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LS2023-020 - Oprava bytu ..." sheetId="2" r:id="rId2"/>
  </sheets>
  <definedNames>
    <definedName name="_xlnm.Print_Area" localSheetId="0">'Rekapitulace stavby'!$D$4:$AO$76,'Rekapitulace stavby'!$C$82:$AQ$96</definedName>
    <definedName name="_xlnm._FilterDatabase" localSheetId="1" hidden="1">'LS2023-020 - Oprava bytu ...'!$C$130:$K$266</definedName>
    <definedName name="_xlnm.Print_Area" localSheetId="1">'LS2023-020 - Oprava bytu ...'!$C$4:$J$76,'LS2023-020 - Oprava bytu ...'!$C$82:$J$114,'LS2023-020 - Oprava bytu ...'!$C$120:$J$266</definedName>
    <definedName name="_xlnm.Print_Titles" localSheetId="0">'Rekapitulace stavby'!$92:$92</definedName>
    <definedName name="_xlnm.Print_Titles" localSheetId="1">'LS2023-020 - Oprava bytu ...'!$130:$130</definedName>
  </definedNames>
  <calcPr fullCalcOnLoad="1"/>
</workbook>
</file>

<file path=xl/sharedStrings.xml><?xml version="1.0" encoding="utf-8"?>
<sst xmlns="http://schemas.openxmlformats.org/spreadsheetml/2006/main" count="1815" uniqueCount="497">
  <si>
    <t>Export Komplet</t>
  </si>
  <si>
    <t/>
  </si>
  <si>
    <t>2.0</t>
  </si>
  <si>
    <t>ZAMOK</t>
  </si>
  <si>
    <t>False</t>
  </si>
  <si>
    <t>{33b69945-8ad6-454d-a1c6-f9dfd6684102}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</si>
  <si>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</si>
  <si>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</si>
  <si>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</si>
  <si>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</si>
  <si>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</si>
  <si>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</si>
  <si>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</si>
  <si>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</si>
  <si>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LS2023-020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</si>
  <si>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</si>
  <si>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</si>
  <si>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Oprava bytu - Vintířov č.p.182/14</t>
  </si>
  <si>
    <t>KSO:</t>
  </si>
  <si>
    <t>CC-CZ:</t>
  </si>
  <si>
    <t>Místo:</t>
  </si>
  <si>
    <t>Vintířov</t>
  </si>
  <si>
    <t>Datum:</t>
  </si>
  <si>
    <t>6. 6. 2023</t>
  </si>
  <si>
    <t>Zadavatel:</t>
  </si>
  <si>
    <t>IČ:</t>
  </si>
  <si>
    <t>Obec Vintířov</t>
  </si>
  <si>
    <t>DIČ:</t>
  </si>
  <si>
    <t>Uchazeč:</t>
  </si>
  <si>
    <t>Vyplň údaj</t>
  </si>
  <si>
    <t>Projektant:</t>
  </si>
  <si>
    <t xml:space="preserve"> </t>
  </si>
  <si>
    <t>True</t>
  </si>
  <si>
    <t>Zpracovatel:</t>
  </si>
  <si>
    <t>15759491</t>
  </si>
  <si>
    <t>Sadílek Ladislav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</si>
  <si>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</si>
  <si>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</si>
  <si>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</si>
  <si>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</si>
  <si>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</si>
  <si>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</si>
  <si>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</si>
  <si>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</si>
  <si>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</si>
  <si>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</si>
  <si>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</si>
  <si>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</si>
  <si>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</si>
  <si>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</si>
  <si>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</si>
  <si>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</si>
  <si>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</si>
  <si>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</si>
  <si>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</si>
  <si>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</si>
  <si>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</si>
  <si>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</si>
  <si>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</si>
  <si>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</si>
  <si>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</si>
  <si>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</si>
  <si>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</si>
  <si>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</si>
  <si>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</si>
  <si>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</si>
  <si>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</si>
  <si>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</si>
  <si>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</si>
  <si>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</si>
  <si>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</si>
  <si>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</si>
  <si>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</si>
  <si>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</si>
  <si>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</si>
  <si>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</si>
  <si>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</si>
  <si>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</si>
  <si>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</si>
  <si>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</si>
  <si>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</si>
  <si>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</si>
  <si>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</si>
  <si>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</si>
  <si>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KRYCÍ LIST SOUPISU PRACÍ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</si>
  <si>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</si>
  <si>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</si>
  <si>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</si>
  <si>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</si>
  <si>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</si>
  <si>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</si>
  <si>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</si>
  <si>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</si>
  <si>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</si>
  <si>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</si>
  <si>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</si>
  <si>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722 - Zdravotechnika - vnitřní vodovod</t>
  </si>
  <si>
    <t xml:space="preserve">    725 - Zdravotechnika - zařizovací předměty</t>
  </si>
  <si>
    <t xml:space="preserve">    735 - Ústřední vytápění - otopná tělesa</t>
  </si>
  <si>
    <t xml:space="preserve">    741 - Elektroinstalace - silnoproud</t>
  </si>
  <si>
    <t xml:space="preserve">    751 - Vzduchotechnika</t>
  </si>
  <si>
    <t xml:space="preserve">    766 - Konstrukce truhlářské</t>
  </si>
  <si>
    <t xml:space="preserve">    776 - Podlahy povlakové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</si>
  <si>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</si>
  <si>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</si>
  <si>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</si>
  <si>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HZS - Hodinové zúčtovací sazby</t>
  </si>
  <si>
    <t>VRN - Vedlejší rozpočtové náklady</t>
  </si>
  <si>
    <t xml:space="preserve">    VRN3 - Zařízení staveniště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</si>
  <si>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</si>
  <si>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</si>
  <si>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</si>
  <si>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</si>
  <si>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</si>
  <si>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</si>
  <si>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</si>
  <si>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</si>
  <si>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</si>
  <si>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</si>
  <si>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</si>
  <si>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</si>
  <si>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</si>
  <si>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</si>
  <si>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</si>
  <si>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</si>
  <si>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6</t>
  </si>
  <si>
    <t>Úpravy povrchů, podlahy a osazování výplní</t>
  </si>
  <si>
    <t>K</t>
  </si>
  <si>
    <t>619995001</t>
  </si>
  <si>
    <t>Začištění omítek kolem oken, dveří, podlah nebo obkladů</t>
  </si>
  <si>
    <t>m</t>
  </si>
  <si>
    <t>4</t>
  </si>
  <si>
    <t>2</t>
  </si>
  <si>
    <t>-806436989</t>
  </si>
  <si>
    <t>VV</t>
  </si>
  <si>
    <t>1,5+5+1,5</t>
  </si>
  <si>
    <t>642945111</t>
  </si>
  <si>
    <t>Osazování protipožárních nebo protiplynových zárubní dveří jednokřídlových do 2,5 m2</t>
  </si>
  <si>
    <t>kus</t>
  </si>
  <si>
    <t>205060441</t>
  </si>
  <si>
    <t>3</t>
  </si>
  <si>
    <t>M</t>
  </si>
  <si>
    <t>55331558</t>
  </si>
  <si>
    <t>zárubeň jednokřídlá ocelová pro zdění s protipožární úpravou tl stěny 75-100mm rozměru 900/1970, 2100mm</t>
  </si>
  <si>
    <t>8</t>
  </si>
  <si>
    <t>1529603712</t>
  </si>
  <si>
    <t>9</t>
  </si>
  <si>
    <t>Ostatní konstrukce a práce, bourání</t>
  </si>
  <si>
    <t>952901111</t>
  </si>
  <si>
    <t>Vyčištění budov bytové a občanské výstavby při výšce podlaží do 4 m</t>
  </si>
  <si>
    <t>m2</t>
  </si>
  <si>
    <t>421260596</t>
  </si>
  <si>
    <t>(5,6*3,5)+(2,1*2,8)+(2,1*2,8)</t>
  </si>
  <si>
    <t>5</t>
  </si>
  <si>
    <t>968072455</t>
  </si>
  <si>
    <t>Vybourání kovových dveřních zárubní pl do 2 m2</t>
  </si>
  <si>
    <t>1430467546</t>
  </si>
  <si>
    <t>1,8</t>
  </si>
  <si>
    <t>997</t>
  </si>
  <si>
    <t>Přesun sutě</t>
  </si>
  <si>
    <t>997013211</t>
  </si>
  <si>
    <t>Vnitrostaveništní doprava suti a vybouraných hmot pro budovy v do 6 m ručně</t>
  </si>
  <si>
    <t>t</t>
  </si>
  <si>
    <t>-1179515646</t>
  </si>
  <si>
    <t>7</t>
  </si>
  <si>
    <t>997013501</t>
  </si>
  <si>
    <t>Odvoz suti a vybouraných hmot na skládku nebo meziskládku do 1 km se složením</t>
  </si>
  <si>
    <t>-1066904541</t>
  </si>
  <si>
    <t>997013509</t>
  </si>
  <si>
    <t>Příplatek k odvozu suti a vybouraných hmot na skládku ZKD 1 km přes 1 km</t>
  </si>
  <si>
    <t>-1734883381</t>
  </si>
  <si>
    <t>0,311*12 'Přepočtené koeficientem množství</t>
  </si>
  <si>
    <t>997013631</t>
  </si>
  <si>
    <t>Poplatek za uložení na skládce (skládkovné) stavebního odpadu směsného kód odpadu 17 09 04</t>
  </si>
  <si>
    <t>305935522</t>
  </si>
  <si>
    <t>998</t>
  </si>
  <si>
    <t>Přesun hmot</t>
  </si>
  <si>
    <t>10</t>
  </si>
  <si>
    <t>998011001</t>
  </si>
  <si>
    <t>Přesun hmot pro budovy zděné v do 6 m</t>
  </si>
  <si>
    <t>-1741923491</t>
  </si>
  <si>
    <t>PSV</t>
  </si>
  <si>
    <t>Práce a dodávky PSV</t>
  </si>
  <si>
    <t>722</t>
  </si>
  <si>
    <t>Zdravotechnika - vnitřní vodovod</t>
  </si>
  <si>
    <t>11</t>
  </si>
  <si>
    <t>722220861</t>
  </si>
  <si>
    <t>Demontáž armatur závitových se dvěma závity G do 3/4</t>
  </si>
  <si>
    <t>16</t>
  </si>
  <si>
    <t>876065749</t>
  </si>
  <si>
    <t>roháčky</t>
  </si>
  <si>
    <t>725</t>
  </si>
  <si>
    <t>Zdravotechnika - zařizovací předměty</t>
  </si>
  <si>
    <t>12</t>
  </si>
  <si>
    <t>725813111</t>
  </si>
  <si>
    <t>Ventil rohový bez připojovací trubičky nebo flexi hadičky G 1/2"</t>
  </si>
  <si>
    <t>soubor</t>
  </si>
  <si>
    <t>-1110879500</t>
  </si>
  <si>
    <t>13</t>
  </si>
  <si>
    <t>725820801</t>
  </si>
  <si>
    <t>Demontáž baterie nástěnné do G 3 / 4</t>
  </si>
  <si>
    <t>1298510941</t>
  </si>
  <si>
    <t>sprch.baterie</t>
  </si>
  <si>
    <t>14</t>
  </si>
  <si>
    <t>725821311</t>
  </si>
  <si>
    <t>Baterie dřezová nástěnná páková s otáčivým kulatým ústím a délkou ramínka 200 mm</t>
  </si>
  <si>
    <t>1441339533</t>
  </si>
  <si>
    <t>725849411</t>
  </si>
  <si>
    <t>Montáž baterie sprchové nástěnná s nastavitelnou výškou sprchy</t>
  </si>
  <si>
    <t>-895915139</t>
  </si>
  <si>
    <t>55145590</t>
  </si>
  <si>
    <t>baterie sprchová páková včetně sprchové soupravy 150mm chrom</t>
  </si>
  <si>
    <t>32</t>
  </si>
  <si>
    <t>2032855525</t>
  </si>
  <si>
    <t>17</t>
  </si>
  <si>
    <t>998725101</t>
  </si>
  <si>
    <t>Přesun hmot tonážní pro zařizovací předměty v objektech v do 6 m</t>
  </si>
  <si>
    <t>1524050255</t>
  </si>
  <si>
    <t>735</t>
  </si>
  <si>
    <t>Ústřední vytápění - otopná tělesa</t>
  </si>
  <si>
    <t>18</t>
  </si>
  <si>
    <t>735151479</t>
  </si>
  <si>
    <t>Otopné těleso panelové dvoudeskové 1 přídavná přestupní plocha výška/délka 600/1200 mm výkon 1546 W</t>
  </si>
  <si>
    <t>-399760345</t>
  </si>
  <si>
    <t>19</t>
  </si>
  <si>
    <t>735151811</t>
  </si>
  <si>
    <t>Demontáž otopného tělesa panelového jednořadého dl do 1500 mm</t>
  </si>
  <si>
    <t>-328014003</t>
  </si>
  <si>
    <t>20</t>
  </si>
  <si>
    <t>735164251</t>
  </si>
  <si>
    <t>Otopné těleso trubkové elektrické přímotopné výška/délka 1215/450 mm</t>
  </si>
  <si>
    <t>1644112902</t>
  </si>
  <si>
    <t>735191910</t>
  </si>
  <si>
    <t>Napuštění vody do otopných těles</t>
  </si>
  <si>
    <t>1848999967</t>
  </si>
  <si>
    <t>1,2*0,6</t>
  </si>
  <si>
    <t>1,25*0,45</t>
  </si>
  <si>
    <t>Součet</t>
  </si>
  <si>
    <t>22</t>
  </si>
  <si>
    <t>735494811</t>
  </si>
  <si>
    <t>Vypuštění vody z otopných těles</t>
  </si>
  <si>
    <t>-1466154340</t>
  </si>
  <si>
    <t>1,2*0,5</t>
  </si>
  <si>
    <t>23</t>
  </si>
  <si>
    <t>998735101</t>
  </si>
  <si>
    <t>Přesun hmot tonážní pro otopná tělesa v objektech v do 6 m</t>
  </si>
  <si>
    <t>1556501320</t>
  </si>
  <si>
    <t>741</t>
  </si>
  <si>
    <t>Elektroinstalace - silnoproud</t>
  </si>
  <si>
    <t>24</t>
  </si>
  <si>
    <t>741210001</t>
  </si>
  <si>
    <t>Montáž rozvodnice oceloplechová nebo plastová běžná do 20 kg</t>
  </si>
  <si>
    <t>1725597320</t>
  </si>
  <si>
    <t>25</t>
  </si>
  <si>
    <t>35711000</t>
  </si>
  <si>
    <t>rozvodnice zapuštěná, průhledné dveře, IP41, 12 modulárních jednotek, vč. N/pE</t>
  </si>
  <si>
    <t>-1047639073</t>
  </si>
  <si>
    <t>26</t>
  </si>
  <si>
    <t>741310101</t>
  </si>
  <si>
    <t>Montáž spínač (polo)zapuštěný bezšroubové připojení 1-jednopólový se zapojením vodičů</t>
  </si>
  <si>
    <t>1541608761</t>
  </si>
  <si>
    <t>27</t>
  </si>
  <si>
    <t>34535000</t>
  </si>
  <si>
    <t>spínač kompletní, zápustný, jednopólový, řazení 1, šroubové svorky</t>
  </si>
  <si>
    <t>663735080</t>
  </si>
  <si>
    <t>28</t>
  </si>
  <si>
    <t>741313032</t>
  </si>
  <si>
    <t>Montáž zásuvka vestavná šroubové připojení 2P se zapojením vodičů</t>
  </si>
  <si>
    <t>1228152092</t>
  </si>
  <si>
    <t>29</t>
  </si>
  <si>
    <t>34555201</t>
  </si>
  <si>
    <t>zásuvka zápustná dvojnásobná chráněná, šroubové svorky</t>
  </si>
  <si>
    <t>-773907007</t>
  </si>
  <si>
    <t>30</t>
  </si>
  <si>
    <t>998741101</t>
  </si>
  <si>
    <t>Přesun hmot tonážní pro silnoproud v objektech v do 6 m</t>
  </si>
  <si>
    <t>-47683413</t>
  </si>
  <si>
    <t>751</t>
  </si>
  <si>
    <t>Vzduchotechnika</t>
  </si>
  <si>
    <t>31</t>
  </si>
  <si>
    <t>751377011</t>
  </si>
  <si>
    <t>Montáž odsávacího zákrytu (digestoř) bytového vestavěného</t>
  </si>
  <si>
    <t>1494062790</t>
  </si>
  <si>
    <t>42958001</t>
  </si>
  <si>
    <t>odsavač par vestavěný výsuvný (digestoř) nerez, max. výkon 640 m3/hod</t>
  </si>
  <si>
    <t>593440882</t>
  </si>
  <si>
    <t>33</t>
  </si>
  <si>
    <t>751377811</t>
  </si>
  <si>
    <t>Demontáž odsávacího zákrytu (digestoř) bytového vestavěného</t>
  </si>
  <si>
    <t>1500818175</t>
  </si>
  <si>
    <t>34</t>
  </si>
  <si>
    <t>998751101</t>
  </si>
  <si>
    <t>Přesun hmot tonážní pro vzduchotechniku v objektech výšky do 12 m</t>
  </si>
  <si>
    <t>1777397358</t>
  </si>
  <si>
    <t>766</t>
  </si>
  <si>
    <t>Konstrukce truhlářské</t>
  </si>
  <si>
    <t>35</t>
  </si>
  <si>
    <t>766660002</t>
  </si>
  <si>
    <t>Montáž dveřních křídel otvíravých jednokřídlových š přes 0,8 m do ocelové zárubně</t>
  </si>
  <si>
    <t>-177159365</t>
  </si>
  <si>
    <t>36</t>
  </si>
  <si>
    <t>61162075</t>
  </si>
  <si>
    <t>dveře jednokřídlé voštinové povrch laminátový plné 900x1970-2100mm</t>
  </si>
  <si>
    <t>531916672</t>
  </si>
  <si>
    <t>37</t>
  </si>
  <si>
    <t>766660022</t>
  </si>
  <si>
    <t>Montáž dveřních křídel otvíravých jednokřídlových š přes 0,8 m požárních do ocelové zárubně</t>
  </si>
  <si>
    <t>-589239490</t>
  </si>
  <si>
    <t>vchodové</t>
  </si>
  <si>
    <t>38</t>
  </si>
  <si>
    <t>61162039</t>
  </si>
  <si>
    <t>dveře jednokřídlé dřevotřískové protipožární EI (EW) 30 D3 povrch fóliový plné 900x1970-2100mm</t>
  </si>
  <si>
    <t>-1644475848</t>
  </si>
  <si>
    <t>39</t>
  </si>
  <si>
    <t>766660729</t>
  </si>
  <si>
    <t>Montáž dveřního interiérového kování - štítku s klikou</t>
  </si>
  <si>
    <t>1211605835</t>
  </si>
  <si>
    <t>40</t>
  </si>
  <si>
    <t>54914123</t>
  </si>
  <si>
    <t>kování rozetové klika/klika</t>
  </si>
  <si>
    <t>2084777180</t>
  </si>
  <si>
    <t>41</t>
  </si>
  <si>
    <t>766660733</t>
  </si>
  <si>
    <t>Montáž dveřního bezpečnostního kování - štítku s klikou</t>
  </si>
  <si>
    <t>-1432327414</t>
  </si>
  <si>
    <t>42</t>
  </si>
  <si>
    <t>54914110</t>
  </si>
  <si>
    <t>kování bezpečnostní koule/klika R1</t>
  </si>
  <si>
    <t>-1796508801</t>
  </si>
  <si>
    <t>43</t>
  </si>
  <si>
    <t>766691914</t>
  </si>
  <si>
    <t>Vyvěšení nebo zavěšení dřevěných křídel dveří pl do 2 m2</t>
  </si>
  <si>
    <t>1648195450</t>
  </si>
  <si>
    <t>44</t>
  </si>
  <si>
    <t>766811110R</t>
  </si>
  <si>
    <t>D+M kuchyňské linky dl.2500mm vč. nerez dřezu</t>
  </si>
  <si>
    <t>-26235599</t>
  </si>
  <si>
    <t>45</t>
  </si>
  <si>
    <t>998766101</t>
  </si>
  <si>
    <t>Přesun hmot tonážní pro kce truhlářské v objektech v do 6 m</t>
  </si>
  <si>
    <t>-797792818</t>
  </si>
  <si>
    <t>776</t>
  </si>
  <si>
    <t>Podlahy povlakové</t>
  </si>
  <si>
    <t>46</t>
  </si>
  <si>
    <t>776111311</t>
  </si>
  <si>
    <t>Vysátí podkladu povlakových podlah</t>
  </si>
  <si>
    <t>-49078336</t>
  </si>
  <si>
    <t>pokoj</t>
  </si>
  <si>
    <t>5,6*3,5</t>
  </si>
  <si>
    <t>47</t>
  </si>
  <si>
    <t>776121112</t>
  </si>
  <si>
    <t>Vodou ředitelná penetrace savého podkladu povlakových podlah</t>
  </si>
  <si>
    <t>1543451994</t>
  </si>
  <si>
    <t>48</t>
  </si>
  <si>
    <t>776141111</t>
  </si>
  <si>
    <t>Stěrka podlahová nivelační pro vyrovnání podkladu povlakových podlah pevnosti 20 MPa tl do 3 mm</t>
  </si>
  <si>
    <t>-1002532830</t>
  </si>
  <si>
    <t>49</t>
  </si>
  <si>
    <t>776201812</t>
  </si>
  <si>
    <t>Demontáž lepených povlakových podlah s podložkou ručně</t>
  </si>
  <si>
    <t>1541748847</t>
  </si>
  <si>
    <t>50</t>
  </si>
  <si>
    <t>776221111</t>
  </si>
  <si>
    <t>Lepení pásů z PVC standardním lepidlem</t>
  </si>
  <si>
    <t>1776343413</t>
  </si>
  <si>
    <t>51</t>
  </si>
  <si>
    <t>28412285</t>
  </si>
  <si>
    <t>krytina podlahová heterogenní tl 2mm</t>
  </si>
  <si>
    <t>-1433666334</t>
  </si>
  <si>
    <t>19,6*1,1 'Přepočtené koeficientem množství</t>
  </si>
  <si>
    <t>52</t>
  </si>
  <si>
    <t>776223112</t>
  </si>
  <si>
    <t>Spoj povlakových podlahovin z PVC svařováním za studena</t>
  </si>
  <si>
    <t>416415449</t>
  </si>
  <si>
    <t>5,6</t>
  </si>
  <si>
    <t>53</t>
  </si>
  <si>
    <t>776410811</t>
  </si>
  <si>
    <t>Odstranění soklíků a lišt pryžových nebo plastových</t>
  </si>
  <si>
    <t>1903982483</t>
  </si>
  <si>
    <t>((5,6+3,5)*2)-0,9</t>
  </si>
  <si>
    <t>54</t>
  </si>
  <si>
    <t>776411111</t>
  </si>
  <si>
    <t>Montáž obvodových soklíků výšky do 80 mm</t>
  </si>
  <si>
    <t>547813526</t>
  </si>
  <si>
    <t>55</t>
  </si>
  <si>
    <t>28411008</t>
  </si>
  <si>
    <t>lišta soklová PVC 16x60mm</t>
  </si>
  <si>
    <t>-844086092</t>
  </si>
  <si>
    <t>17,3*1,02 'Přepočtené koeficientem množství</t>
  </si>
  <si>
    <t>56</t>
  </si>
  <si>
    <t>776421312</t>
  </si>
  <si>
    <t>Montáž přechodových šroubovaných lišt</t>
  </si>
  <si>
    <t>-1081492243</t>
  </si>
  <si>
    <t>3*0,9</t>
  </si>
  <si>
    <t>57</t>
  </si>
  <si>
    <t>55343124</t>
  </si>
  <si>
    <t>profil přechodový Al vrtaný 30mm bronz</t>
  </si>
  <si>
    <t>1951989650</t>
  </si>
  <si>
    <t>2,7*1,02 'Přepočtené koeficientem množství</t>
  </si>
  <si>
    <t>58</t>
  </si>
  <si>
    <t>998776101</t>
  </si>
  <si>
    <t>Přesun hmot tonážní pro podlahy povlakové v objektech v do 6 m</t>
  </si>
  <si>
    <t>-1641328229</t>
  </si>
  <si>
    <t>781</t>
  </si>
  <si>
    <t>Dokončovací práce - obklady</t>
  </si>
  <si>
    <t>59</t>
  </si>
  <si>
    <t>781111011</t>
  </si>
  <si>
    <t>Ometení (oprášení) stěny při přípravě podkladu</t>
  </si>
  <si>
    <t>838979006</t>
  </si>
  <si>
    <t>5*1,5</t>
  </si>
  <si>
    <t>60</t>
  </si>
  <si>
    <t>781121011</t>
  </si>
  <si>
    <t>Nátěr penetrační na stěnu</t>
  </si>
  <si>
    <t>-1733731416</t>
  </si>
  <si>
    <t>61</t>
  </si>
  <si>
    <t>781151031</t>
  </si>
  <si>
    <t>Celoplošné vyrovnání podkladu stěrkou tl 3 mm</t>
  </si>
  <si>
    <t>249249758</t>
  </si>
  <si>
    <t>62</t>
  </si>
  <si>
    <t>781474115</t>
  </si>
  <si>
    <t>Montáž obkladů vnitřních keramických hladkých přes 22 do 25 ks/m2 lepených flexibilním lepidlem</t>
  </si>
  <si>
    <t>-569122663</t>
  </si>
  <si>
    <t>63</t>
  </si>
  <si>
    <t>781495115</t>
  </si>
  <si>
    <t>Spárování vnitřních obkladů silikonem</t>
  </si>
  <si>
    <t>-1363654849</t>
  </si>
  <si>
    <t>2*1,5</t>
  </si>
  <si>
    <t>64</t>
  </si>
  <si>
    <t>781495141</t>
  </si>
  <si>
    <t>Průnik obkladem kruhový do DN 30</t>
  </si>
  <si>
    <t>1040515131</t>
  </si>
  <si>
    <t>65</t>
  </si>
  <si>
    <t>998781101</t>
  </si>
  <si>
    <t>Přesun hmot tonážní pro obklady keramické v objektech v do 6 m</t>
  </si>
  <si>
    <t>105592713</t>
  </si>
  <si>
    <t>783</t>
  </si>
  <si>
    <t>Dokončovací práce - nátěry</t>
  </si>
  <si>
    <t>66</t>
  </si>
  <si>
    <t>783301401</t>
  </si>
  <si>
    <t>Ometení zámečnických konstrukcí</t>
  </si>
  <si>
    <t>1939118815</t>
  </si>
  <si>
    <t>zárubně</t>
  </si>
  <si>
    <t>3*1,5</t>
  </si>
  <si>
    <t>67</t>
  </si>
  <si>
    <t>783314101</t>
  </si>
  <si>
    <t>Základní jednonásobný syntetický nátěr zámečnických konstrukcí</t>
  </si>
  <si>
    <t>-806792829</t>
  </si>
  <si>
    <t>68</t>
  </si>
  <si>
    <t>783315101</t>
  </si>
  <si>
    <t>Mezinátěr jednonásobný syntetický standardní zámečnických konstrukcí</t>
  </si>
  <si>
    <t>854834449</t>
  </si>
  <si>
    <t>69</t>
  </si>
  <si>
    <t>783317101</t>
  </si>
  <si>
    <t>Krycí jednonásobný syntetický standardní nátěr zámečnických konstrukcí</t>
  </si>
  <si>
    <t>-1889728500</t>
  </si>
  <si>
    <t>784</t>
  </si>
  <si>
    <t>Dokončovací práce - malby a tapety</t>
  </si>
  <si>
    <t>70</t>
  </si>
  <si>
    <t>784111011</t>
  </si>
  <si>
    <t>Obroušení podkladu omítnutého v místnostech v do 3,80 m</t>
  </si>
  <si>
    <t>1759275989</t>
  </si>
  <si>
    <t>(5,6*3,5)+((5,6+3,5)*2*2,6)-(5*1,5)</t>
  </si>
  <si>
    <t>chodba</t>
  </si>
  <si>
    <t>(2,8*2,1)+((2,8+2,1)*2*2,6)</t>
  </si>
  <si>
    <t>koupelna</t>
  </si>
  <si>
    <t>(2,8*2,1)+((2,8+2,1)*2*0,6)</t>
  </si>
  <si>
    <t>71</t>
  </si>
  <si>
    <t>784161411</t>
  </si>
  <si>
    <t>Celoplošné vyrovnání podkladu sádrovou stěrkou v místnostech v do 3,80 m</t>
  </si>
  <si>
    <t>1754022084</t>
  </si>
  <si>
    <t>72</t>
  </si>
  <si>
    <t>784181101</t>
  </si>
  <si>
    <t>Základní akrylátová jednonásobná bezbarvá penetrace podkladu v místnostech v do 3,80 m</t>
  </si>
  <si>
    <t>1108188793</t>
  </si>
  <si>
    <t>76</t>
  </si>
  <si>
    <t>784211111</t>
  </si>
  <si>
    <t>Dvojnásobné bílé malby ze směsí za mokra velmi dobře oděruvzdorných v místnostech v do 3,80 m</t>
  </si>
  <si>
    <t>-2055268220</t>
  </si>
  <si>
    <t>HZS</t>
  </si>
  <si>
    <t>Hodinové zúčtovací sazby</t>
  </si>
  <si>
    <t>74</t>
  </si>
  <si>
    <t>HZS2121</t>
  </si>
  <si>
    <t xml:space="preserve">Hodinová zúčtovací sazba truhlář </t>
  </si>
  <si>
    <t>hod</t>
  </si>
  <si>
    <t>512</t>
  </si>
  <si>
    <t>-167293514</t>
  </si>
  <si>
    <t>opravy parapetů, silikonování oken apod.</t>
  </si>
  <si>
    <t>VRN</t>
  </si>
  <si>
    <t>Vedlejší rozpočtové náklady</t>
  </si>
  <si>
    <t>VRN3</t>
  </si>
  <si>
    <t>Zařízení staveniště</t>
  </si>
  <si>
    <t>75</t>
  </si>
  <si>
    <t>030001000</t>
  </si>
  <si>
    <t>Zařízení staveniště, BOZP apod.</t>
  </si>
  <si>
    <t>sou</t>
  </si>
  <si>
    <t>1024</t>
  </si>
  <si>
    <t>747110536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</si>
</sst>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8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80008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27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0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left" vertical="center"/>
      <protection/>
    </xf>
    <xf numFmtId="0" fontId="23" fillId="4" borderId="0" xfId="0" applyFont="1" applyFill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166" fontId="29" fillId="0" borderId="20" xfId="0" applyNumberFormat="1" applyFont="1" applyBorder="1" applyAlignment="1" applyProtection="1">
      <alignment vertical="center"/>
      <protection/>
    </xf>
    <xf numFmtId="4" fontId="29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23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2" fillId="0" borderId="12" xfId="0" applyNumberFormat="1" applyFont="1" applyBorder="1" applyAlignment="1" applyProtection="1">
      <alignment/>
      <protection/>
    </xf>
    <xf numFmtId="166" fontId="32" fillId="0" borderId="13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35" fillId="0" borderId="22" xfId="0" applyFont="1" applyBorder="1" applyAlignment="1" applyProtection="1">
      <alignment horizontal="center" vertical="center"/>
      <protection/>
    </xf>
    <xf numFmtId="49" fontId="35" fillId="0" borderId="22" xfId="0" applyNumberFormat="1" applyFont="1" applyBorder="1" applyAlignment="1" applyProtection="1">
      <alignment horizontal="left" vertical="center" wrapText="1"/>
      <protection/>
    </xf>
    <xf numFmtId="0" fontId="35" fillId="0" borderId="22" xfId="0" applyFont="1" applyBorder="1" applyAlignment="1" applyProtection="1">
      <alignment horizontal="left" vertical="center" wrapText="1"/>
      <protection/>
    </xf>
    <xf numFmtId="0" fontId="35" fillId="0" borderId="22" xfId="0" applyFont="1" applyBorder="1" applyAlignment="1" applyProtection="1">
      <alignment horizontal="center" vertical="center" wrapText="1"/>
      <protection/>
    </xf>
    <xf numFmtId="167" fontId="35" fillId="0" borderId="22" xfId="0" applyNumberFormat="1" applyFont="1" applyBorder="1" applyAlignment="1" applyProtection="1">
      <alignment vertical="center"/>
      <protection/>
    </xf>
    <xf numFmtId="4" fontId="35" fillId="2" borderId="22" xfId="0" applyNumberFormat="1" applyFont="1" applyFill="1" applyBorder="1" applyAlignment="1" applyProtection="1">
      <alignment vertical="center"/>
      <protection locked="0"/>
    </xf>
    <xf numFmtId="4" fontId="35" fillId="0" borderId="22" xfId="0" applyNumberFormat="1" applyFont="1" applyBorder="1" applyAlignment="1" applyProtection="1">
      <alignment vertical="center"/>
      <protection/>
    </xf>
    <xf numFmtId="0" fontId="36" fillId="0" borderId="22" xfId="0" applyFont="1" applyBorder="1" applyAlignment="1" applyProtection="1">
      <alignment vertical="center"/>
      <protection/>
    </xf>
    <xf numFmtId="0" fontId="36" fillId="0" borderId="3" xfId="0" applyFont="1" applyBorder="1" applyAlignment="1">
      <alignment vertical="center"/>
    </xf>
    <xf numFmtId="0" fontId="35" fillId="2" borderId="14" xfId="0" applyFont="1" applyFill="1" applyBorder="1" applyAlignment="1" applyProtection="1">
      <alignment horizontal="left" vertical="center"/>
      <protection locked="0"/>
    </xf>
    <xf numFmtId="0" fontId="35" fillId="0" borderId="0" xfId="0" applyFont="1" applyBorder="1" applyAlignment="1" applyProtection="1">
      <alignment horizontal="center" vertical="center"/>
      <protection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24" fillId="2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166" fontId="24" fillId="0" borderId="21" xfId="0" applyNumberFormat="1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9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pans="2:71" s="1" customFormat="1" ht="36.95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pans="2:71" s="1" customFormat="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19</v>
      </c>
      <c r="AL7" s="22"/>
      <c r="AM7" s="22"/>
      <c r="AN7" s="27" t="s">
        <v>1</v>
      </c>
      <c r="AO7" s="22"/>
      <c r="AP7" s="22"/>
      <c r="AQ7" s="22"/>
      <c r="AR7" s="20"/>
      <c r="BE7" s="31"/>
      <c r="BS7" s="17" t="s">
        <v>6</v>
      </c>
    </row>
    <row r="8" spans="2:71" s="1" customFormat="1" ht="12" customHeight="1">
      <c r="B8" s="21"/>
      <c r="C8" s="22"/>
      <c r="D8" s="32" t="s">
        <v>20</v>
      </c>
      <c r="E8" s="22"/>
      <c r="F8" s="22"/>
      <c r="G8" s="22"/>
      <c r="H8" s="22"/>
      <c r="I8" s="22"/>
      <c r="J8" s="22"/>
      <c r="K8" s="27" t="s">
        <v>21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22</v>
      </c>
      <c r="AL8" s="22"/>
      <c r="AM8" s="22"/>
      <c r="AN8" s="33" t="s">
        <v>23</v>
      </c>
      <c r="AO8" s="22"/>
      <c r="AP8" s="22"/>
      <c r="AQ8" s="22"/>
      <c r="AR8" s="20"/>
      <c r="BE8" s="31"/>
      <c r="BS8" s="17" t="s">
        <v>6</v>
      </c>
    </row>
    <row r="9" spans="2:71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pans="2:71" s="1" customFormat="1" ht="12" customHeight="1">
      <c r="B10" s="21"/>
      <c r="C10" s="22"/>
      <c r="D10" s="32" t="s">
        <v>24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25</v>
      </c>
      <c r="AL10" s="22"/>
      <c r="AM10" s="22"/>
      <c r="AN10" s="27" t="s">
        <v>1</v>
      </c>
      <c r="AO10" s="22"/>
      <c r="AP10" s="22"/>
      <c r="AQ10" s="22"/>
      <c r="AR10" s="20"/>
      <c r="BE10" s="31"/>
      <c r="BS10" s="17" t="s">
        <v>6</v>
      </c>
    </row>
    <row r="11" spans="2:71" s="1" customFormat="1" ht="18.45" customHeight="1">
      <c r="B11" s="21"/>
      <c r="C11" s="22"/>
      <c r="D11" s="22"/>
      <c r="E11" s="27" t="s">
        <v>26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27</v>
      </c>
      <c r="AL11" s="22"/>
      <c r="AM11" s="22"/>
      <c r="AN11" s="27" t="s">
        <v>1</v>
      </c>
      <c r="AO11" s="22"/>
      <c r="AP11" s="22"/>
      <c r="AQ11" s="22"/>
      <c r="AR11" s="20"/>
      <c r="BE11" s="31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pans="2:71" s="1" customFormat="1" ht="12" customHeight="1">
      <c r="B13" s="21"/>
      <c r="C13" s="22"/>
      <c r="D13" s="32" t="s">
        <v>28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25</v>
      </c>
      <c r="AL13" s="22"/>
      <c r="AM13" s="22"/>
      <c r="AN13" s="34" t="s">
        <v>29</v>
      </c>
      <c r="AO13" s="22"/>
      <c r="AP13" s="22"/>
      <c r="AQ13" s="22"/>
      <c r="AR13" s="20"/>
      <c r="BE13" s="31"/>
      <c r="BS13" s="17" t="s">
        <v>6</v>
      </c>
    </row>
    <row r="14" spans="2:71" ht="12">
      <c r="B14" s="21"/>
      <c r="C14" s="22"/>
      <c r="D14" s="22"/>
      <c r="E14" s="34" t="s">
        <v>29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27</v>
      </c>
      <c r="AL14" s="22"/>
      <c r="AM14" s="22"/>
      <c r="AN14" s="34" t="s">
        <v>29</v>
      </c>
      <c r="AO14" s="22"/>
      <c r="AP14" s="22"/>
      <c r="AQ14" s="22"/>
      <c r="AR14" s="20"/>
      <c r="BE14" s="31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pans="2:71" s="1" customFormat="1" ht="12" customHeight="1">
      <c r="B16" s="21"/>
      <c r="C16" s="22"/>
      <c r="D16" s="32" t="s">
        <v>30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25</v>
      </c>
      <c r="AL16" s="22"/>
      <c r="AM16" s="22"/>
      <c r="AN16" s="27" t="s">
        <v>1</v>
      </c>
      <c r="AO16" s="22"/>
      <c r="AP16" s="22"/>
      <c r="AQ16" s="22"/>
      <c r="AR16" s="20"/>
      <c r="BE16" s="31"/>
      <c r="BS16" s="17" t="s">
        <v>4</v>
      </c>
    </row>
    <row r="17" spans="2:71" s="1" customFormat="1" ht="18.45" customHeight="1">
      <c r="B17" s="21"/>
      <c r="C17" s="22"/>
      <c r="D17" s="22"/>
      <c r="E17" s="27" t="s">
        <v>31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27</v>
      </c>
      <c r="AL17" s="22"/>
      <c r="AM17" s="22"/>
      <c r="AN17" s="27" t="s">
        <v>1</v>
      </c>
      <c r="AO17" s="22"/>
      <c r="AP17" s="22"/>
      <c r="AQ17" s="22"/>
      <c r="AR17" s="20"/>
      <c r="BE17" s="31"/>
      <c r="BS17" s="17" t="s">
        <v>32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pans="2:71" s="1" customFormat="1" ht="12" customHeight="1">
      <c r="B19" s="21"/>
      <c r="C19" s="22"/>
      <c r="D19" s="32" t="s">
        <v>33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25</v>
      </c>
      <c r="AL19" s="22"/>
      <c r="AM19" s="22"/>
      <c r="AN19" s="27" t="s">
        <v>34</v>
      </c>
      <c r="AO19" s="22"/>
      <c r="AP19" s="22"/>
      <c r="AQ19" s="22"/>
      <c r="AR19" s="20"/>
      <c r="BE19" s="31"/>
      <c r="BS19" s="17" t="s">
        <v>6</v>
      </c>
    </row>
    <row r="20" spans="2:71" s="1" customFormat="1" ht="18.45" customHeight="1">
      <c r="B20" s="21"/>
      <c r="C20" s="22"/>
      <c r="D20" s="22"/>
      <c r="E20" s="27" t="s">
        <v>35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27</v>
      </c>
      <c r="AL20" s="22"/>
      <c r="AM20" s="22"/>
      <c r="AN20" s="27" t="s">
        <v>1</v>
      </c>
      <c r="AO20" s="22"/>
      <c r="AP20" s="22"/>
      <c r="AQ20" s="22"/>
      <c r="AR20" s="20"/>
      <c r="BE20" s="31"/>
      <c r="BS20" s="17" t="s">
        <v>32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pans="2:57" s="1" customFormat="1" ht="12" customHeight="1">
      <c r="B22" s="21"/>
      <c r="C22" s="22"/>
      <c r="D22" s="32" t="s">
        <v>36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pans="2:57" s="1" customFormat="1" ht="16.5" customHeight="1">
      <c r="B23" s="21"/>
      <c r="C23" s="22"/>
      <c r="D23" s="22"/>
      <c r="E23" s="36" t="s">
        <v>1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pans="2:57" s="1" customFormat="1" ht="6.95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pans="1:57" s="2" customFormat="1" ht="25.9" customHeight="1">
      <c r="A26" s="38"/>
      <c r="B26" s="39"/>
      <c r="C26" s="40"/>
      <c r="D26" s="41" t="s">
        <v>37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ROUND(AG94,2)</f>
        <v>0</v>
      </c>
      <c r="AL26" s="42"/>
      <c r="AM26" s="42"/>
      <c r="AN26" s="42"/>
      <c r="AO26" s="42"/>
      <c r="AP26" s="40"/>
      <c r="AQ26" s="40"/>
      <c r="AR26" s="44"/>
      <c r="BE26" s="31"/>
    </row>
    <row r="27" spans="1:57" s="2" customFormat="1" ht="6.95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pans="1:57" s="2" customFormat="1" ht="12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38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39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40</v>
      </c>
      <c r="AL28" s="45"/>
      <c r="AM28" s="45"/>
      <c r="AN28" s="45"/>
      <c r="AO28" s="45"/>
      <c r="AP28" s="40"/>
      <c r="AQ28" s="40"/>
      <c r="AR28" s="44"/>
      <c r="BE28" s="31"/>
    </row>
    <row r="29" spans="1:57" s="3" customFormat="1" ht="14.4" customHeight="1">
      <c r="A29" s="3"/>
      <c r="B29" s="46"/>
      <c r="C29" s="47"/>
      <c r="D29" s="32" t="s">
        <v>41</v>
      </c>
      <c r="E29" s="47"/>
      <c r="F29" s="32" t="s">
        <v>42</v>
      </c>
      <c r="G29" s="47"/>
      <c r="H29" s="47"/>
      <c r="I29" s="47"/>
      <c r="J29" s="47"/>
      <c r="K29" s="47"/>
      <c r="L29" s="48">
        <v>0.21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ROUND(AZ94,2)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ROUND(AV94,2)</f>
        <v>0</v>
      </c>
      <c r="AL29" s="47"/>
      <c r="AM29" s="47"/>
      <c r="AN29" s="47"/>
      <c r="AO29" s="47"/>
      <c r="AP29" s="47"/>
      <c r="AQ29" s="47"/>
      <c r="AR29" s="50"/>
      <c r="BE29" s="51"/>
    </row>
    <row r="30" spans="1:57" s="3" customFormat="1" ht="14.4" customHeight="1">
      <c r="A30" s="3"/>
      <c r="B30" s="46"/>
      <c r="C30" s="47"/>
      <c r="D30" s="47"/>
      <c r="E30" s="47"/>
      <c r="F30" s="32" t="s">
        <v>43</v>
      </c>
      <c r="G30" s="47"/>
      <c r="H30" s="47"/>
      <c r="I30" s="47"/>
      <c r="J30" s="47"/>
      <c r="K30" s="47"/>
      <c r="L30" s="48">
        <v>0.15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ROUND(BA94,2)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ROUND(AW94,2)</f>
        <v>0</v>
      </c>
      <c r="AL30" s="47"/>
      <c r="AM30" s="47"/>
      <c r="AN30" s="47"/>
      <c r="AO30" s="47"/>
      <c r="AP30" s="47"/>
      <c r="AQ30" s="47"/>
      <c r="AR30" s="50"/>
      <c r="BE30" s="51"/>
    </row>
    <row r="31" spans="1:57" s="3" customFormat="1" ht="14.4" customHeight="1" hidden="1">
      <c r="A31" s="3"/>
      <c r="B31" s="46"/>
      <c r="C31" s="47"/>
      <c r="D31" s="47"/>
      <c r="E31" s="47"/>
      <c r="F31" s="32" t="s">
        <v>44</v>
      </c>
      <c r="G31" s="47"/>
      <c r="H31" s="47"/>
      <c r="I31" s="47"/>
      <c r="J31" s="47"/>
      <c r="K31" s="47"/>
      <c r="L31" s="48">
        <v>0.21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ROUND(BB94,2)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spans="1:57" s="3" customFormat="1" ht="14.4" customHeight="1" hidden="1">
      <c r="A32" s="3"/>
      <c r="B32" s="46"/>
      <c r="C32" s="47"/>
      <c r="D32" s="47"/>
      <c r="E32" s="47"/>
      <c r="F32" s="32" t="s">
        <v>45</v>
      </c>
      <c r="G32" s="47"/>
      <c r="H32" s="47"/>
      <c r="I32" s="47"/>
      <c r="J32" s="47"/>
      <c r="K32" s="47"/>
      <c r="L32" s="48">
        <v>0.15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ROUND(BC94,2)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spans="1:57" s="3" customFormat="1" ht="14.4" customHeight="1" hidden="1">
      <c r="A33" s="3"/>
      <c r="B33" s="46"/>
      <c r="C33" s="47"/>
      <c r="D33" s="47"/>
      <c r="E33" s="47"/>
      <c r="F33" s="32" t="s">
        <v>46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ROUND(BD94,2)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51"/>
    </row>
    <row r="34" spans="1:57" s="2" customFormat="1" ht="6.95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1"/>
    </row>
    <row r="35" spans="1:57" s="2" customFormat="1" ht="25.9" customHeight="1">
      <c r="A35" s="38"/>
      <c r="B35" s="39"/>
      <c r="C35" s="52"/>
      <c r="D35" s="53" t="s">
        <v>47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48</v>
      </c>
      <c r="U35" s="54"/>
      <c r="V35" s="54"/>
      <c r="W35" s="54"/>
      <c r="X35" s="56" t="s">
        <v>49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E35" s="38"/>
    </row>
    <row r="36" spans="1:57" s="2" customFormat="1" ht="6.95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pans="1:57" s="2" customFormat="1" ht="14.4" customHeight="1">
      <c r="A37" s="38"/>
      <c r="B37" s="39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4"/>
      <c r="BE37" s="38"/>
    </row>
    <row r="38" spans="2:44" s="1" customFormat="1" ht="14.4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pans="2:44" s="1" customFormat="1" ht="14.4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pans="2:44" s="1" customFormat="1" ht="14.4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pans="2:44" s="1" customFormat="1" ht="14.4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2:44" s="1" customFormat="1" ht="14.4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2:44" s="1" customFormat="1" ht="14.4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2:44" s="1" customFormat="1" ht="14.4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2:44" s="1" customFormat="1" ht="14.4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2:44" s="1" customFormat="1" ht="14.4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2:44" s="1" customFormat="1" ht="14.4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2:44" s="1" customFormat="1" ht="14.4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2:44" s="2" customFormat="1" ht="14.4" customHeight="1">
      <c r="B49" s="59"/>
      <c r="C49" s="60"/>
      <c r="D49" s="61" t="s">
        <v>50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1" t="s">
        <v>51</v>
      </c>
      <c r="AI49" s="62"/>
      <c r="AJ49" s="62"/>
      <c r="AK49" s="62"/>
      <c r="AL49" s="62"/>
      <c r="AM49" s="62"/>
      <c r="AN49" s="62"/>
      <c r="AO49" s="62"/>
      <c r="AP49" s="60"/>
      <c r="AQ49" s="60"/>
      <c r="AR49" s="63"/>
    </row>
    <row r="50" spans="2:44" ht="12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2:44" ht="12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2:44" ht="12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2:44" ht="12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2:44" ht="12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2:44" ht="12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2:44" ht="12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2:44" ht="12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2:44" ht="12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2:44" ht="12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1:57" s="2" customFormat="1" ht="12">
      <c r="A60" s="38"/>
      <c r="B60" s="39"/>
      <c r="C60" s="40"/>
      <c r="D60" s="64" t="s">
        <v>52</v>
      </c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64" t="s">
        <v>53</v>
      </c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64" t="s">
        <v>52</v>
      </c>
      <c r="AI60" s="42"/>
      <c r="AJ60" s="42"/>
      <c r="AK60" s="42"/>
      <c r="AL60" s="42"/>
      <c r="AM60" s="64" t="s">
        <v>53</v>
      </c>
      <c r="AN60" s="42"/>
      <c r="AO60" s="42"/>
      <c r="AP60" s="40"/>
      <c r="AQ60" s="40"/>
      <c r="AR60" s="44"/>
      <c r="BE60" s="38"/>
    </row>
    <row r="61" spans="2:44" ht="12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2:44" ht="12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2:44" ht="12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1:57" s="2" customFormat="1" ht="12">
      <c r="A64" s="38"/>
      <c r="B64" s="39"/>
      <c r="C64" s="40"/>
      <c r="D64" s="61" t="s">
        <v>54</v>
      </c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1" t="s">
        <v>55</v>
      </c>
      <c r="AI64" s="65"/>
      <c r="AJ64" s="65"/>
      <c r="AK64" s="65"/>
      <c r="AL64" s="65"/>
      <c r="AM64" s="65"/>
      <c r="AN64" s="65"/>
      <c r="AO64" s="65"/>
      <c r="AP64" s="40"/>
      <c r="AQ64" s="40"/>
      <c r="AR64" s="44"/>
      <c r="BE64" s="38"/>
    </row>
    <row r="65" spans="2:44" ht="12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2:44" ht="12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2:44" ht="12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2:44" ht="12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2:44" ht="12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2:44" ht="12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2:44" ht="12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2:44" ht="12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2:44" ht="12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2:44" ht="12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1:57" s="2" customFormat="1" ht="12">
      <c r="A75" s="38"/>
      <c r="B75" s="39"/>
      <c r="C75" s="40"/>
      <c r="D75" s="64" t="s">
        <v>52</v>
      </c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64" t="s">
        <v>53</v>
      </c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64" t="s">
        <v>52</v>
      </c>
      <c r="AI75" s="42"/>
      <c r="AJ75" s="42"/>
      <c r="AK75" s="42"/>
      <c r="AL75" s="42"/>
      <c r="AM75" s="64" t="s">
        <v>53</v>
      </c>
      <c r="AN75" s="42"/>
      <c r="AO75" s="42"/>
      <c r="AP75" s="40"/>
      <c r="AQ75" s="40"/>
      <c r="AR75" s="44"/>
      <c r="BE75" s="38"/>
    </row>
    <row r="76" spans="1:57" s="2" customFormat="1" ht="12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4"/>
      <c r="BE76" s="38"/>
    </row>
    <row r="77" spans="1:57" s="2" customFormat="1" ht="6.95" customHeight="1">
      <c r="A77" s="38"/>
      <c r="B77" s="66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44"/>
      <c r="BE77" s="38"/>
    </row>
    <row r="81" spans="1:57" s="2" customFormat="1" ht="6.95" customHeight="1">
      <c r="A81" s="38"/>
      <c r="B81" s="68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44"/>
      <c r="BE81" s="38"/>
    </row>
    <row r="82" spans="1:57" s="2" customFormat="1" ht="24.95" customHeight="1">
      <c r="A82" s="38"/>
      <c r="B82" s="39"/>
      <c r="C82" s="23" t="s">
        <v>56</v>
      </c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4"/>
      <c r="BE82" s="38"/>
    </row>
    <row r="83" spans="1:57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4"/>
      <c r="BE83" s="38"/>
    </row>
    <row r="84" spans="1:57" s="4" customFormat="1" ht="12" customHeight="1">
      <c r="A84" s="4"/>
      <c r="B84" s="70"/>
      <c r="C84" s="32" t="s">
        <v>13</v>
      </c>
      <c r="D84" s="71"/>
      <c r="E84" s="71"/>
      <c r="F84" s="71"/>
      <c r="G84" s="71"/>
      <c r="H84" s="71"/>
      <c r="I84" s="71"/>
      <c r="J84" s="71"/>
      <c r="K84" s="71"/>
      <c r="L84" s="71" t="str">
        <f>K5</f>
        <v>LS2023-020</v>
      </c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2"/>
      <c r="BE84" s="4"/>
    </row>
    <row r="85" spans="1:57" s="5" customFormat="1" ht="36.95" customHeight="1">
      <c r="A85" s="5"/>
      <c r="B85" s="73"/>
      <c r="C85" s="74" t="s">
        <v>16</v>
      </c>
      <c r="D85" s="75"/>
      <c r="E85" s="75"/>
      <c r="F85" s="75"/>
      <c r="G85" s="75"/>
      <c r="H85" s="75"/>
      <c r="I85" s="75"/>
      <c r="J85" s="75"/>
      <c r="K85" s="75"/>
      <c r="L85" s="76" t="str">
        <f>K6</f>
        <v>Oprava bytu - Vintířov č.p.182/14</v>
      </c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  <c r="AO85" s="75"/>
      <c r="AP85" s="75"/>
      <c r="AQ85" s="75"/>
      <c r="AR85" s="77"/>
      <c r="BE85" s="5"/>
    </row>
    <row r="86" spans="1:57" s="2" customFormat="1" ht="6.95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4"/>
      <c r="BE86" s="38"/>
    </row>
    <row r="87" spans="1:57" s="2" customFormat="1" ht="12" customHeight="1">
      <c r="A87" s="38"/>
      <c r="B87" s="39"/>
      <c r="C87" s="32" t="s">
        <v>20</v>
      </c>
      <c r="D87" s="40"/>
      <c r="E87" s="40"/>
      <c r="F87" s="40"/>
      <c r="G87" s="40"/>
      <c r="H87" s="40"/>
      <c r="I87" s="40"/>
      <c r="J87" s="40"/>
      <c r="K87" s="40"/>
      <c r="L87" s="78" t="str">
        <f>IF(K8="","",K8)</f>
        <v>Vintířov</v>
      </c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32" t="s">
        <v>22</v>
      </c>
      <c r="AJ87" s="40"/>
      <c r="AK87" s="40"/>
      <c r="AL87" s="40"/>
      <c r="AM87" s="79" t="str">
        <f>IF(AN8="","",AN8)</f>
        <v>6. 6. 2023</v>
      </c>
      <c r="AN87" s="79"/>
      <c r="AO87" s="40"/>
      <c r="AP87" s="40"/>
      <c r="AQ87" s="40"/>
      <c r="AR87" s="44"/>
      <c r="BE87" s="38"/>
    </row>
    <row r="88" spans="1:57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4"/>
      <c r="BE88" s="38"/>
    </row>
    <row r="89" spans="1:57" s="2" customFormat="1" ht="15.15" customHeight="1">
      <c r="A89" s="38"/>
      <c r="B89" s="39"/>
      <c r="C89" s="32" t="s">
        <v>24</v>
      </c>
      <c r="D89" s="40"/>
      <c r="E89" s="40"/>
      <c r="F89" s="40"/>
      <c r="G89" s="40"/>
      <c r="H89" s="40"/>
      <c r="I89" s="40"/>
      <c r="J89" s="40"/>
      <c r="K89" s="40"/>
      <c r="L89" s="71" t="str">
        <f>IF(E11="","",E11)</f>
        <v>Obec Vintířov</v>
      </c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32" t="s">
        <v>30</v>
      </c>
      <c r="AJ89" s="40"/>
      <c r="AK89" s="40"/>
      <c r="AL89" s="40"/>
      <c r="AM89" s="80" t="str">
        <f>IF(E17="","",E17)</f>
        <v xml:space="preserve"> </v>
      </c>
      <c r="AN89" s="71"/>
      <c r="AO89" s="71"/>
      <c r="AP89" s="71"/>
      <c r="AQ89" s="40"/>
      <c r="AR89" s="44"/>
      <c r="AS89" s="81" t="s">
        <v>57</v>
      </c>
      <c r="AT89" s="82"/>
      <c r="AU89" s="83"/>
      <c r="AV89" s="83"/>
      <c r="AW89" s="83"/>
      <c r="AX89" s="83"/>
      <c r="AY89" s="83"/>
      <c r="AZ89" s="83"/>
      <c r="BA89" s="83"/>
      <c r="BB89" s="83"/>
      <c r="BC89" s="83"/>
      <c r="BD89" s="84"/>
      <c r="BE89" s="38"/>
    </row>
    <row r="90" spans="1:57" s="2" customFormat="1" ht="15.15" customHeight="1">
      <c r="A90" s="38"/>
      <c r="B90" s="39"/>
      <c r="C90" s="32" t="s">
        <v>28</v>
      </c>
      <c r="D90" s="40"/>
      <c r="E90" s="40"/>
      <c r="F90" s="40"/>
      <c r="G90" s="40"/>
      <c r="H90" s="40"/>
      <c r="I90" s="40"/>
      <c r="J90" s="40"/>
      <c r="K90" s="40"/>
      <c r="L90" s="71" t="str">
        <f>IF(E14="Vyplň údaj","",E14)</f>
        <v/>
      </c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32" t="s">
        <v>33</v>
      </c>
      <c r="AJ90" s="40"/>
      <c r="AK90" s="40"/>
      <c r="AL90" s="40"/>
      <c r="AM90" s="80" t="str">
        <f>IF(E20="","",E20)</f>
        <v>Sadílek Ladislav</v>
      </c>
      <c r="AN90" s="71"/>
      <c r="AO90" s="71"/>
      <c r="AP90" s="71"/>
      <c r="AQ90" s="40"/>
      <c r="AR90" s="44"/>
      <c r="AS90" s="85"/>
      <c r="AT90" s="86"/>
      <c r="AU90" s="87"/>
      <c r="AV90" s="87"/>
      <c r="AW90" s="87"/>
      <c r="AX90" s="87"/>
      <c r="AY90" s="87"/>
      <c r="AZ90" s="87"/>
      <c r="BA90" s="87"/>
      <c r="BB90" s="87"/>
      <c r="BC90" s="87"/>
      <c r="BD90" s="88"/>
      <c r="BE90" s="38"/>
    </row>
    <row r="91" spans="1:57" s="2" customFormat="1" ht="10.8" customHeight="1">
      <c r="A91" s="38"/>
      <c r="B91" s="39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4"/>
      <c r="AS91" s="89"/>
      <c r="AT91" s="90"/>
      <c r="AU91" s="91"/>
      <c r="AV91" s="91"/>
      <c r="AW91" s="91"/>
      <c r="AX91" s="91"/>
      <c r="AY91" s="91"/>
      <c r="AZ91" s="91"/>
      <c r="BA91" s="91"/>
      <c r="BB91" s="91"/>
      <c r="BC91" s="91"/>
      <c r="BD91" s="92"/>
      <c r="BE91" s="38"/>
    </row>
    <row r="92" spans="1:57" s="2" customFormat="1" ht="29.25" customHeight="1">
      <c r="A92" s="38"/>
      <c r="B92" s="39"/>
      <c r="C92" s="93" t="s">
        <v>58</v>
      </c>
      <c r="D92" s="94"/>
      <c r="E92" s="94"/>
      <c r="F92" s="94"/>
      <c r="G92" s="94"/>
      <c r="H92" s="95"/>
      <c r="I92" s="96" t="s">
        <v>59</v>
      </c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  <c r="X92" s="94"/>
      <c r="Y92" s="94"/>
      <c r="Z92" s="94"/>
      <c r="AA92" s="94"/>
      <c r="AB92" s="94"/>
      <c r="AC92" s="94"/>
      <c r="AD92" s="94"/>
      <c r="AE92" s="94"/>
      <c r="AF92" s="94"/>
      <c r="AG92" s="97" t="s">
        <v>60</v>
      </c>
      <c r="AH92" s="94"/>
      <c r="AI92" s="94"/>
      <c r="AJ92" s="94"/>
      <c r="AK92" s="94"/>
      <c r="AL92" s="94"/>
      <c r="AM92" s="94"/>
      <c r="AN92" s="96" t="s">
        <v>61</v>
      </c>
      <c r="AO92" s="94"/>
      <c r="AP92" s="98"/>
      <c r="AQ92" s="99" t="s">
        <v>62</v>
      </c>
      <c r="AR92" s="44"/>
      <c r="AS92" s="100" t="s">
        <v>63</v>
      </c>
      <c r="AT92" s="101" t="s">
        <v>64</v>
      </c>
      <c r="AU92" s="101" t="s">
        <v>65</v>
      </c>
      <c r="AV92" s="101" t="s">
        <v>66</v>
      </c>
      <c r="AW92" s="101" t="s">
        <v>67</v>
      </c>
      <c r="AX92" s="101" t="s">
        <v>68</v>
      </c>
      <c r="AY92" s="101" t="s">
        <v>69</v>
      </c>
      <c r="AZ92" s="101" t="s">
        <v>70</v>
      </c>
      <c r="BA92" s="101" t="s">
        <v>71</v>
      </c>
      <c r="BB92" s="101" t="s">
        <v>72</v>
      </c>
      <c r="BC92" s="101" t="s">
        <v>73</v>
      </c>
      <c r="BD92" s="102" t="s">
        <v>74</v>
      </c>
      <c r="BE92" s="38"/>
    </row>
    <row r="93" spans="1:57" s="2" customFormat="1" ht="10.8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4"/>
      <c r="AS93" s="103"/>
      <c r="AT93" s="104"/>
      <c r="AU93" s="104"/>
      <c r="AV93" s="104"/>
      <c r="AW93" s="104"/>
      <c r="AX93" s="104"/>
      <c r="AY93" s="104"/>
      <c r="AZ93" s="104"/>
      <c r="BA93" s="104"/>
      <c r="BB93" s="104"/>
      <c r="BC93" s="104"/>
      <c r="BD93" s="105"/>
      <c r="BE93" s="38"/>
    </row>
    <row r="94" spans="1:90" s="6" customFormat="1" ht="32.4" customHeight="1">
      <c r="A94" s="6"/>
      <c r="B94" s="106"/>
      <c r="C94" s="107" t="s">
        <v>75</v>
      </c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08"/>
      <c r="AD94" s="108"/>
      <c r="AE94" s="108"/>
      <c r="AF94" s="108"/>
      <c r="AG94" s="109">
        <f>ROUND(AG95,2)</f>
        <v>0</v>
      </c>
      <c r="AH94" s="109"/>
      <c r="AI94" s="109"/>
      <c r="AJ94" s="109"/>
      <c r="AK94" s="109"/>
      <c r="AL94" s="109"/>
      <c r="AM94" s="109"/>
      <c r="AN94" s="110">
        <f>SUM(AG94,AT94)</f>
        <v>0</v>
      </c>
      <c r="AO94" s="110"/>
      <c r="AP94" s="110"/>
      <c r="AQ94" s="111" t="s">
        <v>1</v>
      </c>
      <c r="AR94" s="112"/>
      <c r="AS94" s="113">
        <f>ROUND(AS95,2)</f>
        <v>0</v>
      </c>
      <c r="AT94" s="114">
        <f>ROUND(SUM(AV94:AW94),2)</f>
        <v>0</v>
      </c>
      <c r="AU94" s="115">
        <f>ROUND(AU95,5)</f>
        <v>0</v>
      </c>
      <c r="AV94" s="114">
        <f>ROUND(AZ94*L29,2)</f>
        <v>0</v>
      </c>
      <c r="AW94" s="114">
        <f>ROUND(BA94*L30,2)</f>
        <v>0</v>
      </c>
      <c r="AX94" s="114">
        <f>ROUND(BB94*L29,2)</f>
        <v>0</v>
      </c>
      <c r="AY94" s="114">
        <f>ROUND(BC94*L30,2)</f>
        <v>0</v>
      </c>
      <c r="AZ94" s="114">
        <f>ROUND(AZ95,2)</f>
        <v>0</v>
      </c>
      <c r="BA94" s="114">
        <f>ROUND(BA95,2)</f>
        <v>0</v>
      </c>
      <c r="BB94" s="114">
        <f>ROUND(BB95,2)</f>
        <v>0</v>
      </c>
      <c r="BC94" s="114">
        <f>ROUND(BC95,2)</f>
        <v>0</v>
      </c>
      <c r="BD94" s="116">
        <f>ROUND(BD95,2)</f>
        <v>0</v>
      </c>
      <c r="BE94" s="6"/>
      <c r="BS94" s="117" t="s">
        <v>76</v>
      </c>
      <c r="BT94" s="117" t="s">
        <v>77</v>
      </c>
      <c r="BV94" s="117" t="s">
        <v>78</v>
      </c>
      <c r="BW94" s="117" t="s">
        <v>5</v>
      </c>
      <c r="BX94" s="117" t="s">
        <v>79</v>
      </c>
      <c r="CL94" s="117" t="s">
        <v>1</v>
      </c>
    </row>
    <row r="95" spans="1:90" s="7" customFormat="1" ht="24.75" customHeight="1">
      <c r="A95" s="118" t="s">
        <v>80</v>
      </c>
      <c r="B95" s="119"/>
      <c r="C95" s="120"/>
      <c r="D95" s="121" t="s">
        <v>14</v>
      </c>
      <c r="E95" s="121"/>
      <c r="F95" s="121"/>
      <c r="G95" s="121"/>
      <c r="H95" s="121"/>
      <c r="I95" s="122"/>
      <c r="J95" s="121" t="s">
        <v>17</v>
      </c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3">
        <f>'LS2023-020 - Oprava bytu ...'!J28</f>
        <v>0</v>
      </c>
      <c r="AH95" s="122"/>
      <c r="AI95" s="122"/>
      <c r="AJ95" s="122"/>
      <c r="AK95" s="122"/>
      <c r="AL95" s="122"/>
      <c r="AM95" s="122"/>
      <c r="AN95" s="123">
        <f>SUM(AG95,AT95)</f>
        <v>0</v>
      </c>
      <c r="AO95" s="122"/>
      <c r="AP95" s="122"/>
      <c r="AQ95" s="124" t="s">
        <v>81</v>
      </c>
      <c r="AR95" s="125"/>
      <c r="AS95" s="126">
        <v>0</v>
      </c>
      <c r="AT95" s="127">
        <f>ROUND(SUM(AV95:AW95),2)</f>
        <v>0</v>
      </c>
      <c r="AU95" s="128">
        <f>'LS2023-020 - Oprava bytu ...'!P131</f>
        <v>0</v>
      </c>
      <c r="AV95" s="127">
        <f>'LS2023-020 - Oprava bytu ...'!J31</f>
        <v>0</v>
      </c>
      <c r="AW95" s="127">
        <f>'LS2023-020 - Oprava bytu ...'!J32</f>
        <v>0</v>
      </c>
      <c r="AX95" s="127">
        <f>'LS2023-020 - Oprava bytu ...'!J33</f>
        <v>0</v>
      </c>
      <c r="AY95" s="127">
        <f>'LS2023-020 - Oprava bytu ...'!J34</f>
        <v>0</v>
      </c>
      <c r="AZ95" s="127">
        <f>'LS2023-020 - Oprava bytu ...'!F31</f>
        <v>0</v>
      </c>
      <c r="BA95" s="127">
        <f>'LS2023-020 - Oprava bytu ...'!F32</f>
        <v>0</v>
      </c>
      <c r="BB95" s="127">
        <f>'LS2023-020 - Oprava bytu ...'!F33</f>
        <v>0</v>
      </c>
      <c r="BC95" s="127">
        <f>'LS2023-020 - Oprava bytu ...'!F34</f>
        <v>0</v>
      </c>
      <c r="BD95" s="129">
        <f>'LS2023-020 - Oprava bytu ...'!F35</f>
        <v>0</v>
      </c>
      <c r="BE95" s="7"/>
      <c r="BT95" s="130" t="s">
        <v>82</v>
      </c>
      <c r="BU95" s="130" t="s">
        <v>83</v>
      </c>
      <c r="BV95" s="130" t="s">
        <v>78</v>
      </c>
      <c r="BW95" s="130" t="s">
        <v>5</v>
      </c>
      <c r="BX95" s="130" t="s">
        <v>79</v>
      </c>
      <c r="CL95" s="130" t="s">
        <v>1</v>
      </c>
    </row>
    <row r="96" spans="1:57" s="2" customFormat="1" ht="30" customHeight="1">
      <c r="A96" s="38"/>
      <c r="B96" s="39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4"/>
      <c r="AS96" s="38"/>
      <c r="AT96" s="38"/>
      <c r="AU96" s="38"/>
      <c r="AV96" s="38"/>
      <c r="AW96" s="38"/>
      <c r="AX96" s="38"/>
      <c r="AY96" s="38"/>
      <c r="AZ96" s="38"/>
      <c r="BA96" s="38"/>
      <c r="BB96" s="38"/>
      <c r="BC96" s="38"/>
      <c r="BD96" s="38"/>
      <c r="BE96" s="38"/>
    </row>
    <row r="97" spans="1:57" s="2" customFormat="1" ht="6.95" customHeight="1">
      <c r="A97" s="38"/>
      <c r="B97" s="66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  <c r="U97" s="67"/>
      <c r="V97" s="67"/>
      <c r="W97" s="67"/>
      <c r="X97" s="67"/>
      <c r="Y97" s="67"/>
      <c r="Z97" s="67"/>
      <c r="AA97" s="67"/>
      <c r="AB97" s="67"/>
      <c r="AC97" s="67"/>
      <c r="AD97" s="67"/>
      <c r="AE97" s="67"/>
      <c r="AF97" s="67"/>
      <c r="AG97" s="67"/>
      <c r="AH97" s="67"/>
      <c r="AI97" s="67"/>
      <c r="AJ97" s="67"/>
      <c r="AK97" s="67"/>
      <c r="AL97" s="67"/>
      <c r="AM97" s="67"/>
      <c r="AN97" s="67"/>
      <c r="AO97" s="67"/>
      <c r="AP97" s="67"/>
      <c r="AQ97" s="67"/>
      <c r="AR97" s="44"/>
      <c r="AS97" s="38"/>
      <c r="AT97" s="38"/>
      <c r="AU97" s="38"/>
      <c r="AV97" s="38"/>
      <c r="AW97" s="38"/>
      <c r="AX97" s="38"/>
      <c r="AY97" s="38"/>
      <c r="AZ97" s="38"/>
      <c r="BA97" s="38"/>
      <c r="BB97" s="38"/>
      <c r="BC97" s="38"/>
      <c r="BD97" s="38"/>
      <c r="BE97" s="38"/>
    </row>
  </sheetData>
  <sheetProtection password="CC35" sheet="1" objects="1" scenarios="1" formatColumns="0" formatRows="0"/>
  <mergeCells count="42"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AR2:BE2"/>
  </mergeCells>
  <hyperlinks>
    <hyperlink ref="A95" location="'LS2023-020 - Oprava bytu 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6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5</v>
      </c>
    </row>
    <row r="3" spans="2:46" s="1" customFormat="1" ht="6.95" customHeight="1">
      <c r="B3" s="131"/>
      <c r="C3" s="132"/>
      <c r="D3" s="132"/>
      <c r="E3" s="132"/>
      <c r="F3" s="132"/>
      <c r="G3" s="132"/>
      <c r="H3" s="132"/>
      <c r="I3" s="132"/>
      <c r="J3" s="132"/>
      <c r="K3" s="132"/>
      <c r="L3" s="20"/>
      <c r="AT3" s="17" t="s">
        <v>82</v>
      </c>
    </row>
    <row r="4" spans="2:46" s="1" customFormat="1" ht="24.95" customHeight="1">
      <c r="B4" s="20"/>
      <c r="D4" s="133" t="s">
        <v>84</v>
      </c>
      <c r="L4" s="20"/>
      <c r="M4" s="134" t="s">
        <v>10</v>
      </c>
      <c r="AT4" s="17" t="s">
        <v>4</v>
      </c>
    </row>
    <row r="5" spans="2:12" s="1" customFormat="1" ht="6.95" customHeight="1">
      <c r="B5" s="20"/>
      <c r="L5" s="20"/>
    </row>
    <row r="6" spans="1:31" s="2" customFormat="1" ht="12" customHeight="1">
      <c r="A6" s="38"/>
      <c r="B6" s="44"/>
      <c r="C6" s="38"/>
      <c r="D6" s="135" t="s">
        <v>16</v>
      </c>
      <c r="E6" s="38"/>
      <c r="F6" s="38"/>
      <c r="G6" s="38"/>
      <c r="H6" s="38"/>
      <c r="I6" s="38"/>
      <c r="J6" s="38"/>
      <c r="K6" s="38"/>
      <c r="L6" s="63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</row>
    <row r="7" spans="1:31" s="2" customFormat="1" ht="16.5" customHeight="1">
      <c r="A7" s="38"/>
      <c r="B7" s="44"/>
      <c r="C7" s="38"/>
      <c r="D7" s="38"/>
      <c r="E7" s="136" t="s">
        <v>17</v>
      </c>
      <c r="F7" s="38"/>
      <c r="G7" s="38"/>
      <c r="H7" s="38"/>
      <c r="I7" s="38"/>
      <c r="J7" s="38"/>
      <c r="K7" s="38"/>
      <c r="L7" s="63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</row>
    <row r="8" spans="1:31" s="2" customFormat="1" ht="12">
      <c r="A8" s="38"/>
      <c r="B8" s="44"/>
      <c r="C8" s="38"/>
      <c r="D8" s="38"/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2" customHeight="1">
      <c r="A9" s="38"/>
      <c r="B9" s="44"/>
      <c r="C9" s="38"/>
      <c r="D9" s="135" t="s">
        <v>18</v>
      </c>
      <c r="E9" s="38"/>
      <c r="F9" s="137" t="s">
        <v>1</v>
      </c>
      <c r="G9" s="38"/>
      <c r="H9" s="38"/>
      <c r="I9" s="135" t="s">
        <v>19</v>
      </c>
      <c r="J9" s="137" t="s">
        <v>1</v>
      </c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35" t="s">
        <v>20</v>
      </c>
      <c r="E10" s="38"/>
      <c r="F10" s="137" t="s">
        <v>21</v>
      </c>
      <c r="G10" s="38"/>
      <c r="H10" s="38"/>
      <c r="I10" s="135" t="s">
        <v>22</v>
      </c>
      <c r="J10" s="138" t="str">
        <f>'Rekapitulace stavby'!AN8</f>
        <v>6. 6. 2023</v>
      </c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0.8" customHeight="1">
      <c r="A11" s="38"/>
      <c r="B11" s="44"/>
      <c r="C11" s="38"/>
      <c r="D11" s="38"/>
      <c r="E11" s="38"/>
      <c r="F11" s="38"/>
      <c r="G11" s="38"/>
      <c r="H11" s="38"/>
      <c r="I11" s="38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35" t="s">
        <v>24</v>
      </c>
      <c r="E12" s="38"/>
      <c r="F12" s="38"/>
      <c r="G12" s="38"/>
      <c r="H12" s="38"/>
      <c r="I12" s="135" t="s">
        <v>25</v>
      </c>
      <c r="J12" s="137" t="s">
        <v>1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8" customHeight="1">
      <c r="A13" s="38"/>
      <c r="B13" s="44"/>
      <c r="C13" s="38"/>
      <c r="D13" s="38"/>
      <c r="E13" s="137" t="s">
        <v>26</v>
      </c>
      <c r="F13" s="38"/>
      <c r="G13" s="38"/>
      <c r="H13" s="38"/>
      <c r="I13" s="135" t="s">
        <v>27</v>
      </c>
      <c r="J13" s="137" t="s">
        <v>1</v>
      </c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6.95" customHeight="1">
      <c r="A14" s="38"/>
      <c r="B14" s="44"/>
      <c r="C14" s="38"/>
      <c r="D14" s="38"/>
      <c r="E14" s="38"/>
      <c r="F14" s="38"/>
      <c r="G14" s="38"/>
      <c r="H14" s="38"/>
      <c r="I14" s="38"/>
      <c r="J14" s="38"/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2" customHeight="1">
      <c r="A15" s="38"/>
      <c r="B15" s="44"/>
      <c r="C15" s="38"/>
      <c r="D15" s="135" t="s">
        <v>28</v>
      </c>
      <c r="E15" s="38"/>
      <c r="F15" s="38"/>
      <c r="G15" s="38"/>
      <c r="H15" s="38"/>
      <c r="I15" s="135" t="s">
        <v>25</v>
      </c>
      <c r="J15" s="33" t="str">
        <f>'Rekapitulace stavby'!AN13</f>
        <v>Vyplň údaj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8" customHeight="1">
      <c r="A16" s="38"/>
      <c r="B16" s="44"/>
      <c r="C16" s="38"/>
      <c r="D16" s="38"/>
      <c r="E16" s="33" t="str">
        <f>'Rekapitulace stavby'!E14</f>
        <v>Vyplň údaj</v>
      </c>
      <c r="F16" s="137"/>
      <c r="G16" s="137"/>
      <c r="H16" s="137"/>
      <c r="I16" s="135" t="s">
        <v>27</v>
      </c>
      <c r="J16" s="33" t="str">
        <f>'Rekapitulace stavby'!AN14</f>
        <v>Vyplň údaj</v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6.95" customHeight="1">
      <c r="A17" s="38"/>
      <c r="B17" s="44"/>
      <c r="C17" s="38"/>
      <c r="D17" s="38"/>
      <c r="E17" s="38"/>
      <c r="F17" s="38"/>
      <c r="G17" s="38"/>
      <c r="H17" s="38"/>
      <c r="I17" s="38"/>
      <c r="J17" s="38"/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2" customHeight="1">
      <c r="A18" s="38"/>
      <c r="B18" s="44"/>
      <c r="C18" s="38"/>
      <c r="D18" s="135" t="s">
        <v>30</v>
      </c>
      <c r="E18" s="38"/>
      <c r="F18" s="38"/>
      <c r="G18" s="38"/>
      <c r="H18" s="38"/>
      <c r="I18" s="135" t="s">
        <v>25</v>
      </c>
      <c r="J18" s="137" t="str">
        <f>IF('Rekapitulace stavby'!AN16="","",'Rekapitulace stavby'!AN16)</f>
        <v/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8" customHeight="1">
      <c r="A19" s="38"/>
      <c r="B19" s="44"/>
      <c r="C19" s="38"/>
      <c r="D19" s="38"/>
      <c r="E19" s="137" t="str">
        <f>IF('Rekapitulace stavby'!E17="","",'Rekapitulace stavby'!E17)</f>
        <v xml:space="preserve"> </v>
      </c>
      <c r="F19" s="38"/>
      <c r="G19" s="38"/>
      <c r="H19" s="38"/>
      <c r="I19" s="135" t="s">
        <v>27</v>
      </c>
      <c r="J19" s="137" t="str">
        <f>IF('Rekapitulace stavby'!AN17="","",'Rekapitulace stavby'!AN17)</f>
        <v/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6.95" customHeight="1">
      <c r="A20" s="38"/>
      <c r="B20" s="44"/>
      <c r="C20" s="38"/>
      <c r="D20" s="38"/>
      <c r="E20" s="38"/>
      <c r="F20" s="38"/>
      <c r="G20" s="38"/>
      <c r="H20" s="38"/>
      <c r="I20" s="38"/>
      <c r="J20" s="38"/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2" customHeight="1">
      <c r="A21" s="38"/>
      <c r="B21" s="44"/>
      <c r="C21" s="38"/>
      <c r="D21" s="135" t="s">
        <v>33</v>
      </c>
      <c r="E21" s="38"/>
      <c r="F21" s="38"/>
      <c r="G21" s="38"/>
      <c r="H21" s="38"/>
      <c r="I21" s="135" t="s">
        <v>25</v>
      </c>
      <c r="J21" s="137" t="s">
        <v>34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8" customHeight="1">
      <c r="A22" s="38"/>
      <c r="B22" s="44"/>
      <c r="C22" s="38"/>
      <c r="D22" s="38"/>
      <c r="E22" s="137" t="s">
        <v>35</v>
      </c>
      <c r="F22" s="38"/>
      <c r="G22" s="38"/>
      <c r="H22" s="38"/>
      <c r="I22" s="135" t="s">
        <v>27</v>
      </c>
      <c r="J22" s="137" t="s">
        <v>1</v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6.95" customHeight="1">
      <c r="A23" s="38"/>
      <c r="B23" s="44"/>
      <c r="C23" s="38"/>
      <c r="D23" s="38"/>
      <c r="E23" s="38"/>
      <c r="F23" s="38"/>
      <c r="G23" s="38"/>
      <c r="H23" s="38"/>
      <c r="I23" s="38"/>
      <c r="J23" s="38"/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2" customHeight="1">
      <c r="A24" s="38"/>
      <c r="B24" s="44"/>
      <c r="C24" s="38"/>
      <c r="D24" s="135" t="s">
        <v>36</v>
      </c>
      <c r="E24" s="38"/>
      <c r="F24" s="38"/>
      <c r="G24" s="38"/>
      <c r="H24" s="38"/>
      <c r="I24" s="38"/>
      <c r="J24" s="38"/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8" customFormat="1" ht="16.5" customHeight="1">
      <c r="A25" s="139"/>
      <c r="B25" s="140"/>
      <c r="C25" s="139"/>
      <c r="D25" s="139"/>
      <c r="E25" s="141" t="s">
        <v>1</v>
      </c>
      <c r="F25" s="141"/>
      <c r="G25" s="141"/>
      <c r="H25" s="141"/>
      <c r="I25" s="139"/>
      <c r="J25" s="139"/>
      <c r="K25" s="139"/>
      <c r="L25" s="142"/>
      <c r="S25" s="139"/>
      <c r="T25" s="139"/>
      <c r="U25" s="139"/>
      <c r="V25" s="139"/>
      <c r="W25" s="139"/>
      <c r="X25" s="139"/>
      <c r="Y25" s="139"/>
      <c r="Z25" s="139"/>
      <c r="AA25" s="139"/>
      <c r="AB25" s="139"/>
      <c r="AC25" s="139"/>
      <c r="AD25" s="139"/>
      <c r="AE25" s="139"/>
    </row>
    <row r="26" spans="1:31" s="2" customFormat="1" ht="6.95" customHeight="1">
      <c r="A26" s="38"/>
      <c r="B26" s="44"/>
      <c r="C26" s="38"/>
      <c r="D26" s="38"/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143"/>
      <c r="E27" s="143"/>
      <c r="F27" s="143"/>
      <c r="G27" s="143"/>
      <c r="H27" s="143"/>
      <c r="I27" s="143"/>
      <c r="J27" s="143"/>
      <c r="K27" s="143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25.4" customHeight="1">
      <c r="A28" s="38"/>
      <c r="B28" s="44"/>
      <c r="C28" s="38"/>
      <c r="D28" s="144" t="s">
        <v>37</v>
      </c>
      <c r="E28" s="38"/>
      <c r="F28" s="38"/>
      <c r="G28" s="38"/>
      <c r="H28" s="38"/>
      <c r="I28" s="38"/>
      <c r="J28" s="145">
        <f>ROUND(J131,2)</f>
        <v>0</v>
      </c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3"/>
      <c r="E29" s="143"/>
      <c r="F29" s="143"/>
      <c r="G29" s="143"/>
      <c r="H29" s="143"/>
      <c r="I29" s="143"/>
      <c r="J29" s="143"/>
      <c r="K29" s="143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14.4" customHeight="1">
      <c r="A30" s="38"/>
      <c r="B30" s="44"/>
      <c r="C30" s="38"/>
      <c r="D30" s="38"/>
      <c r="E30" s="38"/>
      <c r="F30" s="146" t="s">
        <v>39</v>
      </c>
      <c r="G30" s="38"/>
      <c r="H30" s="38"/>
      <c r="I30" s="146" t="s">
        <v>38</v>
      </c>
      <c r="J30" s="146" t="s">
        <v>40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14.4" customHeight="1">
      <c r="A31" s="38"/>
      <c r="B31" s="44"/>
      <c r="C31" s="38"/>
      <c r="D31" s="147" t="s">
        <v>41</v>
      </c>
      <c r="E31" s="135" t="s">
        <v>42</v>
      </c>
      <c r="F31" s="148">
        <f>ROUND((SUM(BE131:BE266)),2)</f>
        <v>0</v>
      </c>
      <c r="G31" s="38"/>
      <c r="H31" s="38"/>
      <c r="I31" s="149">
        <v>0.21</v>
      </c>
      <c r="J31" s="148">
        <f>ROUND(((SUM(BE131:BE266))*I31),2)</f>
        <v>0</v>
      </c>
      <c r="K31" s="38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135" t="s">
        <v>43</v>
      </c>
      <c r="F32" s="148">
        <f>ROUND((SUM(BF131:BF266)),2)</f>
        <v>0</v>
      </c>
      <c r="G32" s="38"/>
      <c r="H32" s="38"/>
      <c r="I32" s="149">
        <v>0.15</v>
      </c>
      <c r="J32" s="148">
        <f>ROUND(((SUM(BF131:BF266))*I32),2)</f>
        <v>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 hidden="1">
      <c r="A33" s="38"/>
      <c r="B33" s="44"/>
      <c r="C33" s="38"/>
      <c r="D33" s="38"/>
      <c r="E33" s="135" t="s">
        <v>44</v>
      </c>
      <c r="F33" s="148">
        <f>ROUND((SUM(BG131:BG266)),2)</f>
        <v>0</v>
      </c>
      <c r="G33" s="38"/>
      <c r="H33" s="38"/>
      <c r="I33" s="149">
        <v>0.21</v>
      </c>
      <c r="J33" s="148">
        <f>0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 hidden="1">
      <c r="A34" s="38"/>
      <c r="B34" s="44"/>
      <c r="C34" s="38"/>
      <c r="D34" s="38"/>
      <c r="E34" s="135" t="s">
        <v>45</v>
      </c>
      <c r="F34" s="148">
        <f>ROUND((SUM(BH131:BH266)),2)</f>
        <v>0</v>
      </c>
      <c r="G34" s="38"/>
      <c r="H34" s="38"/>
      <c r="I34" s="149">
        <v>0.15</v>
      </c>
      <c r="J34" s="148">
        <f>0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35" t="s">
        <v>46</v>
      </c>
      <c r="F35" s="148">
        <f>ROUND((SUM(BI131:BI266)),2)</f>
        <v>0</v>
      </c>
      <c r="G35" s="38"/>
      <c r="H35" s="38"/>
      <c r="I35" s="149">
        <v>0</v>
      </c>
      <c r="J35" s="148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6.95" customHeight="1">
      <c r="A36" s="38"/>
      <c r="B36" s="44"/>
      <c r="C36" s="38"/>
      <c r="D36" s="38"/>
      <c r="E36" s="38"/>
      <c r="F36" s="38"/>
      <c r="G36" s="38"/>
      <c r="H36" s="38"/>
      <c r="I36" s="38"/>
      <c r="J36" s="38"/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25.4" customHeight="1">
      <c r="A37" s="38"/>
      <c r="B37" s="44"/>
      <c r="C37" s="150"/>
      <c r="D37" s="151" t="s">
        <v>47</v>
      </c>
      <c r="E37" s="152"/>
      <c r="F37" s="152"/>
      <c r="G37" s="153" t="s">
        <v>48</v>
      </c>
      <c r="H37" s="154" t="s">
        <v>49</v>
      </c>
      <c r="I37" s="152"/>
      <c r="J37" s="155">
        <f>SUM(J28:J35)</f>
        <v>0</v>
      </c>
      <c r="K37" s="156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2:12" s="1" customFormat="1" ht="14.4" customHeight="1">
      <c r="B39" s="20"/>
      <c r="L39" s="20"/>
    </row>
    <row r="40" spans="2:12" s="1" customFormat="1" ht="14.4" customHeight="1">
      <c r="B40" s="20"/>
      <c r="L40" s="20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57" t="s">
        <v>50</v>
      </c>
      <c r="E50" s="158"/>
      <c r="F50" s="158"/>
      <c r="G50" s="157" t="s">
        <v>51</v>
      </c>
      <c r="H50" s="158"/>
      <c r="I50" s="158"/>
      <c r="J50" s="158"/>
      <c r="K50" s="158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59" t="s">
        <v>52</v>
      </c>
      <c r="E61" s="160"/>
      <c r="F61" s="161" t="s">
        <v>53</v>
      </c>
      <c r="G61" s="159" t="s">
        <v>52</v>
      </c>
      <c r="H61" s="160"/>
      <c r="I61" s="160"/>
      <c r="J61" s="162" t="s">
        <v>53</v>
      </c>
      <c r="K61" s="160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57" t="s">
        <v>54</v>
      </c>
      <c r="E65" s="163"/>
      <c r="F65" s="163"/>
      <c r="G65" s="157" t="s">
        <v>55</v>
      </c>
      <c r="H65" s="163"/>
      <c r="I65" s="163"/>
      <c r="J65" s="163"/>
      <c r="K65" s="163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59" t="s">
        <v>52</v>
      </c>
      <c r="E76" s="160"/>
      <c r="F76" s="161" t="s">
        <v>53</v>
      </c>
      <c r="G76" s="159" t="s">
        <v>52</v>
      </c>
      <c r="H76" s="160"/>
      <c r="I76" s="160"/>
      <c r="J76" s="162" t="s">
        <v>53</v>
      </c>
      <c r="K76" s="160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64"/>
      <c r="C77" s="165"/>
      <c r="D77" s="165"/>
      <c r="E77" s="165"/>
      <c r="F77" s="165"/>
      <c r="G77" s="165"/>
      <c r="H77" s="165"/>
      <c r="I77" s="165"/>
      <c r="J77" s="165"/>
      <c r="K77" s="165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66"/>
      <c r="C81" s="167"/>
      <c r="D81" s="167"/>
      <c r="E81" s="167"/>
      <c r="F81" s="167"/>
      <c r="G81" s="167"/>
      <c r="H81" s="167"/>
      <c r="I81" s="167"/>
      <c r="J81" s="167"/>
      <c r="K81" s="167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85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76" t="str">
        <f>E7</f>
        <v>Oprava bytu - Vintířov č.p.182/14</v>
      </c>
      <c r="F85" s="40"/>
      <c r="G85" s="40"/>
      <c r="H85" s="40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6.95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2" customHeight="1">
      <c r="A87" s="38"/>
      <c r="B87" s="39"/>
      <c r="C87" s="32" t="s">
        <v>20</v>
      </c>
      <c r="D87" s="40"/>
      <c r="E87" s="40"/>
      <c r="F87" s="27" t="str">
        <f>F10</f>
        <v>Vintířov</v>
      </c>
      <c r="G87" s="40"/>
      <c r="H87" s="40"/>
      <c r="I87" s="32" t="s">
        <v>22</v>
      </c>
      <c r="J87" s="79" t="str">
        <f>IF(J10="","",J10)</f>
        <v>6. 6. 2023</v>
      </c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5.15" customHeight="1">
      <c r="A89" s="38"/>
      <c r="B89" s="39"/>
      <c r="C89" s="32" t="s">
        <v>24</v>
      </c>
      <c r="D89" s="40"/>
      <c r="E89" s="40"/>
      <c r="F89" s="27" t="str">
        <f>E13</f>
        <v>Obec Vintířov</v>
      </c>
      <c r="G89" s="40"/>
      <c r="H89" s="40"/>
      <c r="I89" s="32" t="s">
        <v>30</v>
      </c>
      <c r="J89" s="36" t="str">
        <f>E19</f>
        <v xml:space="preserve"> 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15.15" customHeight="1">
      <c r="A90" s="38"/>
      <c r="B90" s="39"/>
      <c r="C90" s="32" t="s">
        <v>28</v>
      </c>
      <c r="D90" s="40"/>
      <c r="E90" s="40"/>
      <c r="F90" s="27" t="str">
        <f>IF(E16="","",E16)</f>
        <v>Vyplň údaj</v>
      </c>
      <c r="G90" s="40"/>
      <c r="H90" s="40"/>
      <c r="I90" s="32" t="s">
        <v>33</v>
      </c>
      <c r="J90" s="36" t="str">
        <f>E22</f>
        <v>Sadílek Ladislav</v>
      </c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0.3" customHeight="1">
      <c r="A91" s="38"/>
      <c r="B91" s="39"/>
      <c r="C91" s="40"/>
      <c r="D91" s="40"/>
      <c r="E91" s="40"/>
      <c r="F91" s="40"/>
      <c r="G91" s="40"/>
      <c r="H91" s="40"/>
      <c r="I91" s="40"/>
      <c r="J91" s="40"/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29.25" customHeight="1">
      <c r="A92" s="38"/>
      <c r="B92" s="39"/>
      <c r="C92" s="168" t="s">
        <v>86</v>
      </c>
      <c r="D92" s="169"/>
      <c r="E92" s="169"/>
      <c r="F92" s="169"/>
      <c r="G92" s="169"/>
      <c r="H92" s="169"/>
      <c r="I92" s="169"/>
      <c r="J92" s="170" t="s">
        <v>87</v>
      </c>
      <c r="K92" s="169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47" s="2" customFormat="1" ht="22.8" customHeight="1">
      <c r="A94" s="38"/>
      <c r="B94" s="39"/>
      <c r="C94" s="171" t="s">
        <v>88</v>
      </c>
      <c r="D94" s="40"/>
      <c r="E94" s="40"/>
      <c r="F94" s="40"/>
      <c r="G94" s="40"/>
      <c r="H94" s="40"/>
      <c r="I94" s="40"/>
      <c r="J94" s="110">
        <f>J131</f>
        <v>0</v>
      </c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U94" s="17" t="s">
        <v>89</v>
      </c>
    </row>
    <row r="95" spans="1:31" s="9" customFormat="1" ht="24.95" customHeight="1">
      <c r="A95" s="9"/>
      <c r="B95" s="172"/>
      <c r="C95" s="173"/>
      <c r="D95" s="174" t="s">
        <v>90</v>
      </c>
      <c r="E95" s="175"/>
      <c r="F95" s="175"/>
      <c r="G95" s="175"/>
      <c r="H95" s="175"/>
      <c r="I95" s="175"/>
      <c r="J95" s="176">
        <f>J132</f>
        <v>0</v>
      </c>
      <c r="K95" s="173"/>
      <c r="L95" s="177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</row>
    <row r="96" spans="1:31" s="10" customFormat="1" ht="19.9" customHeight="1">
      <c r="A96" s="10"/>
      <c r="B96" s="178"/>
      <c r="C96" s="179"/>
      <c r="D96" s="180" t="s">
        <v>91</v>
      </c>
      <c r="E96" s="181"/>
      <c r="F96" s="181"/>
      <c r="G96" s="181"/>
      <c r="H96" s="181"/>
      <c r="I96" s="181"/>
      <c r="J96" s="182">
        <f>J133</f>
        <v>0</v>
      </c>
      <c r="K96" s="179"/>
      <c r="L96" s="183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</row>
    <row r="97" spans="1:31" s="10" customFormat="1" ht="19.9" customHeight="1">
      <c r="A97" s="10"/>
      <c r="B97" s="178"/>
      <c r="C97" s="179"/>
      <c r="D97" s="180" t="s">
        <v>92</v>
      </c>
      <c r="E97" s="181"/>
      <c r="F97" s="181"/>
      <c r="G97" s="181"/>
      <c r="H97" s="181"/>
      <c r="I97" s="181"/>
      <c r="J97" s="182">
        <f>J138</f>
        <v>0</v>
      </c>
      <c r="K97" s="179"/>
      <c r="L97" s="183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</row>
    <row r="98" spans="1:31" s="10" customFormat="1" ht="19.9" customHeight="1">
      <c r="A98" s="10"/>
      <c r="B98" s="178"/>
      <c r="C98" s="179"/>
      <c r="D98" s="180" t="s">
        <v>93</v>
      </c>
      <c r="E98" s="181"/>
      <c r="F98" s="181"/>
      <c r="G98" s="181"/>
      <c r="H98" s="181"/>
      <c r="I98" s="181"/>
      <c r="J98" s="182">
        <f>J143</f>
        <v>0</v>
      </c>
      <c r="K98" s="179"/>
      <c r="L98" s="183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78"/>
      <c r="C99" s="179"/>
      <c r="D99" s="180" t="s">
        <v>94</v>
      </c>
      <c r="E99" s="181"/>
      <c r="F99" s="181"/>
      <c r="G99" s="181"/>
      <c r="H99" s="181"/>
      <c r="I99" s="181"/>
      <c r="J99" s="182">
        <f>J149</f>
        <v>0</v>
      </c>
      <c r="K99" s="179"/>
      <c r="L99" s="183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9" customFormat="1" ht="24.95" customHeight="1">
      <c r="A100" s="9"/>
      <c r="B100" s="172"/>
      <c r="C100" s="173"/>
      <c r="D100" s="174" t="s">
        <v>95</v>
      </c>
      <c r="E100" s="175"/>
      <c r="F100" s="175"/>
      <c r="G100" s="175"/>
      <c r="H100" s="175"/>
      <c r="I100" s="175"/>
      <c r="J100" s="176">
        <f>J151</f>
        <v>0</v>
      </c>
      <c r="K100" s="173"/>
      <c r="L100" s="177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10" customFormat="1" ht="19.9" customHeight="1">
      <c r="A101" s="10"/>
      <c r="B101" s="178"/>
      <c r="C101" s="179"/>
      <c r="D101" s="180" t="s">
        <v>96</v>
      </c>
      <c r="E101" s="181"/>
      <c r="F101" s="181"/>
      <c r="G101" s="181"/>
      <c r="H101" s="181"/>
      <c r="I101" s="181"/>
      <c r="J101" s="182">
        <f>J152</f>
        <v>0</v>
      </c>
      <c r="K101" s="179"/>
      <c r="L101" s="183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78"/>
      <c r="C102" s="179"/>
      <c r="D102" s="180" t="s">
        <v>97</v>
      </c>
      <c r="E102" s="181"/>
      <c r="F102" s="181"/>
      <c r="G102" s="181"/>
      <c r="H102" s="181"/>
      <c r="I102" s="181"/>
      <c r="J102" s="182">
        <f>J156</f>
        <v>0</v>
      </c>
      <c r="K102" s="179"/>
      <c r="L102" s="183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78"/>
      <c r="C103" s="179"/>
      <c r="D103" s="180" t="s">
        <v>98</v>
      </c>
      <c r="E103" s="181"/>
      <c r="F103" s="181"/>
      <c r="G103" s="181"/>
      <c r="H103" s="181"/>
      <c r="I103" s="181"/>
      <c r="J103" s="182">
        <f>J165</f>
        <v>0</v>
      </c>
      <c r="K103" s="179"/>
      <c r="L103" s="183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78"/>
      <c r="C104" s="179"/>
      <c r="D104" s="180" t="s">
        <v>99</v>
      </c>
      <c r="E104" s="181"/>
      <c r="F104" s="181"/>
      <c r="G104" s="181"/>
      <c r="H104" s="181"/>
      <c r="I104" s="181"/>
      <c r="J104" s="182">
        <f>J178</f>
        <v>0</v>
      </c>
      <c r="K104" s="179"/>
      <c r="L104" s="183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78"/>
      <c r="C105" s="179"/>
      <c r="D105" s="180" t="s">
        <v>100</v>
      </c>
      <c r="E105" s="181"/>
      <c r="F105" s="181"/>
      <c r="G105" s="181"/>
      <c r="H105" s="181"/>
      <c r="I105" s="181"/>
      <c r="J105" s="182">
        <f>J186</f>
        <v>0</v>
      </c>
      <c r="K105" s="179"/>
      <c r="L105" s="183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78"/>
      <c r="C106" s="179"/>
      <c r="D106" s="180" t="s">
        <v>101</v>
      </c>
      <c r="E106" s="181"/>
      <c r="F106" s="181"/>
      <c r="G106" s="181"/>
      <c r="H106" s="181"/>
      <c r="I106" s="181"/>
      <c r="J106" s="182">
        <f>J191</f>
        <v>0</v>
      </c>
      <c r="K106" s="179"/>
      <c r="L106" s="183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178"/>
      <c r="C107" s="179"/>
      <c r="D107" s="180" t="s">
        <v>102</v>
      </c>
      <c r="E107" s="181"/>
      <c r="F107" s="181"/>
      <c r="G107" s="181"/>
      <c r="H107" s="181"/>
      <c r="I107" s="181"/>
      <c r="J107" s="182">
        <f>J206</f>
        <v>0</v>
      </c>
      <c r="K107" s="179"/>
      <c r="L107" s="183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>
      <c r="A108" s="10"/>
      <c r="B108" s="178"/>
      <c r="C108" s="179"/>
      <c r="D108" s="180" t="s">
        <v>103</v>
      </c>
      <c r="E108" s="181"/>
      <c r="F108" s="181"/>
      <c r="G108" s="181"/>
      <c r="H108" s="181"/>
      <c r="I108" s="181"/>
      <c r="J108" s="182">
        <f>J231</f>
        <v>0</v>
      </c>
      <c r="K108" s="179"/>
      <c r="L108" s="183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>
      <c r="A109" s="10"/>
      <c r="B109" s="178"/>
      <c r="C109" s="179"/>
      <c r="D109" s="180" t="s">
        <v>104</v>
      </c>
      <c r="E109" s="181"/>
      <c r="F109" s="181"/>
      <c r="G109" s="181"/>
      <c r="H109" s="181"/>
      <c r="I109" s="181"/>
      <c r="J109" s="182">
        <f>J241</f>
        <v>0</v>
      </c>
      <c r="K109" s="179"/>
      <c r="L109" s="183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10" customFormat="1" ht="19.9" customHeight="1">
      <c r="A110" s="10"/>
      <c r="B110" s="178"/>
      <c r="C110" s="179"/>
      <c r="D110" s="180" t="s">
        <v>105</v>
      </c>
      <c r="E110" s="181"/>
      <c r="F110" s="181"/>
      <c r="G110" s="181"/>
      <c r="H110" s="181"/>
      <c r="I110" s="181"/>
      <c r="J110" s="182">
        <f>J248</f>
        <v>0</v>
      </c>
      <c r="K110" s="179"/>
      <c r="L110" s="183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9" customFormat="1" ht="24.95" customHeight="1">
      <c r="A111" s="9"/>
      <c r="B111" s="172"/>
      <c r="C111" s="173"/>
      <c r="D111" s="174" t="s">
        <v>106</v>
      </c>
      <c r="E111" s="175"/>
      <c r="F111" s="175"/>
      <c r="G111" s="175"/>
      <c r="H111" s="175"/>
      <c r="I111" s="175"/>
      <c r="J111" s="176">
        <f>J260</f>
        <v>0</v>
      </c>
      <c r="K111" s="173"/>
      <c r="L111" s="177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</row>
    <row r="112" spans="1:31" s="9" customFormat="1" ht="24.95" customHeight="1">
      <c r="A112" s="9"/>
      <c r="B112" s="172"/>
      <c r="C112" s="173"/>
      <c r="D112" s="174" t="s">
        <v>107</v>
      </c>
      <c r="E112" s="175"/>
      <c r="F112" s="175"/>
      <c r="G112" s="175"/>
      <c r="H112" s="175"/>
      <c r="I112" s="175"/>
      <c r="J112" s="176">
        <f>J264</f>
        <v>0</v>
      </c>
      <c r="K112" s="173"/>
      <c r="L112" s="177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</row>
    <row r="113" spans="1:31" s="10" customFormat="1" ht="19.9" customHeight="1">
      <c r="A113" s="10"/>
      <c r="B113" s="178"/>
      <c r="C113" s="179"/>
      <c r="D113" s="180" t="s">
        <v>108</v>
      </c>
      <c r="E113" s="181"/>
      <c r="F113" s="181"/>
      <c r="G113" s="181"/>
      <c r="H113" s="181"/>
      <c r="I113" s="181"/>
      <c r="J113" s="182">
        <f>J265</f>
        <v>0</v>
      </c>
      <c r="K113" s="179"/>
      <c r="L113" s="183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pans="1:31" s="2" customFormat="1" ht="21.8" customHeight="1">
      <c r="A114" s="38"/>
      <c r="B114" s="39"/>
      <c r="C114" s="40"/>
      <c r="D114" s="40"/>
      <c r="E114" s="40"/>
      <c r="F114" s="40"/>
      <c r="G114" s="40"/>
      <c r="H114" s="40"/>
      <c r="I114" s="40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6.95" customHeight="1">
      <c r="A115" s="38"/>
      <c r="B115" s="66"/>
      <c r="C115" s="67"/>
      <c r="D115" s="67"/>
      <c r="E115" s="67"/>
      <c r="F115" s="67"/>
      <c r="G115" s="67"/>
      <c r="H115" s="67"/>
      <c r="I115" s="67"/>
      <c r="J115" s="67"/>
      <c r="K115" s="67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9" spans="1:31" s="2" customFormat="1" ht="6.95" customHeight="1">
      <c r="A119" s="38"/>
      <c r="B119" s="68"/>
      <c r="C119" s="69"/>
      <c r="D119" s="69"/>
      <c r="E119" s="69"/>
      <c r="F119" s="69"/>
      <c r="G119" s="69"/>
      <c r="H119" s="69"/>
      <c r="I119" s="69"/>
      <c r="J119" s="69"/>
      <c r="K119" s="69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24.95" customHeight="1">
      <c r="A120" s="38"/>
      <c r="B120" s="39"/>
      <c r="C120" s="23" t="s">
        <v>109</v>
      </c>
      <c r="D120" s="40"/>
      <c r="E120" s="40"/>
      <c r="F120" s="40"/>
      <c r="G120" s="40"/>
      <c r="H120" s="40"/>
      <c r="I120" s="40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6.95" customHeight="1">
      <c r="A121" s="38"/>
      <c r="B121" s="39"/>
      <c r="C121" s="40"/>
      <c r="D121" s="40"/>
      <c r="E121" s="40"/>
      <c r="F121" s="40"/>
      <c r="G121" s="40"/>
      <c r="H121" s="40"/>
      <c r="I121" s="40"/>
      <c r="J121" s="40"/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12" customHeight="1">
      <c r="A122" s="38"/>
      <c r="B122" s="39"/>
      <c r="C122" s="32" t="s">
        <v>16</v>
      </c>
      <c r="D122" s="40"/>
      <c r="E122" s="40"/>
      <c r="F122" s="40"/>
      <c r="G122" s="40"/>
      <c r="H122" s="40"/>
      <c r="I122" s="40"/>
      <c r="J122" s="40"/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16.5" customHeight="1">
      <c r="A123" s="38"/>
      <c r="B123" s="39"/>
      <c r="C123" s="40"/>
      <c r="D123" s="40"/>
      <c r="E123" s="76" t="str">
        <f>E7</f>
        <v>Oprava bytu - Vintířov č.p.182/14</v>
      </c>
      <c r="F123" s="40"/>
      <c r="G123" s="40"/>
      <c r="H123" s="40"/>
      <c r="I123" s="40"/>
      <c r="J123" s="40"/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2" customFormat="1" ht="6.95" customHeight="1">
      <c r="A124" s="38"/>
      <c r="B124" s="39"/>
      <c r="C124" s="40"/>
      <c r="D124" s="40"/>
      <c r="E124" s="40"/>
      <c r="F124" s="40"/>
      <c r="G124" s="40"/>
      <c r="H124" s="40"/>
      <c r="I124" s="40"/>
      <c r="J124" s="40"/>
      <c r="K124" s="40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1:31" s="2" customFormat="1" ht="12" customHeight="1">
      <c r="A125" s="38"/>
      <c r="B125" s="39"/>
      <c r="C125" s="32" t="s">
        <v>20</v>
      </c>
      <c r="D125" s="40"/>
      <c r="E125" s="40"/>
      <c r="F125" s="27" t="str">
        <f>F10</f>
        <v>Vintířov</v>
      </c>
      <c r="G125" s="40"/>
      <c r="H125" s="40"/>
      <c r="I125" s="32" t="s">
        <v>22</v>
      </c>
      <c r="J125" s="79" t="str">
        <f>IF(J10="","",J10)</f>
        <v>6. 6. 2023</v>
      </c>
      <c r="K125" s="40"/>
      <c r="L125" s="63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pans="1:31" s="2" customFormat="1" ht="6.95" customHeight="1">
      <c r="A126" s="38"/>
      <c r="B126" s="39"/>
      <c r="C126" s="40"/>
      <c r="D126" s="40"/>
      <c r="E126" s="40"/>
      <c r="F126" s="40"/>
      <c r="G126" s="40"/>
      <c r="H126" s="40"/>
      <c r="I126" s="40"/>
      <c r="J126" s="40"/>
      <c r="K126" s="40"/>
      <c r="L126" s="63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</row>
    <row r="127" spans="1:31" s="2" customFormat="1" ht="15.15" customHeight="1">
      <c r="A127" s="38"/>
      <c r="B127" s="39"/>
      <c r="C127" s="32" t="s">
        <v>24</v>
      </c>
      <c r="D127" s="40"/>
      <c r="E127" s="40"/>
      <c r="F127" s="27" t="str">
        <f>E13</f>
        <v>Obec Vintířov</v>
      </c>
      <c r="G127" s="40"/>
      <c r="H127" s="40"/>
      <c r="I127" s="32" t="s">
        <v>30</v>
      </c>
      <c r="J127" s="36" t="str">
        <f>E19</f>
        <v xml:space="preserve"> </v>
      </c>
      <c r="K127" s="40"/>
      <c r="L127" s="63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</row>
    <row r="128" spans="1:31" s="2" customFormat="1" ht="15.15" customHeight="1">
      <c r="A128" s="38"/>
      <c r="B128" s="39"/>
      <c r="C128" s="32" t="s">
        <v>28</v>
      </c>
      <c r="D128" s="40"/>
      <c r="E128" s="40"/>
      <c r="F128" s="27" t="str">
        <f>IF(E16="","",E16)</f>
        <v>Vyplň údaj</v>
      </c>
      <c r="G128" s="40"/>
      <c r="H128" s="40"/>
      <c r="I128" s="32" t="s">
        <v>33</v>
      </c>
      <c r="J128" s="36" t="str">
        <f>E22</f>
        <v>Sadílek Ladislav</v>
      </c>
      <c r="K128" s="40"/>
      <c r="L128" s="63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</row>
    <row r="129" spans="1:31" s="2" customFormat="1" ht="10.3" customHeight="1">
      <c r="A129" s="38"/>
      <c r="B129" s="39"/>
      <c r="C129" s="40"/>
      <c r="D129" s="40"/>
      <c r="E129" s="40"/>
      <c r="F129" s="40"/>
      <c r="G129" s="40"/>
      <c r="H129" s="40"/>
      <c r="I129" s="40"/>
      <c r="J129" s="40"/>
      <c r="K129" s="40"/>
      <c r="L129" s="63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</row>
    <row r="130" spans="1:31" s="11" customFormat="1" ht="29.25" customHeight="1">
      <c r="A130" s="184"/>
      <c r="B130" s="185"/>
      <c r="C130" s="186" t="s">
        <v>110</v>
      </c>
      <c r="D130" s="187" t="s">
        <v>62</v>
      </c>
      <c r="E130" s="187" t="s">
        <v>58</v>
      </c>
      <c r="F130" s="187" t="s">
        <v>59</v>
      </c>
      <c r="G130" s="187" t="s">
        <v>111</v>
      </c>
      <c r="H130" s="187" t="s">
        <v>112</v>
      </c>
      <c r="I130" s="187" t="s">
        <v>113</v>
      </c>
      <c r="J130" s="188" t="s">
        <v>87</v>
      </c>
      <c r="K130" s="189" t="s">
        <v>114</v>
      </c>
      <c r="L130" s="190"/>
      <c r="M130" s="100" t="s">
        <v>1</v>
      </c>
      <c r="N130" s="101" t="s">
        <v>41</v>
      </c>
      <c r="O130" s="101" t="s">
        <v>115</v>
      </c>
      <c r="P130" s="101" t="s">
        <v>116</v>
      </c>
      <c r="Q130" s="101" t="s">
        <v>117</v>
      </c>
      <c r="R130" s="101" t="s">
        <v>118</v>
      </c>
      <c r="S130" s="101" t="s">
        <v>119</v>
      </c>
      <c r="T130" s="102" t="s">
        <v>120</v>
      </c>
      <c r="U130" s="184"/>
      <c r="V130" s="184"/>
      <c r="W130" s="184"/>
      <c r="X130" s="184"/>
      <c r="Y130" s="184"/>
      <c r="Z130" s="184"/>
      <c r="AA130" s="184"/>
      <c r="AB130" s="184"/>
      <c r="AC130" s="184"/>
      <c r="AD130" s="184"/>
      <c r="AE130" s="184"/>
    </row>
    <row r="131" spans="1:63" s="2" customFormat="1" ht="22.8" customHeight="1">
      <c r="A131" s="38"/>
      <c r="B131" s="39"/>
      <c r="C131" s="107" t="s">
        <v>121</v>
      </c>
      <c r="D131" s="40"/>
      <c r="E131" s="40"/>
      <c r="F131" s="40"/>
      <c r="G131" s="40"/>
      <c r="H131" s="40"/>
      <c r="I131" s="40"/>
      <c r="J131" s="191">
        <f>BK131</f>
        <v>0</v>
      </c>
      <c r="K131" s="40"/>
      <c r="L131" s="44"/>
      <c r="M131" s="103"/>
      <c r="N131" s="192"/>
      <c r="O131" s="104"/>
      <c r="P131" s="193">
        <f>P132+P151+P260+P264</f>
        <v>0</v>
      </c>
      <c r="Q131" s="104"/>
      <c r="R131" s="193">
        <f>R132+R151+R260+R264</f>
        <v>1.22075104</v>
      </c>
      <c r="S131" s="104"/>
      <c r="T131" s="194">
        <f>T132+T151+T260+T264</f>
        <v>0.31064100000000006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T131" s="17" t="s">
        <v>76</v>
      </c>
      <c r="AU131" s="17" t="s">
        <v>89</v>
      </c>
      <c r="BK131" s="195">
        <f>BK132+BK151+BK260+BK264</f>
        <v>0</v>
      </c>
    </row>
    <row r="132" spans="1:63" s="12" customFormat="1" ht="25.9" customHeight="1">
      <c r="A132" s="12"/>
      <c r="B132" s="196"/>
      <c r="C132" s="197"/>
      <c r="D132" s="198" t="s">
        <v>76</v>
      </c>
      <c r="E132" s="199" t="s">
        <v>122</v>
      </c>
      <c r="F132" s="199" t="s">
        <v>123</v>
      </c>
      <c r="G132" s="197"/>
      <c r="H132" s="197"/>
      <c r="I132" s="200"/>
      <c r="J132" s="201">
        <f>BK132</f>
        <v>0</v>
      </c>
      <c r="K132" s="197"/>
      <c r="L132" s="202"/>
      <c r="M132" s="203"/>
      <c r="N132" s="204"/>
      <c r="O132" s="204"/>
      <c r="P132" s="205">
        <f>P133+P138+P143+P149</f>
        <v>0</v>
      </c>
      <c r="Q132" s="204"/>
      <c r="R132" s="205">
        <f>R133+R138+R143+R149</f>
        <v>0.4676744</v>
      </c>
      <c r="S132" s="204"/>
      <c r="T132" s="206">
        <f>T133+T138+T143+T149</f>
        <v>0.1368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07" t="s">
        <v>82</v>
      </c>
      <c r="AT132" s="208" t="s">
        <v>76</v>
      </c>
      <c r="AU132" s="208" t="s">
        <v>77</v>
      </c>
      <c r="AY132" s="207" t="s">
        <v>124</v>
      </c>
      <c r="BK132" s="209">
        <f>BK133+BK138+BK143+BK149</f>
        <v>0</v>
      </c>
    </row>
    <row r="133" spans="1:63" s="12" customFormat="1" ht="22.8" customHeight="1">
      <c r="A133" s="12"/>
      <c r="B133" s="196"/>
      <c r="C133" s="197"/>
      <c r="D133" s="198" t="s">
        <v>76</v>
      </c>
      <c r="E133" s="210" t="s">
        <v>125</v>
      </c>
      <c r="F133" s="210" t="s">
        <v>126</v>
      </c>
      <c r="G133" s="197"/>
      <c r="H133" s="197"/>
      <c r="I133" s="200"/>
      <c r="J133" s="211">
        <f>BK133</f>
        <v>0</v>
      </c>
      <c r="K133" s="197"/>
      <c r="L133" s="202"/>
      <c r="M133" s="203"/>
      <c r="N133" s="204"/>
      <c r="O133" s="204"/>
      <c r="P133" s="205">
        <f>SUM(P134:P137)</f>
        <v>0</v>
      </c>
      <c r="Q133" s="204"/>
      <c r="R133" s="205">
        <f>SUM(R134:R137)</f>
        <v>0.46642</v>
      </c>
      <c r="S133" s="204"/>
      <c r="T133" s="206">
        <f>SUM(T134:T137)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07" t="s">
        <v>82</v>
      </c>
      <c r="AT133" s="208" t="s">
        <v>76</v>
      </c>
      <c r="AU133" s="208" t="s">
        <v>82</v>
      </c>
      <c r="AY133" s="207" t="s">
        <v>124</v>
      </c>
      <c r="BK133" s="209">
        <f>SUM(BK134:BK137)</f>
        <v>0</v>
      </c>
    </row>
    <row r="134" spans="1:65" s="2" customFormat="1" ht="24.15" customHeight="1">
      <c r="A134" s="38"/>
      <c r="B134" s="39"/>
      <c r="C134" s="212" t="s">
        <v>82</v>
      </c>
      <c r="D134" s="212" t="s">
        <v>127</v>
      </c>
      <c r="E134" s="213" t="s">
        <v>128</v>
      </c>
      <c r="F134" s="214" t="s">
        <v>129</v>
      </c>
      <c r="G134" s="215" t="s">
        <v>130</v>
      </c>
      <c r="H134" s="216">
        <v>8</v>
      </c>
      <c r="I134" s="217"/>
      <c r="J134" s="218">
        <f>ROUND(I134*H134,2)</f>
        <v>0</v>
      </c>
      <c r="K134" s="219"/>
      <c r="L134" s="44"/>
      <c r="M134" s="220" t="s">
        <v>1</v>
      </c>
      <c r="N134" s="221" t="s">
        <v>43</v>
      </c>
      <c r="O134" s="91"/>
      <c r="P134" s="222">
        <f>O134*H134</f>
        <v>0</v>
      </c>
      <c r="Q134" s="222">
        <v>0.0015</v>
      </c>
      <c r="R134" s="222">
        <f>Q134*H134</f>
        <v>0.012</v>
      </c>
      <c r="S134" s="222">
        <v>0</v>
      </c>
      <c r="T134" s="223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24" t="s">
        <v>131</v>
      </c>
      <c r="AT134" s="224" t="s">
        <v>127</v>
      </c>
      <c r="AU134" s="224" t="s">
        <v>132</v>
      </c>
      <c r="AY134" s="17" t="s">
        <v>124</v>
      </c>
      <c r="BE134" s="225">
        <f>IF(N134="základní",J134,0)</f>
        <v>0</v>
      </c>
      <c r="BF134" s="225">
        <f>IF(N134="snížená",J134,0)</f>
        <v>0</v>
      </c>
      <c r="BG134" s="225">
        <f>IF(N134="zákl. přenesená",J134,0)</f>
        <v>0</v>
      </c>
      <c r="BH134" s="225">
        <f>IF(N134="sníž. přenesená",J134,0)</f>
        <v>0</v>
      </c>
      <c r="BI134" s="225">
        <f>IF(N134="nulová",J134,0)</f>
        <v>0</v>
      </c>
      <c r="BJ134" s="17" t="s">
        <v>132</v>
      </c>
      <c r="BK134" s="225">
        <f>ROUND(I134*H134,2)</f>
        <v>0</v>
      </c>
      <c r="BL134" s="17" t="s">
        <v>131</v>
      </c>
      <c r="BM134" s="224" t="s">
        <v>133</v>
      </c>
    </row>
    <row r="135" spans="1:51" s="13" customFormat="1" ht="12">
      <c r="A135" s="13"/>
      <c r="B135" s="226"/>
      <c r="C135" s="227"/>
      <c r="D135" s="228" t="s">
        <v>134</v>
      </c>
      <c r="E135" s="229" t="s">
        <v>1</v>
      </c>
      <c r="F135" s="230" t="s">
        <v>135</v>
      </c>
      <c r="G135" s="227"/>
      <c r="H135" s="231">
        <v>8</v>
      </c>
      <c r="I135" s="232"/>
      <c r="J135" s="227"/>
      <c r="K135" s="227"/>
      <c r="L135" s="233"/>
      <c r="M135" s="234"/>
      <c r="N135" s="235"/>
      <c r="O135" s="235"/>
      <c r="P135" s="235"/>
      <c r="Q135" s="235"/>
      <c r="R135" s="235"/>
      <c r="S135" s="235"/>
      <c r="T135" s="236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37" t="s">
        <v>134</v>
      </c>
      <c r="AU135" s="237" t="s">
        <v>132</v>
      </c>
      <c r="AV135" s="13" t="s">
        <v>132</v>
      </c>
      <c r="AW135" s="13" t="s">
        <v>32</v>
      </c>
      <c r="AX135" s="13" t="s">
        <v>82</v>
      </c>
      <c r="AY135" s="237" t="s">
        <v>124</v>
      </c>
    </row>
    <row r="136" spans="1:65" s="2" customFormat="1" ht="24.15" customHeight="1">
      <c r="A136" s="38"/>
      <c r="B136" s="39"/>
      <c r="C136" s="212" t="s">
        <v>132</v>
      </c>
      <c r="D136" s="212" t="s">
        <v>127</v>
      </c>
      <c r="E136" s="213" t="s">
        <v>136</v>
      </c>
      <c r="F136" s="214" t="s">
        <v>137</v>
      </c>
      <c r="G136" s="215" t="s">
        <v>138</v>
      </c>
      <c r="H136" s="216">
        <v>1</v>
      </c>
      <c r="I136" s="217"/>
      <c r="J136" s="218">
        <f>ROUND(I136*H136,2)</f>
        <v>0</v>
      </c>
      <c r="K136" s="219"/>
      <c r="L136" s="44"/>
      <c r="M136" s="220" t="s">
        <v>1</v>
      </c>
      <c r="N136" s="221" t="s">
        <v>43</v>
      </c>
      <c r="O136" s="91"/>
      <c r="P136" s="222">
        <f>O136*H136</f>
        <v>0</v>
      </c>
      <c r="Q136" s="222">
        <v>0.4417</v>
      </c>
      <c r="R136" s="222">
        <f>Q136*H136</f>
        <v>0.4417</v>
      </c>
      <c r="S136" s="222">
        <v>0</v>
      </c>
      <c r="T136" s="223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24" t="s">
        <v>131</v>
      </c>
      <c r="AT136" s="224" t="s">
        <v>127</v>
      </c>
      <c r="AU136" s="224" t="s">
        <v>132</v>
      </c>
      <c r="AY136" s="17" t="s">
        <v>124</v>
      </c>
      <c r="BE136" s="225">
        <f>IF(N136="základní",J136,0)</f>
        <v>0</v>
      </c>
      <c r="BF136" s="225">
        <f>IF(N136="snížená",J136,0)</f>
        <v>0</v>
      </c>
      <c r="BG136" s="225">
        <f>IF(N136="zákl. přenesená",J136,0)</f>
        <v>0</v>
      </c>
      <c r="BH136" s="225">
        <f>IF(N136="sníž. přenesená",J136,0)</f>
        <v>0</v>
      </c>
      <c r="BI136" s="225">
        <f>IF(N136="nulová",J136,0)</f>
        <v>0</v>
      </c>
      <c r="BJ136" s="17" t="s">
        <v>132</v>
      </c>
      <c r="BK136" s="225">
        <f>ROUND(I136*H136,2)</f>
        <v>0</v>
      </c>
      <c r="BL136" s="17" t="s">
        <v>131</v>
      </c>
      <c r="BM136" s="224" t="s">
        <v>139</v>
      </c>
    </row>
    <row r="137" spans="1:65" s="2" customFormat="1" ht="37.8" customHeight="1">
      <c r="A137" s="38"/>
      <c r="B137" s="39"/>
      <c r="C137" s="238" t="s">
        <v>140</v>
      </c>
      <c r="D137" s="238" t="s">
        <v>141</v>
      </c>
      <c r="E137" s="239" t="s">
        <v>142</v>
      </c>
      <c r="F137" s="240" t="s">
        <v>143</v>
      </c>
      <c r="G137" s="241" t="s">
        <v>138</v>
      </c>
      <c r="H137" s="242">
        <v>1</v>
      </c>
      <c r="I137" s="243"/>
      <c r="J137" s="244">
        <f>ROUND(I137*H137,2)</f>
        <v>0</v>
      </c>
      <c r="K137" s="245"/>
      <c r="L137" s="246"/>
      <c r="M137" s="247" t="s">
        <v>1</v>
      </c>
      <c r="N137" s="248" t="s">
        <v>43</v>
      </c>
      <c r="O137" s="91"/>
      <c r="P137" s="222">
        <f>O137*H137</f>
        <v>0</v>
      </c>
      <c r="Q137" s="222">
        <v>0.01272</v>
      </c>
      <c r="R137" s="222">
        <f>Q137*H137</f>
        <v>0.01272</v>
      </c>
      <c r="S137" s="222">
        <v>0</v>
      </c>
      <c r="T137" s="223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24" t="s">
        <v>144</v>
      </c>
      <c r="AT137" s="224" t="s">
        <v>141</v>
      </c>
      <c r="AU137" s="224" t="s">
        <v>132</v>
      </c>
      <c r="AY137" s="17" t="s">
        <v>124</v>
      </c>
      <c r="BE137" s="225">
        <f>IF(N137="základní",J137,0)</f>
        <v>0</v>
      </c>
      <c r="BF137" s="225">
        <f>IF(N137="snížená",J137,0)</f>
        <v>0</v>
      </c>
      <c r="BG137" s="225">
        <f>IF(N137="zákl. přenesená",J137,0)</f>
        <v>0</v>
      </c>
      <c r="BH137" s="225">
        <f>IF(N137="sníž. přenesená",J137,0)</f>
        <v>0</v>
      </c>
      <c r="BI137" s="225">
        <f>IF(N137="nulová",J137,0)</f>
        <v>0</v>
      </c>
      <c r="BJ137" s="17" t="s">
        <v>132</v>
      </c>
      <c r="BK137" s="225">
        <f>ROUND(I137*H137,2)</f>
        <v>0</v>
      </c>
      <c r="BL137" s="17" t="s">
        <v>131</v>
      </c>
      <c r="BM137" s="224" t="s">
        <v>145</v>
      </c>
    </row>
    <row r="138" spans="1:63" s="12" customFormat="1" ht="22.8" customHeight="1">
      <c r="A138" s="12"/>
      <c r="B138" s="196"/>
      <c r="C138" s="197"/>
      <c r="D138" s="198" t="s">
        <v>76</v>
      </c>
      <c r="E138" s="210" t="s">
        <v>146</v>
      </c>
      <c r="F138" s="210" t="s">
        <v>147</v>
      </c>
      <c r="G138" s="197"/>
      <c r="H138" s="197"/>
      <c r="I138" s="200"/>
      <c r="J138" s="211">
        <f>BK138</f>
        <v>0</v>
      </c>
      <c r="K138" s="197"/>
      <c r="L138" s="202"/>
      <c r="M138" s="203"/>
      <c r="N138" s="204"/>
      <c r="O138" s="204"/>
      <c r="P138" s="205">
        <f>SUM(P139:P142)</f>
        <v>0</v>
      </c>
      <c r="Q138" s="204"/>
      <c r="R138" s="205">
        <f>SUM(R139:R142)</f>
        <v>0.0012544000000000001</v>
      </c>
      <c r="S138" s="204"/>
      <c r="T138" s="206">
        <f>SUM(T139:T142)</f>
        <v>0.1368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207" t="s">
        <v>82</v>
      </c>
      <c r="AT138" s="208" t="s">
        <v>76</v>
      </c>
      <c r="AU138" s="208" t="s">
        <v>82</v>
      </c>
      <c r="AY138" s="207" t="s">
        <v>124</v>
      </c>
      <c r="BK138" s="209">
        <f>SUM(BK139:BK142)</f>
        <v>0</v>
      </c>
    </row>
    <row r="139" spans="1:65" s="2" customFormat="1" ht="24.15" customHeight="1">
      <c r="A139" s="38"/>
      <c r="B139" s="39"/>
      <c r="C139" s="212" t="s">
        <v>131</v>
      </c>
      <c r="D139" s="212" t="s">
        <v>127</v>
      </c>
      <c r="E139" s="213" t="s">
        <v>148</v>
      </c>
      <c r="F139" s="214" t="s">
        <v>149</v>
      </c>
      <c r="G139" s="215" t="s">
        <v>150</v>
      </c>
      <c r="H139" s="216">
        <v>31.36</v>
      </c>
      <c r="I139" s="217"/>
      <c r="J139" s="218">
        <f>ROUND(I139*H139,2)</f>
        <v>0</v>
      </c>
      <c r="K139" s="219"/>
      <c r="L139" s="44"/>
      <c r="M139" s="220" t="s">
        <v>1</v>
      </c>
      <c r="N139" s="221" t="s">
        <v>43</v>
      </c>
      <c r="O139" s="91"/>
      <c r="P139" s="222">
        <f>O139*H139</f>
        <v>0</v>
      </c>
      <c r="Q139" s="222">
        <v>4E-05</v>
      </c>
      <c r="R139" s="222">
        <f>Q139*H139</f>
        <v>0.0012544000000000001</v>
      </c>
      <c r="S139" s="222">
        <v>0</v>
      </c>
      <c r="T139" s="223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24" t="s">
        <v>131</v>
      </c>
      <c r="AT139" s="224" t="s">
        <v>127</v>
      </c>
      <c r="AU139" s="224" t="s">
        <v>132</v>
      </c>
      <c r="AY139" s="17" t="s">
        <v>124</v>
      </c>
      <c r="BE139" s="225">
        <f>IF(N139="základní",J139,0)</f>
        <v>0</v>
      </c>
      <c r="BF139" s="225">
        <f>IF(N139="snížená",J139,0)</f>
        <v>0</v>
      </c>
      <c r="BG139" s="225">
        <f>IF(N139="zákl. přenesená",J139,0)</f>
        <v>0</v>
      </c>
      <c r="BH139" s="225">
        <f>IF(N139="sníž. přenesená",J139,0)</f>
        <v>0</v>
      </c>
      <c r="BI139" s="225">
        <f>IF(N139="nulová",J139,0)</f>
        <v>0</v>
      </c>
      <c r="BJ139" s="17" t="s">
        <v>132</v>
      </c>
      <c r="BK139" s="225">
        <f>ROUND(I139*H139,2)</f>
        <v>0</v>
      </c>
      <c r="BL139" s="17" t="s">
        <v>131</v>
      </c>
      <c r="BM139" s="224" t="s">
        <v>151</v>
      </c>
    </row>
    <row r="140" spans="1:51" s="13" customFormat="1" ht="12">
      <c r="A140" s="13"/>
      <c r="B140" s="226"/>
      <c r="C140" s="227"/>
      <c r="D140" s="228" t="s">
        <v>134</v>
      </c>
      <c r="E140" s="229" t="s">
        <v>1</v>
      </c>
      <c r="F140" s="230" t="s">
        <v>152</v>
      </c>
      <c r="G140" s="227"/>
      <c r="H140" s="231">
        <v>31.36</v>
      </c>
      <c r="I140" s="232"/>
      <c r="J140" s="227"/>
      <c r="K140" s="227"/>
      <c r="L140" s="233"/>
      <c r="M140" s="234"/>
      <c r="N140" s="235"/>
      <c r="O140" s="235"/>
      <c r="P140" s="235"/>
      <c r="Q140" s="235"/>
      <c r="R140" s="235"/>
      <c r="S140" s="235"/>
      <c r="T140" s="236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37" t="s">
        <v>134</v>
      </c>
      <c r="AU140" s="237" t="s">
        <v>132</v>
      </c>
      <c r="AV140" s="13" t="s">
        <v>132</v>
      </c>
      <c r="AW140" s="13" t="s">
        <v>32</v>
      </c>
      <c r="AX140" s="13" t="s">
        <v>82</v>
      </c>
      <c r="AY140" s="237" t="s">
        <v>124</v>
      </c>
    </row>
    <row r="141" spans="1:65" s="2" customFormat="1" ht="21.75" customHeight="1">
      <c r="A141" s="38"/>
      <c r="B141" s="39"/>
      <c r="C141" s="212" t="s">
        <v>153</v>
      </c>
      <c r="D141" s="212" t="s">
        <v>127</v>
      </c>
      <c r="E141" s="213" t="s">
        <v>154</v>
      </c>
      <c r="F141" s="214" t="s">
        <v>155</v>
      </c>
      <c r="G141" s="215" t="s">
        <v>150</v>
      </c>
      <c r="H141" s="216">
        <v>1.8</v>
      </c>
      <c r="I141" s="217"/>
      <c r="J141" s="218">
        <f>ROUND(I141*H141,2)</f>
        <v>0</v>
      </c>
      <c r="K141" s="219"/>
      <c r="L141" s="44"/>
      <c r="M141" s="220" t="s">
        <v>1</v>
      </c>
      <c r="N141" s="221" t="s">
        <v>43</v>
      </c>
      <c r="O141" s="91"/>
      <c r="P141" s="222">
        <f>O141*H141</f>
        <v>0</v>
      </c>
      <c r="Q141" s="222">
        <v>0</v>
      </c>
      <c r="R141" s="222">
        <f>Q141*H141</f>
        <v>0</v>
      </c>
      <c r="S141" s="222">
        <v>0.076</v>
      </c>
      <c r="T141" s="223">
        <f>S141*H141</f>
        <v>0.1368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24" t="s">
        <v>131</v>
      </c>
      <c r="AT141" s="224" t="s">
        <v>127</v>
      </c>
      <c r="AU141" s="224" t="s">
        <v>132</v>
      </c>
      <c r="AY141" s="17" t="s">
        <v>124</v>
      </c>
      <c r="BE141" s="225">
        <f>IF(N141="základní",J141,0)</f>
        <v>0</v>
      </c>
      <c r="BF141" s="225">
        <f>IF(N141="snížená",J141,0)</f>
        <v>0</v>
      </c>
      <c r="BG141" s="225">
        <f>IF(N141="zákl. přenesená",J141,0)</f>
        <v>0</v>
      </c>
      <c r="BH141" s="225">
        <f>IF(N141="sníž. přenesená",J141,0)</f>
        <v>0</v>
      </c>
      <c r="BI141" s="225">
        <f>IF(N141="nulová",J141,0)</f>
        <v>0</v>
      </c>
      <c r="BJ141" s="17" t="s">
        <v>132</v>
      </c>
      <c r="BK141" s="225">
        <f>ROUND(I141*H141,2)</f>
        <v>0</v>
      </c>
      <c r="BL141" s="17" t="s">
        <v>131</v>
      </c>
      <c r="BM141" s="224" t="s">
        <v>156</v>
      </c>
    </row>
    <row r="142" spans="1:51" s="13" customFormat="1" ht="12">
      <c r="A142" s="13"/>
      <c r="B142" s="226"/>
      <c r="C142" s="227"/>
      <c r="D142" s="228" t="s">
        <v>134</v>
      </c>
      <c r="E142" s="229" t="s">
        <v>1</v>
      </c>
      <c r="F142" s="230" t="s">
        <v>157</v>
      </c>
      <c r="G142" s="227"/>
      <c r="H142" s="231">
        <v>1.8</v>
      </c>
      <c r="I142" s="232"/>
      <c r="J142" s="227"/>
      <c r="K142" s="227"/>
      <c r="L142" s="233"/>
      <c r="M142" s="234"/>
      <c r="N142" s="235"/>
      <c r="O142" s="235"/>
      <c r="P142" s="235"/>
      <c r="Q142" s="235"/>
      <c r="R142" s="235"/>
      <c r="S142" s="235"/>
      <c r="T142" s="236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37" t="s">
        <v>134</v>
      </c>
      <c r="AU142" s="237" t="s">
        <v>132</v>
      </c>
      <c r="AV142" s="13" t="s">
        <v>132</v>
      </c>
      <c r="AW142" s="13" t="s">
        <v>32</v>
      </c>
      <c r="AX142" s="13" t="s">
        <v>82</v>
      </c>
      <c r="AY142" s="237" t="s">
        <v>124</v>
      </c>
    </row>
    <row r="143" spans="1:63" s="12" customFormat="1" ht="22.8" customHeight="1">
      <c r="A143" s="12"/>
      <c r="B143" s="196"/>
      <c r="C143" s="197"/>
      <c r="D143" s="198" t="s">
        <v>76</v>
      </c>
      <c r="E143" s="210" t="s">
        <v>158</v>
      </c>
      <c r="F143" s="210" t="s">
        <v>159</v>
      </c>
      <c r="G143" s="197"/>
      <c r="H143" s="197"/>
      <c r="I143" s="200"/>
      <c r="J143" s="211">
        <f>BK143</f>
        <v>0</v>
      </c>
      <c r="K143" s="197"/>
      <c r="L143" s="202"/>
      <c r="M143" s="203"/>
      <c r="N143" s="204"/>
      <c r="O143" s="204"/>
      <c r="P143" s="205">
        <f>SUM(P144:P148)</f>
        <v>0</v>
      </c>
      <c r="Q143" s="204"/>
      <c r="R143" s="205">
        <f>SUM(R144:R148)</f>
        <v>0</v>
      </c>
      <c r="S143" s="204"/>
      <c r="T143" s="206">
        <f>SUM(T144:T148)</f>
        <v>0</v>
      </c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R143" s="207" t="s">
        <v>82</v>
      </c>
      <c r="AT143" s="208" t="s">
        <v>76</v>
      </c>
      <c r="AU143" s="208" t="s">
        <v>82</v>
      </c>
      <c r="AY143" s="207" t="s">
        <v>124</v>
      </c>
      <c r="BK143" s="209">
        <f>SUM(BK144:BK148)</f>
        <v>0</v>
      </c>
    </row>
    <row r="144" spans="1:65" s="2" customFormat="1" ht="24.15" customHeight="1">
      <c r="A144" s="38"/>
      <c r="B144" s="39"/>
      <c r="C144" s="212" t="s">
        <v>125</v>
      </c>
      <c r="D144" s="212" t="s">
        <v>127</v>
      </c>
      <c r="E144" s="213" t="s">
        <v>160</v>
      </c>
      <c r="F144" s="214" t="s">
        <v>161</v>
      </c>
      <c r="G144" s="215" t="s">
        <v>162</v>
      </c>
      <c r="H144" s="216">
        <v>0.311</v>
      </c>
      <c r="I144" s="217"/>
      <c r="J144" s="218">
        <f>ROUND(I144*H144,2)</f>
        <v>0</v>
      </c>
      <c r="K144" s="219"/>
      <c r="L144" s="44"/>
      <c r="M144" s="220" t="s">
        <v>1</v>
      </c>
      <c r="N144" s="221" t="s">
        <v>43</v>
      </c>
      <c r="O144" s="91"/>
      <c r="P144" s="222">
        <f>O144*H144</f>
        <v>0</v>
      </c>
      <c r="Q144" s="222">
        <v>0</v>
      </c>
      <c r="R144" s="222">
        <f>Q144*H144</f>
        <v>0</v>
      </c>
      <c r="S144" s="222">
        <v>0</v>
      </c>
      <c r="T144" s="223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24" t="s">
        <v>131</v>
      </c>
      <c r="AT144" s="224" t="s">
        <v>127</v>
      </c>
      <c r="AU144" s="224" t="s">
        <v>132</v>
      </c>
      <c r="AY144" s="17" t="s">
        <v>124</v>
      </c>
      <c r="BE144" s="225">
        <f>IF(N144="základní",J144,0)</f>
        <v>0</v>
      </c>
      <c r="BF144" s="225">
        <f>IF(N144="snížená",J144,0)</f>
        <v>0</v>
      </c>
      <c r="BG144" s="225">
        <f>IF(N144="zákl. přenesená",J144,0)</f>
        <v>0</v>
      </c>
      <c r="BH144" s="225">
        <f>IF(N144="sníž. přenesená",J144,0)</f>
        <v>0</v>
      </c>
      <c r="BI144" s="225">
        <f>IF(N144="nulová",J144,0)</f>
        <v>0</v>
      </c>
      <c r="BJ144" s="17" t="s">
        <v>132</v>
      </c>
      <c r="BK144" s="225">
        <f>ROUND(I144*H144,2)</f>
        <v>0</v>
      </c>
      <c r="BL144" s="17" t="s">
        <v>131</v>
      </c>
      <c r="BM144" s="224" t="s">
        <v>163</v>
      </c>
    </row>
    <row r="145" spans="1:65" s="2" customFormat="1" ht="24.15" customHeight="1">
      <c r="A145" s="38"/>
      <c r="B145" s="39"/>
      <c r="C145" s="212" t="s">
        <v>164</v>
      </c>
      <c r="D145" s="212" t="s">
        <v>127</v>
      </c>
      <c r="E145" s="213" t="s">
        <v>165</v>
      </c>
      <c r="F145" s="214" t="s">
        <v>166</v>
      </c>
      <c r="G145" s="215" t="s">
        <v>162</v>
      </c>
      <c r="H145" s="216">
        <v>0.311</v>
      </c>
      <c r="I145" s="217"/>
      <c r="J145" s="218">
        <f>ROUND(I145*H145,2)</f>
        <v>0</v>
      </c>
      <c r="K145" s="219"/>
      <c r="L145" s="44"/>
      <c r="M145" s="220" t="s">
        <v>1</v>
      </c>
      <c r="N145" s="221" t="s">
        <v>43</v>
      </c>
      <c r="O145" s="91"/>
      <c r="P145" s="222">
        <f>O145*H145</f>
        <v>0</v>
      </c>
      <c r="Q145" s="222">
        <v>0</v>
      </c>
      <c r="R145" s="222">
        <f>Q145*H145</f>
        <v>0</v>
      </c>
      <c r="S145" s="222">
        <v>0</v>
      </c>
      <c r="T145" s="223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24" t="s">
        <v>131</v>
      </c>
      <c r="AT145" s="224" t="s">
        <v>127</v>
      </c>
      <c r="AU145" s="224" t="s">
        <v>132</v>
      </c>
      <c r="AY145" s="17" t="s">
        <v>124</v>
      </c>
      <c r="BE145" s="225">
        <f>IF(N145="základní",J145,0)</f>
        <v>0</v>
      </c>
      <c r="BF145" s="225">
        <f>IF(N145="snížená",J145,0)</f>
        <v>0</v>
      </c>
      <c r="BG145" s="225">
        <f>IF(N145="zákl. přenesená",J145,0)</f>
        <v>0</v>
      </c>
      <c r="BH145" s="225">
        <f>IF(N145="sníž. přenesená",J145,0)</f>
        <v>0</v>
      </c>
      <c r="BI145" s="225">
        <f>IF(N145="nulová",J145,0)</f>
        <v>0</v>
      </c>
      <c r="BJ145" s="17" t="s">
        <v>132</v>
      </c>
      <c r="BK145" s="225">
        <f>ROUND(I145*H145,2)</f>
        <v>0</v>
      </c>
      <c r="BL145" s="17" t="s">
        <v>131</v>
      </c>
      <c r="BM145" s="224" t="s">
        <v>167</v>
      </c>
    </row>
    <row r="146" spans="1:65" s="2" customFormat="1" ht="24.15" customHeight="1">
      <c r="A146" s="38"/>
      <c r="B146" s="39"/>
      <c r="C146" s="212" t="s">
        <v>144</v>
      </c>
      <c r="D146" s="212" t="s">
        <v>127</v>
      </c>
      <c r="E146" s="213" t="s">
        <v>168</v>
      </c>
      <c r="F146" s="214" t="s">
        <v>169</v>
      </c>
      <c r="G146" s="215" t="s">
        <v>162</v>
      </c>
      <c r="H146" s="216">
        <v>3.732</v>
      </c>
      <c r="I146" s="217"/>
      <c r="J146" s="218">
        <f>ROUND(I146*H146,2)</f>
        <v>0</v>
      </c>
      <c r="K146" s="219"/>
      <c r="L146" s="44"/>
      <c r="M146" s="220" t="s">
        <v>1</v>
      </c>
      <c r="N146" s="221" t="s">
        <v>43</v>
      </c>
      <c r="O146" s="91"/>
      <c r="P146" s="222">
        <f>O146*H146</f>
        <v>0</v>
      </c>
      <c r="Q146" s="222">
        <v>0</v>
      </c>
      <c r="R146" s="222">
        <f>Q146*H146</f>
        <v>0</v>
      </c>
      <c r="S146" s="222">
        <v>0</v>
      </c>
      <c r="T146" s="223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24" t="s">
        <v>131</v>
      </c>
      <c r="AT146" s="224" t="s">
        <v>127</v>
      </c>
      <c r="AU146" s="224" t="s">
        <v>132</v>
      </c>
      <c r="AY146" s="17" t="s">
        <v>124</v>
      </c>
      <c r="BE146" s="225">
        <f>IF(N146="základní",J146,0)</f>
        <v>0</v>
      </c>
      <c r="BF146" s="225">
        <f>IF(N146="snížená",J146,0)</f>
        <v>0</v>
      </c>
      <c r="BG146" s="225">
        <f>IF(N146="zákl. přenesená",J146,0)</f>
        <v>0</v>
      </c>
      <c r="BH146" s="225">
        <f>IF(N146="sníž. přenesená",J146,0)</f>
        <v>0</v>
      </c>
      <c r="BI146" s="225">
        <f>IF(N146="nulová",J146,0)</f>
        <v>0</v>
      </c>
      <c r="BJ146" s="17" t="s">
        <v>132</v>
      </c>
      <c r="BK146" s="225">
        <f>ROUND(I146*H146,2)</f>
        <v>0</v>
      </c>
      <c r="BL146" s="17" t="s">
        <v>131</v>
      </c>
      <c r="BM146" s="224" t="s">
        <v>170</v>
      </c>
    </row>
    <row r="147" spans="1:51" s="13" customFormat="1" ht="12">
      <c r="A147" s="13"/>
      <c r="B147" s="226"/>
      <c r="C147" s="227"/>
      <c r="D147" s="228" t="s">
        <v>134</v>
      </c>
      <c r="E147" s="227"/>
      <c r="F147" s="230" t="s">
        <v>171</v>
      </c>
      <c r="G147" s="227"/>
      <c r="H147" s="231">
        <v>3.732</v>
      </c>
      <c r="I147" s="232"/>
      <c r="J147" s="227"/>
      <c r="K147" s="227"/>
      <c r="L147" s="233"/>
      <c r="M147" s="234"/>
      <c r="N147" s="235"/>
      <c r="O147" s="235"/>
      <c r="P147" s="235"/>
      <c r="Q147" s="235"/>
      <c r="R147" s="235"/>
      <c r="S147" s="235"/>
      <c r="T147" s="236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37" t="s">
        <v>134</v>
      </c>
      <c r="AU147" s="237" t="s">
        <v>132</v>
      </c>
      <c r="AV147" s="13" t="s">
        <v>132</v>
      </c>
      <c r="AW147" s="13" t="s">
        <v>4</v>
      </c>
      <c r="AX147" s="13" t="s">
        <v>82</v>
      </c>
      <c r="AY147" s="237" t="s">
        <v>124</v>
      </c>
    </row>
    <row r="148" spans="1:65" s="2" customFormat="1" ht="33" customHeight="1">
      <c r="A148" s="38"/>
      <c r="B148" s="39"/>
      <c r="C148" s="212" t="s">
        <v>146</v>
      </c>
      <c r="D148" s="212" t="s">
        <v>127</v>
      </c>
      <c r="E148" s="213" t="s">
        <v>172</v>
      </c>
      <c r="F148" s="214" t="s">
        <v>173</v>
      </c>
      <c r="G148" s="215" t="s">
        <v>162</v>
      </c>
      <c r="H148" s="216">
        <v>0.311</v>
      </c>
      <c r="I148" s="217"/>
      <c r="J148" s="218">
        <f>ROUND(I148*H148,2)</f>
        <v>0</v>
      </c>
      <c r="K148" s="219"/>
      <c r="L148" s="44"/>
      <c r="M148" s="220" t="s">
        <v>1</v>
      </c>
      <c r="N148" s="221" t="s">
        <v>43</v>
      </c>
      <c r="O148" s="91"/>
      <c r="P148" s="222">
        <f>O148*H148</f>
        <v>0</v>
      </c>
      <c r="Q148" s="222">
        <v>0</v>
      </c>
      <c r="R148" s="222">
        <f>Q148*H148</f>
        <v>0</v>
      </c>
      <c r="S148" s="222">
        <v>0</v>
      </c>
      <c r="T148" s="223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24" t="s">
        <v>131</v>
      </c>
      <c r="AT148" s="224" t="s">
        <v>127</v>
      </c>
      <c r="AU148" s="224" t="s">
        <v>132</v>
      </c>
      <c r="AY148" s="17" t="s">
        <v>124</v>
      </c>
      <c r="BE148" s="225">
        <f>IF(N148="základní",J148,0)</f>
        <v>0</v>
      </c>
      <c r="BF148" s="225">
        <f>IF(N148="snížená",J148,0)</f>
        <v>0</v>
      </c>
      <c r="BG148" s="225">
        <f>IF(N148="zákl. přenesená",J148,0)</f>
        <v>0</v>
      </c>
      <c r="BH148" s="225">
        <f>IF(N148="sníž. přenesená",J148,0)</f>
        <v>0</v>
      </c>
      <c r="BI148" s="225">
        <f>IF(N148="nulová",J148,0)</f>
        <v>0</v>
      </c>
      <c r="BJ148" s="17" t="s">
        <v>132</v>
      </c>
      <c r="BK148" s="225">
        <f>ROUND(I148*H148,2)</f>
        <v>0</v>
      </c>
      <c r="BL148" s="17" t="s">
        <v>131</v>
      </c>
      <c r="BM148" s="224" t="s">
        <v>174</v>
      </c>
    </row>
    <row r="149" spans="1:63" s="12" customFormat="1" ht="22.8" customHeight="1">
      <c r="A149" s="12"/>
      <c r="B149" s="196"/>
      <c r="C149" s="197"/>
      <c r="D149" s="198" t="s">
        <v>76</v>
      </c>
      <c r="E149" s="210" t="s">
        <v>175</v>
      </c>
      <c r="F149" s="210" t="s">
        <v>176</v>
      </c>
      <c r="G149" s="197"/>
      <c r="H149" s="197"/>
      <c r="I149" s="200"/>
      <c r="J149" s="211">
        <f>BK149</f>
        <v>0</v>
      </c>
      <c r="K149" s="197"/>
      <c r="L149" s="202"/>
      <c r="M149" s="203"/>
      <c r="N149" s="204"/>
      <c r="O149" s="204"/>
      <c r="P149" s="205">
        <f>P150</f>
        <v>0</v>
      </c>
      <c r="Q149" s="204"/>
      <c r="R149" s="205">
        <f>R150</f>
        <v>0</v>
      </c>
      <c r="S149" s="204"/>
      <c r="T149" s="206">
        <f>T150</f>
        <v>0</v>
      </c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R149" s="207" t="s">
        <v>82</v>
      </c>
      <c r="AT149" s="208" t="s">
        <v>76</v>
      </c>
      <c r="AU149" s="208" t="s">
        <v>82</v>
      </c>
      <c r="AY149" s="207" t="s">
        <v>124</v>
      </c>
      <c r="BK149" s="209">
        <f>BK150</f>
        <v>0</v>
      </c>
    </row>
    <row r="150" spans="1:65" s="2" customFormat="1" ht="16.5" customHeight="1">
      <c r="A150" s="38"/>
      <c r="B150" s="39"/>
      <c r="C150" s="212" t="s">
        <v>177</v>
      </c>
      <c r="D150" s="212" t="s">
        <v>127</v>
      </c>
      <c r="E150" s="213" t="s">
        <v>178</v>
      </c>
      <c r="F150" s="214" t="s">
        <v>179</v>
      </c>
      <c r="G150" s="215" t="s">
        <v>162</v>
      </c>
      <c r="H150" s="216">
        <v>0.468</v>
      </c>
      <c r="I150" s="217"/>
      <c r="J150" s="218">
        <f>ROUND(I150*H150,2)</f>
        <v>0</v>
      </c>
      <c r="K150" s="219"/>
      <c r="L150" s="44"/>
      <c r="M150" s="220" t="s">
        <v>1</v>
      </c>
      <c r="N150" s="221" t="s">
        <v>43</v>
      </c>
      <c r="O150" s="91"/>
      <c r="P150" s="222">
        <f>O150*H150</f>
        <v>0</v>
      </c>
      <c r="Q150" s="222">
        <v>0</v>
      </c>
      <c r="R150" s="222">
        <f>Q150*H150</f>
        <v>0</v>
      </c>
      <c r="S150" s="222">
        <v>0</v>
      </c>
      <c r="T150" s="223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24" t="s">
        <v>131</v>
      </c>
      <c r="AT150" s="224" t="s">
        <v>127</v>
      </c>
      <c r="AU150" s="224" t="s">
        <v>132</v>
      </c>
      <c r="AY150" s="17" t="s">
        <v>124</v>
      </c>
      <c r="BE150" s="225">
        <f>IF(N150="základní",J150,0)</f>
        <v>0</v>
      </c>
      <c r="BF150" s="225">
        <f>IF(N150="snížená",J150,0)</f>
        <v>0</v>
      </c>
      <c r="BG150" s="225">
        <f>IF(N150="zákl. přenesená",J150,0)</f>
        <v>0</v>
      </c>
      <c r="BH150" s="225">
        <f>IF(N150="sníž. přenesená",J150,0)</f>
        <v>0</v>
      </c>
      <c r="BI150" s="225">
        <f>IF(N150="nulová",J150,0)</f>
        <v>0</v>
      </c>
      <c r="BJ150" s="17" t="s">
        <v>132</v>
      </c>
      <c r="BK150" s="225">
        <f>ROUND(I150*H150,2)</f>
        <v>0</v>
      </c>
      <c r="BL150" s="17" t="s">
        <v>131</v>
      </c>
      <c r="BM150" s="224" t="s">
        <v>180</v>
      </c>
    </row>
    <row r="151" spans="1:63" s="12" customFormat="1" ht="25.9" customHeight="1">
      <c r="A151" s="12"/>
      <c r="B151" s="196"/>
      <c r="C151" s="197"/>
      <c r="D151" s="198" t="s">
        <v>76</v>
      </c>
      <c r="E151" s="199" t="s">
        <v>181</v>
      </c>
      <c r="F151" s="199" t="s">
        <v>182</v>
      </c>
      <c r="G151" s="197"/>
      <c r="H151" s="197"/>
      <c r="I151" s="200"/>
      <c r="J151" s="201">
        <f>BK151</f>
        <v>0</v>
      </c>
      <c r="K151" s="197"/>
      <c r="L151" s="202"/>
      <c r="M151" s="203"/>
      <c r="N151" s="204"/>
      <c r="O151" s="204"/>
      <c r="P151" s="205">
        <f>P152+P156+P165+P178+P186+P191+P206+P231+P241+P248</f>
        <v>0</v>
      </c>
      <c r="Q151" s="204"/>
      <c r="R151" s="205">
        <f>R152+R156+R165+R178+R186+R191+R206+R231+R241+R248</f>
        <v>0.75307664</v>
      </c>
      <c r="S151" s="204"/>
      <c r="T151" s="206">
        <f>T152+T156+T165+T178+T186+T191+T206+T231+T241+T248</f>
        <v>0.17384100000000002</v>
      </c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R151" s="207" t="s">
        <v>132</v>
      </c>
      <c r="AT151" s="208" t="s">
        <v>76</v>
      </c>
      <c r="AU151" s="208" t="s">
        <v>77</v>
      </c>
      <c r="AY151" s="207" t="s">
        <v>124</v>
      </c>
      <c r="BK151" s="209">
        <f>BK152+BK156+BK165+BK178+BK186+BK191+BK206+BK231+BK241+BK248</f>
        <v>0</v>
      </c>
    </row>
    <row r="152" spans="1:63" s="12" customFormat="1" ht="22.8" customHeight="1">
      <c r="A152" s="12"/>
      <c r="B152" s="196"/>
      <c r="C152" s="197"/>
      <c r="D152" s="198" t="s">
        <v>76</v>
      </c>
      <c r="E152" s="210" t="s">
        <v>183</v>
      </c>
      <c r="F152" s="210" t="s">
        <v>184</v>
      </c>
      <c r="G152" s="197"/>
      <c r="H152" s="197"/>
      <c r="I152" s="200"/>
      <c r="J152" s="211">
        <f>BK152</f>
        <v>0</v>
      </c>
      <c r="K152" s="197"/>
      <c r="L152" s="202"/>
      <c r="M152" s="203"/>
      <c r="N152" s="204"/>
      <c r="O152" s="204"/>
      <c r="P152" s="205">
        <f>SUM(P153:P155)</f>
        <v>0</v>
      </c>
      <c r="Q152" s="204"/>
      <c r="R152" s="205">
        <f>SUM(R153:R155)</f>
        <v>0</v>
      </c>
      <c r="S152" s="204"/>
      <c r="T152" s="206">
        <f>SUM(T153:T155)</f>
        <v>0.00106</v>
      </c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R152" s="207" t="s">
        <v>132</v>
      </c>
      <c r="AT152" s="208" t="s">
        <v>76</v>
      </c>
      <c r="AU152" s="208" t="s">
        <v>82</v>
      </c>
      <c r="AY152" s="207" t="s">
        <v>124</v>
      </c>
      <c r="BK152" s="209">
        <f>SUM(BK153:BK155)</f>
        <v>0</v>
      </c>
    </row>
    <row r="153" spans="1:65" s="2" customFormat="1" ht="21.75" customHeight="1">
      <c r="A153" s="38"/>
      <c r="B153" s="39"/>
      <c r="C153" s="212" t="s">
        <v>185</v>
      </c>
      <c r="D153" s="212" t="s">
        <v>127</v>
      </c>
      <c r="E153" s="213" t="s">
        <v>186</v>
      </c>
      <c r="F153" s="214" t="s">
        <v>187</v>
      </c>
      <c r="G153" s="215" t="s">
        <v>138</v>
      </c>
      <c r="H153" s="216">
        <v>2</v>
      </c>
      <c r="I153" s="217"/>
      <c r="J153" s="218">
        <f>ROUND(I153*H153,2)</f>
        <v>0</v>
      </c>
      <c r="K153" s="219"/>
      <c r="L153" s="44"/>
      <c r="M153" s="220" t="s">
        <v>1</v>
      </c>
      <c r="N153" s="221" t="s">
        <v>43</v>
      </c>
      <c r="O153" s="91"/>
      <c r="P153" s="222">
        <f>O153*H153</f>
        <v>0</v>
      </c>
      <c r="Q153" s="222">
        <v>0</v>
      </c>
      <c r="R153" s="222">
        <f>Q153*H153</f>
        <v>0</v>
      </c>
      <c r="S153" s="222">
        <v>0.00053</v>
      </c>
      <c r="T153" s="223">
        <f>S153*H153</f>
        <v>0.00106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24" t="s">
        <v>188</v>
      </c>
      <c r="AT153" s="224" t="s">
        <v>127</v>
      </c>
      <c r="AU153" s="224" t="s">
        <v>132</v>
      </c>
      <c r="AY153" s="17" t="s">
        <v>124</v>
      </c>
      <c r="BE153" s="225">
        <f>IF(N153="základní",J153,0)</f>
        <v>0</v>
      </c>
      <c r="BF153" s="225">
        <f>IF(N153="snížená",J153,0)</f>
        <v>0</v>
      </c>
      <c r="BG153" s="225">
        <f>IF(N153="zákl. přenesená",J153,0)</f>
        <v>0</v>
      </c>
      <c r="BH153" s="225">
        <f>IF(N153="sníž. přenesená",J153,0)</f>
        <v>0</v>
      </c>
      <c r="BI153" s="225">
        <f>IF(N153="nulová",J153,0)</f>
        <v>0</v>
      </c>
      <c r="BJ153" s="17" t="s">
        <v>132</v>
      </c>
      <c r="BK153" s="225">
        <f>ROUND(I153*H153,2)</f>
        <v>0</v>
      </c>
      <c r="BL153" s="17" t="s">
        <v>188</v>
      </c>
      <c r="BM153" s="224" t="s">
        <v>189</v>
      </c>
    </row>
    <row r="154" spans="1:51" s="14" customFormat="1" ht="12">
      <c r="A154" s="14"/>
      <c r="B154" s="249"/>
      <c r="C154" s="250"/>
      <c r="D154" s="228" t="s">
        <v>134</v>
      </c>
      <c r="E154" s="251" t="s">
        <v>1</v>
      </c>
      <c r="F154" s="252" t="s">
        <v>190</v>
      </c>
      <c r="G154" s="250"/>
      <c r="H154" s="251" t="s">
        <v>1</v>
      </c>
      <c r="I154" s="253"/>
      <c r="J154" s="250"/>
      <c r="K154" s="250"/>
      <c r="L154" s="254"/>
      <c r="M154" s="255"/>
      <c r="N154" s="256"/>
      <c r="O154" s="256"/>
      <c r="P154" s="256"/>
      <c r="Q154" s="256"/>
      <c r="R154" s="256"/>
      <c r="S154" s="256"/>
      <c r="T154" s="257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58" t="s">
        <v>134</v>
      </c>
      <c r="AU154" s="258" t="s">
        <v>132</v>
      </c>
      <c r="AV154" s="14" t="s">
        <v>82</v>
      </c>
      <c r="AW154" s="14" t="s">
        <v>32</v>
      </c>
      <c r="AX154" s="14" t="s">
        <v>77</v>
      </c>
      <c r="AY154" s="258" t="s">
        <v>124</v>
      </c>
    </row>
    <row r="155" spans="1:51" s="13" customFormat="1" ht="12">
      <c r="A155" s="13"/>
      <c r="B155" s="226"/>
      <c r="C155" s="227"/>
      <c r="D155" s="228" t="s">
        <v>134</v>
      </c>
      <c r="E155" s="229" t="s">
        <v>1</v>
      </c>
      <c r="F155" s="230" t="s">
        <v>132</v>
      </c>
      <c r="G155" s="227"/>
      <c r="H155" s="231">
        <v>2</v>
      </c>
      <c r="I155" s="232"/>
      <c r="J155" s="227"/>
      <c r="K155" s="227"/>
      <c r="L155" s="233"/>
      <c r="M155" s="234"/>
      <c r="N155" s="235"/>
      <c r="O155" s="235"/>
      <c r="P155" s="235"/>
      <c r="Q155" s="235"/>
      <c r="R155" s="235"/>
      <c r="S155" s="235"/>
      <c r="T155" s="236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37" t="s">
        <v>134</v>
      </c>
      <c r="AU155" s="237" t="s">
        <v>132</v>
      </c>
      <c r="AV155" s="13" t="s">
        <v>132</v>
      </c>
      <c r="AW155" s="13" t="s">
        <v>32</v>
      </c>
      <c r="AX155" s="13" t="s">
        <v>82</v>
      </c>
      <c r="AY155" s="237" t="s">
        <v>124</v>
      </c>
    </row>
    <row r="156" spans="1:63" s="12" customFormat="1" ht="22.8" customHeight="1">
      <c r="A156" s="12"/>
      <c r="B156" s="196"/>
      <c r="C156" s="197"/>
      <c r="D156" s="198" t="s">
        <v>76</v>
      </c>
      <c r="E156" s="210" t="s">
        <v>191</v>
      </c>
      <c r="F156" s="210" t="s">
        <v>192</v>
      </c>
      <c r="G156" s="197"/>
      <c r="H156" s="197"/>
      <c r="I156" s="200"/>
      <c r="J156" s="211">
        <f>BK156</f>
        <v>0</v>
      </c>
      <c r="K156" s="197"/>
      <c r="L156" s="202"/>
      <c r="M156" s="203"/>
      <c r="N156" s="204"/>
      <c r="O156" s="204"/>
      <c r="P156" s="205">
        <f>SUM(P157:P164)</f>
        <v>0</v>
      </c>
      <c r="Q156" s="204"/>
      <c r="R156" s="205">
        <f>SUM(R157:R164)</f>
        <v>0.00806</v>
      </c>
      <c r="S156" s="204"/>
      <c r="T156" s="206">
        <f>SUM(T157:T164)</f>
        <v>0.00156</v>
      </c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R156" s="207" t="s">
        <v>132</v>
      </c>
      <c r="AT156" s="208" t="s">
        <v>76</v>
      </c>
      <c r="AU156" s="208" t="s">
        <v>82</v>
      </c>
      <c r="AY156" s="207" t="s">
        <v>124</v>
      </c>
      <c r="BK156" s="209">
        <f>SUM(BK157:BK164)</f>
        <v>0</v>
      </c>
    </row>
    <row r="157" spans="1:65" s="2" customFormat="1" ht="24.15" customHeight="1">
      <c r="A157" s="38"/>
      <c r="B157" s="39"/>
      <c r="C157" s="212" t="s">
        <v>193</v>
      </c>
      <c r="D157" s="212" t="s">
        <v>127</v>
      </c>
      <c r="E157" s="213" t="s">
        <v>194</v>
      </c>
      <c r="F157" s="214" t="s">
        <v>195</v>
      </c>
      <c r="G157" s="215" t="s">
        <v>196</v>
      </c>
      <c r="H157" s="216">
        <v>2</v>
      </c>
      <c r="I157" s="217"/>
      <c r="J157" s="218">
        <f>ROUND(I157*H157,2)</f>
        <v>0</v>
      </c>
      <c r="K157" s="219"/>
      <c r="L157" s="44"/>
      <c r="M157" s="220" t="s">
        <v>1</v>
      </c>
      <c r="N157" s="221" t="s">
        <v>43</v>
      </c>
      <c r="O157" s="91"/>
      <c r="P157" s="222">
        <f>O157*H157</f>
        <v>0</v>
      </c>
      <c r="Q157" s="222">
        <v>0.00024</v>
      </c>
      <c r="R157" s="222">
        <f>Q157*H157</f>
        <v>0.00048</v>
      </c>
      <c r="S157" s="222">
        <v>0</v>
      </c>
      <c r="T157" s="223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224" t="s">
        <v>188</v>
      </c>
      <c r="AT157" s="224" t="s">
        <v>127</v>
      </c>
      <c r="AU157" s="224" t="s">
        <v>132</v>
      </c>
      <c r="AY157" s="17" t="s">
        <v>124</v>
      </c>
      <c r="BE157" s="225">
        <f>IF(N157="základní",J157,0)</f>
        <v>0</v>
      </c>
      <c r="BF157" s="225">
        <f>IF(N157="snížená",J157,0)</f>
        <v>0</v>
      </c>
      <c r="BG157" s="225">
        <f>IF(N157="zákl. přenesená",J157,0)</f>
        <v>0</v>
      </c>
      <c r="BH157" s="225">
        <f>IF(N157="sníž. přenesená",J157,0)</f>
        <v>0</v>
      </c>
      <c r="BI157" s="225">
        <f>IF(N157="nulová",J157,0)</f>
        <v>0</v>
      </c>
      <c r="BJ157" s="17" t="s">
        <v>132</v>
      </c>
      <c r="BK157" s="225">
        <f>ROUND(I157*H157,2)</f>
        <v>0</v>
      </c>
      <c r="BL157" s="17" t="s">
        <v>188</v>
      </c>
      <c r="BM157" s="224" t="s">
        <v>197</v>
      </c>
    </row>
    <row r="158" spans="1:65" s="2" customFormat="1" ht="16.5" customHeight="1">
      <c r="A158" s="38"/>
      <c r="B158" s="39"/>
      <c r="C158" s="212" t="s">
        <v>198</v>
      </c>
      <c r="D158" s="212" t="s">
        <v>127</v>
      </c>
      <c r="E158" s="213" t="s">
        <v>199</v>
      </c>
      <c r="F158" s="214" t="s">
        <v>200</v>
      </c>
      <c r="G158" s="215" t="s">
        <v>196</v>
      </c>
      <c r="H158" s="216">
        <v>1</v>
      </c>
      <c r="I158" s="217"/>
      <c r="J158" s="218">
        <f>ROUND(I158*H158,2)</f>
        <v>0</v>
      </c>
      <c r="K158" s="219"/>
      <c r="L158" s="44"/>
      <c r="M158" s="220" t="s">
        <v>1</v>
      </c>
      <c r="N158" s="221" t="s">
        <v>43</v>
      </c>
      <c r="O158" s="91"/>
      <c r="P158" s="222">
        <f>O158*H158</f>
        <v>0</v>
      </c>
      <c r="Q158" s="222">
        <v>0</v>
      </c>
      <c r="R158" s="222">
        <f>Q158*H158</f>
        <v>0</v>
      </c>
      <c r="S158" s="222">
        <v>0.00156</v>
      </c>
      <c r="T158" s="223">
        <f>S158*H158</f>
        <v>0.00156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224" t="s">
        <v>188</v>
      </c>
      <c r="AT158" s="224" t="s">
        <v>127</v>
      </c>
      <c r="AU158" s="224" t="s">
        <v>132</v>
      </c>
      <c r="AY158" s="17" t="s">
        <v>124</v>
      </c>
      <c r="BE158" s="225">
        <f>IF(N158="základní",J158,0)</f>
        <v>0</v>
      </c>
      <c r="BF158" s="225">
        <f>IF(N158="snížená",J158,0)</f>
        <v>0</v>
      </c>
      <c r="BG158" s="225">
        <f>IF(N158="zákl. přenesená",J158,0)</f>
        <v>0</v>
      </c>
      <c r="BH158" s="225">
        <f>IF(N158="sníž. přenesená",J158,0)</f>
        <v>0</v>
      </c>
      <c r="BI158" s="225">
        <f>IF(N158="nulová",J158,0)</f>
        <v>0</v>
      </c>
      <c r="BJ158" s="17" t="s">
        <v>132</v>
      </c>
      <c r="BK158" s="225">
        <f>ROUND(I158*H158,2)</f>
        <v>0</v>
      </c>
      <c r="BL158" s="17" t="s">
        <v>188</v>
      </c>
      <c r="BM158" s="224" t="s">
        <v>201</v>
      </c>
    </row>
    <row r="159" spans="1:51" s="14" customFormat="1" ht="12">
      <c r="A159" s="14"/>
      <c r="B159" s="249"/>
      <c r="C159" s="250"/>
      <c r="D159" s="228" t="s">
        <v>134</v>
      </c>
      <c r="E159" s="251" t="s">
        <v>1</v>
      </c>
      <c r="F159" s="252" t="s">
        <v>202</v>
      </c>
      <c r="G159" s="250"/>
      <c r="H159" s="251" t="s">
        <v>1</v>
      </c>
      <c r="I159" s="253"/>
      <c r="J159" s="250"/>
      <c r="K159" s="250"/>
      <c r="L159" s="254"/>
      <c r="M159" s="255"/>
      <c r="N159" s="256"/>
      <c r="O159" s="256"/>
      <c r="P159" s="256"/>
      <c r="Q159" s="256"/>
      <c r="R159" s="256"/>
      <c r="S159" s="256"/>
      <c r="T159" s="257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58" t="s">
        <v>134</v>
      </c>
      <c r="AU159" s="258" t="s">
        <v>132</v>
      </c>
      <c r="AV159" s="14" t="s">
        <v>82</v>
      </c>
      <c r="AW159" s="14" t="s">
        <v>32</v>
      </c>
      <c r="AX159" s="14" t="s">
        <v>77</v>
      </c>
      <c r="AY159" s="258" t="s">
        <v>124</v>
      </c>
    </row>
    <row r="160" spans="1:51" s="13" customFormat="1" ht="12">
      <c r="A160" s="13"/>
      <c r="B160" s="226"/>
      <c r="C160" s="227"/>
      <c r="D160" s="228" t="s">
        <v>134</v>
      </c>
      <c r="E160" s="229" t="s">
        <v>1</v>
      </c>
      <c r="F160" s="230" t="s">
        <v>82</v>
      </c>
      <c r="G160" s="227"/>
      <c r="H160" s="231">
        <v>1</v>
      </c>
      <c r="I160" s="232"/>
      <c r="J160" s="227"/>
      <c r="K160" s="227"/>
      <c r="L160" s="233"/>
      <c r="M160" s="234"/>
      <c r="N160" s="235"/>
      <c r="O160" s="235"/>
      <c r="P160" s="235"/>
      <c r="Q160" s="235"/>
      <c r="R160" s="235"/>
      <c r="S160" s="235"/>
      <c r="T160" s="236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37" t="s">
        <v>134</v>
      </c>
      <c r="AU160" s="237" t="s">
        <v>132</v>
      </c>
      <c r="AV160" s="13" t="s">
        <v>132</v>
      </c>
      <c r="AW160" s="13" t="s">
        <v>32</v>
      </c>
      <c r="AX160" s="13" t="s">
        <v>82</v>
      </c>
      <c r="AY160" s="237" t="s">
        <v>124</v>
      </c>
    </row>
    <row r="161" spans="1:65" s="2" customFormat="1" ht="24.15" customHeight="1">
      <c r="A161" s="38"/>
      <c r="B161" s="39"/>
      <c r="C161" s="212" t="s">
        <v>203</v>
      </c>
      <c r="D161" s="212" t="s">
        <v>127</v>
      </c>
      <c r="E161" s="213" t="s">
        <v>204</v>
      </c>
      <c r="F161" s="214" t="s">
        <v>205</v>
      </c>
      <c r="G161" s="215" t="s">
        <v>196</v>
      </c>
      <c r="H161" s="216">
        <v>1</v>
      </c>
      <c r="I161" s="217"/>
      <c r="J161" s="218">
        <f>ROUND(I161*H161,2)</f>
        <v>0</v>
      </c>
      <c r="K161" s="219"/>
      <c r="L161" s="44"/>
      <c r="M161" s="220" t="s">
        <v>1</v>
      </c>
      <c r="N161" s="221" t="s">
        <v>43</v>
      </c>
      <c r="O161" s="91"/>
      <c r="P161" s="222">
        <f>O161*H161</f>
        <v>0</v>
      </c>
      <c r="Q161" s="222">
        <v>0.00208</v>
      </c>
      <c r="R161" s="222">
        <f>Q161*H161</f>
        <v>0.00208</v>
      </c>
      <c r="S161" s="222">
        <v>0</v>
      </c>
      <c r="T161" s="223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24" t="s">
        <v>188</v>
      </c>
      <c r="AT161" s="224" t="s">
        <v>127</v>
      </c>
      <c r="AU161" s="224" t="s">
        <v>132</v>
      </c>
      <c r="AY161" s="17" t="s">
        <v>124</v>
      </c>
      <c r="BE161" s="225">
        <f>IF(N161="základní",J161,0)</f>
        <v>0</v>
      </c>
      <c r="BF161" s="225">
        <f>IF(N161="snížená",J161,0)</f>
        <v>0</v>
      </c>
      <c r="BG161" s="225">
        <f>IF(N161="zákl. přenesená",J161,0)</f>
        <v>0</v>
      </c>
      <c r="BH161" s="225">
        <f>IF(N161="sníž. přenesená",J161,0)</f>
        <v>0</v>
      </c>
      <c r="BI161" s="225">
        <f>IF(N161="nulová",J161,0)</f>
        <v>0</v>
      </c>
      <c r="BJ161" s="17" t="s">
        <v>132</v>
      </c>
      <c r="BK161" s="225">
        <f>ROUND(I161*H161,2)</f>
        <v>0</v>
      </c>
      <c r="BL161" s="17" t="s">
        <v>188</v>
      </c>
      <c r="BM161" s="224" t="s">
        <v>206</v>
      </c>
    </row>
    <row r="162" spans="1:65" s="2" customFormat="1" ht="24.15" customHeight="1">
      <c r="A162" s="38"/>
      <c r="B162" s="39"/>
      <c r="C162" s="212" t="s">
        <v>8</v>
      </c>
      <c r="D162" s="212" t="s">
        <v>127</v>
      </c>
      <c r="E162" s="213" t="s">
        <v>207</v>
      </c>
      <c r="F162" s="214" t="s">
        <v>208</v>
      </c>
      <c r="G162" s="215" t="s">
        <v>138</v>
      </c>
      <c r="H162" s="216">
        <v>1</v>
      </c>
      <c r="I162" s="217"/>
      <c r="J162" s="218">
        <f>ROUND(I162*H162,2)</f>
        <v>0</v>
      </c>
      <c r="K162" s="219"/>
      <c r="L162" s="44"/>
      <c r="M162" s="220" t="s">
        <v>1</v>
      </c>
      <c r="N162" s="221" t="s">
        <v>43</v>
      </c>
      <c r="O162" s="91"/>
      <c r="P162" s="222">
        <f>O162*H162</f>
        <v>0</v>
      </c>
      <c r="Q162" s="222">
        <v>0.00012</v>
      </c>
      <c r="R162" s="222">
        <f>Q162*H162</f>
        <v>0.00012</v>
      </c>
      <c r="S162" s="222">
        <v>0</v>
      </c>
      <c r="T162" s="223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224" t="s">
        <v>188</v>
      </c>
      <c r="AT162" s="224" t="s">
        <v>127</v>
      </c>
      <c r="AU162" s="224" t="s">
        <v>132</v>
      </c>
      <c r="AY162" s="17" t="s">
        <v>124</v>
      </c>
      <c r="BE162" s="225">
        <f>IF(N162="základní",J162,0)</f>
        <v>0</v>
      </c>
      <c r="BF162" s="225">
        <f>IF(N162="snížená",J162,0)</f>
        <v>0</v>
      </c>
      <c r="BG162" s="225">
        <f>IF(N162="zákl. přenesená",J162,0)</f>
        <v>0</v>
      </c>
      <c r="BH162" s="225">
        <f>IF(N162="sníž. přenesená",J162,0)</f>
        <v>0</v>
      </c>
      <c r="BI162" s="225">
        <f>IF(N162="nulová",J162,0)</f>
        <v>0</v>
      </c>
      <c r="BJ162" s="17" t="s">
        <v>132</v>
      </c>
      <c r="BK162" s="225">
        <f>ROUND(I162*H162,2)</f>
        <v>0</v>
      </c>
      <c r="BL162" s="17" t="s">
        <v>188</v>
      </c>
      <c r="BM162" s="224" t="s">
        <v>209</v>
      </c>
    </row>
    <row r="163" spans="1:65" s="2" customFormat="1" ht="24.15" customHeight="1">
      <c r="A163" s="38"/>
      <c r="B163" s="39"/>
      <c r="C163" s="238" t="s">
        <v>188</v>
      </c>
      <c r="D163" s="238" t="s">
        <v>141</v>
      </c>
      <c r="E163" s="239" t="s">
        <v>210</v>
      </c>
      <c r="F163" s="240" t="s">
        <v>211</v>
      </c>
      <c r="G163" s="241" t="s">
        <v>138</v>
      </c>
      <c r="H163" s="242">
        <v>1</v>
      </c>
      <c r="I163" s="243"/>
      <c r="J163" s="244">
        <f>ROUND(I163*H163,2)</f>
        <v>0</v>
      </c>
      <c r="K163" s="245"/>
      <c r="L163" s="246"/>
      <c r="M163" s="247" t="s">
        <v>1</v>
      </c>
      <c r="N163" s="248" t="s">
        <v>43</v>
      </c>
      <c r="O163" s="91"/>
      <c r="P163" s="222">
        <f>O163*H163</f>
        <v>0</v>
      </c>
      <c r="Q163" s="222">
        <v>0.00538</v>
      </c>
      <c r="R163" s="222">
        <f>Q163*H163</f>
        <v>0.00538</v>
      </c>
      <c r="S163" s="222">
        <v>0</v>
      </c>
      <c r="T163" s="223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224" t="s">
        <v>212</v>
      </c>
      <c r="AT163" s="224" t="s">
        <v>141</v>
      </c>
      <c r="AU163" s="224" t="s">
        <v>132</v>
      </c>
      <c r="AY163" s="17" t="s">
        <v>124</v>
      </c>
      <c r="BE163" s="225">
        <f>IF(N163="základní",J163,0)</f>
        <v>0</v>
      </c>
      <c r="BF163" s="225">
        <f>IF(N163="snížená",J163,0)</f>
        <v>0</v>
      </c>
      <c r="BG163" s="225">
        <f>IF(N163="zákl. přenesená",J163,0)</f>
        <v>0</v>
      </c>
      <c r="BH163" s="225">
        <f>IF(N163="sníž. přenesená",J163,0)</f>
        <v>0</v>
      </c>
      <c r="BI163" s="225">
        <f>IF(N163="nulová",J163,0)</f>
        <v>0</v>
      </c>
      <c r="BJ163" s="17" t="s">
        <v>132</v>
      </c>
      <c r="BK163" s="225">
        <f>ROUND(I163*H163,2)</f>
        <v>0</v>
      </c>
      <c r="BL163" s="17" t="s">
        <v>188</v>
      </c>
      <c r="BM163" s="224" t="s">
        <v>213</v>
      </c>
    </row>
    <row r="164" spans="1:65" s="2" customFormat="1" ht="24.15" customHeight="1">
      <c r="A164" s="38"/>
      <c r="B164" s="39"/>
      <c r="C164" s="212" t="s">
        <v>214</v>
      </c>
      <c r="D164" s="212" t="s">
        <v>127</v>
      </c>
      <c r="E164" s="213" t="s">
        <v>215</v>
      </c>
      <c r="F164" s="214" t="s">
        <v>216</v>
      </c>
      <c r="G164" s="215" t="s">
        <v>162</v>
      </c>
      <c r="H164" s="216">
        <v>0.008</v>
      </c>
      <c r="I164" s="217"/>
      <c r="J164" s="218">
        <f>ROUND(I164*H164,2)</f>
        <v>0</v>
      </c>
      <c r="K164" s="219"/>
      <c r="L164" s="44"/>
      <c r="M164" s="220" t="s">
        <v>1</v>
      </c>
      <c r="N164" s="221" t="s">
        <v>43</v>
      </c>
      <c r="O164" s="91"/>
      <c r="P164" s="222">
        <f>O164*H164</f>
        <v>0</v>
      </c>
      <c r="Q164" s="222">
        <v>0</v>
      </c>
      <c r="R164" s="222">
        <f>Q164*H164</f>
        <v>0</v>
      </c>
      <c r="S164" s="222">
        <v>0</v>
      </c>
      <c r="T164" s="223">
        <f>S164*H164</f>
        <v>0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224" t="s">
        <v>188</v>
      </c>
      <c r="AT164" s="224" t="s">
        <v>127</v>
      </c>
      <c r="AU164" s="224" t="s">
        <v>132</v>
      </c>
      <c r="AY164" s="17" t="s">
        <v>124</v>
      </c>
      <c r="BE164" s="225">
        <f>IF(N164="základní",J164,0)</f>
        <v>0</v>
      </c>
      <c r="BF164" s="225">
        <f>IF(N164="snížená",J164,0)</f>
        <v>0</v>
      </c>
      <c r="BG164" s="225">
        <f>IF(N164="zákl. přenesená",J164,0)</f>
        <v>0</v>
      </c>
      <c r="BH164" s="225">
        <f>IF(N164="sníž. přenesená",J164,0)</f>
        <v>0</v>
      </c>
      <c r="BI164" s="225">
        <f>IF(N164="nulová",J164,0)</f>
        <v>0</v>
      </c>
      <c r="BJ164" s="17" t="s">
        <v>132</v>
      </c>
      <c r="BK164" s="225">
        <f>ROUND(I164*H164,2)</f>
        <v>0</v>
      </c>
      <c r="BL164" s="17" t="s">
        <v>188</v>
      </c>
      <c r="BM164" s="224" t="s">
        <v>217</v>
      </c>
    </row>
    <row r="165" spans="1:63" s="12" customFormat="1" ht="22.8" customHeight="1">
      <c r="A165" s="12"/>
      <c r="B165" s="196"/>
      <c r="C165" s="197"/>
      <c r="D165" s="198" t="s">
        <v>76</v>
      </c>
      <c r="E165" s="210" t="s">
        <v>218</v>
      </c>
      <c r="F165" s="210" t="s">
        <v>219</v>
      </c>
      <c r="G165" s="197"/>
      <c r="H165" s="197"/>
      <c r="I165" s="200"/>
      <c r="J165" s="211">
        <f>BK165</f>
        <v>0</v>
      </c>
      <c r="K165" s="197"/>
      <c r="L165" s="202"/>
      <c r="M165" s="203"/>
      <c r="N165" s="204"/>
      <c r="O165" s="204"/>
      <c r="P165" s="205">
        <f>SUM(P166:P177)</f>
        <v>0</v>
      </c>
      <c r="Q165" s="204"/>
      <c r="R165" s="205">
        <f>SUM(R166:R177)</f>
        <v>0.05709</v>
      </c>
      <c r="S165" s="204"/>
      <c r="T165" s="206">
        <f>SUM(T166:T177)</f>
        <v>0.01235</v>
      </c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R165" s="207" t="s">
        <v>132</v>
      </c>
      <c r="AT165" s="208" t="s">
        <v>76</v>
      </c>
      <c r="AU165" s="208" t="s">
        <v>82</v>
      </c>
      <c r="AY165" s="207" t="s">
        <v>124</v>
      </c>
      <c r="BK165" s="209">
        <f>SUM(BK166:BK177)</f>
        <v>0</v>
      </c>
    </row>
    <row r="166" spans="1:65" s="2" customFormat="1" ht="37.8" customHeight="1">
      <c r="A166" s="38"/>
      <c r="B166" s="39"/>
      <c r="C166" s="212" t="s">
        <v>220</v>
      </c>
      <c r="D166" s="212" t="s">
        <v>127</v>
      </c>
      <c r="E166" s="213" t="s">
        <v>221</v>
      </c>
      <c r="F166" s="214" t="s">
        <v>222</v>
      </c>
      <c r="G166" s="215" t="s">
        <v>138</v>
      </c>
      <c r="H166" s="216">
        <v>1</v>
      </c>
      <c r="I166" s="217"/>
      <c r="J166" s="218">
        <f>ROUND(I166*H166,2)</f>
        <v>0</v>
      </c>
      <c r="K166" s="219"/>
      <c r="L166" s="44"/>
      <c r="M166" s="220" t="s">
        <v>1</v>
      </c>
      <c r="N166" s="221" t="s">
        <v>43</v>
      </c>
      <c r="O166" s="91"/>
      <c r="P166" s="222">
        <f>O166*H166</f>
        <v>0</v>
      </c>
      <c r="Q166" s="222">
        <v>0.03664</v>
      </c>
      <c r="R166" s="222">
        <f>Q166*H166</f>
        <v>0.03664</v>
      </c>
      <c r="S166" s="222">
        <v>0</v>
      </c>
      <c r="T166" s="223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224" t="s">
        <v>188</v>
      </c>
      <c r="AT166" s="224" t="s">
        <v>127</v>
      </c>
      <c r="AU166" s="224" t="s">
        <v>132</v>
      </c>
      <c r="AY166" s="17" t="s">
        <v>124</v>
      </c>
      <c r="BE166" s="225">
        <f>IF(N166="základní",J166,0)</f>
        <v>0</v>
      </c>
      <c r="BF166" s="225">
        <f>IF(N166="snížená",J166,0)</f>
        <v>0</v>
      </c>
      <c r="BG166" s="225">
        <f>IF(N166="zákl. přenesená",J166,0)</f>
        <v>0</v>
      </c>
      <c r="BH166" s="225">
        <f>IF(N166="sníž. přenesená",J166,0)</f>
        <v>0</v>
      </c>
      <c r="BI166" s="225">
        <f>IF(N166="nulová",J166,0)</f>
        <v>0</v>
      </c>
      <c r="BJ166" s="17" t="s">
        <v>132</v>
      </c>
      <c r="BK166" s="225">
        <f>ROUND(I166*H166,2)</f>
        <v>0</v>
      </c>
      <c r="BL166" s="17" t="s">
        <v>188</v>
      </c>
      <c r="BM166" s="224" t="s">
        <v>223</v>
      </c>
    </row>
    <row r="167" spans="1:65" s="2" customFormat="1" ht="24.15" customHeight="1">
      <c r="A167" s="38"/>
      <c r="B167" s="39"/>
      <c r="C167" s="212" t="s">
        <v>224</v>
      </c>
      <c r="D167" s="212" t="s">
        <v>127</v>
      </c>
      <c r="E167" s="213" t="s">
        <v>225</v>
      </c>
      <c r="F167" s="214" t="s">
        <v>226</v>
      </c>
      <c r="G167" s="215" t="s">
        <v>138</v>
      </c>
      <c r="H167" s="216">
        <v>1</v>
      </c>
      <c r="I167" s="217"/>
      <c r="J167" s="218">
        <f>ROUND(I167*H167,2)</f>
        <v>0</v>
      </c>
      <c r="K167" s="219"/>
      <c r="L167" s="44"/>
      <c r="M167" s="220" t="s">
        <v>1</v>
      </c>
      <c r="N167" s="221" t="s">
        <v>43</v>
      </c>
      <c r="O167" s="91"/>
      <c r="P167" s="222">
        <f>O167*H167</f>
        <v>0</v>
      </c>
      <c r="Q167" s="222">
        <v>5E-05</v>
      </c>
      <c r="R167" s="222">
        <f>Q167*H167</f>
        <v>5E-05</v>
      </c>
      <c r="S167" s="222">
        <v>0.01235</v>
      </c>
      <c r="T167" s="223">
        <f>S167*H167</f>
        <v>0.01235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24" t="s">
        <v>188</v>
      </c>
      <c r="AT167" s="224" t="s">
        <v>127</v>
      </c>
      <c r="AU167" s="224" t="s">
        <v>132</v>
      </c>
      <c r="AY167" s="17" t="s">
        <v>124</v>
      </c>
      <c r="BE167" s="225">
        <f>IF(N167="základní",J167,0)</f>
        <v>0</v>
      </c>
      <c r="BF167" s="225">
        <f>IF(N167="snížená",J167,0)</f>
        <v>0</v>
      </c>
      <c r="BG167" s="225">
        <f>IF(N167="zákl. přenesená",J167,0)</f>
        <v>0</v>
      </c>
      <c r="BH167" s="225">
        <f>IF(N167="sníž. přenesená",J167,0)</f>
        <v>0</v>
      </c>
      <c r="BI167" s="225">
        <f>IF(N167="nulová",J167,0)</f>
        <v>0</v>
      </c>
      <c r="BJ167" s="17" t="s">
        <v>132</v>
      </c>
      <c r="BK167" s="225">
        <f>ROUND(I167*H167,2)</f>
        <v>0</v>
      </c>
      <c r="BL167" s="17" t="s">
        <v>188</v>
      </c>
      <c r="BM167" s="224" t="s">
        <v>227</v>
      </c>
    </row>
    <row r="168" spans="1:65" s="2" customFormat="1" ht="24.15" customHeight="1">
      <c r="A168" s="38"/>
      <c r="B168" s="39"/>
      <c r="C168" s="212" t="s">
        <v>228</v>
      </c>
      <c r="D168" s="212" t="s">
        <v>127</v>
      </c>
      <c r="E168" s="213" t="s">
        <v>229</v>
      </c>
      <c r="F168" s="214" t="s">
        <v>230</v>
      </c>
      <c r="G168" s="215" t="s">
        <v>138</v>
      </c>
      <c r="H168" s="216">
        <v>1</v>
      </c>
      <c r="I168" s="217"/>
      <c r="J168" s="218">
        <f>ROUND(I168*H168,2)</f>
        <v>0</v>
      </c>
      <c r="K168" s="219"/>
      <c r="L168" s="44"/>
      <c r="M168" s="220" t="s">
        <v>1</v>
      </c>
      <c r="N168" s="221" t="s">
        <v>43</v>
      </c>
      <c r="O168" s="91"/>
      <c r="P168" s="222">
        <f>O168*H168</f>
        <v>0</v>
      </c>
      <c r="Q168" s="222">
        <v>0.0204</v>
      </c>
      <c r="R168" s="222">
        <f>Q168*H168</f>
        <v>0.0204</v>
      </c>
      <c r="S168" s="222">
        <v>0</v>
      </c>
      <c r="T168" s="223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224" t="s">
        <v>188</v>
      </c>
      <c r="AT168" s="224" t="s">
        <v>127</v>
      </c>
      <c r="AU168" s="224" t="s">
        <v>132</v>
      </c>
      <c r="AY168" s="17" t="s">
        <v>124</v>
      </c>
      <c r="BE168" s="225">
        <f>IF(N168="základní",J168,0)</f>
        <v>0</v>
      </c>
      <c r="BF168" s="225">
        <f>IF(N168="snížená",J168,0)</f>
        <v>0</v>
      </c>
      <c r="BG168" s="225">
        <f>IF(N168="zákl. přenesená",J168,0)</f>
        <v>0</v>
      </c>
      <c r="BH168" s="225">
        <f>IF(N168="sníž. přenesená",J168,0)</f>
        <v>0</v>
      </c>
      <c r="BI168" s="225">
        <f>IF(N168="nulová",J168,0)</f>
        <v>0</v>
      </c>
      <c r="BJ168" s="17" t="s">
        <v>132</v>
      </c>
      <c r="BK168" s="225">
        <f>ROUND(I168*H168,2)</f>
        <v>0</v>
      </c>
      <c r="BL168" s="17" t="s">
        <v>188</v>
      </c>
      <c r="BM168" s="224" t="s">
        <v>231</v>
      </c>
    </row>
    <row r="169" spans="1:65" s="2" customFormat="1" ht="16.5" customHeight="1">
      <c r="A169" s="38"/>
      <c r="B169" s="39"/>
      <c r="C169" s="212" t="s">
        <v>7</v>
      </c>
      <c r="D169" s="212" t="s">
        <v>127</v>
      </c>
      <c r="E169" s="213" t="s">
        <v>232</v>
      </c>
      <c r="F169" s="214" t="s">
        <v>233</v>
      </c>
      <c r="G169" s="215" t="s">
        <v>150</v>
      </c>
      <c r="H169" s="216">
        <v>1.283</v>
      </c>
      <c r="I169" s="217"/>
      <c r="J169" s="218">
        <f>ROUND(I169*H169,2)</f>
        <v>0</v>
      </c>
      <c r="K169" s="219"/>
      <c r="L169" s="44"/>
      <c r="M169" s="220" t="s">
        <v>1</v>
      </c>
      <c r="N169" s="221" t="s">
        <v>43</v>
      </c>
      <c r="O169" s="91"/>
      <c r="P169" s="222">
        <f>O169*H169</f>
        <v>0</v>
      </c>
      <c r="Q169" s="222">
        <v>0</v>
      </c>
      <c r="R169" s="222">
        <f>Q169*H169</f>
        <v>0</v>
      </c>
      <c r="S169" s="222">
        <v>0</v>
      </c>
      <c r="T169" s="223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224" t="s">
        <v>188</v>
      </c>
      <c r="AT169" s="224" t="s">
        <v>127</v>
      </c>
      <c r="AU169" s="224" t="s">
        <v>132</v>
      </c>
      <c r="AY169" s="17" t="s">
        <v>124</v>
      </c>
      <c r="BE169" s="225">
        <f>IF(N169="základní",J169,0)</f>
        <v>0</v>
      </c>
      <c r="BF169" s="225">
        <f>IF(N169="snížená",J169,0)</f>
        <v>0</v>
      </c>
      <c r="BG169" s="225">
        <f>IF(N169="zákl. přenesená",J169,0)</f>
        <v>0</v>
      </c>
      <c r="BH169" s="225">
        <f>IF(N169="sníž. přenesená",J169,0)</f>
        <v>0</v>
      </c>
      <c r="BI169" s="225">
        <f>IF(N169="nulová",J169,0)</f>
        <v>0</v>
      </c>
      <c r="BJ169" s="17" t="s">
        <v>132</v>
      </c>
      <c r="BK169" s="225">
        <f>ROUND(I169*H169,2)</f>
        <v>0</v>
      </c>
      <c r="BL169" s="17" t="s">
        <v>188</v>
      </c>
      <c r="BM169" s="224" t="s">
        <v>234</v>
      </c>
    </row>
    <row r="170" spans="1:51" s="13" customFormat="1" ht="12">
      <c r="A170" s="13"/>
      <c r="B170" s="226"/>
      <c r="C170" s="227"/>
      <c r="D170" s="228" t="s">
        <v>134</v>
      </c>
      <c r="E170" s="229" t="s">
        <v>1</v>
      </c>
      <c r="F170" s="230" t="s">
        <v>235</v>
      </c>
      <c r="G170" s="227"/>
      <c r="H170" s="231">
        <v>0.72</v>
      </c>
      <c r="I170" s="232"/>
      <c r="J170" s="227"/>
      <c r="K170" s="227"/>
      <c r="L170" s="233"/>
      <c r="M170" s="234"/>
      <c r="N170" s="235"/>
      <c r="O170" s="235"/>
      <c r="P170" s="235"/>
      <c r="Q170" s="235"/>
      <c r="R170" s="235"/>
      <c r="S170" s="235"/>
      <c r="T170" s="236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37" t="s">
        <v>134</v>
      </c>
      <c r="AU170" s="237" t="s">
        <v>132</v>
      </c>
      <c r="AV170" s="13" t="s">
        <v>132</v>
      </c>
      <c r="AW170" s="13" t="s">
        <v>32</v>
      </c>
      <c r="AX170" s="13" t="s">
        <v>77</v>
      </c>
      <c r="AY170" s="237" t="s">
        <v>124</v>
      </c>
    </row>
    <row r="171" spans="1:51" s="13" customFormat="1" ht="12">
      <c r="A171" s="13"/>
      <c r="B171" s="226"/>
      <c r="C171" s="227"/>
      <c r="D171" s="228" t="s">
        <v>134</v>
      </c>
      <c r="E171" s="229" t="s">
        <v>1</v>
      </c>
      <c r="F171" s="230" t="s">
        <v>236</v>
      </c>
      <c r="G171" s="227"/>
      <c r="H171" s="231">
        <v>0.563</v>
      </c>
      <c r="I171" s="232"/>
      <c r="J171" s="227"/>
      <c r="K171" s="227"/>
      <c r="L171" s="233"/>
      <c r="M171" s="234"/>
      <c r="N171" s="235"/>
      <c r="O171" s="235"/>
      <c r="P171" s="235"/>
      <c r="Q171" s="235"/>
      <c r="R171" s="235"/>
      <c r="S171" s="235"/>
      <c r="T171" s="236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37" t="s">
        <v>134</v>
      </c>
      <c r="AU171" s="237" t="s">
        <v>132</v>
      </c>
      <c r="AV171" s="13" t="s">
        <v>132</v>
      </c>
      <c r="AW171" s="13" t="s">
        <v>32</v>
      </c>
      <c r="AX171" s="13" t="s">
        <v>77</v>
      </c>
      <c r="AY171" s="237" t="s">
        <v>124</v>
      </c>
    </row>
    <row r="172" spans="1:51" s="15" customFormat="1" ht="12">
      <c r="A172" s="15"/>
      <c r="B172" s="259"/>
      <c r="C172" s="260"/>
      <c r="D172" s="228" t="s">
        <v>134</v>
      </c>
      <c r="E172" s="261" t="s">
        <v>1</v>
      </c>
      <c r="F172" s="262" t="s">
        <v>237</v>
      </c>
      <c r="G172" s="260"/>
      <c r="H172" s="263">
        <v>1.283</v>
      </c>
      <c r="I172" s="264"/>
      <c r="J172" s="260"/>
      <c r="K172" s="260"/>
      <c r="L172" s="265"/>
      <c r="M172" s="266"/>
      <c r="N172" s="267"/>
      <c r="O172" s="267"/>
      <c r="P172" s="267"/>
      <c r="Q172" s="267"/>
      <c r="R172" s="267"/>
      <c r="S172" s="267"/>
      <c r="T172" s="268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T172" s="269" t="s">
        <v>134</v>
      </c>
      <c r="AU172" s="269" t="s">
        <v>132</v>
      </c>
      <c r="AV172" s="15" t="s">
        <v>131</v>
      </c>
      <c r="AW172" s="15" t="s">
        <v>32</v>
      </c>
      <c r="AX172" s="15" t="s">
        <v>82</v>
      </c>
      <c r="AY172" s="269" t="s">
        <v>124</v>
      </c>
    </row>
    <row r="173" spans="1:65" s="2" customFormat="1" ht="16.5" customHeight="1">
      <c r="A173" s="38"/>
      <c r="B173" s="39"/>
      <c r="C173" s="212" t="s">
        <v>238</v>
      </c>
      <c r="D173" s="212" t="s">
        <v>127</v>
      </c>
      <c r="E173" s="213" t="s">
        <v>239</v>
      </c>
      <c r="F173" s="214" t="s">
        <v>240</v>
      </c>
      <c r="G173" s="215" t="s">
        <v>150</v>
      </c>
      <c r="H173" s="216">
        <v>1.163</v>
      </c>
      <c r="I173" s="217"/>
      <c r="J173" s="218">
        <f>ROUND(I173*H173,2)</f>
        <v>0</v>
      </c>
      <c r="K173" s="219"/>
      <c r="L173" s="44"/>
      <c r="M173" s="220" t="s">
        <v>1</v>
      </c>
      <c r="N173" s="221" t="s">
        <v>43</v>
      </c>
      <c r="O173" s="91"/>
      <c r="P173" s="222">
        <f>O173*H173</f>
        <v>0</v>
      </c>
      <c r="Q173" s="222">
        <v>0</v>
      </c>
      <c r="R173" s="222">
        <f>Q173*H173</f>
        <v>0</v>
      </c>
      <c r="S173" s="222">
        <v>0</v>
      </c>
      <c r="T173" s="223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24" t="s">
        <v>188</v>
      </c>
      <c r="AT173" s="224" t="s">
        <v>127</v>
      </c>
      <c r="AU173" s="224" t="s">
        <v>132</v>
      </c>
      <c r="AY173" s="17" t="s">
        <v>124</v>
      </c>
      <c r="BE173" s="225">
        <f>IF(N173="základní",J173,0)</f>
        <v>0</v>
      </c>
      <c r="BF173" s="225">
        <f>IF(N173="snížená",J173,0)</f>
        <v>0</v>
      </c>
      <c r="BG173" s="225">
        <f>IF(N173="zákl. přenesená",J173,0)</f>
        <v>0</v>
      </c>
      <c r="BH173" s="225">
        <f>IF(N173="sníž. přenesená",J173,0)</f>
        <v>0</v>
      </c>
      <c r="BI173" s="225">
        <f>IF(N173="nulová",J173,0)</f>
        <v>0</v>
      </c>
      <c r="BJ173" s="17" t="s">
        <v>132</v>
      </c>
      <c r="BK173" s="225">
        <f>ROUND(I173*H173,2)</f>
        <v>0</v>
      </c>
      <c r="BL173" s="17" t="s">
        <v>188</v>
      </c>
      <c r="BM173" s="224" t="s">
        <v>241</v>
      </c>
    </row>
    <row r="174" spans="1:51" s="13" customFormat="1" ht="12">
      <c r="A174" s="13"/>
      <c r="B174" s="226"/>
      <c r="C174" s="227"/>
      <c r="D174" s="228" t="s">
        <v>134</v>
      </c>
      <c r="E174" s="229" t="s">
        <v>1</v>
      </c>
      <c r="F174" s="230" t="s">
        <v>242</v>
      </c>
      <c r="G174" s="227"/>
      <c r="H174" s="231">
        <v>0.6</v>
      </c>
      <c r="I174" s="232"/>
      <c r="J174" s="227"/>
      <c r="K174" s="227"/>
      <c r="L174" s="233"/>
      <c r="M174" s="234"/>
      <c r="N174" s="235"/>
      <c r="O174" s="235"/>
      <c r="P174" s="235"/>
      <c r="Q174" s="235"/>
      <c r="R174" s="235"/>
      <c r="S174" s="235"/>
      <c r="T174" s="236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37" t="s">
        <v>134</v>
      </c>
      <c r="AU174" s="237" t="s">
        <v>132</v>
      </c>
      <c r="AV174" s="13" t="s">
        <v>132</v>
      </c>
      <c r="AW174" s="13" t="s">
        <v>32</v>
      </c>
      <c r="AX174" s="13" t="s">
        <v>77</v>
      </c>
      <c r="AY174" s="237" t="s">
        <v>124</v>
      </c>
    </row>
    <row r="175" spans="1:51" s="13" customFormat="1" ht="12">
      <c r="A175" s="13"/>
      <c r="B175" s="226"/>
      <c r="C175" s="227"/>
      <c r="D175" s="228" t="s">
        <v>134</v>
      </c>
      <c r="E175" s="229" t="s">
        <v>1</v>
      </c>
      <c r="F175" s="230" t="s">
        <v>236</v>
      </c>
      <c r="G175" s="227"/>
      <c r="H175" s="231">
        <v>0.563</v>
      </c>
      <c r="I175" s="232"/>
      <c r="J175" s="227"/>
      <c r="K175" s="227"/>
      <c r="L175" s="233"/>
      <c r="M175" s="234"/>
      <c r="N175" s="235"/>
      <c r="O175" s="235"/>
      <c r="P175" s="235"/>
      <c r="Q175" s="235"/>
      <c r="R175" s="235"/>
      <c r="S175" s="235"/>
      <c r="T175" s="236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37" t="s">
        <v>134</v>
      </c>
      <c r="AU175" s="237" t="s">
        <v>132</v>
      </c>
      <c r="AV175" s="13" t="s">
        <v>132</v>
      </c>
      <c r="AW175" s="13" t="s">
        <v>32</v>
      </c>
      <c r="AX175" s="13" t="s">
        <v>77</v>
      </c>
      <c r="AY175" s="237" t="s">
        <v>124</v>
      </c>
    </row>
    <row r="176" spans="1:51" s="15" customFormat="1" ht="12">
      <c r="A176" s="15"/>
      <c r="B176" s="259"/>
      <c r="C176" s="260"/>
      <c r="D176" s="228" t="s">
        <v>134</v>
      </c>
      <c r="E176" s="261" t="s">
        <v>1</v>
      </c>
      <c r="F176" s="262" t="s">
        <v>237</v>
      </c>
      <c r="G176" s="260"/>
      <c r="H176" s="263">
        <v>1.1629999999999998</v>
      </c>
      <c r="I176" s="264"/>
      <c r="J176" s="260"/>
      <c r="K176" s="260"/>
      <c r="L176" s="265"/>
      <c r="M176" s="266"/>
      <c r="N176" s="267"/>
      <c r="O176" s="267"/>
      <c r="P176" s="267"/>
      <c r="Q176" s="267"/>
      <c r="R176" s="267"/>
      <c r="S176" s="267"/>
      <c r="T176" s="268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T176" s="269" t="s">
        <v>134</v>
      </c>
      <c r="AU176" s="269" t="s">
        <v>132</v>
      </c>
      <c r="AV176" s="15" t="s">
        <v>131</v>
      </c>
      <c r="AW176" s="15" t="s">
        <v>32</v>
      </c>
      <c r="AX176" s="15" t="s">
        <v>82</v>
      </c>
      <c r="AY176" s="269" t="s">
        <v>124</v>
      </c>
    </row>
    <row r="177" spans="1:65" s="2" customFormat="1" ht="24.15" customHeight="1">
      <c r="A177" s="38"/>
      <c r="B177" s="39"/>
      <c r="C177" s="212" t="s">
        <v>243</v>
      </c>
      <c r="D177" s="212" t="s">
        <v>127</v>
      </c>
      <c r="E177" s="213" t="s">
        <v>244</v>
      </c>
      <c r="F177" s="214" t="s">
        <v>245</v>
      </c>
      <c r="G177" s="215" t="s">
        <v>162</v>
      </c>
      <c r="H177" s="216">
        <v>0.057</v>
      </c>
      <c r="I177" s="217"/>
      <c r="J177" s="218">
        <f>ROUND(I177*H177,2)</f>
        <v>0</v>
      </c>
      <c r="K177" s="219"/>
      <c r="L177" s="44"/>
      <c r="M177" s="220" t="s">
        <v>1</v>
      </c>
      <c r="N177" s="221" t="s">
        <v>43</v>
      </c>
      <c r="O177" s="91"/>
      <c r="P177" s="222">
        <f>O177*H177</f>
        <v>0</v>
      </c>
      <c r="Q177" s="222">
        <v>0</v>
      </c>
      <c r="R177" s="222">
        <f>Q177*H177</f>
        <v>0</v>
      </c>
      <c r="S177" s="222">
        <v>0</v>
      </c>
      <c r="T177" s="223">
        <f>S177*H177</f>
        <v>0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224" t="s">
        <v>188</v>
      </c>
      <c r="AT177" s="224" t="s">
        <v>127</v>
      </c>
      <c r="AU177" s="224" t="s">
        <v>132</v>
      </c>
      <c r="AY177" s="17" t="s">
        <v>124</v>
      </c>
      <c r="BE177" s="225">
        <f>IF(N177="základní",J177,0)</f>
        <v>0</v>
      </c>
      <c r="BF177" s="225">
        <f>IF(N177="snížená",J177,0)</f>
        <v>0</v>
      </c>
      <c r="BG177" s="225">
        <f>IF(N177="zákl. přenesená",J177,0)</f>
        <v>0</v>
      </c>
      <c r="BH177" s="225">
        <f>IF(N177="sníž. přenesená",J177,0)</f>
        <v>0</v>
      </c>
      <c r="BI177" s="225">
        <f>IF(N177="nulová",J177,0)</f>
        <v>0</v>
      </c>
      <c r="BJ177" s="17" t="s">
        <v>132</v>
      </c>
      <c r="BK177" s="225">
        <f>ROUND(I177*H177,2)</f>
        <v>0</v>
      </c>
      <c r="BL177" s="17" t="s">
        <v>188</v>
      </c>
      <c r="BM177" s="224" t="s">
        <v>246</v>
      </c>
    </row>
    <row r="178" spans="1:63" s="12" customFormat="1" ht="22.8" customHeight="1">
      <c r="A178" s="12"/>
      <c r="B178" s="196"/>
      <c r="C178" s="197"/>
      <c r="D178" s="198" t="s">
        <v>76</v>
      </c>
      <c r="E178" s="210" t="s">
        <v>247</v>
      </c>
      <c r="F178" s="210" t="s">
        <v>248</v>
      </c>
      <c r="G178" s="197"/>
      <c r="H178" s="197"/>
      <c r="I178" s="200"/>
      <c r="J178" s="211">
        <f>BK178</f>
        <v>0</v>
      </c>
      <c r="K178" s="197"/>
      <c r="L178" s="202"/>
      <c r="M178" s="203"/>
      <c r="N178" s="204"/>
      <c r="O178" s="204"/>
      <c r="P178" s="205">
        <f>SUM(P179:P185)</f>
        <v>0</v>
      </c>
      <c r="Q178" s="204"/>
      <c r="R178" s="205">
        <f>SUM(R179:R185)</f>
        <v>0.0017600000000000003</v>
      </c>
      <c r="S178" s="204"/>
      <c r="T178" s="206">
        <f>SUM(T179:T185)</f>
        <v>0</v>
      </c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R178" s="207" t="s">
        <v>132</v>
      </c>
      <c r="AT178" s="208" t="s">
        <v>76</v>
      </c>
      <c r="AU178" s="208" t="s">
        <v>82</v>
      </c>
      <c r="AY178" s="207" t="s">
        <v>124</v>
      </c>
      <c r="BK178" s="209">
        <f>SUM(BK179:BK185)</f>
        <v>0</v>
      </c>
    </row>
    <row r="179" spans="1:65" s="2" customFormat="1" ht="24.15" customHeight="1">
      <c r="A179" s="38"/>
      <c r="B179" s="39"/>
      <c r="C179" s="212" t="s">
        <v>249</v>
      </c>
      <c r="D179" s="212" t="s">
        <v>127</v>
      </c>
      <c r="E179" s="213" t="s">
        <v>250</v>
      </c>
      <c r="F179" s="214" t="s">
        <v>251</v>
      </c>
      <c r="G179" s="215" t="s">
        <v>138</v>
      </c>
      <c r="H179" s="216">
        <v>1</v>
      </c>
      <c r="I179" s="217"/>
      <c r="J179" s="218">
        <f>ROUND(I179*H179,2)</f>
        <v>0</v>
      </c>
      <c r="K179" s="219"/>
      <c r="L179" s="44"/>
      <c r="M179" s="220" t="s">
        <v>1</v>
      </c>
      <c r="N179" s="221" t="s">
        <v>43</v>
      </c>
      <c r="O179" s="91"/>
      <c r="P179" s="222">
        <f>O179*H179</f>
        <v>0</v>
      </c>
      <c r="Q179" s="222">
        <v>0</v>
      </c>
      <c r="R179" s="222">
        <f>Q179*H179</f>
        <v>0</v>
      </c>
      <c r="S179" s="222">
        <v>0</v>
      </c>
      <c r="T179" s="223">
        <f>S179*H179</f>
        <v>0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224" t="s">
        <v>188</v>
      </c>
      <c r="AT179" s="224" t="s">
        <v>127</v>
      </c>
      <c r="AU179" s="224" t="s">
        <v>132</v>
      </c>
      <c r="AY179" s="17" t="s">
        <v>124</v>
      </c>
      <c r="BE179" s="225">
        <f>IF(N179="základní",J179,0)</f>
        <v>0</v>
      </c>
      <c r="BF179" s="225">
        <f>IF(N179="snížená",J179,0)</f>
        <v>0</v>
      </c>
      <c r="BG179" s="225">
        <f>IF(N179="zákl. přenesená",J179,0)</f>
        <v>0</v>
      </c>
      <c r="BH179" s="225">
        <f>IF(N179="sníž. přenesená",J179,0)</f>
        <v>0</v>
      </c>
      <c r="BI179" s="225">
        <f>IF(N179="nulová",J179,0)</f>
        <v>0</v>
      </c>
      <c r="BJ179" s="17" t="s">
        <v>132</v>
      </c>
      <c r="BK179" s="225">
        <f>ROUND(I179*H179,2)</f>
        <v>0</v>
      </c>
      <c r="BL179" s="17" t="s">
        <v>188</v>
      </c>
      <c r="BM179" s="224" t="s">
        <v>252</v>
      </c>
    </row>
    <row r="180" spans="1:65" s="2" customFormat="1" ht="24.15" customHeight="1">
      <c r="A180" s="38"/>
      <c r="B180" s="39"/>
      <c r="C180" s="238" t="s">
        <v>253</v>
      </c>
      <c r="D180" s="238" t="s">
        <v>141</v>
      </c>
      <c r="E180" s="239" t="s">
        <v>254</v>
      </c>
      <c r="F180" s="240" t="s">
        <v>255</v>
      </c>
      <c r="G180" s="241" t="s">
        <v>138</v>
      </c>
      <c r="H180" s="242">
        <v>1</v>
      </c>
      <c r="I180" s="243"/>
      <c r="J180" s="244">
        <f>ROUND(I180*H180,2)</f>
        <v>0</v>
      </c>
      <c r="K180" s="245"/>
      <c r="L180" s="246"/>
      <c r="M180" s="247" t="s">
        <v>1</v>
      </c>
      <c r="N180" s="248" t="s">
        <v>43</v>
      </c>
      <c r="O180" s="91"/>
      <c r="P180" s="222">
        <f>O180*H180</f>
        <v>0</v>
      </c>
      <c r="Q180" s="222">
        <v>0.00101</v>
      </c>
      <c r="R180" s="222">
        <f>Q180*H180</f>
        <v>0.00101</v>
      </c>
      <c r="S180" s="222">
        <v>0</v>
      </c>
      <c r="T180" s="223">
        <f>S180*H180</f>
        <v>0</v>
      </c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R180" s="224" t="s">
        <v>212</v>
      </c>
      <c r="AT180" s="224" t="s">
        <v>141</v>
      </c>
      <c r="AU180" s="224" t="s">
        <v>132</v>
      </c>
      <c r="AY180" s="17" t="s">
        <v>124</v>
      </c>
      <c r="BE180" s="225">
        <f>IF(N180="základní",J180,0)</f>
        <v>0</v>
      </c>
      <c r="BF180" s="225">
        <f>IF(N180="snížená",J180,0)</f>
        <v>0</v>
      </c>
      <c r="BG180" s="225">
        <f>IF(N180="zákl. přenesená",J180,0)</f>
        <v>0</v>
      </c>
      <c r="BH180" s="225">
        <f>IF(N180="sníž. přenesená",J180,0)</f>
        <v>0</v>
      </c>
      <c r="BI180" s="225">
        <f>IF(N180="nulová",J180,0)</f>
        <v>0</v>
      </c>
      <c r="BJ180" s="17" t="s">
        <v>132</v>
      </c>
      <c r="BK180" s="225">
        <f>ROUND(I180*H180,2)</f>
        <v>0</v>
      </c>
      <c r="BL180" s="17" t="s">
        <v>188</v>
      </c>
      <c r="BM180" s="224" t="s">
        <v>256</v>
      </c>
    </row>
    <row r="181" spans="1:65" s="2" customFormat="1" ht="24.15" customHeight="1">
      <c r="A181" s="38"/>
      <c r="B181" s="39"/>
      <c r="C181" s="212" t="s">
        <v>257</v>
      </c>
      <c r="D181" s="212" t="s">
        <v>127</v>
      </c>
      <c r="E181" s="213" t="s">
        <v>258</v>
      </c>
      <c r="F181" s="214" t="s">
        <v>259</v>
      </c>
      <c r="G181" s="215" t="s">
        <v>138</v>
      </c>
      <c r="H181" s="216">
        <v>3</v>
      </c>
      <c r="I181" s="217"/>
      <c r="J181" s="218">
        <f>ROUND(I181*H181,2)</f>
        <v>0</v>
      </c>
      <c r="K181" s="219"/>
      <c r="L181" s="44"/>
      <c r="M181" s="220" t="s">
        <v>1</v>
      </c>
      <c r="N181" s="221" t="s">
        <v>43</v>
      </c>
      <c r="O181" s="91"/>
      <c r="P181" s="222">
        <f>O181*H181</f>
        <v>0</v>
      </c>
      <c r="Q181" s="222">
        <v>0</v>
      </c>
      <c r="R181" s="222">
        <f>Q181*H181</f>
        <v>0</v>
      </c>
      <c r="S181" s="222">
        <v>0</v>
      </c>
      <c r="T181" s="223">
        <f>S181*H181</f>
        <v>0</v>
      </c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R181" s="224" t="s">
        <v>188</v>
      </c>
      <c r="AT181" s="224" t="s">
        <v>127</v>
      </c>
      <c r="AU181" s="224" t="s">
        <v>132</v>
      </c>
      <c r="AY181" s="17" t="s">
        <v>124</v>
      </c>
      <c r="BE181" s="225">
        <f>IF(N181="základní",J181,0)</f>
        <v>0</v>
      </c>
      <c r="BF181" s="225">
        <f>IF(N181="snížená",J181,0)</f>
        <v>0</v>
      </c>
      <c r="BG181" s="225">
        <f>IF(N181="zákl. přenesená",J181,0)</f>
        <v>0</v>
      </c>
      <c r="BH181" s="225">
        <f>IF(N181="sníž. přenesená",J181,0)</f>
        <v>0</v>
      </c>
      <c r="BI181" s="225">
        <f>IF(N181="nulová",J181,0)</f>
        <v>0</v>
      </c>
      <c r="BJ181" s="17" t="s">
        <v>132</v>
      </c>
      <c r="BK181" s="225">
        <f>ROUND(I181*H181,2)</f>
        <v>0</v>
      </c>
      <c r="BL181" s="17" t="s">
        <v>188</v>
      </c>
      <c r="BM181" s="224" t="s">
        <v>260</v>
      </c>
    </row>
    <row r="182" spans="1:65" s="2" customFormat="1" ht="24.15" customHeight="1">
      <c r="A182" s="38"/>
      <c r="B182" s="39"/>
      <c r="C182" s="238" t="s">
        <v>261</v>
      </c>
      <c r="D182" s="238" t="s">
        <v>141</v>
      </c>
      <c r="E182" s="239" t="s">
        <v>262</v>
      </c>
      <c r="F182" s="240" t="s">
        <v>263</v>
      </c>
      <c r="G182" s="241" t="s">
        <v>138</v>
      </c>
      <c r="H182" s="242">
        <v>3</v>
      </c>
      <c r="I182" s="243"/>
      <c r="J182" s="244">
        <f>ROUND(I182*H182,2)</f>
        <v>0</v>
      </c>
      <c r="K182" s="245"/>
      <c r="L182" s="246"/>
      <c r="M182" s="247" t="s">
        <v>1</v>
      </c>
      <c r="N182" s="248" t="s">
        <v>43</v>
      </c>
      <c r="O182" s="91"/>
      <c r="P182" s="222">
        <f>O182*H182</f>
        <v>0</v>
      </c>
      <c r="Q182" s="222">
        <v>4E-05</v>
      </c>
      <c r="R182" s="222">
        <f>Q182*H182</f>
        <v>0.00012000000000000002</v>
      </c>
      <c r="S182" s="222">
        <v>0</v>
      </c>
      <c r="T182" s="223">
        <f>S182*H182</f>
        <v>0</v>
      </c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R182" s="224" t="s">
        <v>212</v>
      </c>
      <c r="AT182" s="224" t="s">
        <v>141</v>
      </c>
      <c r="AU182" s="224" t="s">
        <v>132</v>
      </c>
      <c r="AY182" s="17" t="s">
        <v>124</v>
      </c>
      <c r="BE182" s="225">
        <f>IF(N182="základní",J182,0)</f>
        <v>0</v>
      </c>
      <c r="BF182" s="225">
        <f>IF(N182="snížená",J182,0)</f>
        <v>0</v>
      </c>
      <c r="BG182" s="225">
        <f>IF(N182="zákl. přenesená",J182,0)</f>
        <v>0</v>
      </c>
      <c r="BH182" s="225">
        <f>IF(N182="sníž. přenesená",J182,0)</f>
        <v>0</v>
      </c>
      <c r="BI182" s="225">
        <f>IF(N182="nulová",J182,0)</f>
        <v>0</v>
      </c>
      <c r="BJ182" s="17" t="s">
        <v>132</v>
      </c>
      <c r="BK182" s="225">
        <f>ROUND(I182*H182,2)</f>
        <v>0</v>
      </c>
      <c r="BL182" s="17" t="s">
        <v>188</v>
      </c>
      <c r="BM182" s="224" t="s">
        <v>264</v>
      </c>
    </row>
    <row r="183" spans="1:65" s="2" customFormat="1" ht="24.15" customHeight="1">
      <c r="A183" s="38"/>
      <c r="B183" s="39"/>
      <c r="C183" s="212" t="s">
        <v>265</v>
      </c>
      <c r="D183" s="212" t="s">
        <v>127</v>
      </c>
      <c r="E183" s="213" t="s">
        <v>266</v>
      </c>
      <c r="F183" s="214" t="s">
        <v>267</v>
      </c>
      <c r="G183" s="215" t="s">
        <v>138</v>
      </c>
      <c r="H183" s="216">
        <v>7</v>
      </c>
      <c r="I183" s="217"/>
      <c r="J183" s="218">
        <f>ROUND(I183*H183,2)</f>
        <v>0</v>
      </c>
      <c r="K183" s="219"/>
      <c r="L183" s="44"/>
      <c r="M183" s="220" t="s">
        <v>1</v>
      </c>
      <c r="N183" s="221" t="s">
        <v>43</v>
      </c>
      <c r="O183" s="91"/>
      <c r="P183" s="222">
        <f>O183*H183</f>
        <v>0</v>
      </c>
      <c r="Q183" s="222">
        <v>0</v>
      </c>
      <c r="R183" s="222">
        <f>Q183*H183</f>
        <v>0</v>
      </c>
      <c r="S183" s="222">
        <v>0</v>
      </c>
      <c r="T183" s="223">
        <f>S183*H183</f>
        <v>0</v>
      </c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R183" s="224" t="s">
        <v>188</v>
      </c>
      <c r="AT183" s="224" t="s">
        <v>127</v>
      </c>
      <c r="AU183" s="224" t="s">
        <v>132</v>
      </c>
      <c r="AY183" s="17" t="s">
        <v>124</v>
      </c>
      <c r="BE183" s="225">
        <f>IF(N183="základní",J183,0)</f>
        <v>0</v>
      </c>
      <c r="BF183" s="225">
        <f>IF(N183="snížená",J183,0)</f>
        <v>0</v>
      </c>
      <c r="BG183" s="225">
        <f>IF(N183="zákl. přenesená",J183,0)</f>
        <v>0</v>
      </c>
      <c r="BH183" s="225">
        <f>IF(N183="sníž. přenesená",J183,0)</f>
        <v>0</v>
      </c>
      <c r="BI183" s="225">
        <f>IF(N183="nulová",J183,0)</f>
        <v>0</v>
      </c>
      <c r="BJ183" s="17" t="s">
        <v>132</v>
      </c>
      <c r="BK183" s="225">
        <f>ROUND(I183*H183,2)</f>
        <v>0</v>
      </c>
      <c r="BL183" s="17" t="s">
        <v>188</v>
      </c>
      <c r="BM183" s="224" t="s">
        <v>268</v>
      </c>
    </row>
    <row r="184" spans="1:65" s="2" customFormat="1" ht="24.15" customHeight="1">
      <c r="A184" s="38"/>
      <c r="B184" s="39"/>
      <c r="C184" s="238" t="s">
        <v>269</v>
      </c>
      <c r="D184" s="238" t="s">
        <v>141</v>
      </c>
      <c r="E184" s="239" t="s">
        <v>270</v>
      </c>
      <c r="F184" s="240" t="s">
        <v>271</v>
      </c>
      <c r="G184" s="241" t="s">
        <v>138</v>
      </c>
      <c r="H184" s="242">
        <v>7</v>
      </c>
      <c r="I184" s="243"/>
      <c r="J184" s="244">
        <f>ROUND(I184*H184,2)</f>
        <v>0</v>
      </c>
      <c r="K184" s="245"/>
      <c r="L184" s="246"/>
      <c r="M184" s="247" t="s">
        <v>1</v>
      </c>
      <c r="N184" s="248" t="s">
        <v>43</v>
      </c>
      <c r="O184" s="91"/>
      <c r="P184" s="222">
        <f>O184*H184</f>
        <v>0</v>
      </c>
      <c r="Q184" s="222">
        <v>9E-05</v>
      </c>
      <c r="R184" s="222">
        <f>Q184*H184</f>
        <v>0.00063</v>
      </c>
      <c r="S184" s="222">
        <v>0</v>
      </c>
      <c r="T184" s="223">
        <f>S184*H184</f>
        <v>0</v>
      </c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R184" s="224" t="s">
        <v>212</v>
      </c>
      <c r="AT184" s="224" t="s">
        <v>141</v>
      </c>
      <c r="AU184" s="224" t="s">
        <v>132</v>
      </c>
      <c r="AY184" s="17" t="s">
        <v>124</v>
      </c>
      <c r="BE184" s="225">
        <f>IF(N184="základní",J184,0)</f>
        <v>0</v>
      </c>
      <c r="BF184" s="225">
        <f>IF(N184="snížená",J184,0)</f>
        <v>0</v>
      </c>
      <c r="BG184" s="225">
        <f>IF(N184="zákl. přenesená",J184,0)</f>
        <v>0</v>
      </c>
      <c r="BH184" s="225">
        <f>IF(N184="sníž. přenesená",J184,0)</f>
        <v>0</v>
      </c>
      <c r="BI184" s="225">
        <f>IF(N184="nulová",J184,0)</f>
        <v>0</v>
      </c>
      <c r="BJ184" s="17" t="s">
        <v>132</v>
      </c>
      <c r="BK184" s="225">
        <f>ROUND(I184*H184,2)</f>
        <v>0</v>
      </c>
      <c r="BL184" s="17" t="s">
        <v>188</v>
      </c>
      <c r="BM184" s="224" t="s">
        <v>272</v>
      </c>
    </row>
    <row r="185" spans="1:65" s="2" customFormat="1" ht="24.15" customHeight="1">
      <c r="A185" s="38"/>
      <c r="B185" s="39"/>
      <c r="C185" s="212" t="s">
        <v>273</v>
      </c>
      <c r="D185" s="212" t="s">
        <v>127</v>
      </c>
      <c r="E185" s="213" t="s">
        <v>274</v>
      </c>
      <c r="F185" s="214" t="s">
        <v>275</v>
      </c>
      <c r="G185" s="215" t="s">
        <v>162</v>
      </c>
      <c r="H185" s="216">
        <v>0.002</v>
      </c>
      <c r="I185" s="217"/>
      <c r="J185" s="218">
        <f>ROUND(I185*H185,2)</f>
        <v>0</v>
      </c>
      <c r="K185" s="219"/>
      <c r="L185" s="44"/>
      <c r="M185" s="220" t="s">
        <v>1</v>
      </c>
      <c r="N185" s="221" t="s">
        <v>43</v>
      </c>
      <c r="O185" s="91"/>
      <c r="P185" s="222">
        <f>O185*H185</f>
        <v>0</v>
      </c>
      <c r="Q185" s="222">
        <v>0</v>
      </c>
      <c r="R185" s="222">
        <f>Q185*H185</f>
        <v>0</v>
      </c>
      <c r="S185" s="222">
        <v>0</v>
      </c>
      <c r="T185" s="223">
        <f>S185*H185</f>
        <v>0</v>
      </c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R185" s="224" t="s">
        <v>188</v>
      </c>
      <c r="AT185" s="224" t="s">
        <v>127</v>
      </c>
      <c r="AU185" s="224" t="s">
        <v>132</v>
      </c>
      <c r="AY185" s="17" t="s">
        <v>124</v>
      </c>
      <c r="BE185" s="225">
        <f>IF(N185="základní",J185,0)</f>
        <v>0</v>
      </c>
      <c r="BF185" s="225">
        <f>IF(N185="snížená",J185,0)</f>
        <v>0</v>
      </c>
      <c r="BG185" s="225">
        <f>IF(N185="zákl. přenesená",J185,0)</f>
        <v>0</v>
      </c>
      <c r="BH185" s="225">
        <f>IF(N185="sníž. přenesená",J185,0)</f>
        <v>0</v>
      </c>
      <c r="BI185" s="225">
        <f>IF(N185="nulová",J185,0)</f>
        <v>0</v>
      </c>
      <c r="BJ185" s="17" t="s">
        <v>132</v>
      </c>
      <c r="BK185" s="225">
        <f>ROUND(I185*H185,2)</f>
        <v>0</v>
      </c>
      <c r="BL185" s="17" t="s">
        <v>188</v>
      </c>
      <c r="BM185" s="224" t="s">
        <v>276</v>
      </c>
    </row>
    <row r="186" spans="1:63" s="12" customFormat="1" ht="22.8" customHeight="1">
      <c r="A186" s="12"/>
      <c r="B186" s="196"/>
      <c r="C186" s="197"/>
      <c r="D186" s="198" t="s">
        <v>76</v>
      </c>
      <c r="E186" s="210" t="s">
        <v>277</v>
      </c>
      <c r="F186" s="210" t="s">
        <v>278</v>
      </c>
      <c r="G186" s="197"/>
      <c r="H186" s="197"/>
      <c r="I186" s="200"/>
      <c r="J186" s="211">
        <f>BK186</f>
        <v>0</v>
      </c>
      <c r="K186" s="197"/>
      <c r="L186" s="202"/>
      <c r="M186" s="203"/>
      <c r="N186" s="204"/>
      <c r="O186" s="204"/>
      <c r="P186" s="205">
        <f>SUM(P187:P190)</f>
        <v>0</v>
      </c>
      <c r="Q186" s="204"/>
      <c r="R186" s="205">
        <f>SUM(R187:R190)</f>
        <v>0.0104</v>
      </c>
      <c r="S186" s="204"/>
      <c r="T186" s="206">
        <f>SUM(T187:T190)</f>
        <v>0.0075</v>
      </c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R186" s="207" t="s">
        <v>132</v>
      </c>
      <c r="AT186" s="208" t="s">
        <v>76</v>
      </c>
      <c r="AU186" s="208" t="s">
        <v>82</v>
      </c>
      <c r="AY186" s="207" t="s">
        <v>124</v>
      </c>
      <c r="BK186" s="209">
        <f>SUM(BK187:BK190)</f>
        <v>0</v>
      </c>
    </row>
    <row r="187" spans="1:65" s="2" customFormat="1" ht="24.15" customHeight="1">
      <c r="A187" s="38"/>
      <c r="B187" s="39"/>
      <c r="C187" s="212" t="s">
        <v>279</v>
      </c>
      <c r="D187" s="212" t="s">
        <v>127</v>
      </c>
      <c r="E187" s="213" t="s">
        <v>280</v>
      </c>
      <c r="F187" s="214" t="s">
        <v>281</v>
      </c>
      <c r="G187" s="215" t="s">
        <v>138</v>
      </c>
      <c r="H187" s="216">
        <v>1</v>
      </c>
      <c r="I187" s="217"/>
      <c r="J187" s="218">
        <f>ROUND(I187*H187,2)</f>
        <v>0</v>
      </c>
      <c r="K187" s="219"/>
      <c r="L187" s="44"/>
      <c r="M187" s="220" t="s">
        <v>1</v>
      </c>
      <c r="N187" s="221" t="s">
        <v>43</v>
      </c>
      <c r="O187" s="91"/>
      <c r="P187" s="222">
        <f>O187*H187</f>
        <v>0</v>
      </c>
      <c r="Q187" s="222">
        <v>0</v>
      </c>
      <c r="R187" s="222">
        <f>Q187*H187</f>
        <v>0</v>
      </c>
      <c r="S187" s="222">
        <v>0</v>
      </c>
      <c r="T187" s="223">
        <f>S187*H187</f>
        <v>0</v>
      </c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R187" s="224" t="s">
        <v>188</v>
      </c>
      <c r="AT187" s="224" t="s">
        <v>127</v>
      </c>
      <c r="AU187" s="224" t="s">
        <v>132</v>
      </c>
      <c r="AY187" s="17" t="s">
        <v>124</v>
      </c>
      <c r="BE187" s="225">
        <f>IF(N187="základní",J187,0)</f>
        <v>0</v>
      </c>
      <c r="BF187" s="225">
        <f>IF(N187="snížená",J187,0)</f>
        <v>0</v>
      </c>
      <c r="BG187" s="225">
        <f>IF(N187="zákl. přenesená",J187,0)</f>
        <v>0</v>
      </c>
      <c r="BH187" s="225">
        <f>IF(N187="sníž. přenesená",J187,0)</f>
        <v>0</v>
      </c>
      <c r="BI187" s="225">
        <f>IF(N187="nulová",J187,0)</f>
        <v>0</v>
      </c>
      <c r="BJ187" s="17" t="s">
        <v>132</v>
      </c>
      <c r="BK187" s="225">
        <f>ROUND(I187*H187,2)</f>
        <v>0</v>
      </c>
      <c r="BL187" s="17" t="s">
        <v>188</v>
      </c>
      <c r="BM187" s="224" t="s">
        <v>282</v>
      </c>
    </row>
    <row r="188" spans="1:65" s="2" customFormat="1" ht="24.15" customHeight="1">
      <c r="A188" s="38"/>
      <c r="B188" s="39"/>
      <c r="C188" s="238" t="s">
        <v>212</v>
      </c>
      <c r="D188" s="238" t="s">
        <v>141</v>
      </c>
      <c r="E188" s="239" t="s">
        <v>283</v>
      </c>
      <c r="F188" s="240" t="s">
        <v>284</v>
      </c>
      <c r="G188" s="241" t="s">
        <v>138</v>
      </c>
      <c r="H188" s="242">
        <v>1</v>
      </c>
      <c r="I188" s="243"/>
      <c r="J188" s="244">
        <f>ROUND(I188*H188,2)</f>
        <v>0</v>
      </c>
      <c r="K188" s="245"/>
      <c r="L188" s="246"/>
      <c r="M188" s="247" t="s">
        <v>1</v>
      </c>
      <c r="N188" s="248" t="s">
        <v>43</v>
      </c>
      <c r="O188" s="91"/>
      <c r="P188" s="222">
        <f>O188*H188</f>
        <v>0</v>
      </c>
      <c r="Q188" s="222">
        <v>0.0104</v>
      </c>
      <c r="R188" s="222">
        <f>Q188*H188</f>
        <v>0.0104</v>
      </c>
      <c r="S188" s="222">
        <v>0</v>
      </c>
      <c r="T188" s="223">
        <f>S188*H188</f>
        <v>0</v>
      </c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R188" s="224" t="s">
        <v>212</v>
      </c>
      <c r="AT188" s="224" t="s">
        <v>141</v>
      </c>
      <c r="AU188" s="224" t="s">
        <v>132</v>
      </c>
      <c r="AY188" s="17" t="s">
        <v>124</v>
      </c>
      <c r="BE188" s="225">
        <f>IF(N188="základní",J188,0)</f>
        <v>0</v>
      </c>
      <c r="BF188" s="225">
        <f>IF(N188="snížená",J188,0)</f>
        <v>0</v>
      </c>
      <c r="BG188" s="225">
        <f>IF(N188="zákl. přenesená",J188,0)</f>
        <v>0</v>
      </c>
      <c r="BH188" s="225">
        <f>IF(N188="sníž. přenesená",J188,0)</f>
        <v>0</v>
      </c>
      <c r="BI188" s="225">
        <f>IF(N188="nulová",J188,0)</f>
        <v>0</v>
      </c>
      <c r="BJ188" s="17" t="s">
        <v>132</v>
      </c>
      <c r="BK188" s="225">
        <f>ROUND(I188*H188,2)</f>
        <v>0</v>
      </c>
      <c r="BL188" s="17" t="s">
        <v>188</v>
      </c>
      <c r="BM188" s="224" t="s">
        <v>285</v>
      </c>
    </row>
    <row r="189" spans="1:65" s="2" customFormat="1" ht="24.15" customHeight="1">
      <c r="A189" s="38"/>
      <c r="B189" s="39"/>
      <c r="C189" s="212" t="s">
        <v>286</v>
      </c>
      <c r="D189" s="212" t="s">
        <v>127</v>
      </c>
      <c r="E189" s="213" t="s">
        <v>287</v>
      </c>
      <c r="F189" s="214" t="s">
        <v>288</v>
      </c>
      <c r="G189" s="215" t="s">
        <v>138</v>
      </c>
      <c r="H189" s="216">
        <v>1</v>
      </c>
      <c r="I189" s="217"/>
      <c r="J189" s="218">
        <f>ROUND(I189*H189,2)</f>
        <v>0</v>
      </c>
      <c r="K189" s="219"/>
      <c r="L189" s="44"/>
      <c r="M189" s="220" t="s">
        <v>1</v>
      </c>
      <c r="N189" s="221" t="s">
        <v>43</v>
      </c>
      <c r="O189" s="91"/>
      <c r="P189" s="222">
        <f>O189*H189</f>
        <v>0</v>
      </c>
      <c r="Q189" s="222">
        <v>0</v>
      </c>
      <c r="R189" s="222">
        <f>Q189*H189</f>
        <v>0</v>
      </c>
      <c r="S189" s="222">
        <v>0.0075</v>
      </c>
      <c r="T189" s="223">
        <f>S189*H189</f>
        <v>0.0075</v>
      </c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R189" s="224" t="s">
        <v>188</v>
      </c>
      <c r="AT189" s="224" t="s">
        <v>127</v>
      </c>
      <c r="AU189" s="224" t="s">
        <v>132</v>
      </c>
      <c r="AY189" s="17" t="s">
        <v>124</v>
      </c>
      <c r="BE189" s="225">
        <f>IF(N189="základní",J189,0)</f>
        <v>0</v>
      </c>
      <c r="BF189" s="225">
        <f>IF(N189="snížená",J189,0)</f>
        <v>0</v>
      </c>
      <c r="BG189" s="225">
        <f>IF(N189="zákl. přenesená",J189,0)</f>
        <v>0</v>
      </c>
      <c r="BH189" s="225">
        <f>IF(N189="sníž. přenesená",J189,0)</f>
        <v>0</v>
      </c>
      <c r="BI189" s="225">
        <f>IF(N189="nulová",J189,0)</f>
        <v>0</v>
      </c>
      <c r="BJ189" s="17" t="s">
        <v>132</v>
      </c>
      <c r="BK189" s="225">
        <f>ROUND(I189*H189,2)</f>
        <v>0</v>
      </c>
      <c r="BL189" s="17" t="s">
        <v>188</v>
      </c>
      <c r="BM189" s="224" t="s">
        <v>289</v>
      </c>
    </row>
    <row r="190" spans="1:65" s="2" customFormat="1" ht="24.15" customHeight="1">
      <c r="A190" s="38"/>
      <c r="B190" s="39"/>
      <c r="C190" s="212" t="s">
        <v>290</v>
      </c>
      <c r="D190" s="212" t="s">
        <v>127</v>
      </c>
      <c r="E190" s="213" t="s">
        <v>291</v>
      </c>
      <c r="F190" s="214" t="s">
        <v>292</v>
      </c>
      <c r="G190" s="215" t="s">
        <v>162</v>
      </c>
      <c r="H190" s="216">
        <v>0.01</v>
      </c>
      <c r="I190" s="217"/>
      <c r="J190" s="218">
        <f>ROUND(I190*H190,2)</f>
        <v>0</v>
      </c>
      <c r="K190" s="219"/>
      <c r="L190" s="44"/>
      <c r="M190" s="220" t="s">
        <v>1</v>
      </c>
      <c r="N190" s="221" t="s">
        <v>43</v>
      </c>
      <c r="O190" s="91"/>
      <c r="P190" s="222">
        <f>O190*H190</f>
        <v>0</v>
      </c>
      <c r="Q190" s="222">
        <v>0</v>
      </c>
      <c r="R190" s="222">
        <f>Q190*H190</f>
        <v>0</v>
      </c>
      <c r="S190" s="222">
        <v>0</v>
      </c>
      <c r="T190" s="223">
        <f>S190*H190</f>
        <v>0</v>
      </c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R190" s="224" t="s">
        <v>188</v>
      </c>
      <c r="AT190" s="224" t="s">
        <v>127</v>
      </c>
      <c r="AU190" s="224" t="s">
        <v>132</v>
      </c>
      <c r="AY190" s="17" t="s">
        <v>124</v>
      </c>
      <c r="BE190" s="225">
        <f>IF(N190="základní",J190,0)</f>
        <v>0</v>
      </c>
      <c r="BF190" s="225">
        <f>IF(N190="snížená",J190,0)</f>
        <v>0</v>
      </c>
      <c r="BG190" s="225">
        <f>IF(N190="zákl. přenesená",J190,0)</f>
        <v>0</v>
      </c>
      <c r="BH190" s="225">
        <f>IF(N190="sníž. přenesená",J190,0)</f>
        <v>0</v>
      </c>
      <c r="BI190" s="225">
        <f>IF(N190="nulová",J190,0)</f>
        <v>0</v>
      </c>
      <c r="BJ190" s="17" t="s">
        <v>132</v>
      </c>
      <c r="BK190" s="225">
        <f>ROUND(I190*H190,2)</f>
        <v>0</v>
      </c>
      <c r="BL190" s="17" t="s">
        <v>188</v>
      </c>
      <c r="BM190" s="224" t="s">
        <v>293</v>
      </c>
    </row>
    <row r="191" spans="1:63" s="12" customFormat="1" ht="22.8" customHeight="1">
      <c r="A191" s="12"/>
      <c r="B191" s="196"/>
      <c r="C191" s="197"/>
      <c r="D191" s="198" t="s">
        <v>76</v>
      </c>
      <c r="E191" s="210" t="s">
        <v>294</v>
      </c>
      <c r="F191" s="210" t="s">
        <v>295</v>
      </c>
      <c r="G191" s="197"/>
      <c r="H191" s="197"/>
      <c r="I191" s="200"/>
      <c r="J191" s="211">
        <f>BK191</f>
        <v>0</v>
      </c>
      <c r="K191" s="197"/>
      <c r="L191" s="202"/>
      <c r="M191" s="203"/>
      <c r="N191" s="204"/>
      <c r="O191" s="204"/>
      <c r="P191" s="205">
        <f>SUM(P192:P205)</f>
        <v>0</v>
      </c>
      <c r="Q191" s="204"/>
      <c r="R191" s="205">
        <f>SUM(R192:R205)</f>
        <v>0.06110000000000001</v>
      </c>
      <c r="S191" s="204"/>
      <c r="T191" s="206">
        <f>SUM(T192:T205)</f>
        <v>0.07200000000000001</v>
      </c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R191" s="207" t="s">
        <v>132</v>
      </c>
      <c r="AT191" s="208" t="s">
        <v>76</v>
      </c>
      <c r="AU191" s="208" t="s">
        <v>82</v>
      </c>
      <c r="AY191" s="207" t="s">
        <v>124</v>
      </c>
      <c r="BK191" s="209">
        <f>SUM(BK192:BK205)</f>
        <v>0</v>
      </c>
    </row>
    <row r="192" spans="1:65" s="2" customFormat="1" ht="24.15" customHeight="1">
      <c r="A192" s="38"/>
      <c r="B192" s="39"/>
      <c r="C192" s="212" t="s">
        <v>296</v>
      </c>
      <c r="D192" s="212" t="s">
        <v>127</v>
      </c>
      <c r="E192" s="213" t="s">
        <v>297</v>
      </c>
      <c r="F192" s="214" t="s">
        <v>298</v>
      </c>
      <c r="G192" s="215" t="s">
        <v>138</v>
      </c>
      <c r="H192" s="216">
        <v>2</v>
      </c>
      <c r="I192" s="217"/>
      <c r="J192" s="218">
        <f>ROUND(I192*H192,2)</f>
        <v>0</v>
      </c>
      <c r="K192" s="219"/>
      <c r="L192" s="44"/>
      <c r="M192" s="220" t="s">
        <v>1</v>
      </c>
      <c r="N192" s="221" t="s">
        <v>43</v>
      </c>
      <c r="O192" s="91"/>
      <c r="P192" s="222">
        <f>O192*H192</f>
        <v>0</v>
      </c>
      <c r="Q192" s="222">
        <v>0</v>
      </c>
      <c r="R192" s="222">
        <f>Q192*H192</f>
        <v>0</v>
      </c>
      <c r="S192" s="222">
        <v>0</v>
      </c>
      <c r="T192" s="223">
        <f>S192*H192</f>
        <v>0</v>
      </c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R192" s="224" t="s">
        <v>188</v>
      </c>
      <c r="AT192" s="224" t="s">
        <v>127</v>
      </c>
      <c r="AU192" s="224" t="s">
        <v>132</v>
      </c>
      <c r="AY192" s="17" t="s">
        <v>124</v>
      </c>
      <c r="BE192" s="225">
        <f>IF(N192="základní",J192,0)</f>
        <v>0</v>
      </c>
      <c r="BF192" s="225">
        <f>IF(N192="snížená",J192,0)</f>
        <v>0</v>
      </c>
      <c r="BG192" s="225">
        <f>IF(N192="zákl. přenesená",J192,0)</f>
        <v>0</v>
      </c>
      <c r="BH192" s="225">
        <f>IF(N192="sníž. přenesená",J192,0)</f>
        <v>0</v>
      </c>
      <c r="BI192" s="225">
        <f>IF(N192="nulová",J192,0)</f>
        <v>0</v>
      </c>
      <c r="BJ192" s="17" t="s">
        <v>132</v>
      </c>
      <c r="BK192" s="225">
        <f>ROUND(I192*H192,2)</f>
        <v>0</v>
      </c>
      <c r="BL192" s="17" t="s">
        <v>188</v>
      </c>
      <c r="BM192" s="224" t="s">
        <v>299</v>
      </c>
    </row>
    <row r="193" spans="1:51" s="13" customFormat="1" ht="12">
      <c r="A193" s="13"/>
      <c r="B193" s="226"/>
      <c r="C193" s="227"/>
      <c r="D193" s="228" t="s">
        <v>134</v>
      </c>
      <c r="E193" s="229" t="s">
        <v>1</v>
      </c>
      <c r="F193" s="230" t="s">
        <v>132</v>
      </c>
      <c r="G193" s="227"/>
      <c r="H193" s="231">
        <v>2</v>
      </c>
      <c r="I193" s="232"/>
      <c r="J193" s="227"/>
      <c r="K193" s="227"/>
      <c r="L193" s="233"/>
      <c r="M193" s="234"/>
      <c r="N193" s="235"/>
      <c r="O193" s="235"/>
      <c r="P193" s="235"/>
      <c r="Q193" s="235"/>
      <c r="R193" s="235"/>
      <c r="S193" s="235"/>
      <c r="T193" s="236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37" t="s">
        <v>134</v>
      </c>
      <c r="AU193" s="237" t="s">
        <v>132</v>
      </c>
      <c r="AV193" s="13" t="s">
        <v>132</v>
      </c>
      <c r="AW193" s="13" t="s">
        <v>32</v>
      </c>
      <c r="AX193" s="13" t="s">
        <v>82</v>
      </c>
      <c r="AY193" s="237" t="s">
        <v>124</v>
      </c>
    </row>
    <row r="194" spans="1:65" s="2" customFormat="1" ht="24.15" customHeight="1">
      <c r="A194" s="38"/>
      <c r="B194" s="39"/>
      <c r="C194" s="238" t="s">
        <v>300</v>
      </c>
      <c r="D194" s="238" t="s">
        <v>141</v>
      </c>
      <c r="E194" s="239" t="s">
        <v>301</v>
      </c>
      <c r="F194" s="240" t="s">
        <v>302</v>
      </c>
      <c r="G194" s="241" t="s">
        <v>138</v>
      </c>
      <c r="H194" s="242">
        <v>2</v>
      </c>
      <c r="I194" s="243"/>
      <c r="J194" s="244">
        <f>ROUND(I194*H194,2)</f>
        <v>0</v>
      </c>
      <c r="K194" s="245"/>
      <c r="L194" s="246"/>
      <c r="M194" s="247" t="s">
        <v>1</v>
      </c>
      <c r="N194" s="248" t="s">
        <v>43</v>
      </c>
      <c r="O194" s="91"/>
      <c r="P194" s="222">
        <f>O194*H194</f>
        <v>0</v>
      </c>
      <c r="Q194" s="222">
        <v>0.017</v>
      </c>
      <c r="R194" s="222">
        <f>Q194*H194</f>
        <v>0.034</v>
      </c>
      <c r="S194" s="222">
        <v>0</v>
      </c>
      <c r="T194" s="223">
        <f>S194*H194</f>
        <v>0</v>
      </c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R194" s="224" t="s">
        <v>212</v>
      </c>
      <c r="AT194" s="224" t="s">
        <v>141</v>
      </c>
      <c r="AU194" s="224" t="s">
        <v>132</v>
      </c>
      <c r="AY194" s="17" t="s">
        <v>124</v>
      </c>
      <c r="BE194" s="225">
        <f>IF(N194="základní",J194,0)</f>
        <v>0</v>
      </c>
      <c r="BF194" s="225">
        <f>IF(N194="snížená",J194,0)</f>
        <v>0</v>
      </c>
      <c r="BG194" s="225">
        <f>IF(N194="zákl. přenesená",J194,0)</f>
        <v>0</v>
      </c>
      <c r="BH194" s="225">
        <f>IF(N194="sníž. přenesená",J194,0)</f>
        <v>0</v>
      </c>
      <c r="BI194" s="225">
        <f>IF(N194="nulová",J194,0)</f>
        <v>0</v>
      </c>
      <c r="BJ194" s="17" t="s">
        <v>132</v>
      </c>
      <c r="BK194" s="225">
        <f>ROUND(I194*H194,2)</f>
        <v>0</v>
      </c>
      <c r="BL194" s="17" t="s">
        <v>188</v>
      </c>
      <c r="BM194" s="224" t="s">
        <v>303</v>
      </c>
    </row>
    <row r="195" spans="1:65" s="2" customFormat="1" ht="24.15" customHeight="1">
      <c r="A195" s="38"/>
      <c r="B195" s="39"/>
      <c r="C195" s="212" t="s">
        <v>304</v>
      </c>
      <c r="D195" s="212" t="s">
        <v>127</v>
      </c>
      <c r="E195" s="213" t="s">
        <v>305</v>
      </c>
      <c r="F195" s="214" t="s">
        <v>306</v>
      </c>
      <c r="G195" s="215" t="s">
        <v>138</v>
      </c>
      <c r="H195" s="216">
        <v>1</v>
      </c>
      <c r="I195" s="217"/>
      <c r="J195" s="218">
        <f>ROUND(I195*H195,2)</f>
        <v>0</v>
      </c>
      <c r="K195" s="219"/>
      <c r="L195" s="44"/>
      <c r="M195" s="220" t="s">
        <v>1</v>
      </c>
      <c r="N195" s="221" t="s">
        <v>43</v>
      </c>
      <c r="O195" s="91"/>
      <c r="P195" s="222">
        <f>O195*H195</f>
        <v>0</v>
      </c>
      <c r="Q195" s="222">
        <v>0</v>
      </c>
      <c r="R195" s="222">
        <f>Q195*H195</f>
        <v>0</v>
      </c>
      <c r="S195" s="222">
        <v>0</v>
      </c>
      <c r="T195" s="223">
        <f>S195*H195</f>
        <v>0</v>
      </c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R195" s="224" t="s">
        <v>188</v>
      </c>
      <c r="AT195" s="224" t="s">
        <v>127</v>
      </c>
      <c r="AU195" s="224" t="s">
        <v>132</v>
      </c>
      <c r="AY195" s="17" t="s">
        <v>124</v>
      </c>
      <c r="BE195" s="225">
        <f>IF(N195="základní",J195,0)</f>
        <v>0</v>
      </c>
      <c r="BF195" s="225">
        <f>IF(N195="snížená",J195,0)</f>
        <v>0</v>
      </c>
      <c r="BG195" s="225">
        <f>IF(N195="zákl. přenesená",J195,0)</f>
        <v>0</v>
      </c>
      <c r="BH195" s="225">
        <f>IF(N195="sníž. přenesená",J195,0)</f>
        <v>0</v>
      </c>
      <c r="BI195" s="225">
        <f>IF(N195="nulová",J195,0)</f>
        <v>0</v>
      </c>
      <c r="BJ195" s="17" t="s">
        <v>132</v>
      </c>
      <c r="BK195" s="225">
        <f>ROUND(I195*H195,2)</f>
        <v>0</v>
      </c>
      <c r="BL195" s="17" t="s">
        <v>188</v>
      </c>
      <c r="BM195" s="224" t="s">
        <v>307</v>
      </c>
    </row>
    <row r="196" spans="1:51" s="14" customFormat="1" ht="12">
      <c r="A196" s="14"/>
      <c r="B196" s="249"/>
      <c r="C196" s="250"/>
      <c r="D196" s="228" t="s">
        <v>134</v>
      </c>
      <c r="E196" s="251" t="s">
        <v>1</v>
      </c>
      <c r="F196" s="252" t="s">
        <v>308</v>
      </c>
      <c r="G196" s="250"/>
      <c r="H196" s="251" t="s">
        <v>1</v>
      </c>
      <c r="I196" s="253"/>
      <c r="J196" s="250"/>
      <c r="K196" s="250"/>
      <c r="L196" s="254"/>
      <c r="M196" s="255"/>
      <c r="N196" s="256"/>
      <c r="O196" s="256"/>
      <c r="P196" s="256"/>
      <c r="Q196" s="256"/>
      <c r="R196" s="256"/>
      <c r="S196" s="256"/>
      <c r="T196" s="257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258" t="s">
        <v>134</v>
      </c>
      <c r="AU196" s="258" t="s">
        <v>132</v>
      </c>
      <c r="AV196" s="14" t="s">
        <v>82</v>
      </c>
      <c r="AW196" s="14" t="s">
        <v>32</v>
      </c>
      <c r="AX196" s="14" t="s">
        <v>77</v>
      </c>
      <c r="AY196" s="258" t="s">
        <v>124</v>
      </c>
    </row>
    <row r="197" spans="1:51" s="13" customFormat="1" ht="12">
      <c r="A197" s="13"/>
      <c r="B197" s="226"/>
      <c r="C197" s="227"/>
      <c r="D197" s="228" t="s">
        <v>134</v>
      </c>
      <c r="E197" s="229" t="s">
        <v>1</v>
      </c>
      <c r="F197" s="230" t="s">
        <v>82</v>
      </c>
      <c r="G197" s="227"/>
      <c r="H197" s="231">
        <v>1</v>
      </c>
      <c r="I197" s="232"/>
      <c r="J197" s="227"/>
      <c r="K197" s="227"/>
      <c r="L197" s="233"/>
      <c r="M197" s="234"/>
      <c r="N197" s="235"/>
      <c r="O197" s="235"/>
      <c r="P197" s="235"/>
      <c r="Q197" s="235"/>
      <c r="R197" s="235"/>
      <c r="S197" s="235"/>
      <c r="T197" s="236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37" t="s">
        <v>134</v>
      </c>
      <c r="AU197" s="237" t="s">
        <v>132</v>
      </c>
      <c r="AV197" s="13" t="s">
        <v>132</v>
      </c>
      <c r="AW197" s="13" t="s">
        <v>32</v>
      </c>
      <c r="AX197" s="13" t="s">
        <v>82</v>
      </c>
      <c r="AY197" s="237" t="s">
        <v>124</v>
      </c>
    </row>
    <row r="198" spans="1:65" s="2" customFormat="1" ht="33" customHeight="1">
      <c r="A198" s="38"/>
      <c r="B198" s="39"/>
      <c r="C198" s="238" t="s">
        <v>309</v>
      </c>
      <c r="D198" s="238" t="s">
        <v>141</v>
      </c>
      <c r="E198" s="239" t="s">
        <v>310</v>
      </c>
      <c r="F198" s="240" t="s">
        <v>311</v>
      </c>
      <c r="G198" s="241" t="s">
        <v>138</v>
      </c>
      <c r="H198" s="242">
        <v>1</v>
      </c>
      <c r="I198" s="243"/>
      <c r="J198" s="244">
        <f>ROUND(I198*H198,2)</f>
        <v>0</v>
      </c>
      <c r="K198" s="245"/>
      <c r="L198" s="246"/>
      <c r="M198" s="247" t="s">
        <v>1</v>
      </c>
      <c r="N198" s="248" t="s">
        <v>43</v>
      </c>
      <c r="O198" s="91"/>
      <c r="P198" s="222">
        <f>O198*H198</f>
        <v>0</v>
      </c>
      <c r="Q198" s="222">
        <v>0.0205</v>
      </c>
      <c r="R198" s="222">
        <f>Q198*H198</f>
        <v>0.0205</v>
      </c>
      <c r="S198" s="222">
        <v>0</v>
      </c>
      <c r="T198" s="223">
        <f>S198*H198</f>
        <v>0</v>
      </c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R198" s="224" t="s">
        <v>212</v>
      </c>
      <c r="AT198" s="224" t="s">
        <v>141</v>
      </c>
      <c r="AU198" s="224" t="s">
        <v>132</v>
      </c>
      <c r="AY198" s="17" t="s">
        <v>124</v>
      </c>
      <c r="BE198" s="225">
        <f>IF(N198="základní",J198,0)</f>
        <v>0</v>
      </c>
      <c r="BF198" s="225">
        <f>IF(N198="snížená",J198,0)</f>
        <v>0</v>
      </c>
      <c r="BG198" s="225">
        <f>IF(N198="zákl. přenesená",J198,0)</f>
        <v>0</v>
      </c>
      <c r="BH198" s="225">
        <f>IF(N198="sníž. přenesená",J198,0)</f>
        <v>0</v>
      </c>
      <c r="BI198" s="225">
        <f>IF(N198="nulová",J198,0)</f>
        <v>0</v>
      </c>
      <c r="BJ198" s="17" t="s">
        <v>132</v>
      </c>
      <c r="BK198" s="225">
        <f>ROUND(I198*H198,2)</f>
        <v>0</v>
      </c>
      <c r="BL198" s="17" t="s">
        <v>188</v>
      </c>
      <c r="BM198" s="224" t="s">
        <v>312</v>
      </c>
    </row>
    <row r="199" spans="1:65" s="2" customFormat="1" ht="21.75" customHeight="1">
      <c r="A199" s="38"/>
      <c r="B199" s="39"/>
      <c r="C199" s="212" t="s">
        <v>313</v>
      </c>
      <c r="D199" s="212" t="s">
        <v>127</v>
      </c>
      <c r="E199" s="213" t="s">
        <v>314</v>
      </c>
      <c r="F199" s="214" t="s">
        <v>315</v>
      </c>
      <c r="G199" s="215" t="s">
        <v>138</v>
      </c>
      <c r="H199" s="216">
        <v>2</v>
      </c>
      <c r="I199" s="217"/>
      <c r="J199" s="218">
        <f>ROUND(I199*H199,2)</f>
        <v>0</v>
      </c>
      <c r="K199" s="219"/>
      <c r="L199" s="44"/>
      <c r="M199" s="220" t="s">
        <v>1</v>
      </c>
      <c r="N199" s="221" t="s">
        <v>43</v>
      </c>
      <c r="O199" s="91"/>
      <c r="P199" s="222">
        <f>O199*H199</f>
        <v>0</v>
      </c>
      <c r="Q199" s="222">
        <v>0</v>
      </c>
      <c r="R199" s="222">
        <f>Q199*H199</f>
        <v>0</v>
      </c>
      <c r="S199" s="222">
        <v>0</v>
      </c>
      <c r="T199" s="223">
        <f>S199*H199</f>
        <v>0</v>
      </c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R199" s="224" t="s">
        <v>188</v>
      </c>
      <c r="AT199" s="224" t="s">
        <v>127</v>
      </c>
      <c r="AU199" s="224" t="s">
        <v>132</v>
      </c>
      <c r="AY199" s="17" t="s">
        <v>124</v>
      </c>
      <c r="BE199" s="225">
        <f>IF(N199="základní",J199,0)</f>
        <v>0</v>
      </c>
      <c r="BF199" s="225">
        <f>IF(N199="snížená",J199,0)</f>
        <v>0</v>
      </c>
      <c r="BG199" s="225">
        <f>IF(N199="zákl. přenesená",J199,0)</f>
        <v>0</v>
      </c>
      <c r="BH199" s="225">
        <f>IF(N199="sníž. přenesená",J199,0)</f>
        <v>0</v>
      </c>
      <c r="BI199" s="225">
        <f>IF(N199="nulová",J199,0)</f>
        <v>0</v>
      </c>
      <c r="BJ199" s="17" t="s">
        <v>132</v>
      </c>
      <c r="BK199" s="225">
        <f>ROUND(I199*H199,2)</f>
        <v>0</v>
      </c>
      <c r="BL199" s="17" t="s">
        <v>188</v>
      </c>
      <c r="BM199" s="224" t="s">
        <v>316</v>
      </c>
    </row>
    <row r="200" spans="1:65" s="2" customFormat="1" ht="16.5" customHeight="1">
      <c r="A200" s="38"/>
      <c r="B200" s="39"/>
      <c r="C200" s="238" t="s">
        <v>317</v>
      </c>
      <c r="D200" s="238" t="s">
        <v>141</v>
      </c>
      <c r="E200" s="239" t="s">
        <v>318</v>
      </c>
      <c r="F200" s="240" t="s">
        <v>319</v>
      </c>
      <c r="G200" s="241" t="s">
        <v>138</v>
      </c>
      <c r="H200" s="242">
        <v>2</v>
      </c>
      <c r="I200" s="243"/>
      <c r="J200" s="244">
        <f>ROUND(I200*H200,2)</f>
        <v>0</v>
      </c>
      <c r="K200" s="245"/>
      <c r="L200" s="246"/>
      <c r="M200" s="247" t="s">
        <v>1</v>
      </c>
      <c r="N200" s="248" t="s">
        <v>43</v>
      </c>
      <c r="O200" s="91"/>
      <c r="P200" s="222">
        <f>O200*H200</f>
        <v>0</v>
      </c>
      <c r="Q200" s="222">
        <v>0.0022</v>
      </c>
      <c r="R200" s="222">
        <f>Q200*H200</f>
        <v>0.0044</v>
      </c>
      <c r="S200" s="222">
        <v>0</v>
      </c>
      <c r="T200" s="223">
        <f>S200*H200</f>
        <v>0</v>
      </c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R200" s="224" t="s">
        <v>212</v>
      </c>
      <c r="AT200" s="224" t="s">
        <v>141</v>
      </c>
      <c r="AU200" s="224" t="s">
        <v>132</v>
      </c>
      <c r="AY200" s="17" t="s">
        <v>124</v>
      </c>
      <c r="BE200" s="225">
        <f>IF(N200="základní",J200,0)</f>
        <v>0</v>
      </c>
      <c r="BF200" s="225">
        <f>IF(N200="snížená",J200,0)</f>
        <v>0</v>
      </c>
      <c r="BG200" s="225">
        <f>IF(N200="zákl. přenesená",J200,0)</f>
        <v>0</v>
      </c>
      <c r="BH200" s="225">
        <f>IF(N200="sníž. přenesená",J200,0)</f>
        <v>0</v>
      </c>
      <c r="BI200" s="225">
        <f>IF(N200="nulová",J200,0)</f>
        <v>0</v>
      </c>
      <c r="BJ200" s="17" t="s">
        <v>132</v>
      </c>
      <c r="BK200" s="225">
        <f>ROUND(I200*H200,2)</f>
        <v>0</v>
      </c>
      <c r="BL200" s="17" t="s">
        <v>188</v>
      </c>
      <c r="BM200" s="224" t="s">
        <v>320</v>
      </c>
    </row>
    <row r="201" spans="1:65" s="2" customFormat="1" ht="21.75" customHeight="1">
      <c r="A201" s="38"/>
      <c r="B201" s="39"/>
      <c r="C201" s="212" t="s">
        <v>321</v>
      </c>
      <c r="D201" s="212" t="s">
        <v>127</v>
      </c>
      <c r="E201" s="213" t="s">
        <v>322</v>
      </c>
      <c r="F201" s="214" t="s">
        <v>323</v>
      </c>
      <c r="G201" s="215" t="s">
        <v>138</v>
      </c>
      <c r="H201" s="216">
        <v>1</v>
      </c>
      <c r="I201" s="217"/>
      <c r="J201" s="218">
        <f>ROUND(I201*H201,2)</f>
        <v>0</v>
      </c>
      <c r="K201" s="219"/>
      <c r="L201" s="44"/>
      <c r="M201" s="220" t="s">
        <v>1</v>
      </c>
      <c r="N201" s="221" t="s">
        <v>43</v>
      </c>
      <c r="O201" s="91"/>
      <c r="P201" s="222">
        <f>O201*H201</f>
        <v>0</v>
      </c>
      <c r="Q201" s="222">
        <v>0</v>
      </c>
      <c r="R201" s="222">
        <f>Q201*H201</f>
        <v>0</v>
      </c>
      <c r="S201" s="222">
        <v>0</v>
      </c>
      <c r="T201" s="223">
        <f>S201*H201</f>
        <v>0</v>
      </c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R201" s="224" t="s">
        <v>188</v>
      </c>
      <c r="AT201" s="224" t="s">
        <v>127</v>
      </c>
      <c r="AU201" s="224" t="s">
        <v>132</v>
      </c>
      <c r="AY201" s="17" t="s">
        <v>124</v>
      </c>
      <c r="BE201" s="225">
        <f>IF(N201="základní",J201,0)</f>
        <v>0</v>
      </c>
      <c r="BF201" s="225">
        <f>IF(N201="snížená",J201,0)</f>
        <v>0</v>
      </c>
      <c r="BG201" s="225">
        <f>IF(N201="zákl. přenesená",J201,0)</f>
        <v>0</v>
      </c>
      <c r="BH201" s="225">
        <f>IF(N201="sníž. přenesená",J201,0)</f>
        <v>0</v>
      </c>
      <c r="BI201" s="225">
        <f>IF(N201="nulová",J201,0)</f>
        <v>0</v>
      </c>
      <c r="BJ201" s="17" t="s">
        <v>132</v>
      </c>
      <c r="BK201" s="225">
        <f>ROUND(I201*H201,2)</f>
        <v>0</v>
      </c>
      <c r="BL201" s="17" t="s">
        <v>188</v>
      </c>
      <c r="BM201" s="224" t="s">
        <v>324</v>
      </c>
    </row>
    <row r="202" spans="1:65" s="2" customFormat="1" ht="16.5" customHeight="1">
      <c r="A202" s="38"/>
      <c r="B202" s="39"/>
      <c r="C202" s="238" t="s">
        <v>325</v>
      </c>
      <c r="D202" s="238" t="s">
        <v>141</v>
      </c>
      <c r="E202" s="239" t="s">
        <v>326</v>
      </c>
      <c r="F202" s="240" t="s">
        <v>327</v>
      </c>
      <c r="G202" s="241" t="s">
        <v>138</v>
      </c>
      <c r="H202" s="242">
        <v>1</v>
      </c>
      <c r="I202" s="243"/>
      <c r="J202" s="244">
        <f>ROUND(I202*H202,2)</f>
        <v>0</v>
      </c>
      <c r="K202" s="245"/>
      <c r="L202" s="246"/>
      <c r="M202" s="247" t="s">
        <v>1</v>
      </c>
      <c r="N202" s="248" t="s">
        <v>43</v>
      </c>
      <c r="O202" s="91"/>
      <c r="P202" s="222">
        <f>O202*H202</f>
        <v>0</v>
      </c>
      <c r="Q202" s="222">
        <v>0.0022</v>
      </c>
      <c r="R202" s="222">
        <f>Q202*H202</f>
        <v>0.0022</v>
      </c>
      <c r="S202" s="222">
        <v>0</v>
      </c>
      <c r="T202" s="223">
        <f>S202*H202</f>
        <v>0</v>
      </c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R202" s="224" t="s">
        <v>212</v>
      </c>
      <c r="AT202" s="224" t="s">
        <v>141</v>
      </c>
      <c r="AU202" s="224" t="s">
        <v>132</v>
      </c>
      <c r="AY202" s="17" t="s">
        <v>124</v>
      </c>
      <c r="BE202" s="225">
        <f>IF(N202="základní",J202,0)</f>
        <v>0</v>
      </c>
      <c r="BF202" s="225">
        <f>IF(N202="snížená",J202,0)</f>
        <v>0</v>
      </c>
      <c r="BG202" s="225">
        <f>IF(N202="zákl. přenesená",J202,0)</f>
        <v>0</v>
      </c>
      <c r="BH202" s="225">
        <f>IF(N202="sníž. přenesená",J202,0)</f>
        <v>0</v>
      </c>
      <c r="BI202" s="225">
        <f>IF(N202="nulová",J202,0)</f>
        <v>0</v>
      </c>
      <c r="BJ202" s="17" t="s">
        <v>132</v>
      </c>
      <c r="BK202" s="225">
        <f>ROUND(I202*H202,2)</f>
        <v>0</v>
      </c>
      <c r="BL202" s="17" t="s">
        <v>188</v>
      </c>
      <c r="BM202" s="224" t="s">
        <v>328</v>
      </c>
    </row>
    <row r="203" spans="1:65" s="2" customFormat="1" ht="24.15" customHeight="1">
      <c r="A203" s="38"/>
      <c r="B203" s="39"/>
      <c r="C203" s="212" t="s">
        <v>329</v>
      </c>
      <c r="D203" s="212" t="s">
        <v>127</v>
      </c>
      <c r="E203" s="213" t="s">
        <v>330</v>
      </c>
      <c r="F203" s="214" t="s">
        <v>331</v>
      </c>
      <c r="G203" s="215" t="s">
        <v>138</v>
      </c>
      <c r="H203" s="216">
        <v>3</v>
      </c>
      <c r="I203" s="217"/>
      <c r="J203" s="218">
        <f>ROUND(I203*H203,2)</f>
        <v>0</v>
      </c>
      <c r="K203" s="219"/>
      <c r="L203" s="44"/>
      <c r="M203" s="220" t="s">
        <v>1</v>
      </c>
      <c r="N203" s="221" t="s">
        <v>43</v>
      </c>
      <c r="O203" s="91"/>
      <c r="P203" s="222">
        <f>O203*H203</f>
        <v>0</v>
      </c>
      <c r="Q203" s="222">
        <v>0</v>
      </c>
      <c r="R203" s="222">
        <f>Q203*H203</f>
        <v>0</v>
      </c>
      <c r="S203" s="222">
        <v>0.024</v>
      </c>
      <c r="T203" s="223">
        <f>S203*H203</f>
        <v>0.07200000000000001</v>
      </c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R203" s="224" t="s">
        <v>188</v>
      </c>
      <c r="AT203" s="224" t="s">
        <v>127</v>
      </c>
      <c r="AU203" s="224" t="s">
        <v>132</v>
      </c>
      <c r="AY203" s="17" t="s">
        <v>124</v>
      </c>
      <c r="BE203" s="225">
        <f>IF(N203="základní",J203,0)</f>
        <v>0</v>
      </c>
      <c r="BF203" s="225">
        <f>IF(N203="snížená",J203,0)</f>
        <v>0</v>
      </c>
      <c r="BG203" s="225">
        <f>IF(N203="zákl. přenesená",J203,0)</f>
        <v>0</v>
      </c>
      <c r="BH203" s="225">
        <f>IF(N203="sníž. přenesená",J203,0)</f>
        <v>0</v>
      </c>
      <c r="BI203" s="225">
        <f>IF(N203="nulová",J203,0)</f>
        <v>0</v>
      </c>
      <c r="BJ203" s="17" t="s">
        <v>132</v>
      </c>
      <c r="BK203" s="225">
        <f>ROUND(I203*H203,2)</f>
        <v>0</v>
      </c>
      <c r="BL203" s="17" t="s">
        <v>188</v>
      </c>
      <c r="BM203" s="224" t="s">
        <v>332</v>
      </c>
    </row>
    <row r="204" spans="1:65" s="2" customFormat="1" ht="16.5" customHeight="1">
      <c r="A204" s="38"/>
      <c r="B204" s="39"/>
      <c r="C204" s="212" t="s">
        <v>333</v>
      </c>
      <c r="D204" s="212" t="s">
        <v>127</v>
      </c>
      <c r="E204" s="213" t="s">
        <v>334</v>
      </c>
      <c r="F204" s="214" t="s">
        <v>335</v>
      </c>
      <c r="G204" s="215" t="s">
        <v>138</v>
      </c>
      <c r="H204" s="216">
        <v>1</v>
      </c>
      <c r="I204" s="217"/>
      <c r="J204" s="218">
        <f>ROUND(I204*H204,2)</f>
        <v>0</v>
      </c>
      <c r="K204" s="219"/>
      <c r="L204" s="44"/>
      <c r="M204" s="220" t="s">
        <v>1</v>
      </c>
      <c r="N204" s="221" t="s">
        <v>43</v>
      </c>
      <c r="O204" s="91"/>
      <c r="P204" s="222">
        <f>O204*H204</f>
        <v>0</v>
      </c>
      <c r="Q204" s="222">
        <v>0</v>
      </c>
      <c r="R204" s="222">
        <f>Q204*H204</f>
        <v>0</v>
      </c>
      <c r="S204" s="222">
        <v>0</v>
      </c>
      <c r="T204" s="223">
        <f>S204*H204</f>
        <v>0</v>
      </c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R204" s="224" t="s">
        <v>188</v>
      </c>
      <c r="AT204" s="224" t="s">
        <v>127</v>
      </c>
      <c r="AU204" s="224" t="s">
        <v>132</v>
      </c>
      <c r="AY204" s="17" t="s">
        <v>124</v>
      </c>
      <c r="BE204" s="225">
        <f>IF(N204="základní",J204,0)</f>
        <v>0</v>
      </c>
      <c r="BF204" s="225">
        <f>IF(N204="snížená",J204,0)</f>
        <v>0</v>
      </c>
      <c r="BG204" s="225">
        <f>IF(N204="zákl. přenesená",J204,0)</f>
        <v>0</v>
      </c>
      <c r="BH204" s="225">
        <f>IF(N204="sníž. přenesená",J204,0)</f>
        <v>0</v>
      </c>
      <c r="BI204" s="225">
        <f>IF(N204="nulová",J204,0)</f>
        <v>0</v>
      </c>
      <c r="BJ204" s="17" t="s">
        <v>132</v>
      </c>
      <c r="BK204" s="225">
        <f>ROUND(I204*H204,2)</f>
        <v>0</v>
      </c>
      <c r="BL204" s="17" t="s">
        <v>188</v>
      </c>
      <c r="BM204" s="224" t="s">
        <v>336</v>
      </c>
    </row>
    <row r="205" spans="1:65" s="2" customFormat="1" ht="24.15" customHeight="1">
      <c r="A205" s="38"/>
      <c r="B205" s="39"/>
      <c r="C205" s="212" t="s">
        <v>337</v>
      </c>
      <c r="D205" s="212" t="s">
        <v>127</v>
      </c>
      <c r="E205" s="213" t="s">
        <v>338</v>
      </c>
      <c r="F205" s="214" t="s">
        <v>339</v>
      </c>
      <c r="G205" s="215" t="s">
        <v>162</v>
      </c>
      <c r="H205" s="216">
        <v>0.061</v>
      </c>
      <c r="I205" s="217"/>
      <c r="J205" s="218">
        <f>ROUND(I205*H205,2)</f>
        <v>0</v>
      </c>
      <c r="K205" s="219"/>
      <c r="L205" s="44"/>
      <c r="M205" s="220" t="s">
        <v>1</v>
      </c>
      <c r="N205" s="221" t="s">
        <v>43</v>
      </c>
      <c r="O205" s="91"/>
      <c r="P205" s="222">
        <f>O205*H205</f>
        <v>0</v>
      </c>
      <c r="Q205" s="222">
        <v>0</v>
      </c>
      <c r="R205" s="222">
        <f>Q205*H205</f>
        <v>0</v>
      </c>
      <c r="S205" s="222">
        <v>0</v>
      </c>
      <c r="T205" s="223">
        <f>S205*H205</f>
        <v>0</v>
      </c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R205" s="224" t="s">
        <v>188</v>
      </c>
      <c r="AT205" s="224" t="s">
        <v>127</v>
      </c>
      <c r="AU205" s="224" t="s">
        <v>132</v>
      </c>
      <c r="AY205" s="17" t="s">
        <v>124</v>
      </c>
      <c r="BE205" s="225">
        <f>IF(N205="základní",J205,0)</f>
        <v>0</v>
      </c>
      <c r="BF205" s="225">
        <f>IF(N205="snížená",J205,0)</f>
        <v>0</v>
      </c>
      <c r="BG205" s="225">
        <f>IF(N205="zákl. přenesená",J205,0)</f>
        <v>0</v>
      </c>
      <c r="BH205" s="225">
        <f>IF(N205="sníž. přenesená",J205,0)</f>
        <v>0</v>
      </c>
      <c r="BI205" s="225">
        <f>IF(N205="nulová",J205,0)</f>
        <v>0</v>
      </c>
      <c r="BJ205" s="17" t="s">
        <v>132</v>
      </c>
      <c r="BK205" s="225">
        <f>ROUND(I205*H205,2)</f>
        <v>0</v>
      </c>
      <c r="BL205" s="17" t="s">
        <v>188</v>
      </c>
      <c r="BM205" s="224" t="s">
        <v>340</v>
      </c>
    </row>
    <row r="206" spans="1:63" s="12" customFormat="1" ht="22.8" customHeight="1">
      <c r="A206" s="12"/>
      <c r="B206" s="196"/>
      <c r="C206" s="197"/>
      <c r="D206" s="198" t="s">
        <v>76</v>
      </c>
      <c r="E206" s="210" t="s">
        <v>341</v>
      </c>
      <c r="F206" s="210" t="s">
        <v>342</v>
      </c>
      <c r="G206" s="197"/>
      <c r="H206" s="197"/>
      <c r="I206" s="200"/>
      <c r="J206" s="211">
        <f>BK206</f>
        <v>0</v>
      </c>
      <c r="K206" s="197"/>
      <c r="L206" s="202"/>
      <c r="M206" s="203"/>
      <c r="N206" s="204"/>
      <c r="O206" s="204"/>
      <c r="P206" s="205">
        <f>SUM(P207:P230)</f>
        <v>0</v>
      </c>
      <c r="Q206" s="204"/>
      <c r="R206" s="205">
        <f>SUM(R207:R230)</f>
        <v>0.16257023999999998</v>
      </c>
      <c r="S206" s="204"/>
      <c r="T206" s="206">
        <f>SUM(T207:T230)</f>
        <v>0.06399</v>
      </c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R206" s="207" t="s">
        <v>132</v>
      </c>
      <c r="AT206" s="208" t="s">
        <v>76</v>
      </c>
      <c r="AU206" s="208" t="s">
        <v>82</v>
      </c>
      <c r="AY206" s="207" t="s">
        <v>124</v>
      </c>
      <c r="BK206" s="209">
        <f>SUM(BK207:BK230)</f>
        <v>0</v>
      </c>
    </row>
    <row r="207" spans="1:65" s="2" customFormat="1" ht="16.5" customHeight="1">
      <c r="A207" s="38"/>
      <c r="B207" s="39"/>
      <c r="C207" s="212" t="s">
        <v>343</v>
      </c>
      <c r="D207" s="212" t="s">
        <v>127</v>
      </c>
      <c r="E207" s="213" t="s">
        <v>344</v>
      </c>
      <c r="F207" s="214" t="s">
        <v>345</v>
      </c>
      <c r="G207" s="215" t="s">
        <v>150</v>
      </c>
      <c r="H207" s="216">
        <v>19.6</v>
      </c>
      <c r="I207" s="217"/>
      <c r="J207" s="218">
        <f>ROUND(I207*H207,2)</f>
        <v>0</v>
      </c>
      <c r="K207" s="219"/>
      <c r="L207" s="44"/>
      <c r="M207" s="220" t="s">
        <v>1</v>
      </c>
      <c r="N207" s="221" t="s">
        <v>43</v>
      </c>
      <c r="O207" s="91"/>
      <c r="P207" s="222">
        <f>O207*H207</f>
        <v>0</v>
      </c>
      <c r="Q207" s="222">
        <v>0</v>
      </c>
      <c r="R207" s="222">
        <f>Q207*H207</f>
        <v>0</v>
      </c>
      <c r="S207" s="222">
        <v>0</v>
      </c>
      <c r="T207" s="223">
        <f>S207*H207</f>
        <v>0</v>
      </c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R207" s="224" t="s">
        <v>188</v>
      </c>
      <c r="AT207" s="224" t="s">
        <v>127</v>
      </c>
      <c r="AU207" s="224" t="s">
        <v>132</v>
      </c>
      <c r="AY207" s="17" t="s">
        <v>124</v>
      </c>
      <c r="BE207" s="225">
        <f>IF(N207="základní",J207,0)</f>
        <v>0</v>
      </c>
      <c r="BF207" s="225">
        <f>IF(N207="snížená",J207,0)</f>
        <v>0</v>
      </c>
      <c r="BG207" s="225">
        <f>IF(N207="zákl. přenesená",J207,0)</f>
        <v>0</v>
      </c>
      <c r="BH207" s="225">
        <f>IF(N207="sníž. přenesená",J207,0)</f>
        <v>0</v>
      </c>
      <c r="BI207" s="225">
        <f>IF(N207="nulová",J207,0)</f>
        <v>0</v>
      </c>
      <c r="BJ207" s="17" t="s">
        <v>132</v>
      </c>
      <c r="BK207" s="225">
        <f>ROUND(I207*H207,2)</f>
        <v>0</v>
      </c>
      <c r="BL207" s="17" t="s">
        <v>188</v>
      </c>
      <c r="BM207" s="224" t="s">
        <v>346</v>
      </c>
    </row>
    <row r="208" spans="1:51" s="14" customFormat="1" ht="12">
      <c r="A208" s="14"/>
      <c r="B208" s="249"/>
      <c r="C208" s="250"/>
      <c r="D208" s="228" t="s">
        <v>134</v>
      </c>
      <c r="E208" s="251" t="s">
        <v>1</v>
      </c>
      <c r="F208" s="252" t="s">
        <v>347</v>
      </c>
      <c r="G208" s="250"/>
      <c r="H208" s="251" t="s">
        <v>1</v>
      </c>
      <c r="I208" s="253"/>
      <c r="J208" s="250"/>
      <c r="K208" s="250"/>
      <c r="L208" s="254"/>
      <c r="M208" s="255"/>
      <c r="N208" s="256"/>
      <c r="O208" s="256"/>
      <c r="P208" s="256"/>
      <c r="Q208" s="256"/>
      <c r="R208" s="256"/>
      <c r="S208" s="256"/>
      <c r="T208" s="257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T208" s="258" t="s">
        <v>134</v>
      </c>
      <c r="AU208" s="258" t="s">
        <v>132</v>
      </c>
      <c r="AV208" s="14" t="s">
        <v>82</v>
      </c>
      <c r="AW208" s="14" t="s">
        <v>32</v>
      </c>
      <c r="AX208" s="14" t="s">
        <v>77</v>
      </c>
      <c r="AY208" s="258" t="s">
        <v>124</v>
      </c>
    </row>
    <row r="209" spans="1:51" s="13" customFormat="1" ht="12">
      <c r="A209" s="13"/>
      <c r="B209" s="226"/>
      <c r="C209" s="227"/>
      <c r="D209" s="228" t="s">
        <v>134</v>
      </c>
      <c r="E209" s="229" t="s">
        <v>1</v>
      </c>
      <c r="F209" s="230" t="s">
        <v>348</v>
      </c>
      <c r="G209" s="227"/>
      <c r="H209" s="231">
        <v>19.6</v>
      </c>
      <c r="I209" s="232"/>
      <c r="J209" s="227"/>
      <c r="K209" s="227"/>
      <c r="L209" s="233"/>
      <c r="M209" s="234"/>
      <c r="N209" s="235"/>
      <c r="O209" s="235"/>
      <c r="P209" s="235"/>
      <c r="Q209" s="235"/>
      <c r="R209" s="235"/>
      <c r="S209" s="235"/>
      <c r="T209" s="236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37" t="s">
        <v>134</v>
      </c>
      <c r="AU209" s="237" t="s">
        <v>132</v>
      </c>
      <c r="AV209" s="13" t="s">
        <v>132</v>
      </c>
      <c r="AW209" s="13" t="s">
        <v>32</v>
      </c>
      <c r="AX209" s="13" t="s">
        <v>82</v>
      </c>
      <c r="AY209" s="237" t="s">
        <v>124</v>
      </c>
    </row>
    <row r="210" spans="1:65" s="2" customFormat="1" ht="24.15" customHeight="1">
      <c r="A210" s="38"/>
      <c r="B210" s="39"/>
      <c r="C210" s="212" t="s">
        <v>349</v>
      </c>
      <c r="D210" s="212" t="s">
        <v>127</v>
      </c>
      <c r="E210" s="213" t="s">
        <v>350</v>
      </c>
      <c r="F210" s="214" t="s">
        <v>351</v>
      </c>
      <c r="G210" s="215" t="s">
        <v>150</v>
      </c>
      <c r="H210" s="216">
        <v>19.6</v>
      </c>
      <c r="I210" s="217"/>
      <c r="J210" s="218">
        <f>ROUND(I210*H210,2)</f>
        <v>0</v>
      </c>
      <c r="K210" s="219"/>
      <c r="L210" s="44"/>
      <c r="M210" s="220" t="s">
        <v>1</v>
      </c>
      <c r="N210" s="221" t="s">
        <v>43</v>
      </c>
      <c r="O210" s="91"/>
      <c r="P210" s="222">
        <f>O210*H210</f>
        <v>0</v>
      </c>
      <c r="Q210" s="222">
        <v>3E-05</v>
      </c>
      <c r="R210" s="222">
        <f>Q210*H210</f>
        <v>0.0005880000000000001</v>
      </c>
      <c r="S210" s="222">
        <v>0</v>
      </c>
      <c r="T210" s="223">
        <f>S210*H210</f>
        <v>0</v>
      </c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R210" s="224" t="s">
        <v>188</v>
      </c>
      <c r="AT210" s="224" t="s">
        <v>127</v>
      </c>
      <c r="AU210" s="224" t="s">
        <v>132</v>
      </c>
      <c r="AY210" s="17" t="s">
        <v>124</v>
      </c>
      <c r="BE210" s="225">
        <f>IF(N210="základní",J210,0)</f>
        <v>0</v>
      </c>
      <c r="BF210" s="225">
        <f>IF(N210="snížená",J210,0)</f>
        <v>0</v>
      </c>
      <c r="BG210" s="225">
        <f>IF(N210="zákl. přenesená",J210,0)</f>
        <v>0</v>
      </c>
      <c r="BH210" s="225">
        <f>IF(N210="sníž. přenesená",J210,0)</f>
        <v>0</v>
      </c>
      <c r="BI210" s="225">
        <f>IF(N210="nulová",J210,0)</f>
        <v>0</v>
      </c>
      <c r="BJ210" s="17" t="s">
        <v>132</v>
      </c>
      <c r="BK210" s="225">
        <f>ROUND(I210*H210,2)</f>
        <v>0</v>
      </c>
      <c r="BL210" s="17" t="s">
        <v>188</v>
      </c>
      <c r="BM210" s="224" t="s">
        <v>352</v>
      </c>
    </row>
    <row r="211" spans="1:65" s="2" customFormat="1" ht="33" customHeight="1">
      <c r="A211" s="38"/>
      <c r="B211" s="39"/>
      <c r="C211" s="212" t="s">
        <v>353</v>
      </c>
      <c r="D211" s="212" t="s">
        <v>127</v>
      </c>
      <c r="E211" s="213" t="s">
        <v>354</v>
      </c>
      <c r="F211" s="214" t="s">
        <v>355</v>
      </c>
      <c r="G211" s="215" t="s">
        <v>150</v>
      </c>
      <c r="H211" s="216">
        <v>19.6</v>
      </c>
      <c r="I211" s="217"/>
      <c r="J211" s="218">
        <f>ROUND(I211*H211,2)</f>
        <v>0</v>
      </c>
      <c r="K211" s="219"/>
      <c r="L211" s="44"/>
      <c r="M211" s="220" t="s">
        <v>1</v>
      </c>
      <c r="N211" s="221" t="s">
        <v>43</v>
      </c>
      <c r="O211" s="91"/>
      <c r="P211" s="222">
        <f>O211*H211</f>
        <v>0</v>
      </c>
      <c r="Q211" s="222">
        <v>0.00455</v>
      </c>
      <c r="R211" s="222">
        <f>Q211*H211</f>
        <v>0.08918000000000001</v>
      </c>
      <c r="S211" s="222">
        <v>0</v>
      </c>
      <c r="T211" s="223">
        <f>S211*H211</f>
        <v>0</v>
      </c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R211" s="224" t="s">
        <v>188</v>
      </c>
      <c r="AT211" s="224" t="s">
        <v>127</v>
      </c>
      <c r="AU211" s="224" t="s">
        <v>132</v>
      </c>
      <c r="AY211" s="17" t="s">
        <v>124</v>
      </c>
      <c r="BE211" s="225">
        <f>IF(N211="základní",J211,0)</f>
        <v>0</v>
      </c>
      <c r="BF211" s="225">
        <f>IF(N211="snížená",J211,0)</f>
        <v>0</v>
      </c>
      <c r="BG211" s="225">
        <f>IF(N211="zákl. přenesená",J211,0)</f>
        <v>0</v>
      </c>
      <c r="BH211" s="225">
        <f>IF(N211="sníž. přenesená",J211,0)</f>
        <v>0</v>
      </c>
      <c r="BI211" s="225">
        <f>IF(N211="nulová",J211,0)</f>
        <v>0</v>
      </c>
      <c r="BJ211" s="17" t="s">
        <v>132</v>
      </c>
      <c r="BK211" s="225">
        <f>ROUND(I211*H211,2)</f>
        <v>0</v>
      </c>
      <c r="BL211" s="17" t="s">
        <v>188</v>
      </c>
      <c r="BM211" s="224" t="s">
        <v>356</v>
      </c>
    </row>
    <row r="212" spans="1:65" s="2" customFormat="1" ht="24.15" customHeight="1">
      <c r="A212" s="38"/>
      <c r="B212" s="39"/>
      <c r="C212" s="212" t="s">
        <v>357</v>
      </c>
      <c r="D212" s="212" t="s">
        <v>127</v>
      </c>
      <c r="E212" s="213" t="s">
        <v>358</v>
      </c>
      <c r="F212" s="214" t="s">
        <v>359</v>
      </c>
      <c r="G212" s="215" t="s">
        <v>150</v>
      </c>
      <c r="H212" s="216">
        <v>19.6</v>
      </c>
      <c r="I212" s="217"/>
      <c r="J212" s="218">
        <f>ROUND(I212*H212,2)</f>
        <v>0</v>
      </c>
      <c r="K212" s="219"/>
      <c r="L212" s="44"/>
      <c r="M212" s="220" t="s">
        <v>1</v>
      </c>
      <c r="N212" s="221" t="s">
        <v>43</v>
      </c>
      <c r="O212" s="91"/>
      <c r="P212" s="222">
        <f>O212*H212</f>
        <v>0</v>
      </c>
      <c r="Q212" s="222">
        <v>0</v>
      </c>
      <c r="R212" s="222">
        <f>Q212*H212</f>
        <v>0</v>
      </c>
      <c r="S212" s="222">
        <v>0.003</v>
      </c>
      <c r="T212" s="223">
        <f>S212*H212</f>
        <v>0.058800000000000005</v>
      </c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R212" s="224" t="s">
        <v>188</v>
      </c>
      <c r="AT212" s="224" t="s">
        <v>127</v>
      </c>
      <c r="AU212" s="224" t="s">
        <v>132</v>
      </c>
      <c r="AY212" s="17" t="s">
        <v>124</v>
      </c>
      <c r="BE212" s="225">
        <f>IF(N212="základní",J212,0)</f>
        <v>0</v>
      </c>
      <c r="BF212" s="225">
        <f>IF(N212="snížená",J212,0)</f>
        <v>0</v>
      </c>
      <c r="BG212" s="225">
        <f>IF(N212="zákl. přenesená",J212,0)</f>
        <v>0</v>
      </c>
      <c r="BH212" s="225">
        <f>IF(N212="sníž. přenesená",J212,0)</f>
        <v>0</v>
      </c>
      <c r="BI212" s="225">
        <f>IF(N212="nulová",J212,0)</f>
        <v>0</v>
      </c>
      <c r="BJ212" s="17" t="s">
        <v>132</v>
      </c>
      <c r="BK212" s="225">
        <f>ROUND(I212*H212,2)</f>
        <v>0</v>
      </c>
      <c r="BL212" s="17" t="s">
        <v>188</v>
      </c>
      <c r="BM212" s="224" t="s">
        <v>360</v>
      </c>
    </row>
    <row r="213" spans="1:51" s="13" customFormat="1" ht="12">
      <c r="A213" s="13"/>
      <c r="B213" s="226"/>
      <c r="C213" s="227"/>
      <c r="D213" s="228" t="s">
        <v>134</v>
      </c>
      <c r="E213" s="229" t="s">
        <v>1</v>
      </c>
      <c r="F213" s="230" t="s">
        <v>348</v>
      </c>
      <c r="G213" s="227"/>
      <c r="H213" s="231">
        <v>19.6</v>
      </c>
      <c r="I213" s="232"/>
      <c r="J213" s="227"/>
      <c r="K213" s="227"/>
      <c r="L213" s="233"/>
      <c r="M213" s="234"/>
      <c r="N213" s="235"/>
      <c r="O213" s="235"/>
      <c r="P213" s="235"/>
      <c r="Q213" s="235"/>
      <c r="R213" s="235"/>
      <c r="S213" s="235"/>
      <c r="T213" s="236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37" t="s">
        <v>134</v>
      </c>
      <c r="AU213" s="237" t="s">
        <v>132</v>
      </c>
      <c r="AV213" s="13" t="s">
        <v>132</v>
      </c>
      <c r="AW213" s="13" t="s">
        <v>32</v>
      </c>
      <c r="AX213" s="13" t="s">
        <v>82</v>
      </c>
      <c r="AY213" s="237" t="s">
        <v>124</v>
      </c>
    </row>
    <row r="214" spans="1:65" s="2" customFormat="1" ht="16.5" customHeight="1">
      <c r="A214" s="38"/>
      <c r="B214" s="39"/>
      <c r="C214" s="212" t="s">
        <v>361</v>
      </c>
      <c r="D214" s="212" t="s">
        <v>127</v>
      </c>
      <c r="E214" s="213" t="s">
        <v>362</v>
      </c>
      <c r="F214" s="214" t="s">
        <v>363</v>
      </c>
      <c r="G214" s="215" t="s">
        <v>150</v>
      </c>
      <c r="H214" s="216">
        <v>19.6</v>
      </c>
      <c r="I214" s="217"/>
      <c r="J214" s="218">
        <f>ROUND(I214*H214,2)</f>
        <v>0</v>
      </c>
      <c r="K214" s="219"/>
      <c r="L214" s="44"/>
      <c r="M214" s="220" t="s">
        <v>1</v>
      </c>
      <c r="N214" s="221" t="s">
        <v>43</v>
      </c>
      <c r="O214" s="91"/>
      <c r="P214" s="222">
        <f>O214*H214</f>
        <v>0</v>
      </c>
      <c r="Q214" s="222">
        <v>0.0003</v>
      </c>
      <c r="R214" s="222">
        <f>Q214*H214</f>
        <v>0.00588</v>
      </c>
      <c r="S214" s="222">
        <v>0</v>
      </c>
      <c r="T214" s="223">
        <f>S214*H214</f>
        <v>0</v>
      </c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R214" s="224" t="s">
        <v>188</v>
      </c>
      <c r="AT214" s="224" t="s">
        <v>127</v>
      </c>
      <c r="AU214" s="224" t="s">
        <v>132</v>
      </c>
      <c r="AY214" s="17" t="s">
        <v>124</v>
      </c>
      <c r="BE214" s="225">
        <f>IF(N214="základní",J214,0)</f>
        <v>0</v>
      </c>
      <c r="BF214" s="225">
        <f>IF(N214="snížená",J214,0)</f>
        <v>0</v>
      </c>
      <c r="BG214" s="225">
        <f>IF(N214="zákl. přenesená",J214,0)</f>
        <v>0</v>
      </c>
      <c r="BH214" s="225">
        <f>IF(N214="sníž. přenesená",J214,0)</f>
        <v>0</v>
      </c>
      <c r="BI214" s="225">
        <f>IF(N214="nulová",J214,0)</f>
        <v>0</v>
      </c>
      <c r="BJ214" s="17" t="s">
        <v>132</v>
      </c>
      <c r="BK214" s="225">
        <f>ROUND(I214*H214,2)</f>
        <v>0</v>
      </c>
      <c r="BL214" s="17" t="s">
        <v>188</v>
      </c>
      <c r="BM214" s="224" t="s">
        <v>364</v>
      </c>
    </row>
    <row r="215" spans="1:51" s="13" customFormat="1" ht="12">
      <c r="A215" s="13"/>
      <c r="B215" s="226"/>
      <c r="C215" s="227"/>
      <c r="D215" s="228" t="s">
        <v>134</v>
      </c>
      <c r="E215" s="229" t="s">
        <v>1</v>
      </c>
      <c r="F215" s="230" t="s">
        <v>348</v>
      </c>
      <c r="G215" s="227"/>
      <c r="H215" s="231">
        <v>19.6</v>
      </c>
      <c r="I215" s="232"/>
      <c r="J215" s="227"/>
      <c r="K215" s="227"/>
      <c r="L215" s="233"/>
      <c r="M215" s="234"/>
      <c r="N215" s="235"/>
      <c r="O215" s="235"/>
      <c r="P215" s="235"/>
      <c r="Q215" s="235"/>
      <c r="R215" s="235"/>
      <c r="S215" s="235"/>
      <c r="T215" s="236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37" t="s">
        <v>134</v>
      </c>
      <c r="AU215" s="237" t="s">
        <v>132</v>
      </c>
      <c r="AV215" s="13" t="s">
        <v>132</v>
      </c>
      <c r="AW215" s="13" t="s">
        <v>32</v>
      </c>
      <c r="AX215" s="13" t="s">
        <v>82</v>
      </c>
      <c r="AY215" s="237" t="s">
        <v>124</v>
      </c>
    </row>
    <row r="216" spans="1:65" s="2" customFormat="1" ht="16.5" customHeight="1">
      <c r="A216" s="38"/>
      <c r="B216" s="39"/>
      <c r="C216" s="238" t="s">
        <v>365</v>
      </c>
      <c r="D216" s="238" t="s">
        <v>141</v>
      </c>
      <c r="E216" s="239" t="s">
        <v>366</v>
      </c>
      <c r="F216" s="240" t="s">
        <v>367</v>
      </c>
      <c r="G216" s="241" t="s">
        <v>150</v>
      </c>
      <c r="H216" s="242">
        <v>21.56</v>
      </c>
      <c r="I216" s="243"/>
      <c r="J216" s="244">
        <f>ROUND(I216*H216,2)</f>
        <v>0</v>
      </c>
      <c r="K216" s="245"/>
      <c r="L216" s="246"/>
      <c r="M216" s="247" t="s">
        <v>1</v>
      </c>
      <c r="N216" s="248" t="s">
        <v>43</v>
      </c>
      <c r="O216" s="91"/>
      <c r="P216" s="222">
        <f>O216*H216</f>
        <v>0</v>
      </c>
      <c r="Q216" s="222">
        <v>0.00283</v>
      </c>
      <c r="R216" s="222">
        <f>Q216*H216</f>
        <v>0.061014799999999994</v>
      </c>
      <c r="S216" s="222">
        <v>0</v>
      </c>
      <c r="T216" s="223">
        <f>S216*H216</f>
        <v>0</v>
      </c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R216" s="224" t="s">
        <v>212</v>
      </c>
      <c r="AT216" s="224" t="s">
        <v>141</v>
      </c>
      <c r="AU216" s="224" t="s">
        <v>132</v>
      </c>
      <c r="AY216" s="17" t="s">
        <v>124</v>
      </c>
      <c r="BE216" s="225">
        <f>IF(N216="základní",J216,0)</f>
        <v>0</v>
      </c>
      <c r="BF216" s="225">
        <f>IF(N216="snížená",J216,0)</f>
        <v>0</v>
      </c>
      <c r="BG216" s="225">
        <f>IF(N216="zákl. přenesená",J216,0)</f>
        <v>0</v>
      </c>
      <c r="BH216" s="225">
        <f>IF(N216="sníž. přenesená",J216,0)</f>
        <v>0</v>
      </c>
      <c r="BI216" s="225">
        <f>IF(N216="nulová",J216,0)</f>
        <v>0</v>
      </c>
      <c r="BJ216" s="17" t="s">
        <v>132</v>
      </c>
      <c r="BK216" s="225">
        <f>ROUND(I216*H216,2)</f>
        <v>0</v>
      </c>
      <c r="BL216" s="17" t="s">
        <v>188</v>
      </c>
      <c r="BM216" s="224" t="s">
        <v>368</v>
      </c>
    </row>
    <row r="217" spans="1:51" s="13" customFormat="1" ht="12">
      <c r="A217" s="13"/>
      <c r="B217" s="226"/>
      <c r="C217" s="227"/>
      <c r="D217" s="228" t="s">
        <v>134</v>
      </c>
      <c r="E217" s="227"/>
      <c r="F217" s="230" t="s">
        <v>369</v>
      </c>
      <c r="G217" s="227"/>
      <c r="H217" s="231">
        <v>21.56</v>
      </c>
      <c r="I217" s="232"/>
      <c r="J217" s="227"/>
      <c r="K217" s="227"/>
      <c r="L217" s="233"/>
      <c r="M217" s="234"/>
      <c r="N217" s="235"/>
      <c r="O217" s="235"/>
      <c r="P217" s="235"/>
      <c r="Q217" s="235"/>
      <c r="R217" s="235"/>
      <c r="S217" s="235"/>
      <c r="T217" s="236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37" t="s">
        <v>134</v>
      </c>
      <c r="AU217" s="237" t="s">
        <v>132</v>
      </c>
      <c r="AV217" s="13" t="s">
        <v>132</v>
      </c>
      <c r="AW217" s="13" t="s">
        <v>4</v>
      </c>
      <c r="AX217" s="13" t="s">
        <v>82</v>
      </c>
      <c r="AY217" s="237" t="s">
        <v>124</v>
      </c>
    </row>
    <row r="218" spans="1:65" s="2" customFormat="1" ht="24.15" customHeight="1">
      <c r="A218" s="38"/>
      <c r="B218" s="39"/>
      <c r="C218" s="212" t="s">
        <v>370</v>
      </c>
      <c r="D218" s="212" t="s">
        <v>127</v>
      </c>
      <c r="E218" s="213" t="s">
        <v>371</v>
      </c>
      <c r="F218" s="214" t="s">
        <v>372</v>
      </c>
      <c r="G218" s="215" t="s">
        <v>130</v>
      </c>
      <c r="H218" s="216">
        <v>5.6</v>
      </c>
      <c r="I218" s="217"/>
      <c r="J218" s="218">
        <f>ROUND(I218*H218,2)</f>
        <v>0</v>
      </c>
      <c r="K218" s="219"/>
      <c r="L218" s="44"/>
      <c r="M218" s="220" t="s">
        <v>1</v>
      </c>
      <c r="N218" s="221" t="s">
        <v>43</v>
      </c>
      <c r="O218" s="91"/>
      <c r="P218" s="222">
        <f>O218*H218</f>
        <v>0</v>
      </c>
      <c r="Q218" s="222">
        <v>0</v>
      </c>
      <c r="R218" s="222">
        <f>Q218*H218</f>
        <v>0</v>
      </c>
      <c r="S218" s="222">
        <v>0</v>
      </c>
      <c r="T218" s="223">
        <f>S218*H218</f>
        <v>0</v>
      </c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R218" s="224" t="s">
        <v>188</v>
      </c>
      <c r="AT218" s="224" t="s">
        <v>127</v>
      </c>
      <c r="AU218" s="224" t="s">
        <v>132</v>
      </c>
      <c r="AY218" s="17" t="s">
        <v>124</v>
      </c>
      <c r="BE218" s="225">
        <f>IF(N218="základní",J218,0)</f>
        <v>0</v>
      </c>
      <c r="BF218" s="225">
        <f>IF(N218="snížená",J218,0)</f>
        <v>0</v>
      </c>
      <c r="BG218" s="225">
        <f>IF(N218="zákl. přenesená",J218,0)</f>
        <v>0</v>
      </c>
      <c r="BH218" s="225">
        <f>IF(N218="sníž. přenesená",J218,0)</f>
        <v>0</v>
      </c>
      <c r="BI218" s="225">
        <f>IF(N218="nulová",J218,0)</f>
        <v>0</v>
      </c>
      <c r="BJ218" s="17" t="s">
        <v>132</v>
      </c>
      <c r="BK218" s="225">
        <f>ROUND(I218*H218,2)</f>
        <v>0</v>
      </c>
      <c r="BL218" s="17" t="s">
        <v>188</v>
      </c>
      <c r="BM218" s="224" t="s">
        <v>373</v>
      </c>
    </row>
    <row r="219" spans="1:51" s="13" customFormat="1" ht="12">
      <c r="A219" s="13"/>
      <c r="B219" s="226"/>
      <c r="C219" s="227"/>
      <c r="D219" s="228" t="s">
        <v>134</v>
      </c>
      <c r="E219" s="229" t="s">
        <v>1</v>
      </c>
      <c r="F219" s="230" t="s">
        <v>374</v>
      </c>
      <c r="G219" s="227"/>
      <c r="H219" s="231">
        <v>5.6</v>
      </c>
      <c r="I219" s="232"/>
      <c r="J219" s="227"/>
      <c r="K219" s="227"/>
      <c r="L219" s="233"/>
      <c r="M219" s="234"/>
      <c r="N219" s="235"/>
      <c r="O219" s="235"/>
      <c r="P219" s="235"/>
      <c r="Q219" s="235"/>
      <c r="R219" s="235"/>
      <c r="S219" s="235"/>
      <c r="T219" s="236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37" t="s">
        <v>134</v>
      </c>
      <c r="AU219" s="237" t="s">
        <v>132</v>
      </c>
      <c r="AV219" s="13" t="s">
        <v>132</v>
      </c>
      <c r="AW219" s="13" t="s">
        <v>32</v>
      </c>
      <c r="AX219" s="13" t="s">
        <v>82</v>
      </c>
      <c r="AY219" s="237" t="s">
        <v>124</v>
      </c>
    </row>
    <row r="220" spans="1:65" s="2" customFormat="1" ht="21.75" customHeight="1">
      <c r="A220" s="38"/>
      <c r="B220" s="39"/>
      <c r="C220" s="212" t="s">
        <v>375</v>
      </c>
      <c r="D220" s="212" t="s">
        <v>127</v>
      </c>
      <c r="E220" s="213" t="s">
        <v>376</v>
      </c>
      <c r="F220" s="214" t="s">
        <v>377</v>
      </c>
      <c r="G220" s="215" t="s">
        <v>130</v>
      </c>
      <c r="H220" s="216">
        <v>17.3</v>
      </c>
      <c r="I220" s="217"/>
      <c r="J220" s="218">
        <f>ROUND(I220*H220,2)</f>
        <v>0</v>
      </c>
      <c r="K220" s="219"/>
      <c r="L220" s="44"/>
      <c r="M220" s="220" t="s">
        <v>1</v>
      </c>
      <c r="N220" s="221" t="s">
        <v>43</v>
      </c>
      <c r="O220" s="91"/>
      <c r="P220" s="222">
        <f>O220*H220</f>
        <v>0</v>
      </c>
      <c r="Q220" s="222">
        <v>0</v>
      </c>
      <c r="R220" s="222">
        <f>Q220*H220</f>
        <v>0</v>
      </c>
      <c r="S220" s="222">
        <v>0.0003</v>
      </c>
      <c r="T220" s="223">
        <f>S220*H220</f>
        <v>0.00519</v>
      </c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R220" s="224" t="s">
        <v>188</v>
      </c>
      <c r="AT220" s="224" t="s">
        <v>127</v>
      </c>
      <c r="AU220" s="224" t="s">
        <v>132</v>
      </c>
      <c r="AY220" s="17" t="s">
        <v>124</v>
      </c>
      <c r="BE220" s="225">
        <f>IF(N220="základní",J220,0)</f>
        <v>0</v>
      </c>
      <c r="BF220" s="225">
        <f>IF(N220="snížená",J220,0)</f>
        <v>0</v>
      </c>
      <c r="BG220" s="225">
        <f>IF(N220="zákl. přenesená",J220,0)</f>
        <v>0</v>
      </c>
      <c r="BH220" s="225">
        <f>IF(N220="sníž. přenesená",J220,0)</f>
        <v>0</v>
      </c>
      <c r="BI220" s="225">
        <f>IF(N220="nulová",J220,0)</f>
        <v>0</v>
      </c>
      <c r="BJ220" s="17" t="s">
        <v>132</v>
      </c>
      <c r="BK220" s="225">
        <f>ROUND(I220*H220,2)</f>
        <v>0</v>
      </c>
      <c r="BL220" s="17" t="s">
        <v>188</v>
      </c>
      <c r="BM220" s="224" t="s">
        <v>378</v>
      </c>
    </row>
    <row r="221" spans="1:51" s="13" customFormat="1" ht="12">
      <c r="A221" s="13"/>
      <c r="B221" s="226"/>
      <c r="C221" s="227"/>
      <c r="D221" s="228" t="s">
        <v>134</v>
      </c>
      <c r="E221" s="229" t="s">
        <v>1</v>
      </c>
      <c r="F221" s="230" t="s">
        <v>379</v>
      </c>
      <c r="G221" s="227"/>
      <c r="H221" s="231">
        <v>17.3</v>
      </c>
      <c r="I221" s="232"/>
      <c r="J221" s="227"/>
      <c r="K221" s="227"/>
      <c r="L221" s="233"/>
      <c r="M221" s="234"/>
      <c r="N221" s="235"/>
      <c r="O221" s="235"/>
      <c r="P221" s="235"/>
      <c r="Q221" s="235"/>
      <c r="R221" s="235"/>
      <c r="S221" s="235"/>
      <c r="T221" s="236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37" t="s">
        <v>134</v>
      </c>
      <c r="AU221" s="237" t="s">
        <v>132</v>
      </c>
      <c r="AV221" s="13" t="s">
        <v>132</v>
      </c>
      <c r="AW221" s="13" t="s">
        <v>32</v>
      </c>
      <c r="AX221" s="13" t="s">
        <v>82</v>
      </c>
      <c r="AY221" s="237" t="s">
        <v>124</v>
      </c>
    </row>
    <row r="222" spans="1:65" s="2" customFormat="1" ht="16.5" customHeight="1">
      <c r="A222" s="38"/>
      <c r="B222" s="39"/>
      <c r="C222" s="212" t="s">
        <v>380</v>
      </c>
      <c r="D222" s="212" t="s">
        <v>127</v>
      </c>
      <c r="E222" s="213" t="s">
        <v>381</v>
      </c>
      <c r="F222" s="214" t="s">
        <v>382</v>
      </c>
      <c r="G222" s="215" t="s">
        <v>130</v>
      </c>
      <c r="H222" s="216">
        <v>17.3</v>
      </c>
      <c r="I222" s="217"/>
      <c r="J222" s="218">
        <f>ROUND(I222*H222,2)</f>
        <v>0</v>
      </c>
      <c r="K222" s="219"/>
      <c r="L222" s="44"/>
      <c r="M222" s="220" t="s">
        <v>1</v>
      </c>
      <c r="N222" s="221" t="s">
        <v>43</v>
      </c>
      <c r="O222" s="91"/>
      <c r="P222" s="222">
        <f>O222*H222</f>
        <v>0</v>
      </c>
      <c r="Q222" s="222">
        <v>1E-05</v>
      </c>
      <c r="R222" s="222">
        <f>Q222*H222</f>
        <v>0.00017300000000000003</v>
      </c>
      <c r="S222" s="222">
        <v>0</v>
      </c>
      <c r="T222" s="223">
        <f>S222*H222</f>
        <v>0</v>
      </c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R222" s="224" t="s">
        <v>188</v>
      </c>
      <c r="AT222" s="224" t="s">
        <v>127</v>
      </c>
      <c r="AU222" s="224" t="s">
        <v>132</v>
      </c>
      <c r="AY222" s="17" t="s">
        <v>124</v>
      </c>
      <c r="BE222" s="225">
        <f>IF(N222="základní",J222,0)</f>
        <v>0</v>
      </c>
      <c r="BF222" s="225">
        <f>IF(N222="snížená",J222,0)</f>
        <v>0</v>
      </c>
      <c r="BG222" s="225">
        <f>IF(N222="zákl. přenesená",J222,0)</f>
        <v>0</v>
      </c>
      <c r="BH222" s="225">
        <f>IF(N222="sníž. přenesená",J222,0)</f>
        <v>0</v>
      </c>
      <c r="BI222" s="225">
        <f>IF(N222="nulová",J222,0)</f>
        <v>0</v>
      </c>
      <c r="BJ222" s="17" t="s">
        <v>132</v>
      </c>
      <c r="BK222" s="225">
        <f>ROUND(I222*H222,2)</f>
        <v>0</v>
      </c>
      <c r="BL222" s="17" t="s">
        <v>188</v>
      </c>
      <c r="BM222" s="224" t="s">
        <v>383</v>
      </c>
    </row>
    <row r="223" spans="1:51" s="13" customFormat="1" ht="12">
      <c r="A223" s="13"/>
      <c r="B223" s="226"/>
      <c r="C223" s="227"/>
      <c r="D223" s="228" t="s">
        <v>134</v>
      </c>
      <c r="E223" s="229" t="s">
        <v>1</v>
      </c>
      <c r="F223" s="230" t="s">
        <v>379</v>
      </c>
      <c r="G223" s="227"/>
      <c r="H223" s="231">
        <v>17.3</v>
      </c>
      <c r="I223" s="232"/>
      <c r="J223" s="227"/>
      <c r="K223" s="227"/>
      <c r="L223" s="233"/>
      <c r="M223" s="234"/>
      <c r="N223" s="235"/>
      <c r="O223" s="235"/>
      <c r="P223" s="235"/>
      <c r="Q223" s="235"/>
      <c r="R223" s="235"/>
      <c r="S223" s="235"/>
      <c r="T223" s="236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37" t="s">
        <v>134</v>
      </c>
      <c r="AU223" s="237" t="s">
        <v>132</v>
      </c>
      <c r="AV223" s="13" t="s">
        <v>132</v>
      </c>
      <c r="AW223" s="13" t="s">
        <v>32</v>
      </c>
      <c r="AX223" s="13" t="s">
        <v>82</v>
      </c>
      <c r="AY223" s="237" t="s">
        <v>124</v>
      </c>
    </row>
    <row r="224" spans="1:65" s="2" customFormat="1" ht="16.5" customHeight="1">
      <c r="A224" s="38"/>
      <c r="B224" s="39"/>
      <c r="C224" s="238" t="s">
        <v>384</v>
      </c>
      <c r="D224" s="238" t="s">
        <v>141</v>
      </c>
      <c r="E224" s="239" t="s">
        <v>385</v>
      </c>
      <c r="F224" s="240" t="s">
        <v>386</v>
      </c>
      <c r="G224" s="241" t="s">
        <v>130</v>
      </c>
      <c r="H224" s="242">
        <v>17.646</v>
      </c>
      <c r="I224" s="243"/>
      <c r="J224" s="244">
        <f>ROUND(I224*H224,2)</f>
        <v>0</v>
      </c>
      <c r="K224" s="245"/>
      <c r="L224" s="246"/>
      <c r="M224" s="247" t="s">
        <v>1</v>
      </c>
      <c r="N224" s="248" t="s">
        <v>43</v>
      </c>
      <c r="O224" s="91"/>
      <c r="P224" s="222">
        <f>O224*H224</f>
        <v>0</v>
      </c>
      <c r="Q224" s="222">
        <v>0.0003</v>
      </c>
      <c r="R224" s="222">
        <f>Q224*H224</f>
        <v>0.0052937999999999995</v>
      </c>
      <c r="S224" s="222">
        <v>0</v>
      </c>
      <c r="T224" s="223">
        <f>S224*H224</f>
        <v>0</v>
      </c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R224" s="224" t="s">
        <v>212</v>
      </c>
      <c r="AT224" s="224" t="s">
        <v>141</v>
      </c>
      <c r="AU224" s="224" t="s">
        <v>132</v>
      </c>
      <c r="AY224" s="17" t="s">
        <v>124</v>
      </c>
      <c r="BE224" s="225">
        <f>IF(N224="základní",J224,0)</f>
        <v>0</v>
      </c>
      <c r="BF224" s="225">
        <f>IF(N224="snížená",J224,0)</f>
        <v>0</v>
      </c>
      <c r="BG224" s="225">
        <f>IF(N224="zákl. přenesená",J224,0)</f>
        <v>0</v>
      </c>
      <c r="BH224" s="225">
        <f>IF(N224="sníž. přenesená",J224,0)</f>
        <v>0</v>
      </c>
      <c r="BI224" s="225">
        <f>IF(N224="nulová",J224,0)</f>
        <v>0</v>
      </c>
      <c r="BJ224" s="17" t="s">
        <v>132</v>
      </c>
      <c r="BK224" s="225">
        <f>ROUND(I224*H224,2)</f>
        <v>0</v>
      </c>
      <c r="BL224" s="17" t="s">
        <v>188</v>
      </c>
      <c r="BM224" s="224" t="s">
        <v>387</v>
      </c>
    </row>
    <row r="225" spans="1:51" s="13" customFormat="1" ht="12">
      <c r="A225" s="13"/>
      <c r="B225" s="226"/>
      <c r="C225" s="227"/>
      <c r="D225" s="228" t="s">
        <v>134</v>
      </c>
      <c r="E225" s="227"/>
      <c r="F225" s="230" t="s">
        <v>388</v>
      </c>
      <c r="G225" s="227"/>
      <c r="H225" s="231">
        <v>17.646</v>
      </c>
      <c r="I225" s="232"/>
      <c r="J225" s="227"/>
      <c r="K225" s="227"/>
      <c r="L225" s="233"/>
      <c r="M225" s="234"/>
      <c r="N225" s="235"/>
      <c r="O225" s="235"/>
      <c r="P225" s="235"/>
      <c r="Q225" s="235"/>
      <c r="R225" s="235"/>
      <c r="S225" s="235"/>
      <c r="T225" s="236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37" t="s">
        <v>134</v>
      </c>
      <c r="AU225" s="237" t="s">
        <v>132</v>
      </c>
      <c r="AV225" s="13" t="s">
        <v>132</v>
      </c>
      <c r="AW225" s="13" t="s">
        <v>4</v>
      </c>
      <c r="AX225" s="13" t="s">
        <v>82</v>
      </c>
      <c r="AY225" s="237" t="s">
        <v>124</v>
      </c>
    </row>
    <row r="226" spans="1:65" s="2" customFormat="1" ht="16.5" customHeight="1">
      <c r="A226" s="38"/>
      <c r="B226" s="39"/>
      <c r="C226" s="212" t="s">
        <v>389</v>
      </c>
      <c r="D226" s="212" t="s">
        <v>127</v>
      </c>
      <c r="E226" s="213" t="s">
        <v>390</v>
      </c>
      <c r="F226" s="214" t="s">
        <v>391</v>
      </c>
      <c r="G226" s="215" t="s">
        <v>130</v>
      </c>
      <c r="H226" s="216">
        <v>2.7</v>
      </c>
      <c r="I226" s="217"/>
      <c r="J226" s="218">
        <f>ROUND(I226*H226,2)</f>
        <v>0</v>
      </c>
      <c r="K226" s="219"/>
      <c r="L226" s="44"/>
      <c r="M226" s="220" t="s">
        <v>1</v>
      </c>
      <c r="N226" s="221" t="s">
        <v>43</v>
      </c>
      <c r="O226" s="91"/>
      <c r="P226" s="222">
        <f>O226*H226</f>
        <v>0</v>
      </c>
      <c r="Q226" s="222">
        <v>0</v>
      </c>
      <c r="R226" s="222">
        <f>Q226*H226</f>
        <v>0</v>
      </c>
      <c r="S226" s="222">
        <v>0</v>
      </c>
      <c r="T226" s="223">
        <f>S226*H226</f>
        <v>0</v>
      </c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R226" s="224" t="s">
        <v>188</v>
      </c>
      <c r="AT226" s="224" t="s">
        <v>127</v>
      </c>
      <c r="AU226" s="224" t="s">
        <v>132</v>
      </c>
      <c r="AY226" s="17" t="s">
        <v>124</v>
      </c>
      <c r="BE226" s="225">
        <f>IF(N226="základní",J226,0)</f>
        <v>0</v>
      </c>
      <c r="BF226" s="225">
        <f>IF(N226="snížená",J226,0)</f>
        <v>0</v>
      </c>
      <c r="BG226" s="225">
        <f>IF(N226="zákl. přenesená",J226,0)</f>
        <v>0</v>
      </c>
      <c r="BH226" s="225">
        <f>IF(N226="sníž. přenesená",J226,0)</f>
        <v>0</v>
      </c>
      <c r="BI226" s="225">
        <f>IF(N226="nulová",J226,0)</f>
        <v>0</v>
      </c>
      <c r="BJ226" s="17" t="s">
        <v>132</v>
      </c>
      <c r="BK226" s="225">
        <f>ROUND(I226*H226,2)</f>
        <v>0</v>
      </c>
      <c r="BL226" s="17" t="s">
        <v>188</v>
      </c>
      <c r="BM226" s="224" t="s">
        <v>392</v>
      </c>
    </row>
    <row r="227" spans="1:51" s="13" customFormat="1" ht="12">
      <c r="A227" s="13"/>
      <c r="B227" s="226"/>
      <c r="C227" s="227"/>
      <c r="D227" s="228" t="s">
        <v>134</v>
      </c>
      <c r="E227" s="229" t="s">
        <v>1</v>
      </c>
      <c r="F227" s="230" t="s">
        <v>393</v>
      </c>
      <c r="G227" s="227"/>
      <c r="H227" s="231">
        <v>2.7</v>
      </c>
      <c r="I227" s="232"/>
      <c r="J227" s="227"/>
      <c r="K227" s="227"/>
      <c r="L227" s="233"/>
      <c r="M227" s="234"/>
      <c r="N227" s="235"/>
      <c r="O227" s="235"/>
      <c r="P227" s="235"/>
      <c r="Q227" s="235"/>
      <c r="R227" s="235"/>
      <c r="S227" s="235"/>
      <c r="T227" s="236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37" t="s">
        <v>134</v>
      </c>
      <c r="AU227" s="237" t="s">
        <v>132</v>
      </c>
      <c r="AV227" s="13" t="s">
        <v>132</v>
      </c>
      <c r="AW227" s="13" t="s">
        <v>32</v>
      </c>
      <c r="AX227" s="13" t="s">
        <v>82</v>
      </c>
      <c r="AY227" s="237" t="s">
        <v>124</v>
      </c>
    </row>
    <row r="228" spans="1:65" s="2" customFormat="1" ht="16.5" customHeight="1">
      <c r="A228" s="38"/>
      <c r="B228" s="39"/>
      <c r="C228" s="238" t="s">
        <v>394</v>
      </c>
      <c r="D228" s="238" t="s">
        <v>141</v>
      </c>
      <c r="E228" s="239" t="s">
        <v>395</v>
      </c>
      <c r="F228" s="240" t="s">
        <v>396</v>
      </c>
      <c r="G228" s="241" t="s">
        <v>130</v>
      </c>
      <c r="H228" s="242">
        <v>2.754</v>
      </c>
      <c r="I228" s="243"/>
      <c r="J228" s="244">
        <f>ROUND(I228*H228,2)</f>
        <v>0</v>
      </c>
      <c r="K228" s="245"/>
      <c r="L228" s="246"/>
      <c r="M228" s="247" t="s">
        <v>1</v>
      </c>
      <c r="N228" s="248" t="s">
        <v>43</v>
      </c>
      <c r="O228" s="91"/>
      <c r="P228" s="222">
        <f>O228*H228</f>
        <v>0</v>
      </c>
      <c r="Q228" s="222">
        <v>0.00016</v>
      </c>
      <c r="R228" s="222">
        <f>Q228*H228</f>
        <v>0.00044064</v>
      </c>
      <c r="S228" s="222">
        <v>0</v>
      </c>
      <c r="T228" s="223">
        <f>S228*H228</f>
        <v>0</v>
      </c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R228" s="224" t="s">
        <v>212</v>
      </c>
      <c r="AT228" s="224" t="s">
        <v>141</v>
      </c>
      <c r="AU228" s="224" t="s">
        <v>132</v>
      </c>
      <c r="AY228" s="17" t="s">
        <v>124</v>
      </c>
      <c r="BE228" s="225">
        <f>IF(N228="základní",J228,0)</f>
        <v>0</v>
      </c>
      <c r="BF228" s="225">
        <f>IF(N228="snížená",J228,0)</f>
        <v>0</v>
      </c>
      <c r="BG228" s="225">
        <f>IF(N228="zákl. přenesená",J228,0)</f>
        <v>0</v>
      </c>
      <c r="BH228" s="225">
        <f>IF(N228="sníž. přenesená",J228,0)</f>
        <v>0</v>
      </c>
      <c r="BI228" s="225">
        <f>IF(N228="nulová",J228,0)</f>
        <v>0</v>
      </c>
      <c r="BJ228" s="17" t="s">
        <v>132</v>
      </c>
      <c r="BK228" s="225">
        <f>ROUND(I228*H228,2)</f>
        <v>0</v>
      </c>
      <c r="BL228" s="17" t="s">
        <v>188</v>
      </c>
      <c r="BM228" s="224" t="s">
        <v>397</v>
      </c>
    </row>
    <row r="229" spans="1:51" s="13" customFormat="1" ht="12">
      <c r="A229" s="13"/>
      <c r="B229" s="226"/>
      <c r="C229" s="227"/>
      <c r="D229" s="228" t="s">
        <v>134</v>
      </c>
      <c r="E229" s="227"/>
      <c r="F229" s="230" t="s">
        <v>398</v>
      </c>
      <c r="G229" s="227"/>
      <c r="H229" s="231">
        <v>2.754</v>
      </c>
      <c r="I229" s="232"/>
      <c r="J229" s="227"/>
      <c r="K229" s="227"/>
      <c r="L229" s="233"/>
      <c r="M229" s="234"/>
      <c r="N229" s="235"/>
      <c r="O229" s="235"/>
      <c r="P229" s="235"/>
      <c r="Q229" s="235"/>
      <c r="R229" s="235"/>
      <c r="S229" s="235"/>
      <c r="T229" s="236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37" t="s">
        <v>134</v>
      </c>
      <c r="AU229" s="237" t="s">
        <v>132</v>
      </c>
      <c r="AV229" s="13" t="s">
        <v>132</v>
      </c>
      <c r="AW229" s="13" t="s">
        <v>4</v>
      </c>
      <c r="AX229" s="13" t="s">
        <v>82</v>
      </c>
      <c r="AY229" s="237" t="s">
        <v>124</v>
      </c>
    </row>
    <row r="230" spans="1:65" s="2" customFormat="1" ht="24.15" customHeight="1">
      <c r="A230" s="38"/>
      <c r="B230" s="39"/>
      <c r="C230" s="212" t="s">
        <v>399</v>
      </c>
      <c r="D230" s="212" t="s">
        <v>127</v>
      </c>
      <c r="E230" s="213" t="s">
        <v>400</v>
      </c>
      <c r="F230" s="214" t="s">
        <v>401</v>
      </c>
      <c r="G230" s="215" t="s">
        <v>162</v>
      </c>
      <c r="H230" s="216">
        <v>0.163</v>
      </c>
      <c r="I230" s="217"/>
      <c r="J230" s="218">
        <f>ROUND(I230*H230,2)</f>
        <v>0</v>
      </c>
      <c r="K230" s="219"/>
      <c r="L230" s="44"/>
      <c r="M230" s="220" t="s">
        <v>1</v>
      </c>
      <c r="N230" s="221" t="s">
        <v>43</v>
      </c>
      <c r="O230" s="91"/>
      <c r="P230" s="222">
        <f>O230*H230</f>
        <v>0</v>
      </c>
      <c r="Q230" s="222">
        <v>0</v>
      </c>
      <c r="R230" s="222">
        <f>Q230*H230</f>
        <v>0</v>
      </c>
      <c r="S230" s="222">
        <v>0</v>
      </c>
      <c r="T230" s="223">
        <f>S230*H230</f>
        <v>0</v>
      </c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R230" s="224" t="s">
        <v>188</v>
      </c>
      <c r="AT230" s="224" t="s">
        <v>127</v>
      </c>
      <c r="AU230" s="224" t="s">
        <v>132</v>
      </c>
      <c r="AY230" s="17" t="s">
        <v>124</v>
      </c>
      <c r="BE230" s="225">
        <f>IF(N230="základní",J230,0)</f>
        <v>0</v>
      </c>
      <c r="BF230" s="225">
        <f>IF(N230="snížená",J230,0)</f>
        <v>0</v>
      </c>
      <c r="BG230" s="225">
        <f>IF(N230="zákl. přenesená",J230,0)</f>
        <v>0</v>
      </c>
      <c r="BH230" s="225">
        <f>IF(N230="sníž. přenesená",J230,0)</f>
        <v>0</v>
      </c>
      <c r="BI230" s="225">
        <f>IF(N230="nulová",J230,0)</f>
        <v>0</v>
      </c>
      <c r="BJ230" s="17" t="s">
        <v>132</v>
      </c>
      <c r="BK230" s="225">
        <f>ROUND(I230*H230,2)</f>
        <v>0</v>
      </c>
      <c r="BL230" s="17" t="s">
        <v>188</v>
      </c>
      <c r="BM230" s="224" t="s">
        <v>402</v>
      </c>
    </row>
    <row r="231" spans="1:63" s="12" customFormat="1" ht="22.8" customHeight="1">
      <c r="A231" s="12"/>
      <c r="B231" s="196"/>
      <c r="C231" s="197"/>
      <c r="D231" s="198" t="s">
        <v>76</v>
      </c>
      <c r="E231" s="210" t="s">
        <v>403</v>
      </c>
      <c r="F231" s="210" t="s">
        <v>404</v>
      </c>
      <c r="G231" s="197"/>
      <c r="H231" s="197"/>
      <c r="I231" s="200"/>
      <c r="J231" s="211">
        <f>BK231</f>
        <v>0</v>
      </c>
      <c r="K231" s="197"/>
      <c r="L231" s="202"/>
      <c r="M231" s="203"/>
      <c r="N231" s="204"/>
      <c r="O231" s="204"/>
      <c r="P231" s="205">
        <f>SUM(P232:P240)</f>
        <v>0</v>
      </c>
      <c r="Q231" s="204"/>
      <c r="R231" s="205">
        <f>SUM(R232:R240)</f>
        <v>0.07509</v>
      </c>
      <c r="S231" s="204"/>
      <c r="T231" s="206">
        <f>SUM(T232:T240)</f>
        <v>0</v>
      </c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R231" s="207" t="s">
        <v>132</v>
      </c>
      <c r="AT231" s="208" t="s">
        <v>76</v>
      </c>
      <c r="AU231" s="208" t="s">
        <v>82</v>
      </c>
      <c r="AY231" s="207" t="s">
        <v>124</v>
      </c>
      <c r="BK231" s="209">
        <f>SUM(BK232:BK240)</f>
        <v>0</v>
      </c>
    </row>
    <row r="232" spans="1:65" s="2" customFormat="1" ht="16.5" customHeight="1">
      <c r="A232" s="38"/>
      <c r="B232" s="39"/>
      <c r="C232" s="212" t="s">
        <v>405</v>
      </c>
      <c r="D232" s="212" t="s">
        <v>127</v>
      </c>
      <c r="E232" s="213" t="s">
        <v>406</v>
      </c>
      <c r="F232" s="214" t="s">
        <v>407</v>
      </c>
      <c r="G232" s="215" t="s">
        <v>150</v>
      </c>
      <c r="H232" s="216">
        <v>7.5</v>
      </c>
      <c r="I232" s="217"/>
      <c r="J232" s="218">
        <f>ROUND(I232*H232,2)</f>
        <v>0</v>
      </c>
      <c r="K232" s="219"/>
      <c r="L232" s="44"/>
      <c r="M232" s="220" t="s">
        <v>1</v>
      </c>
      <c r="N232" s="221" t="s">
        <v>43</v>
      </c>
      <c r="O232" s="91"/>
      <c r="P232" s="222">
        <f>O232*H232</f>
        <v>0</v>
      </c>
      <c r="Q232" s="222">
        <v>0</v>
      </c>
      <c r="R232" s="222">
        <f>Q232*H232</f>
        <v>0</v>
      </c>
      <c r="S232" s="222">
        <v>0</v>
      </c>
      <c r="T232" s="223">
        <f>S232*H232</f>
        <v>0</v>
      </c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R232" s="224" t="s">
        <v>188</v>
      </c>
      <c r="AT232" s="224" t="s">
        <v>127</v>
      </c>
      <c r="AU232" s="224" t="s">
        <v>132</v>
      </c>
      <c r="AY232" s="17" t="s">
        <v>124</v>
      </c>
      <c r="BE232" s="225">
        <f>IF(N232="základní",J232,0)</f>
        <v>0</v>
      </c>
      <c r="BF232" s="225">
        <f>IF(N232="snížená",J232,0)</f>
        <v>0</v>
      </c>
      <c r="BG232" s="225">
        <f>IF(N232="zákl. přenesená",J232,0)</f>
        <v>0</v>
      </c>
      <c r="BH232" s="225">
        <f>IF(N232="sníž. přenesená",J232,0)</f>
        <v>0</v>
      </c>
      <c r="BI232" s="225">
        <f>IF(N232="nulová",J232,0)</f>
        <v>0</v>
      </c>
      <c r="BJ232" s="17" t="s">
        <v>132</v>
      </c>
      <c r="BK232" s="225">
        <f>ROUND(I232*H232,2)</f>
        <v>0</v>
      </c>
      <c r="BL232" s="17" t="s">
        <v>188</v>
      </c>
      <c r="BM232" s="224" t="s">
        <v>408</v>
      </c>
    </row>
    <row r="233" spans="1:51" s="13" customFormat="1" ht="12">
      <c r="A233" s="13"/>
      <c r="B233" s="226"/>
      <c r="C233" s="227"/>
      <c r="D233" s="228" t="s">
        <v>134</v>
      </c>
      <c r="E233" s="229" t="s">
        <v>1</v>
      </c>
      <c r="F233" s="230" t="s">
        <v>409</v>
      </c>
      <c r="G233" s="227"/>
      <c r="H233" s="231">
        <v>7.5</v>
      </c>
      <c r="I233" s="232"/>
      <c r="J233" s="227"/>
      <c r="K233" s="227"/>
      <c r="L233" s="233"/>
      <c r="M233" s="234"/>
      <c r="N233" s="235"/>
      <c r="O233" s="235"/>
      <c r="P233" s="235"/>
      <c r="Q233" s="235"/>
      <c r="R233" s="235"/>
      <c r="S233" s="235"/>
      <c r="T233" s="236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37" t="s">
        <v>134</v>
      </c>
      <c r="AU233" s="237" t="s">
        <v>132</v>
      </c>
      <c r="AV233" s="13" t="s">
        <v>132</v>
      </c>
      <c r="AW233" s="13" t="s">
        <v>32</v>
      </c>
      <c r="AX233" s="13" t="s">
        <v>82</v>
      </c>
      <c r="AY233" s="237" t="s">
        <v>124</v>
      </c>
    </row>
    <row r="234" spans="1:65" s="2" customFormat="1" ht="16.5" customHeight="1">
      <c r="A234" s="38"/>
      <c r="B234" s="39"/>
      <c r="C234" s="212" t="s">
        <v>410</v>
      </c>
      <c r="D234" s="212" t="s">
        <v>127</v>
      </c>
      <c r="E234" s="213" t="s">
        <v>411</v>
      </c>
      <c r="F234" s="214" t="s">
        <v>412</v>
      </c>
      <c r="G234" s="215" t="s">
        <v>150</v>
      </c>
      <c r="H234" s="216">
        <v>7.5</v>
      </c>
      <c r="I234" s="217"/>
      <c r="J234" s="218">
        <f>ROUND(I234*H234,2)</f>
        <v>0</v>
      </c>
      <c r="K234" s="219"/>
      <c r="L234" s="44"/>
      <c r="M234" s="220" t="s">
        <v>1</v>
      </c>
      <c r="N234" s="221" t="s">
        <v>43</v>
      </c>
      <c r="O234" s="91"/>
      <c r="P234" s="222">
        <f>O234*H234</f>
        <v>0</v>
      </c>
      <c r="Q234" s="222">
        <v>0.0003</v>
      </c>
      <c r="R234" s="222">
        <f>Q234*H234</f>
        <v>0.00225</v>
      </c>
      <c r="S234" s="222">
        <v>0</v>
      </c>
      <c r="T234" s="223">
        <f>S234*H234</f>
        <v>0</v>
      </c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R234" s="224" t="s">
        <v>188</v>
      </c>
      <c r="AT234" s="224" t="s">
        <v>127</v>
      </c>
      <c r="AU234" s="224" t="s">
        <v>132</v>
      </c>
      <c r="AY234" s="17" t="s">
        <v>124</v>
      </c>
      <c r="BE234" s="225">
        <f>IF(N234="základní",J234,0)</f>
        <v>0</v>
      </c>
      <c r="BF234" s="225">
        <f>IF(N234="snížená",J234,0)</f>
        <v>0</v>
      </c>
      <c r="BG234" s="225">
        <f>IF(N234="zákl. přenesená",J234,0)</f>
        <v>0</v>
      </c>
      <c r="BH234" s="225">
        <f>IF(N234="sníž. přenesená",J234,0)</f>
        <v>0</v>
      </c>
      <c r="BI234" s="225">
        <f>IF(N234="nulová",J234,0)</f>
        <v>0</v>
      </c>
      <c r="BJ234" s="17" t="s">
        <v>132</v>
      </c>
      <c r="BK234" s="225">
        <f>ROUND(I234*H234,2)</f>
        <v>0</v>
      </c>
      <c r="BL234" s="17" t="s">
        <v>188</v>
      </c>
      <c r="BM234" s="224" t="s">
        <v>413</v>
      </c>
    </row>
    <row r="235" spans="1:65" s="2" customFormat="1" ht="16.5" customHeight="1">
      <c r="A235" s="38"/>
      <c r="B235" s="39"/>
      <c r="C235" s="212" t="s">
        <v>414</v>
      </c>
      <c r="D235" s="212" t="s">
        <v>127</v>
      </c>
      <c r="E235" s="213" t="s">
        <v>415</v>
      </c>
      <c r="F235" s="214" t="s">
        <v>416</v>
      </c>
      <c r="G235" s="215" t="s">
        <v>150</v>
      </c>
      <c r="H235" s="216">
        <v>7.5</v>
      </c>
      <c r="I235" s="217"/>
      <c r="J235" s="218">
        <f>ROUND(I235*H235,2)</f>
        <v>0</v>
      </c>
      <c r="K235" s="219"/>
      <c r="L235" s="44"/>
      <c r="M235" s="220" t="s">
        <v>1</v>
      </c>
      <c r="N235" s="221" t="s">
        <v>43</v>
      </c>
      <c r="O235" s="91"/>
      <c r="P235" s="222">
        <f>O235*H235</f>
        <v>0</v>
      </c>
      <c r="Q235" s="222">
        <v>0.0045</v>
      </c>
      <c r="R235" s="222">
        <f>Q235*H235</f>
        <v>0.033749999999999995</v>
      </c>
      <c r="S235" s="222">
        <v>0</v>
      </c>
      <c r="T235" s="223">
        <f>S235*H235</f>
        <v>0</v>
      </c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R235" s="224" t="s">
        <v>188</v>
      </c>
      <c r="AT235" s="224" t="s">
        <v>127</v>
      </c>
      <c r="AU235" s="224" t="s">
        <v>132</v>
      </c>
      <c r="AY235" s="17" t="s">
        <v>124</v>
      </c>
      <c r="BE235" s="225">
        <f>IF(N235="základní",J235,0)</f>
        <v>0</v>
      </c>
      <c r="BF235" s="225">
        <f>IF(N235="snížená",J235,0)</f>
        <v>0</v>
      </c>
      <c r="BG235" s="225">
        <f>IF(N235="zákl. přenesená",J235,0)</f>
        <v>0</v>
      </c>
      <c r="BH235" s="225">
        <f>IF(N235="sníž. přenesená",J235,0)</f>
        <v>0</v>
      </c>
      <c r="BI235" s="225">
        <f>IF(N235="nulová",J235,0)</f>
        <v>0</v>
      </c>
      <c r="BJ235" s="17" t="s">
        <v>132</v>
      </c>
      <c r="BK235" s="225">
        <f>ROUND(I235*H235,2)</f>
        <v>0</v>
      </c>
      <c r="BL235" s="17" t="s">
        <v>188</v>
      </c>
      <c r="BM235" s="224" t="s">
        <v>417</v>
      </c>
    </row>
    <row r="236" spans="1:65" s="2" customFormat="1" ht="33" customHeight="1">
      <c r="A236" s="38"/>
      <c r="B236" s="39"/>
      <c r="C236" s="212" t="s">
        <v>418</v>
      </c>
      <c r="D236" s="212" t="s">
        <v>127</v>
      </c>
      <c r="E236" s="213" t="s">
        <v>419</v>
      </c>
      <c r="F236" s="214" t="s">
        <v>420</v>
      </c>
      <c r="G236" s="215" t="s">
        <v>150</v>
      </c>
      <c r="H236" s="216">
        <v>7.5</v>
      </c>
      <c r="I236" s="217"/>
      <c r="J236" s="218">
        <f>ROUND(I236*H236,2)</f>
        <v>0</v>
      </c>
      <c r="K236" s="219"/>
      <c r="L236" s="44"/>
      <c r="M236" s="220" t="s">
        <v>1</v>
      </c>
      <c r="N236" s="221" t="s">
        <v>43</v>
      </c>
      <c r="O236" s="91"/>
      <c r="P236" s="222">
        <f>O236*H236</f>
        <v>0</v>
      </c>
      <c r="Q236" s="222">
        <v>0.0052</v>
      </c>
      <c r="R236" s="222">
        <f>Q236*H236</f>
        <v>0.039</v>
      </c>
      <c r="S236" s="222">
        <v>0</v>
      </c>
      <c r="T236" s="223">
        <f>S236*H236</f>
        <v>0</v>
      </c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R236" s="224" t="s">
        <v>188</v>
      </c>
      <c r="AT236" s="224" t="s">
        <v>127</v>
      </c>
      <c r="AU236" s="224" t="s">
        <v>132</v>
      </c>
      <c r="AY236" s="17" t="s">
        <v>124</v>
      </c>
      <c r="BE236" s="225">
        <f>IF(N236="základní",J236,0)</f>
        <v>0</v>
      </c>
      <c r="BF236" s="225">
        <f>IF(N236="snížená",J236,0)</f>
        <v>0</v>
      </c>
      <c r="BG236" s="225">
        <f>IF(N236="zákl. přenesená",J236,0)</f>
        <v>0</v>
      </c>
      <c r="BH236" s="225">
        <f>IF(N236="sníž. přenesená",J236,0)</f>
        <v>0</v>
      </c>
      <c r="BI236" s="225">
        <f>IF(N236="nulová",J236,0)</f>
        <v>0</v>
      </c>
      <c r="BJ236" s="17" t="s">
        <v>132</v>
      </c>
      <c r="BK236" s="225">
        <f>ROUND(I236*H236,2)</f>
        <v>0</v>
      </c>
      <c r="BL236" s="17" t="s">
        <v>188</v>
      </c>
      <c r="BM236" s="224" t="s">
        <v>421</v>
      </c>
    </row>
    <row r="237" spans="1:65" s="2" customFormat="1" ht="16.5" customHeight="1">
      <c r="A237" s="38"/>
      <c r="B237" s="39"/>
      <c r="C237" s="212" t="s">
        <v>422</v>
      </c>
      <c r="D237" s="212" t="s">
        <v>127</v>
      </c>
      <c r="E237" s="213" t="s">
        <v>423</v>
      </c>
      <c r="F237" s="214" t="s">
        <v>424</v>
      </c>
      <c r="G237" s="215" t="s">
        <v>130</v>
      </c>
      <c r="H237" s="216">
        <v>3</v>
      </c>
      <c r="I237" s="217"/>
      <c r="J237" s="218">
        <f>ROUND(I237*H237,2)</f>
        <v>0</v>
      </c>
      <c r="K237" s="219"/>
      <c r="L237" s="44"/>
      <c r="M237" s="220" t="s">
        <v>1</v>
      </c>
      <c r="N237" s="221" t="s">
        <v>43</v>
      </c>
      <c r="O237" s="91"/>
      <c r="P237" s="222">
        <f>O237*H237</f>
        <v>0</v>
      </c>
      <c r="Q237" s="222">
        <v>3E-05</v>
      </c>
      <c r="R237" s="222">
        <f>Q237*H237</f>
        <v>9E-05</v>
      </c>
      <c r="S237" s="222">
        <v>0</v>
      </c>
      <c r="T237" s="223">
        <f>S237*H237</f>
        <v>0</v>
      </c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38"/>
      <c r="AR237" s="224" t="s">
        <v>188</v>
      </c>
      <c r="AT237" s="224" t="s">
        <v>127</v>
      </c>
      <c r="AU237" s="224" t="s">
        <v>132</v>
      </c>
      <c r="AY237" s="17" t="s">
        <v>124</v>
      </c>
      <c r="BE237" s="225">
        <f>IF(N237="základní",J237,0)</f>
        <v>0</v>
      </c>
      <c r="BF237" s="225">
        <f>IF(N237="snížená",J237,0)</f>
        <v>0</v>
      </c>
      <c r="BG237" s="225">
        <f>IF(N237="zákl. přenesená",J237,0)</f>
        <v>0</v>
      </c>
      <c r="BH237" s="225">
        <f>IF(N237="sníž. přenesená",J237,0)</f>
        <v>0</v>
      </c>
      <c r="BI237" s="225">
        <f>IF(N237="nulová",J237,0)</f>
        <v>0</v>
      </c>
      <c r="BJ237" s="17" t="s">
        <v>132</v>
      </c>
      <c r="BK237" s="225">
        <f>ROUND(I237*H237,2)</f>
        <v>0</v>
      </c>
      <c r="BL237" s="17" t="s">
        <v>188</v>
      </c>
      <c r="BM237" s="224" t="s">
        <v>425</v>
      </c>
    </row>
    <row r="238" spans="1:51" s="13" customFormat="1" ht="12">
      <c r="A238" s="13"/>
      <c r="B238" s="226"/>
      <c r="C238" s="227"/>
      <c r="D238" s="228" t="s">
        <v>134</v>
      </c>
      <c r="E238" s="229" t="s">
        <v>1</v>
      </c>
      <c r="F238" s="230" t="s">
        <v>426</v>
      </c>
      <c r="G238" s="227"/>
      <c r="H238" s="231">
        <v>3</v>
      </c>
      <c r="I238" s="232"/>
      <c r="J238" s="227"/>
      <c r="K238" s="227"/>
      <c r="L238" s="233"/>
      <c r="M238" s="234"/>
      <c r="N238" s="235"/>
      <c r="O238" s="235"/>
      <c r="P238" s="235"/>
      <c r="Q238" s="235"/>
      <c r="R238" s="235"/>
      <c r="S238" s="235"/>
      <c r="T238" s="236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37" t="s">
        <v>134</v>
      </c>
      <c r="AU238" s="237" t="s">
        <v>132</v>
      </c>
      <c r="AV238" s="13" t="s">
        <v>132</v>
      </c>
      <c r="AW238" s="13" t="s">
        <v>32</v>
      </c>
      <c r="AX238" s="13" t="s">
        <v>82</v>
      </c>
      <c r="AY238" s="237" t="s">
        <v>124</v>
      </c>
    </row>
    <row r="239" spans="1:65" s="2" customFormat="1" ht="16.5" customHeight="1">
      <c r="A239" s="38"/>
      <c r="B239" s="39"/>
      <c r="C239" s="212" t="s">
        <v>427</v>
      </c>
      <c r="D239" s="212" t="s">
        <v>127</v>
      </c>
      <c r="E239" s="213" t="s">
        <v>428</v>
      </c>
      <c r="F239" s="214" t="s">
        <v>429</v>
      </c>
      <c r="G239" s="215" t="s">
        <v>138</v>
      </c>
      <c r="H239" s="216">
        <v>4</v>
      </c>
      <c r="I239" s="217"/>
      <c r="J239" s="218">
        <f>ROUND(I239*H239,2)</f>
        <v>0</v>
      </c>
      <c r="K239" s="219"/>
      <c r="L239" s="44"/>
      <c r="M239" s="220" t="s">
        <v>1</v>
      </c>
      <c r="N239" s="221" t="s">
        <v>43</v>
      </c>
      <c r="O239" s="91"/>
      <c r="P239" s="222">
        <f>O239*H239</f>
        <v>0</v>
      </c>
      <c r="Q239" s="222">
        <v>0</v>
      </c>
      <c r="R239" s="222">
        <f>Q239*H239</f>
        <v>0</v>
      </c>
      <c r="S239" s="222">
        <v>0</v>
      </c>
      <c r="T239" s="223">
        <f>S239*H239</f>
        <v>0</v>
      </c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R239" s="224" t="s">
        <v>188</v>
      </c>
      <c r="AT239" s="224" t="s">
        <v>127</v>
      </c>
      <c r="AU239" s="224" t="s">
        <v>132</v>
      </c>
      <c r="AY239" s="17" t="s">
        <v>124</v>
      </c>
      <c r="BE239" s="225">
        <f>IF(N239="základní",J239,0)</f>
        <v>0</v>
      </c>
      <c r="BF239" s="225">
        <f>IF(N239="snížená",J239,0)</f>
        <v>0</v>
      </c>
      <c r="BG239" s="225">
        <f>IF(N239="zákl. přenesená",J239,0)</f>
        <v>0</v>
      </c>
      <c r="BH239" s="225">
        <f>IF(N239="sníž. přenesená",J239,0)</f>
        <v>0</v>
      </c>
      <c r="BI239" s="225">
        <f>IF(N239="nulová",J239,0)</f>
        <v>0</v>
      </c>
      <c r="BJ239" s="17" t="s">
        <v>132</v>
      </c>
      <c r="BK239" s="225">
        <f>ROUND(I239*H239,2)</f>
        <v>0</v>
      </c>
      <c r="BL239" s="17" t="s">
        <v>188</v>
      </c>
      <c r="BM239" s="224" t="s">
        <v>430</v>
      </c>
    </row>
    <row r="240" spans="1:65" s="2" customFormat="1" ht="24.15" customHeight="1">
      <c r="A240" s="38"/>
      <c r="B240" s="39"/>
      <c r="C240" s="212" t="s">
        <v>431</v>
      </c>
      <c r="D240" s="212" t="s">
        <v>127</v>
      </c>
      <c r="E240" s="213" t="s">
        <v>432</v>
      </c>
      <c r="F240" s="214" t="s">
        <v>433</v>
      </c>
      <c r="G240" s="215" t="s">
        <v>162</v>
      </c>
      <c r="H240" s="216">
        <v>0.075</v>
      </c>
      <c r="I240" s="217"/>
      <c r="J240" s="218">
        <f>ROUND(I240*H240,2)</f>
        <v>0</v>
      </c>
      <c r="K240" s="219"/>
      <c r="L240" s="44"/>
      <c r="M240" s="220" t="s">
        <v>1</v>
      </c>
      <c r="N240" s="221" t="s">
        <v>43</v>
      </c>
      <c r="O240" s="91"/>
      <c r="P240" s="222">
        <f>O240*H240</f>
        <v>0</v>
      </c>
      <c r="Q240" s="222">
        <v>0</v>
      </c>
      <c r="R240" s="222">
        <f>Q240*H240</f>
        <v>0</v>
      </c>
      <c r="S240" s="222">
        <v>0</v>
      </c>
      <c r="T240" s="223">
        <f>S240*H240</f>
        <v>0</v>
      </c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R240" s="224" t="s">
        <v>188</v>
      </c>
      <c r="AT240" s="224" t="s">
        <v>127</v>
      </c>
      <c r="AU240" s="224" t="s">
        <v>132</v>
      </c>
      <c r="AY240" s="17" t="s">
        <v>124</v>
      </c>
      <c r="BE240" s="225">
        <f>IF(N240="základní",J240,0)</f>
        <v>0</v>
      </c>
      <c r="BF240" s="225">
        <f>IF(N240="snížená",J240,0)</f>
        <v>0</v>
      </c>
      <c r="BG240" s="225">
        <f>IF(N240="zákl. přenesená",J240,0)</f>
        <v>0</v>
      </c>
      <c r="BH240" s="225">
        <f>IF(N240="sníž. přenesená",J240,0)</f>
        <v>0</v>
      </c>
      <c r="BI240" s="225">
        <f>IF(N240="nulová",J240,0)</f>
        <v>0</v>
      </c>
      <c r="BJ240" s="17" t="s">
        <v>132</v>
      </c>
      <c r="BK240" s="225">
        <f>ROUND(I240*H240,2)</f>
        <v>0</v>
      </c>
      <c r="BL240" s="17" t="s">
        <v>188</v>
      </c>
      <c r="BM240" s="224" t="s">
        <v>434</v>
      </c>
    </row>
    <row r="241" spans="1:63" s="12" customFormat="1" ht="22.8" customHeight="1">
      <c r="A241" s="12"/>
      <c r="B241" s="196"/>
      <c r="C241" s="197"/>
      <c r="D241" s="198" t="s">
        <v>76</v>
      </c>
      <c r="E241" s="210" t="s">
        <v>435</v>
      </c>
      <c r="F241" s="210" t="s">
        <v>436</v>
      </c>
      <c r="G241" s="197"/>
      <c r="H241" s="197"/>
      <c r="I241" s="200"/>
      <c r="J241" s="211">
        <f>BK241</f>
        <v>0</v>
      </c>
      <c r="K241" s="197"/>
      <c r="L241" s="202"/>
      <c r="M241" s="203"/>
      <c r="N241" s="204"/>
      <c r="O241" s="204"/>
      <c r="P241" s="205">
        <f>SUM(P242:P247)</f>
        <v>0</v>
      </c>
      <c r="Q241" s="204"/>
      <c r="R241" s="205">
        <f>SUM(R242:R247)</f>
        <v>0.0017100000000000001</v>
      </c>
      <c r="S241" s="204"/>
      <c r="T241" s="206">
        <f>SUM(T242:T247)</f>
        <v>0</v>
      </c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R241" s="207" t="s">
        <v>132</v>
      </c>
      <c r="AT241" s="208" t="s">
        <v>76</v>
      </c>
      <c r="AU241" s="208" t="s">
        <v>82</v>
      </c>
      <c r="AY241" s="207" t="s">
        <v>124</v>
      </c>
      <c r="BK241" s="209">
        <f>SUM(BK242:BK247)</f>
        <v>0</v>
      </c>
    </row>
    <row r="242" spans="1:65" s="2" customFormat="1" ht="16.5" customHeight="1">
      <c r="A242" s="38"/>
      <c r="B242" s="39"/>
      <c r="C242" s="212" t="s">
        <v>437</v>
      </c>
      <c r="D242" s="212" t="s">
        <v>127</v>
      </c>
      <c r="E242" s="213" t="s">
        <v>438</v>
      </c>
      <c r="F242" s="214" t="s">
        <v>439</v>
      </c>
      <c r="G242" s="215" t="s">
        <v>150</v>
      </c>
      <c r="H242" s="216">
        <v>4.5</v>
      </c>
      <c r="I242" s="217"/>
      <c r="J242" s="218">
        <f>ROUND(I242*H242,2)</f>
        <v>0</v>
      </c>
      <c r="K242" s="219"/>
      <c r="L242" s="44"/>
      <c r="M242" s="220" t="s">
        <v>1</v>
      </c>
      <c r="N242" s="221" t="s">
        <v>43</v>
      </c>
      <c r="O242" s="91"/>
      <c r="P242" s="222">
        <f>O242*H242</f>
        <v>0</v>
      </c>
      <c r="Q242" s="222">
        <v>0</v>
      </c>
      <c r="R242" s="222">
        <f>Q242*H242</f>
        <v>0</v>
      </c>
      <c r="S242" s="222">
        <v>0</v>
      </c>
      <c r="T242" s="223">
        <f>S242*H242</f>
        <v>0</v>
      </c>
      <c r="U242" s="38"/>
      <c r="V242" s="38"/>
      <c r="W242" s="38"/>
      <c r="X242" s="38"/>
      <c r="Y242" s="38"/>
      <c r="Z242" s="38"/>
      <c r="AA242" s="38"/>
      <c r="AB242" s="38"/>
      <c r="AC242" s="38"/>
      <c r="AD242" s="38"/>
      <c r="AE242" s="38"/>
      <c r="AR242" s="224" t="s">
        <v>188</v>
      </c>
      <c r="AT242" s="224" t="s">
        <v>127</v>
      </c>
      <c r="AU242" s="224" t="s">
        <v>132</v>
      </c>
      <c r="AY242" s="17" t="s">
        <v>124</v>
      </c>
      <c r="BE242" s="225">
        <f>IF(N242="základní",J242,0)</f>
        <v>0</v>
      </c>
      <c r="BF242" s="225">
        <f>IF(N242="snížená",J242,0)</f>
        <v>0</v>
      </c>
      <c r="BG242" s="225">
        <f>IF(N242="zákl. přenesená",J242,0)</f>
        <v>0</v>
      </c>
      <c r="BH242" s="225">
        <f>IF(N242="sníž. přenesená",J242,0)</f>
        <v>0</v>
      </c>
      <c r="BI242" s="225">
        <f>IF(N242="nulová",J242,0)</f>
        <v>0</v>
      </c>
      <c r="BJ242" s="17" t="s">
        <v>132</v>
      </c>
      <c r="BK242" s="225">
        <f>ROUND(I242*H242,2)</f>
        <v>0</v>
      </c>
      <c r="BL242" s="17" t="s">
        <v>188</v>
      </c>
      <c r="BM242" s="224" t="s">
        <v>440</v>
      </c>
    </row>
    <row r="243" spans="1:51" s="14" customFormat="1" ht="12">
      <c r="A243" s="14"/>
      <c r="B243" s="249"/>
      <c r="C243" s="250"/>
      <c r="D243" s="228" t="s">
        <v>134</v>
      </c>
      <c r="E243" s="251" t="s">
        <v>1</v>
      </c>
      <c r="F243" s="252" t="s">
        <v>441</v>
      </c>
      <c r="G243" s="250"/>
      <c r="H243" s="251" t="s">
        <v>1</v>
      </c>
      <c r="I243" s="253"/>
      <c r="J243" s="250"/>
      <c r="K243" s="250"/>
      <c r="L243" s="254"/>
      <c r="M243" s="255"/>
      <c r="N243" s="256"/>
      <c r="O243" s="256"/>
      <c r="P243" s="256"/>
      <c r="Q243" s="256"/>
      <c r="R243" s="256"/>
      <c r="S243" s="256"/>
      <c r="T243" s="257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T243" s="258" t="s">
        <v>134</v>
      </c>
      <c r="AU243" s="258" t="s">
        <v>132</v>
      </c>
      <c r="AV243" s="14" t="s">
        <v>82</v>
      </c>
      <c r="AW243" s="14" t="s">
        <v>32</v>
      </c>
      <c r="AX243" s="14" t="s">
        <v>77</v>
      </c>
      <c r="AY243" s="258" t="s">
        <v>124</v>
      </c>
    </row>
    <row r="244" spans="1:51" s="13" customFormat="1" ht="12">
      <c r="A244" s="13"/>
      <c r="B244" s="226"/>
      <c r="C244" s="227"/>
      <c r="D244" s="228" t="s">
        <v>134</v>
      </c>
      <c r="E244" s="229" t="s">
        <v>1</v>
      </c>
      <c r="F244" s="230" t="s">
        <v>442</v>
      </c>
      <c r="G244" s="227"/>
      <c r="H244" s="231">
        <v>4.5</v>
      </c>
      <c r="I244" s="232"/>
      <c r="J244" s="227"/>
      <c r="K244" s="227"/>
      <c r="L244" s="233"/>
      <c r="M244" s="234"/>
      <c r="N244" s="235"/>
      <c r="O244" s="235"/>
      <c r="P244" s="235"/>
      <c r="Q244" s="235"/>
      <c r="R244" s="235"/>
      <c r="S244" s="235"/>
      <c r="T244" s="236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37" t="s">
        <v>134</v>
      </c>
      <c r="AU244" s="237" t="s">
        <v>132</v>
      </c>
      <c r="AV244" s="13" t="s">
        <v>132</v>
      </c>
      <c r="AW244" s="13" t="s">
        <v>32</v>
      </c>
      <c r="AX244" s="13" t="s">
        <v>82</v>
      </c>
      <c r="AY244" s="237" t="s">
        <v>124</v>
      </c>
    </row>
    <row r="245" spans="1:65" s="2" customFormat="1" ht="24.15" customHeight="1">
      <c r="A245" s="38"/>
      <c r="B245" s="39"/>
      <c r="C245" s="212" t="s">
        <v>443</v>
      </c>
      <c r="D245" s="212" t="s">
        <v>127</v>
      </c>
      <c r="E245" s="213" t="s">
        <v>444</v>
      </c>
      <c r="F245" s="214" t="s">
        <v>445</v>
      </c>
      <c r="G245" s="215" t="s">
        <v>150</v>
      </c>
      <c r="H245" s="216">
        <v>4.5</v>
      </c>
      <c r="I245" s="217"/>
      <c r="J245" s="218">
        <f>ROUND(I245*H245,2)</f>
        <v>0</v>
      </c>
      <c r="K245" s="219"/>
      <c r="L245" s="44"/>
      <c r="M245" s="220" t="s">
        <v>1</v>
      </c>
      <c r="N245" s="221" t="s">
        <v>43</v>
      </c>
      <c r="O245" s="91"/>
      <c r="P245" s="222">
        <f>O245*H245</f>
        <v>0</v>
      </c>
      <c r="Q245" s="222">
        <v>0.00014</v>
      </c>
      <c r="R245" s="222">
        <f>Q245*H245</f>
        <v>0.0006299999999999999</v>
      </c>
      <c r="S245" s="222">
        <v>0</v>
      </c>
      <c r="T245" s="223">
        <f>S245*H245</f>
        <v>0</v>
      </c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38"/>
      <c r="AR245" s="224" t="s">
        <v>188</v>
      </c>
      <c r="AT245" s="224" t="s">
        <v>127</v>
      </c>
      <c r="AU245" s="224" t="s">
        <v>132</v>
      </c>
      <c r="AY245" s="17" t="s">
        <v>124</v>
      </c>
      <c r="BE245" s="225">
        <f>IF(N245="základní",J245,0)</f>
        <v>0</v>
      </c>
      <c r="BF245" s="225">
        <f>IF(N245="snížená",J245,0)</f>
        <v>0</v>
      </c>
      <c r="BG245" s="225">
        <f>IF(N245="zákl. přenesená",J245,0)</f>
        <v>0</v>
      </c>
      <c r="BH245" s="225">
        <f>IF(N245="sníž. přenesená",J245,0)</f>
        <v>0</v>
      </c>
      <c r="BI245" s="225">
        <f>IF(N245="nulová",J245,0)</f>
        <v>0</v>
      </c>
      <c r="BJ245" s="17" t="s">
        <v>132</v>
      </c>
      <c r="BK245" s="225">
        <f>ROUND(I245*H245,2)</f>
        <v>0</v>
      </c>
      <c r="BL245" s="17" t="s">
        <v>188</v>
      </c>
      <c r="BM245" s="224" t="s">
        <v>446</v>
      </c>
    </row>
    <row r="246" spans="1:65" s="2" customFormat="1" ht="24.15" customHeight="1">
      <c r="A246" s="38"/>
      <c r="B246" s="39"/>
      <c r="C246" s="212" t="s">
        <v>447</v>
      </c>
      <c r="D246" s="212" t="s">
        <v>127</v>
      </c>
      <c r="E246" s="213" t="s">
        <v>448</v>
      </c>
      <c r="F246" s="214" t="s">
        <v>449</v>
      </c>
      <c r="G246" s="215" t="s">
        <v>150</v>
      </c>
      <c r="H246" s="216">
        <v>4.5</v>
      </c>
      <c r="I246" s="217"/>
      <c r="J246" s="218">
        <f>ROUND(I246*H246,2)</f>
        <v>0</v>
      </c>
      <c r="K246" s="219"/>
      <c r="L246" s="44"/>
      <c r="M246" s="220" t="s">
        <v>1</v>
      </c>
      <c r="N246" s="221" t="s">
        <v>43</v>
      </c>
      <c r="O246" s="91"/>
      <c r="P246" s="222">
        <f>O246*H246</f>
        <v>0</v>
      </c>
      <c r="Q246" s="222">
        <v>0.00012</v>
      </c>
      <c r="R246" s="222">
        <f>Q246*H246</f>
        <v>0.00054</v>
      </c>
      <c r="S246" s="222">
        <v>0</v>
      </c>
      <c r="T246" s="223">
        <f>S246*H246</f>
        <v>0</v>
      </c>
      <c r="U246" s="38"/>
      <c r="V246" s="38"/>
      <c r="W246" s="38"/>
      <c r="X246" s="38"/>
      <c r="Y246" s="38"/>
      <c r="Z246" s="38"/>
      <c r="AA246" s="38"/>
      <c r="AB246" s="38"/>
      <c r="AC246" s="38"/>
      <c r="AD246" s="38"/>
      <c r="AE246" s="38"/>
      <c r="AR246" s="224" t="s">
        <v>188</v>
      </c>
      <c r="AT246" s="224" t="s">
        <v>127</v>
      </c>
      <c r="AU246" s="224" t="s">
        <v>132</v>
      </c>
      <c r="AY246" s="17" t="s">
        <v>124</v>
      </c>
      <c r="BE246" s="225">
        <f>IF(N246="základní",J246,0)</f>
        <v>0</v>
      </c>
      <c r="BF246" s="225">
        <f>IF(N246="snížená",J246,0)</f>
        <v>0</v>
      </c>
      <c r="BG246" s="225">
        <f>IF(N246="zákl. přenesená",J246,0)</f>
        <v>0</v>
      </c>
      <c r="BH246" s="225">
        <f>IF(N246="sníž. přenesená",J246,0)</f>
        <v>0</v>
      </c>
      <c r="BI246" s="225">
        <f>IF(N246="nulová",J246,0)</f>
        <v>0</v>
      </c>
      <c r="BJ246" s="17" t="s">
        <v>132</v>
      </c>
      <c r="BK246" s="225">
        <f>ROUND(I246*H246,2)</f>
        <v>0</v>
      </c>
      <c r="BL246" s="17" t="s">
        <v>188</v>
      </c>
      <c r="BM246" s="224" t="s">
        <v>450</v>
      </c>
    </row>
    <row r="247" spans="1:65" s="2" customFormat="1" ht="24.15" customHeight="1">
      <c r="A247" s="38"/>
      <c r="B247" s="39"/>
      <c r="C247" s="212" t="s">
        <v>451</v>
      </c>
      <c r="D247" s="212" t="s">
        <v>127</v>
      </c>
      <c r="E247" s="213" t="s">
        <v>452</v>
      </c>
      <c r="F247" s="214" t="s">
        <v>453</v>
      </c>
      <c r="G247" s="215" t="s">
        <v>150</v>
      </c>
      <c r="H247" s="216">
        <v>4.5</v>
      </c>
      <c r="I247" s="217"/>
      <c r="J247" s="218">
        <f>ROUND(I247*H247,2)</f>
        <v>0</v>
      </c>
      <c r="K247" s="219"/>
      <c r="L247" s="44"/>
      <c r="M247" s="220" t="s">
        <v>1</v>
      </c>
      <c r="N247" s="221" t="s">
        <v>43</v>
      </c>
      <c r="O247" s="91"/>
      <c r="P247" s="222">
        <f>O247*H247</f>
        <v>0</v>
      </c>
      <c r="Q247" s="222">
        <v>0.00012</v>
      </c>
      <c r="R247" s="222">
        <f>Q247*H247</f>
        <v>0.00054</v>
      </c>
      <c r="S247" s="222">
        <v>0</v>
      </c>
      <c r="T247" s="223">
        <f>S247*H247</f>
        <v>0</v>
      </c>
      <c r="U247" s="38"/>
      <c r="V247" s="38"/>
      <c r="W247" s="38"/>
      <c r="X247" s="38"/>
      <c r="Y247" s="38"/>
      <c r="Z247" s="38"/>
      <c r="AA247" s="38"/>
      <c r="AB247" s="38"/>
      <c r="AC247" s="38"/>
      <c r="AD247" s="38"/>
      <c r="AE247" s="38"/>
      <c r="AR247" s="224" t="s">
        <v>188</v>
      </c>
      <c r="AT247" s="224" t="s">
        <v>127</v>
      </c>
      <c r="AU247" s="224" t="s">
        <v>132</v>
      </c>
      <c r="AY247" s="17" t="s">
        <v>124</v>
      </c>
      <c r="BE247" s="225">
        <f>IF(N247="základní",J247,0)</f>
        <v>0</v>
      </c>
      <c r="BF247" s="225">
        <f>IF(N247="snížená",J247,0)</f>
        <v>0</v>
      </c>
      <c r="BG247" s="225">
        <f>IF(N247="zákl. přenesená",J247,0)</f>
        <v>0</v>
      </c>
      <c r="BH247" s="225">
        <f>IF(N247="sníž. přenesená",J247,0)</f>
        <v>0</v>
      </c>
      <c r="BI247" s="225">
        <f>IF(N247="nulová",J247,0)</f>
        <v>0</v>
      </c>
      <c r="BJ247" s="17" t="s">
        <v>132</v>
      </c>
      <c r="BK247" s="225">
        <f>ROUND(I247*H247,2)</f>
        <v>0</v>
      </c>
      <c r="BL247" s="17" t="s">
        <v>188</v>
      </c>
      <c r="BM247" s="224" t="s">
        <v>454</v>
      </c>
    </row>
    <row r="248" spans="1:63" s="12" customFormat="1" ht="22.8" customHeight="1">
      <c r="A248" s="12"/>
      <c r="B248" s="196"/>
      <c r="C248" s="197"/>
      <c r="D248" s="198" t="s">
        <v>76</v>
      </c>
      <c r="E248" s="210" t="s">
        <v>455</v>
      </c>
      <c r="F248" s="210" t="s">
        <v>456</v>
      </c>
      <c r="G248" s="197"/>
      <c r="H248" s="197"/>
      <c r="I248" s="200"/>
      <c r="J248" s="211">
        <f>BK248</f>
        <v>0</v>
      </c>
      <c r="K248" s="197"/>
      <c r="L248" s="202"/>
      <c r="M248" s="203"/>
      <c r="N248" s="204"/>
      <c r="O248" s="204"/>
      <c r="P248" s="205">
        <f>SUM(P249:P259)</f>
        <v>0</v>
      </c>
      <c r="Q248" s="204"/>
      <c r="R248" s="205">
        <f>SUM(R249:R259)</f>
        <v>0.37529640000000003</v>
      </c>
      <c r="S248" s="204"/>
      <c r="T248" s="206">
        <f>SUM(T249:T259)</f>
        <v>0.015380999999999999</v>
      </c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R248" s="207" t="s">
        <v>132</v>
      </c>
      <c r="AT248" s="208" t="s">
        <v>76</v>
      </c>
      <c r="AU248" s="208" t="s">
        <v>82</v>
      </c>
      <c r="AY248" s="207" t="s">
        <v>124</v>
      </c>
      <c r="BK248" s="209">
        <f>SUM(BK249:BK259)</f>
        <v>0</v>
      </c>
    </row>
    <row r="249" spans="1:65" s="2" customFormat="1" ht="24.15" customHeight="1">
      <c r="A249" s="38"/>
      <c r="B249" s="39"/>
      <c r="C249" s="212" t="s">
        <v>457</v>
      </c>
      <c r="D249" s="212" t="s">
        <v>127</v>
      </c>
      <c r="E249" s="213" t="s">
        <v>458</v>
      </c>
      <c r="F249" s="214" t="s">
        <v>459</v>
      </c>
      <c r="G249" s="215" t="s">
        <v>150</v>
      </c>
      <c r="H249" s="216">
        <v>102.54</v>
      </c>
      <c r="I249" s="217"/>
      <c r="J249" s="218">
        <f>ROUND(I249*H249,2)</f>
        <v>0</v>
      </c>
      <c r="K249" s="219"/>
      <c r="L249" s="44"/>
      <c r="M249" s="220" t="s">
        <v>1</v>
      </c>
      <c r="N249" s="221" t="s">
        <v>43</v>
      </c>
      <c r="O249" s="91"/>
      <c r="P249" s="222">
        <f>O249*H249</f>
        <v>0</v>
      </c>
      <c r="Q249" s="222">
        <v>0</v>
      </c>
      <c r="R249" s="222">
        <f>Q249*H249</f>
        <v>0</v>
      </c>
      <c r="S249" s="222">
        <v>0.00015</v>
      </c>
      <c r="T249" s="223">
        <f>S249*H249</f>
        <v>0.015380999999999999</v>
      </c>
      <c r="U249" s="38"/>
      <c r="V249" s="38"/>
      <c r="W249" s="38"/>
      <c r="X249" s="38"/>
      <c r="Y249" s="38"/>
      <c r="Z249" s="38"/>
      <c r="AA249" s="38"/>
      <c r="AB249" s="38"/>
      <c r="AC249" s="38"/>
      <c r="AD249" s="38"/>
      <c r="AE249" s="38"/>
      <c r="AR249" s="224" t="s">
        <v>188</v>
      </c>
      <c r="AT249" s="224" t="s">
        <v>127</v>
      </c>
      <c r="AU249" s="224" t="s">
        <v>132</v>
      </c>
      <c r="AY249" s="17" t="s">
        <v>124</v>
      </c>
      <c r="BE249" s="225">
        <f>IF(N249="základní",J249,0)</f>
        <v>0</v>
      </c>
      <c r="BF249" s="225">
        <f>IF(N249="snížená",J249,0)</f>
        <v>0</v>
      </c>
      <c r="BG249" s="225">
        <f>IF(N249="zákl. přenesená",J249,0)</f>
        <v>0</v>
      </c>
      <c r="BH249" s="225">
        <f>IF(N249="sníž. přenesená",J249,0)</f>
        <v>0</v>
      </c>
      <c r="BI249" s="225">
        <f>IF(N249="nulová",J249,0)</f>
        <v>0</v>
      </c>
      <c r="BJ249" s="17" t="s">
        <v>132</v>
      </c>
      <c r="BK249" s="225">
        <f>ROUND(I249*H249,2)</f>
        <v>0</v>
      </c>
      <c r="BL249" s="17" t="s">
        <v>188</v>
      </c>
      <c r="BM249" s="224" t="s">
        <v>460</v>
      </c>
    </row>
    <row r="250" spans="1:51" s="14" customFormat="1" ht="12">
      <c r="A250" s="14"/>
      <c r="B250" s="249"/>
      <c r="C250" s="250"/>
      <c r="D250" s="228" t="s">
        <v>134</v>
      </c>
      <c r="E250" s="251" t="s">
        <v>1</v>
      </c>
      <c r="F250" s="252" t="s">
        <v>347</v>
      </c>
      <c r="G250" s="250"/>
      <c r="H250" s="251" t="s">
        <v>1</v>
      </c>
      <c r="I250" s="253"/>
      <c r="J250" s="250"/>
      <c r="K250" s="250"/>
      <c r="L250" s="254"/>
      <c r="M250" s="255"/>
      <c r="N250" s="256"/>
      <c r="O250" s="256"/>
      <c r="P250" s="256"/>
      <c r="Q250" s="256"/>
      <c r="R250" s="256"/>
      <c r="S250" s="256"/>
      <c r="T250" s="257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T250" s="258" t="s">
        <v>134</v>
      </c>
      <c r="AU250" s="258" t="s">
        <v>132</v>
      </c>
      <c r="AV250" s="14" t="s">
        <v>82</v>
      </c>
      <c r="AW250" s="14" t="s">
        <v>32</v>
      </c>
      <c r="AX250" s="14" t="s">
        <v>77</v>
      </c>
      <c r="AY250" s="258" t="s">
        <v>124</v>
      </c>
    </row>
    <row r="251" spans="1:51" s="13" customFormat="1" ht="12">
      <c r="A251" s="13"/>
      <c r="B251" s="226"/>
      <c r="C251" s="227"/>
      <c r="D251" s="228" t="s">
        <v>134</v>
      </c>
      <c r="E251" s="229" t="s">
        <v>1</v>
      </c>
      <c r="F251" s="230" t="s">
        <v>461</v>
      </c>
      <c r="G251" s="227"/>
      <c r="H251" s="231">
        <v>59.42</v>
      </c>
      <c r="I251" s="232"/>
      <c r="J251" s="227"/>
      <c r="K251" s="227"/>
      <c r="L251" s="233"/>
      <c r="M251" s="234"/>
      <c r="N251" s="235"/>
      <c r="O251" s="235"/>
      <c r="P251" s="235"/>
      <c r="Q251" s="235"/>
      <c r="R251" s="235"/>
      <c r="S251" s="235"/>
      <c r="T251" s="236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37" t="s">
        <v>134</v>
      </c>
      <c r="AU251" s="237" t="s">
        <v>132</v>
      </c>
      <c r="AV251" s="13" t="s">
        <v>132</v>
      </c>
      <c r="AW251" s="13" t="s">
        <v>32</v>
      </c>
      <c r="AX251" s="13" t="s">
        <v>77</v>
      </c>
      <c r="AY251" s="237" t="s">
        <v>124</v>
      </c>
    </row>
    <row r="252" spans="1:51" s="14" customFormat="1" ht="12">
      <c r="A252" s="14"/>
      <c r="B252" s="249"/>
      <c r="C252" s="250"/>
      <c r="D252" s="228" t="s">
        <v>134</v>
      </c>
      <c r="E252" s="251" t="s">
        <v>1</v>
      </c>
      <c r="F252" s="252" t="s">
        <v>462</v>
      </c>
      <c r="G252" s="250"/>
      <c r="H252" s="251" t="s">
        <v>1</v>
      </c>
      <c r="I252" s="253"/>
      <c r="J252" s="250"/>
      <c r="K252" s="250"/>
      <c r="L252" s="254"/>
      <c r="M252" s="255"/>
      <c r="N252" s="256"/>
      <c r="O252" s="256"/>
      <c r="P252" s="256"/>
      <c r="Q252" s="256"/>
      <c r="R252" s="256"/>
      <c r="S252" s="256"/>
      <c r="T252" s="257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T252" s="258" t="s">
        <v>134</v>
      </c>
      <c r="AU252" s="258" t="s">
        <v>132</v>
      </c>
      <c r="AV252" s="14" t="s">
        <v>82</v>
      </c>
      <c r="AW252" s="14" t="s">
        <v>32</v>
      </c>
      <c r="AX252" s="14" t="s">
        <v>77</v>
      </c>
      <c r="AY252" s="258" t="s">
        <v>124</v>
      </c>
    </row>
    <row r="253" spans="1:51" s="13" customFormat="1" ht="12">
      <c r="A253" s="13"/>
      <c r="B253" s="226"/>
      <c r="C253" s="227"/>
      <c r="D253" s="228" t="s">
        <v>134</v>
      </c>
      <c r="E253" s="229" t="s">
        <v>1</v>
      </c>
      <c r="F253" s="230" t="s">
        <v>463</v>
      </c>
      <c r="G253" s="227"/>
      <c r="H253" s="231">
        <v>31.36</v>
      </c>
      <c r="I253" s="232"/>
      <c r="J253" s="227"/>
      <c r="K253" s="227"/>
      <c r="L253" s="233"/>
      <c r="M253" s="234"/>
      <c r="N253" s="235"/>
      <c r="O253" s="235"/>
      <c r="P253" s="235"/>
      <c r="Q253" s="235"/>
      <c r="R253" s="235"/>
      <c r="S253" s="235"/>
      <c r="T253" s="236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37" t="s">
        <v>134</v>
      </c>
      <c r="AU253" s="237" t="s">
        <v>132</v>
      </c>
      <c r="AV253" s="13" t="s">
        <v>132</v>
      </c>
      <c r="AW253" s="13" t="s">
        <v>32</v>
      </c>
      <c r="AX253" s="13" t="s">
        <v>77</v>
      </c>
      <c r="AY253" s="237" t="s">
        <v>124</v>
      </c>
    </row>
    <row r="254" spans="1:51" s="14" customFormat="1" ht="12">
      <c r="A254" s="14"/>
      <c r="B254" s="249"/>
      <c r="C254" s="250"/>
      <c r="D254" s="228" t="s">
        <v>134</v>
      </c>
      <c r="E254" s="251" t="s">
        <v>1</v>
      </c>
      <c r="F254" s="252" t="s">
        <v>464</v>
      </c>
      <c r="G254" s="250"/>
      <c r="H254" s="251" t="s">
        <v>1</v>
      </c>
      <c r="I254" s="253"/>
      <c r="J254" s="250"/>
      <c r="K254" s="250"/>
      <c r="L254" s="254"/>
      <c r="M254" s="255"/>
      <c r="N254" s="256"/>
      <c r="O254" s="256"/>
      <c r="P254" s="256"/>
      <c r="Q254" s="256"/>
      <c r="R254" s="256"/>
      <c r="S254" s="256"/>
      <c r="T254" s="257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T254" s="258" t="s">
        <v>134</v>
      </c>
      <c r="AU254" s="258" t="s">
        <v>132</v>
      </c>
      <c r="AV254" s="14" t="s">
        <v>82</v>
      </c>
      <c r="AW254" s="14" t="s">
        <v>32</v>
      </c>
      <c r="AX254" s="14" t="s">
        <v>77</v>
      </c>
      <c r="AY254" s="258" t="s">
        <v>124</v>
      </c>
    </row>
    <row r="255" spans="1:51" s="13" customFormat="1" ht="12">
      <c r="A255" s="13"/>
      <c r="B255" s="226"/>
      <c r="C255" s="227"/>
      <c r="D255" s="228" t="s">
        <v>134</v>
      </c>
      <c r="E255" s="229" t="s">
        <v>1</v>
      </c>
      <c r="F255" s="230" t="s">
        <v>465</v>
      </c>
      <c r="G255" s="227"/>
      <c r="H255" s="231">
        <v>11.76</v>
      </c>
      <c r="I255" s="232"/>
      <c r="J255" s="227"/>
      <c r="K255" s="227"/>
      <c r="L255" s="233"/>
      <c r="M255" s="234"/>
      <c r="N255" s="235"/>
      <c r="O255" s="235"/>
      <c r="P255" s="235"/>
      <c r="Q255" s="235"/>
      <c r="R255" s="235"/>
      <c r="S255" s="235"/>
      <c r="T255" s="236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37" t="s">
        <v>134</v>
      </c>
      <c r="AU255" s="237" t="s">
        <v>132</v>
      </c>
      <c r="AV255" s="13" t="s">
        <v>132</v>
      </c>
      <c r="AW255" s="13" t="s">
        <v>32</v>
      </c>
      <c r="AX255" s="13" t="s">
        <v>77</v>
      </c>
      <c r="AY255" s="237" t="s">
        <v>124</v>
      </c>
    </row>
    <row r="256" spans="1:51" s="15" customFormat="1" ht="12">
      <c r="A256" s="15"/>
      <c r="B256" s="259"/>
      <c r="C256" s="260"/>
      <c r="D256" s="228" t="s">
        <v>134</v>
      </c>
      <c r="E256" s="261" t="s">
        <v>1</v>
      </c>
      <c r="F256" s="262" t="s">
        <v>237</v>
      </c>
      <c r="G256" s="260"/>
      <c r="H256" s="263">
        <v>102.54</v>
      </c>
      <c r="I256" s="264"/>
      <c r="J256" s="260"/>
      <c r="K256" s="260"/>
      <c r="L256" s="265"/>
      <c r="M256" s="266"/>
      <c r="N256" s="267"/>
      <c r="O256" s="267"/>
      <c r="P256" s="267"/>
      <c r="Q256" s="267"/>
      <c r="R256" s="267"/>
      <c r="S256" s="267"/>
      <c r="T256" s="268"/>
      <c r="U256" s="15"/>
      <c r="V256" s="15"/>
      <c r="W256" s="15"/>
      <c r="X256" s="15"/>
      <c r="Y256" s="15"/>
      <c r="Z256" s="15"/>
      <c r="AA256" s="15"/>
      <c r="AB256" s="15"/>
      <c r="AC256" s="15"/>
      <c r="AD256" s="15"/>
      <c r="AE256" s="15"/>
      <c r="AT256" s="269" t="s">
        <v>134</v>
      </c>
      <c r="AU256" s="269" t="s">
        <v>132</v>
      </c>
      <c r="AV256" s="15" t="s">
        <v>131</v>
      </c>
      <c r="AW256" s="15" t="s">
        <v>32</v>
      </c>
      <c r="AX256" s="15" t="s">
        <v>82</v>
      </c>
      <c r="AY256" s="269" t="s">
        <v>124</v>
      </c>
    </row>
    <row r="257" spans="1:65" s="2" customFormat="1" ht="24.15" customHeight="1">
      <c r="A257" s="38"/>
      <c r="B257" s="39"/>
      <c r="C257" s="212" t="s">
        <v>466</v>
      </c>
      <c r="D257" s="212" t="s">
        <v>127</v>
      </c>
      <c r="E257" s="213" t="s">
        <v>467</v>
      </c>
      <c r="F257" s="214" t="s">
        <v>468</v>
      </c>
      <c r="G257" s="215" t="s">
        <v>150</v>
      </c>
      <c r="H257" s="216">
        <v>102.54</v>
      </c>
      <c r="I257" s="217"/>
      <c r="J257" s="218">
        <f>ROUND(I257*H257,2)</f>
        <v>0</v>
      </c>
      <c r="K257" s="219"/>
      <c r="L257" s="44"/>
      <c r="M257" s="220" t="s">
        <v>1</v>
      </c>
      <c r="N257" s="221" t="s">
        <v>43</v>
      </c>
      <c r="O257" s="91"/>
      <c r="P257" s="222">
        <f>O257*H257</f>
        <v>0</v>
      </c>
      <c r="Q257" s="222">
        <v>0.00318</v>
      </c>
      <c r="R257" s="222">
        <f>Q257*H257</f>
        <v>0.3260772</v>
      </c>
      <c r="S257" s="222">
        <v>0</v>
      </c>
      <c r="T257" s="223">
        <f>S257*H257</f>
        <v>0</v>
      </c>
      <c r="U257" s="38"/>
      <c r="V257" s="38"/>
      <c r="W257" s="38"/>
      <c r="X257" s="38"/>
      <c r="Y257" s="38"/>
      <c r="Z257" s="38"/>
      <c r="AA257" s="38"/>
      <c r="AB257" s="38"/>
      <c r="AC257" s="38"/>
      <c r="AD257" s="38"/>
      <c r="AE257" s="38"/>
      <c r="AR257" s="224" t="s">
        <v>188</v>
      </c>
      <c r="AT257" s="224" t="s">
        <v>127</v>
      </c>
      <c r="AU257" s="224" t="s">
        <v>132</v>
      </c>
      <c r="AY257" s="17" t="s">
        <v>124</v>
      </c>
      <c r="BE257" s="225">
        <f>IF(N257="základní",J257,0)</f>
        <v>0</v>
      </c>
      <c r="BF257" s="225">
        <f>IF(N257="snížená",J257,0)</f>
        <v>0</v>
      </c>
      <c r="BG257" s="225">
        <f>IF(N257="zákl. přenesená",J257,0)</f>
        <v>0</v>
      </c>
      <c r="BH257" s="225">
        <f>IF(N257="sníž. přenesená",J257,0)</f>
        <v>0</v>
      </c>
      <c r="BI257" s="225">
        <f>IF(N257="nulová",J257,0)</f>
        <v>0</v>
      </c>
      <c r="BJ257" s="17" t="s">
        <v>132</v>
      </c>
      <c r="BK257" s="225">
        <f>ROUND(I257*H257,2)</f>
        <v>0</v>
      </c>
      <c r="BL257" s="17" t="s">
        <v>188</v>
      </c>
      <c r="BM257" s="224" t="s">
        <v>469</v>
      </c>
    </row>
    <row r="258" spans="1:65" s="2" customFormat="1" ht="24.15" customHeight="1">
      <c r="A258" s="38"/>
      <c r="B258" s="39"/>
      <c r="C258" s="212" t="s">
        <v>470</v>
      </c>
      <c r="D258" s="212" t="s">
        <v>127</v>
      </c>
      <c r="E258" s="213" t="s">
        <v>471</v>
      </c>
      <c r="F258" s="214" t="s">
        <v>472</v>
      </c>
      <c r="G258" s="215" t="s">
        <v>150</v>
      </c>
      <c r="H258" s="216">
        <v>102.54</v>
      </c>
      <c r="I258" s="217"/>
      <c r="J258" s="218">
        <f>ROUND(I258*H258,2)</f>
        <v>0</v>
      </c>
      <c r="K258" s="219"/>
      <c r="L258" s="44"/>
      <c r="M258" s="220" t="s">
        <v>1</v>
      </c>
      <c r="N258" s="221" t="s">
        <v>43</v>
      </c>
      <c r="O258" s="91"/>
      <c r="P258" s="222">
        <f>O258*H258</f>
        <v>0</v>
      </c>
      <c r="Q258" s="222">
        <v>0.0002</v>
      </c>
      <c r="R258" s="222">
        <f>Q258*H258</f>
        <v>0.020508000000000002</v>
      </c>
      <c r="S258" s="222">
        <v>0</v>
      </c>
      <c r="T258" s="223">
        <f>S258*H258</f>
        <v>0</v>
      </c>
      <c r="U258" s="38"/>
      <c r="V258" s="38"/>
      <c r="W258" s="38"/>
      <c r="X258" s="38"/>
      <c r="Y258" s="38"/>
      <c r="Z258" s="38"/>
      <c r="AA258" s="38"/>
      <c r="AB258" s="38"/>
      <c r="AC258" s="38"/>
      <c r="AD258" s="38"/>
      <c r="AE258" s="38"/>
      <c r="AR258" s="224" t="s">
        <v>188</v>
      </c>
      <c r="AT258" s="224" t="s">
        <v>127</v>
      </c>
      <c r="AU258" s="224" t="s">
        <v>132</v>
      </c>
      <c r="AY258" s="17" t="s">
        <v>124</v>
      </c>
      <c r="BE258" s="225">
        <f>IF(N258="základní",J258,0)</f>
        <v>0</v>
      </c>
      <c r="BF258" s="225">
        <f>IF(N258="snížená",J258,0)</f>
        <v>0</v>
      </c>
      <c r="BG258" s="225">
        <f>IF(N258="zákl. přenesená",J258,0)</f>
        <v>0</v>
      </c>
      <c r="BH258" s="225">
        <f>IF(N258="sníž. přenesená",J258,0)</f>
        <v>0</v>
      </c>
      <c r="BI258" s="225">
        <f>IF(N258="nulová",J258,0)</f>
        <v>0</v>
      </c>
      <c r="BJ258" s="17" t="s">
        <v>132</v>
      </c>
      <c r="BK258" s="225">
        <f>ROUND(I258*H258,2)</f>
        <v>0</v>
      </c>
      <c r="BL258" s="17" t="s">
        <v>188</v>
      </c>
      <c r="BM258" s="224" t="s">
        <v>473</v>
      </c>
    </row>
    <row r="259" spans="1:65" s="2" customFormat="1" ht="33" customHeight="1">
      <c r="A259" s="38"/>
      <c r="B259" s="39"/>
      <c r="C259" s="212" t="s">
        <v>474</v>
      </c>
      <c r="D259" s="212" t="s">
        <v>127</v>
      </c>
      <c r="E259" s="213" t="s">
        <v>475</v>
      </c>
      <c r="F259" s="214" t="s">
        <v>476</v>
      </c>
      <c r="G259" s="215" t="s">
        <v>150</v>
      </c>
      <c r="H259" s="216">
        <v>102.54</v>
      </c>
      <c r="I259" s="217"/>
      <c r="J259" s="218">
        <f>ROUND(I259*H259,2)</f>
        <v>0</v>
      </c>
      <c r="K259" s="219"/>
      <c r="L259" s="44"/>
      <c r="M259" s="220" t="s">
        <v>1</v>
      </c>
      <c r="N259" s="221" t="s">
        <v>43</v>
      </c>
      <c r="O259" s="91"/>
      <c r="P259" s="222">
        <f>O259*H259</f>
        <v>0</v>
      </c>
      <c r="Q259" s="222">
        <v>0.00028</v>
      </c>
      <c r="R259" s="222">
        <f>Q259*H259</f>
        <v>0.0287112</v>
      </c>
      <c r="S259" s="222">
        <v>0</v>
      </c>
      <c r="T259" s="223">
        <f>S259*H259</f>
        <v>0</v>
      </c>
      <c r="U259" s="38"/>
      <c r="V259" s="38"/>
      <c r="W259" s="38"/>
      <c r="X259" s="38"/>
      <c r="Y259" s="38"/>
      <c r="Z259" s="38"/>
      <c r="AA259" s="38"/>
      <c r="AB259" s="38"/>
      <c r="AC259" s="38"/>
      <c r="AD259" s="38"/>
      <c r="AE259" s="38"/>
      <c r="AR259" s="224" t="s">
        <v>188</v>
      </c>
      <c r="AT259" s="224" t="s">
        <v>127</v>
      </c>
      <c r="AU259" s="224" t="s">
        <v>132</v>
      </c>
      <c r="AY259" s="17" t="s">
        <v>124</v>
      </c>
      <c r="BE259" s="225">
        <f>IF(N259="základní",J259,0)</f>
        <v>0</v>
      </c>
      <c r="BF259" s="225">
        <f>IF(N259="snížená",J259,0)</f>
        <v>0</v>
      </c>
      <c r="BG259" s="225">
        <f>IF(N259="zákl. přenesená",J259,0)</f>
        <v>0</v>
      </c>
      <c r="BH259" s="225">
        <f>IF(N259="sníž. přenesená",J259,0)</f>
        <v>0</v>
      </c>
      <c r="BI259" s="225">
        <f>IF(N259="nulová",J259,0)</f>
        <v>0</v>
      </c>
      <c r="BJ259" s="17" t="s">
        <v>132</v>
      </c>
      <c r="BK259" s="225">
        <f>ROUND(I259*H259,2)</f>
        <v>0</v>
      </c>
      <c r="BL259" s="17" t="s">
        <v>188</v>
      </c>
      <c r="BM259" s="224" t="s">
        <v>477</v>
      </c>
    </row>
    <row r="260" spans="1:63" s="12" customFormat="1" ht="25.9" customHeight="1">
      <c r="A260" s="12"/>
      <c r="B260" s="196"/>
      <c r="C260" s="197"/>
      <c r="D260" s="198" t="s">
        <v>76</v>
      </c>
      <c r="E260" s="199" t="s">
        <v>478</v>
      </c>
      <c r="F260" s="199" t="s">
        <v>479</v>
      </c>
      <c r="G260" s="197"/>
      <c r="H260" s="197"/>
      <c r="I260" s="200"/>
      <c r="J260" s="201">
        <f>BK260</f>
        <v>0</v>
      </c>
      <c r="K260" s="197"/>
      <c r="L260" s="202"/>
      <c r="M260" s="203"/>
      <c r="N260" s="204"/>
      <c r="O260" s="204"/>
      <c r="P260" s="205">
        <f>SUM(P261:P263)</f>
        <v>0</v>
      </c>
      <c r="Q260" s="204"/>
      <c r="R260" s="205">
        <f>SUM(R261:R263)</f>
        <v>0</v>
      </c>
      <c r="S260" s="204"/>
      <c r="T260" s="206">
        <f>SUM(T261:T263)</f>
        <v>0</v>
      </c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R260" s="207" t="s">
        <v>131</v>
      </c>
      <c r="AT260" s="208" t="s">
        <v>76</v>
      </c>
      <c r="AU260" s="208" t="s">
        <v>77</v>
      </c>
      <c r="AY260" s="207" t="s">
        <v>124</v>
      </c>
      <c r="BK260" s="209">
        <f>SUM(BK261:BK263)</f>
        <v>0</v>
      </c>
    </row>
    <row r="261" spans="1:65" s="2" customFormat="1" ht="16.5" customHeight="1">
      <c r="A261" s="38"/>
      <c r="B261" s="39"/>
      <c r="C261" s="212" t="s">
        <v>480</v>
      </c>
      <c r="D261" s="212" t="s">
        <v>127</v>
      </c>
      <c r="E261" s="213" t="s">
        <v>481</v>
      </c>
      <c r="F261" s="214" t="s">
        <v>482</v>
      </c>
      <c r="G261" s="215" t="s">
        <v>483</v>
      </c>
      <c r="H261" s="216">
        <v>8</v>
      </c>
      <c r="I261" s="217"/>
      <c r="J261" s="218">
        <f>ROUND(I261*H261,2)</f>
        <v>0</v>
      </c>
      <c r="K261" s="219"/>
      <c r="L261" s="44"/>
      <c r="M261" s="220" t="s">
        <v>1</v>
      </c>
      <c r="N261" s="221" t="s">
        <v>43</v>
      </c>
      <c r="O261" s="91"/>
      <c r="P261" s="222">
        <f>O261*H261</f>
        <v>0</v>
      </c>
      <c r="Q261" s="222">
        <v>0</v>
      </c>
      <c r="R261" s="222">
        <f>Q261*H261</f>
        <v>0</v>
      </c>
      <c r="S261" s="222">
        <v>0</v>
      </c>
      <c r="T261" s="223">
        <f>S261*H261</f>
        <v>0</v>
      </c>
      <c r="U261" s="38"/>
      <c r="V261" s="38"/>
      <c r="W261" s="38"/>
      <c r="X261" s="38"/>
      <c r="Y261" s="38"/>
      <c r="Z261" s="38"/>
      <c r="AA261" s="38"/>
      <c r="AB261" s="38"/>
      <c r="AC261" s="38"/>
      <c r="AD261" s="38"/>
      <c r="AE261" s="38"/>
      <c r="AR261" s="224" t="s">
        <v>484</v>
      </c>
      <c r="AT261" s="224" t="s">
        <v>127</v>
      </c>
      <c r="AU261" s="224" t="s">
        <v>82</v>
      </c>
      <c r="AY261" s="17" t="s">
        <v>124</v>
      </c>
      <c r="BE261" s="225">
        <f>IF(N261="základní",J261,0)</f>
        <v>0</v>
      </c>
      <c r="BF261" s="225">
        <f>IF(N261="snížená",J261,0)</f>
        <v>0</v>
      </c>
      <c r="BG261" s="225">
        <f>IF(N261="zákl. přenesená",J261,0)</f>
        <v>0</v>
      </c>
      <c r="BH261" s="225">
        <f>IF(N261="sníž. přenesená",J261,0)</f>
        <v>0</v>
      </c>
      <c r="BI261" s="225">
        <f>IF(N261="nulová",J261,0)</f>
        <v>0</v>
      </c>
      <c r="BJ261" s="17" t="s">
        <v>132</v>
      </c>
      <c r="BK261" s="225">
        <f>ROUND(I261*H261,2)</f>
        <v>0</v>
      </c>
      <c r="BL261" s="17" t="s">
        <v>484</v>
      </c>
      <c r="BM261" s="224" t="s">
        <v>485</v>
      </c>
    </row>
    <row r="262" spans="1:51" s="14" customFormat="1" ht="12">
      <c r="A262" s="14"/>
      <c r="B262" s="249"/>
      <c r="C262" s="250"/>
      <c r="D262" s="228" t="s">
        <v>134</v>
      </c>
      <c r="E262" s="251" t="s">
        <v>1</v>
      </c>
      <c r="F262" s="252" t="s">
        <v>486</v>
      </c>
      <c r="G262" s="250"/>
      <c r="H262" s="251" t="s">
        <v>1</v>
      </c>
      <c r="I262" s="253"/>
      <c r="J262" s="250"/>
      <c r="K262" s="250"/>
      <c r="L262" s="254"/>
      <c r="M262" s="255"/>
      <c r="N262" s="256"/>
      <c r="O262" s="256"/>
      <c r="P262" s="256"/>
      <c r="Q262" s="256"/>
      <c r="R262" s="256"/>
      <c r="S262" s="256"/>
      <c r="T262" s="257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T262" s="258" t="s">
        <v>134</v>
      </c>
      <c r="AU262" s="258" t="s">
        <v>82</v>
      </c>
      <c r="AV262" s="14" t="s">
        <v>82</v>
      </c>
      <c r="AW262" s="14" t="s">
        <v>32</v>
      </c>
      <c r="AX262" s="14" t="s">
        <v>77</v>
      </c>
      <c r="AY262" s="258" t="s">
        <v>124</v>
      </c>
    </row>
    <row r="263" spans="1:51" s="13" customFormat="1" ht="12">
      <c r="A263" s="13"/>
      <c r="B263" s="226"/>
      <c r="C263" s="227"/>
      <c r="D263" s="228" t="s">
        <v>134</v>
      </c>
      <c r="E263" s="229" t="s">
        <v>1</v>
      </c>
      <c r="F263" s="230" t="s">
        <v>144</v>
      </c>
      <c r="G263" s="227"/>
      <c r="H263" s="231">
        <v>8</v>
      </c>
      <c r="I263" s="232"/>
      <c r="J263" s="227"/>
      <c r="K263" s="227"/>
      <c r="L263" s="233"/>
      <c r="M263" s="234"/>
      <c r="N263" s="235"/>
      <c r="O263" s="235"/>
      <c r="P263" s="235"/>
      <c r="Q263" s="235"/>
      <c r="R263" s="235"/>
      <c r="S263" s="235"/>
      <c r="T263" s="236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237" t="s">
        <v>134</v>
      </c>
      <c r="AU263" s="237" t="s">
        <v>82</v>
      </c>
      <c r="AV263" s="13" t="s">
        <v>132</v>
      </c>
      <c r="AW263" s="13" t="s">
        <v>32</v>
      </c>
      <c r="AX263" s="13" t="s">
        <v>82</v>
      </c>
      <c r="AY263" s="237" t="s">
        <v>124</v>
      </c>
    </row>
    <row r="264" spans="1:63" s="12" customFormat="1" ht="25.9" customHeight="1">
      <c r="A264" s="12"/>
      <c r="B264" s="196"/>
      <c r="C264" s="197"/>
      <c r="D264" s="198" t="s">
        <v>76</v>
      </c>
      <c r="E264" s="199" t="s">
        <v>487</v>
      </c>
      <c r="F264" s="199" t="s">
        <v>488</v>
      </c>
      <c r="G264" s="197"/>
      <c r="H264" s="197"/>
      <c r="I264" s="200"/>
      <c r="J264" s="201">
        <f>BK264</f>
        <v>0</v>
      </c>
      <c r="K264" s="197"/>
      <c r="L264" s="202"/>
      <c r="M264" s="203"/>
      <c r="N264" s="204"/>
      <c r="O264" s="204"/>
      <c r="P264" s="205">
        <f>P265</f>
        <v>0</v>
      </c>
      <c r="Q264" s="204"/>
      <c r="R264" s="205">
        <f>R265</f>
        <v>0</v>
      </c>
      <c r="S264" s="204"/>
      <c r="T264" s="206">
        <f>T265</f>
        <v>0</v>
      </c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R264" s="207" t="s">
        <v>153</v>
      </c>
      <c r="AT264" s="208" t="s">
        <v>76</v>
      </c>
      <c r="AU264" s="208" t="s">
        <v>77</v>
      </c>
      <c r="AY264" s="207" t="s">
        <v>124</v>
      </c>
      <c r="BK264" s="209">
        <f>BK265</f>
        <v>0</v>
      </c>
    </row>
    <row r="265" spans="1:63" s="12" customFormat="1" ht="22.8" customHeight="1">
      <c r="A265" s="12"/>
      <c r="B265" s="196"/>
      <c r="C265" s="197"/>
      <c r="D265" s="198" t="s">
        <v>76</v>
      </c>
      <c r="E265" s="210" t="s">
        <v>489</v>
      </c>
      <c r="F265" s="210" t="s">
        <v>490</v>
      </c>
      <c r="G265" s="197"/>
      <c r="H265" s="197"/>
      <c r="I265" s="200"/>
      <c r="J265" s="211">
        <f>BK265</f>
        <v>0</v>
      </c>
      <c r="K265" s="197"/>
      <c r="L265" s="202"/>
      <c r="M265" s="203"/>
      <c r="N265" s="204"/>
      <c r="O265" s="204"/>
      <c r="P265" s="205">
        <f>P266</f>
        <v>0</v>
      </c>
      <c r="Q265" s="204"/>
      <c r="R265" s="205">
        <f>R266</f>
        <v>0</v>
      </c>
      <c r="S265" s="204"/>
      <c r="T265" s="206">
        <f>T266</f>
        <v>0</v>
      </c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R265" s="207" t="s">
        <v>153</v>
      </c>
      <c r="AT265" s="208" t="s">
        <v>76</v>
      </c>
      <c r="AU265" s="208" t="s">
        <v>82</v>
      </c>
      <c r="AY265" s="207" t="s">
        <v>124</v>
      </c>
      <c r="BK265" s="209">
        <f>BK266</f>
        <v>0</v>
      </c>
    </row>
    <row r="266" spans="1:65" s="2" customFormat="1" ht="16.5" customHeight="1">
      <c r="A266" s="38"/>
      <c r="B266" s="39"/>
      <c r="C266" s="212" t="s">
        <v>491</v>
      </c>
      <c r="D266" s="212" t="s">
        <v>127</v>
      </c>
      <c r="E266" s="213" t="s">
        <v>492</v>
      </c>
      <c r="F266" s="214" t="s">
        <v>493</v>
      </c>
      <c r="G266" s="215" t="s">
        <v>494</v>
      </c>
      <c r="H266" s="216">
        <v>1</v>
      </c>
      <c r="I266" s="217"/>
      <c r="J266" s="218">
        <f>ROUND(I266*H266,2)</f>
        <v>0</v>
      </c>
      <c r="K266" s="219"/>
      <c r="L266" s="44"/>
      <c r="M266" s="270" t="s">
        <v>1</v>
      </c>
      <c r="N266" s="271" t="s">
        <v>43</v>
      </c>
      <c r="O266" s="272"/>
      <c r="P266" s="273">
        <f>O266*H266</f>
        <v>0</v>
      </c>
      <c r="Q266" s="273">
        <v>0</v>
      </c>
      <c r="R266" s="273">
        <f>Q266*H266</f>
        <v>0</v>
      </c>
      <c r="S266" s="273">
        <v>0</v>
      </c>
      <c r="T266" s="274">
        <f>S266*H266</f>
        <v>0</v>
      </c>
      <c r="U266" s="38"/>
      <c r="V266" s="38"/>
      <c r="W266" s="38"/>
      <c r="X266" s="38"/>
      <c r="Y266" s="38"/>
      <c r="Z266" s="38"/>
      <c r="AA266" s="38"/>
      <c r="AB266" s="38"/>
      <c r="AC266" s="38"/>
      <c r="AD266" s="38"/>
      <c r="AE266" s="38"/>
      <c r="AR266" s="224" t="s">
        <v>495</v>
      </c>
      <c r="AT266" s="224" t="s">
        <v>127</v>
      </c>
      <c r="AU266" s="224" t="s">
        <v>132</v>
      </c>
      <c r="AY266" s="17" t="s">
        <v>124</v>
      </c>
      <c r="BE266" s="225">
        <f>IF(N266="základní",J266,0)</f>
        <v>0</v>
      </c>
      <c r="BF266" s="225">
        <f>IF(N266="snížená",J266,0)</f>
        <v>0</v>
      </c>
      <c r="BG266" s="225">
        <f>IF(N266="zákl. přenesená",J266,0)</f>
        <v>0</v>
      </c>
      <c r="BH266" s="225">
        <f>IF(N266="sníž. přenesená",J266,0)</f>
        <v>0</v>
      </c>
      <c r="BI266" s="225">
        <f>IF(N266="nulová",J266,0)</f>
        <v>0</v>
      </c>
      <c r="BJ266" s="17" t="s">
        <v>132</v>
      </c>
      <c r="BK266" s="225">
        <f>ROUND(I266*H266,2)</f>
        <v>0</v>
      </c>
      <c r="BL266" s="17" t="s">
        <v>495</v>
      </c>
      <c r="BM266" s="224" t="s">
        <v>496</v>
      </c>
    </row>
    <row r="267" spans="1:31" s="2" customFormat="1" ht="6.95" customHeight="1">
      <c r="A267" s="38"/>
      <c r="B267" s="66"/>
      <c r="C267" s="67"/>
      <c r="D267" s="67"/>
      <c r="E267" s="67"/>
      <c r="F267" s="67"/>
      <c r="G267" s="67"/>
      <c r="H267" s="67"/>
      <c r="I267" s="67"/>
      <c r="J267" s="67"/>
      <c r="K267" s="67"/>
      <c r="L267" s="44"/>
      <c r="M267" s="38"/>
      <c r="O267" s="38"/>
      <c r="P267" s="38"/>
      <c r="Q267" s="38"/>
      <c r="R267" s="38"/>
      <c r="S267" s="38"/>
      <c r="T267" s="38"/>
      <c r="U267" s="38"/>
      <c r="V267" s="38"/>
      <c r="W267" s="38"/>
      <c r="X267" s="38"/>
      <c r="Y267" s="38"/>
      <c r="Z267" s="38"/>
      <c r="AA267" s="38"/>
      <c r="AB267" s="38"/>
      <c r="AC267" s="38"/>
      <c r="AD267" s="38"/>
      <c r="AE267" s="38"/>
    </row>
  </sheetData>
  <sheetProtection password="CC35" sheet="1" objects="1" scenarios="1" formatColumns="0" formatRows="0" autoFilter="0"/>
  <autoFilter ref="C130:K266"/>
  <mergeCells count="6">
    <mergeCell ref="E7:H7"/>
    <mergeCell ref="E16:H16"/>
    <mergeCell ref="E25:H25"/>
    <mergeCell ref="E85:H85"/>
    <mergeCell ref="E123:H12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ACERNBLS\LSada</dc:creator>
  <cp:keywords/>
  <dc:description/>
  <cp:lastModifiedBy>ACERNBLS\LSada</cp:lastModifiedBy>
  <dcterms:created xsi:type="dcterms:W3CDTF">2023-06-07T14:51:08Z</dcterms:created>
  <dcterms:modified xsi:type="dcterms:W3CDTF">2023-06-07T14:51:12Z</dcterms:modified>
  <cp:category/>
  <cp:version/>
  <cp:contentType/>
  <cp:contentStatus/>
</cp:coreProperties>
</file>