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esktop\PROJEKTY 2024\5.2024   MŠ SVATAVA - PD PRO DOTACE\NA ODEVZDÁNÍ 29-4-24\VYTÁPĚNÍ\"/>
    </mc:Choice>
  </mc:AlternateContent>
  <xr:revisionPtr revIDLastSave="0" documentId="13_ncr:1_{521F2EE0-FED6-4E26-82AD-6E03307C80CF}" xr6:coauthVersionLast="47" xr6:coauthVersionMax="47" xr10:uidLastSave="{00000000-0000-0000-0000-000000000000}"/>
  <bookViews>
    <workbookView xWindow="-110" yWindow="-110" windowWidth="38620" windowHeight="212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Pol'!$A$1:$U$61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1" i="12" l="1"/>
  <c r="F39" i="1" s="1"/>
  <c r="F9" i="12"/>
  <c r="G9" i="12" s="1"/>
  <c r="I9" i="12"/>
  <c r="K9" i="12"/>
  <c r="O9" i="12"/>
  <c r="Q9" i="12"/>
  <c r="U9" i="12"/>
  <c r="F10" i="12"/>
  <c r="G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/>
  <c r="I15" i="12"/>
  <c r="K15" i="12"/>
  <c r="M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1" i="12"/>
  <c r="G21" i="12" s="1"/>
  <c r="I21" i="12"/>
  <c r="K21" i="12"/>
  <c r="O21" i="12"/>
  <c r="O20" i="12" s="1"/>
  <c r="Q21" i="12"/>
  <c r="U21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6" i="12"/>
  <c r="G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I47" i="12"/>
  <c r="G50" i="1" s="1"/>
  <c r="I50" i="1" s="1"/>
  <c r="K47" i="12"/>
  <c r="H50" i="1" s="1"/>
  <c r="F48" i="12"/>
  <c r="G48" i="12" s="1"/>
  <c r="M48" i="12" s="1"/>
  <c r="I48" i="12"/>
  <c r="K48" i="12"/>
  <c r="O48" i="12"/>
  <c r="Q48" i="12"/>
  <c r="U48" i="12"/>
  <c r="F49" i="12"/>
  <c r="G49" i="12" s="1"/>
  <c r="I49" i="12"/>
  <c r="K49" i="12"/>
  <c r="O49" i="12"/>
  <c r="Q49" i="12"/>
  <c r="U49" i="12"/>
  <c r="I20" i="1"/>
  <c r="G20" i="1"/>
  <c r="E20" i="1"/>
  <c r="I19" i="1"/>
  <c r="G19" i="1"/>
  <c r="E19" i="1"/>
  <c r="I18" i="1"/>
  <c r="G18" i="1"/>
  <c r="E18" i="1"/>
  <c r="G27" i="1"/>
  <c r="J28" i="1"/>
  <c r="J26" i="1"/>
  <c r="G38" i="1"/>
  <c r="F38" i="1"/>
  <c r="H32" i="1"/>
  <c r="J23" i="1"/>
  <c r="J24" i="1"/>
  <c r="J25" i="1"/>
  <c r="J27" i="1"/>
  <c r="E24" i="1"/>
  <c r="E26" i="1"/>
  <c r="M9" i="12" l="1"/>
  <c r="AD51" i="12"/>
  <c r="G39" i="1" s="1"/>
  <c r="G40" i="1" s="1"/>
  <c r="G25" i="1" s="1"/>
  <c r="G26" i="1" s="1"/>
  <c r="F40" i="1"/>
  <c r="G23" i="1" s="1"/>
  <c r="I20" i="12"/>
  <c r="G48" i="1" s="1"/>
  <c r="K20" i="12"/>
  <c r="H48" i="1" s="1"/>
  <c r="U8" i="12"/>
  <c r="U47" i="12"/>
  <c r="Q8" i="12"/>
  <c r="O47" i="12"/>
  <c r="Q35" i="12"/>
  <c r="Q47" i="12"/>
  <c r="O8" i="12"/>
  <c r="K35" i="12"/>
  <c r="H49" i="1" s="1"/>
  <c r="O35" i="12"/>
  <c r="K8" i="12"/>
  <c r="H47" i="1" s="1"/>
  <c r="I35" i="12"/>
  <c r="G49" i="1" s="1"/>
  <c r="I8" i="12"/>
  <c r="G47" i="1" s="1"/>
  <c r="U20" i="12"/>
  <c r="U35" i="12"/>
  <c r="Q20" i="12"/>
  <c r="G28" i="1"/>
  <c r="M21" i="12"/>
  <c r="M20" i="12" s="1"/>
  <c r="G20" i="12"/>
  <c r="G8" i="12"/>
  <c r="M10" i="12"/>
  <c r="M8" i="12" s="1"/>
  <c r="M49" i="12"/>
  <c r="M47" i="12" s="1"/>
  <c r="G47" i="12"/>
  <c r="M36" i="12"/>
  <c r="M35" i="12" s="1"/>
  <c r="G35" i="12"/>
  <c r="G51" i="1" l="1"/>
  <c r="E16" i="1"/>
  <c r="E21" i="1" s="1"/>
  <c r="I47" i="1"/>
  <c r="G17" i="1"/>
  <c r="I49" i="1"/>
  <c r="E17" i="1"/>
  <c r="I48" i="1"/>
  <c r="I17" i="1" s="1"/>
  <c r="G51" i="12"/>
  <c r="G16" i="1"/>
  <c r="G21" i="1" s="1"/>
  <c r="H51" i="1"/>
  <c r="H39" i="1"/>
  <c r="G24" i="1"/>
  <c r="G29" i="1" s="1"/>
  <c r="I39" i="1" l="1"/>
  <c r="I40" i="1" s="1"/>
  <c r="J39" i="1" s="1"/>
  <c r="J40" i="1" s="1"/>
  <c r="H40" i="1"/>
  <c r="I16" i="1"/>
  <c r="I21" i="1" s="1"/>
  <c r="I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<sst xmlns="http://schemas.openxmlformats.org/spreadsheetml/2006/main" count="307" uniqueCount="184">
  <si>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</si>
  <si>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</si>
  <si>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</si>
  <si>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</si>
  <si>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</si>
  <si>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</si>
  <si>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</si>
  <si>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</si>
  <si>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</si>
  <si>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</si>
  <si>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</si>
  <si>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</si>
  <si>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</si>
  <si>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</si>
  <si>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</si>
  <si>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</si>
  <si>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</si>
  <si>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</si>
  <si>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</si>
  <si>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</si>
  <si>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</si>
  <si>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</si>
  <si>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</si>
  <si>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</si>
  <si>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</si>
  <si>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</si>
  <si>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</si>
  <si>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</si>
  <si>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</si>
  <si>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</si>
  <si>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</si>
  <si>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</si>
  <si>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</si>
  <si>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</si>
  <si>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</si>
  <si>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</si>
  <si>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</si>
  <si>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</si>
  <si>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</si>
  <si>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</si>
  <si>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</si>
  <si>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</si>
  <si>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</si>
  <si>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Svatava</t>
  </si>
  <si>
    <t>Rozpočet:</t>
  </si>
  <si>
    <t>Misto</t>
  </si>
  <si>
    <t>Varská projektová s.r.o.</t>
  </si>
  <si>
    <t>VYTÁPĚNÍ MATEŘSKÉ ŠKOLY, k.ú. Svatava, p.p.č. 6404, 638 04.2022</t>
  </si>
  <si>
    <t>Městys Svatava</t>
  </si>
  <si>
    <t>ČSA 277</t>
  </si>
  <si>
    <t>357 03</t>
  </si>
  <si>
    <t>00573141</t>
  </si>
  <si>
    <t>CZ00573141</t>
  </si>
  <si>
    <t>Rozpočet</t>
  </si>
  <si>
    <t>Celkem za stavbu</t>
  </si>
  <si>
    <t>CZK</t>
  </si>
  <si>
    <t>Rekapitulace dílů</t>
  </si>
  <si>
    <t>Typ dílu</t>
  </si>
  <si>
    <t>63</t>
  </si>
  <si>
    <t>Podlahy a podlahové konstrukce</t>
  </si>
  <si>
    <t>733</t>
  </si>
  <si>
    <t>Rozvod potrubí</t>
  </si>
  <si>
    <t>735</t>
  </si>
  <si>
    <t>Otopná tělesa</t>
  </si>
  <si>
    <t>766</t>
  </si>
  <si>
    <t>Konstrukce truhlářské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</si>
  <si>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</si>
  <si>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</si>
  <si>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</si>
  <si>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</si>
  <si>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</si>
  <si>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</si>
  <si>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</si>
  <si>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</si>
  <si>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</si>
  <si>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</si>
  <si>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</si>
  <si>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</si>
  <si>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</si>
  <si>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</si>
  <si>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</si>
  <si>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</si>
  <si>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</si>
  <si>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</si>
  <si>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</si>
  <si>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</si>
  <si>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</si>
  <si>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</si>
  <si>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</si>
  <si>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</si>
  <si>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</si>
  <si>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</si>
  <si>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</si>
  <si>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</si>
  <si>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</si>
  <si>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965081712R00</t>
  </si>
  <si>
    <t>Bourání dlažeb keramických tl.10 mm, pl. do 1 m2</t>
  </si>
  <si>
    <t>m2</t>
  </si>
  <si>
    <t>POL1_0</t>
  </si>
  <si>
    <t>965041321R00</t>
  </si>
  <si>
    <t>Bourání podlah. betonu, tl. 10 cm, pl. 1 m2, pro potrubí vedené v podlaze</t>
  </si>
  <si>
    <t>m3</t>
  </si>
  <si>
    <t>776511820R00</t>
  </si>
  <si>
    <t>Odstranění PVC a koberců lepených s podložkou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</si>
  <si>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</si>
  <si>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</si>
  <si>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</si>
  <si>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</si>
  <si>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</si>
  <si>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979081111RT2</t>
  </si>
  <si>
    <t>Odvoz suti a vybour. hmot na skládku do 1 km, kontejnerem 4 t</t>
  </si>
  <si>
    <t>979081121R00</t>
  </si>
  <si>
    <t>Příplatek k odvozu za každý další 1 km</t>
  </si>
  <si>
    <t>979990103R00</t>
  </si>
  <si>
    <t>Poplatek za uložení suti - beton, skupina odpadu 170101</t>
  </si>
  <si>
    <t>979990182R00</t>
  </si>
  <si>
    <t>Poplatek za uložení suti - koberce, skupina odpadu 200307</t>
  </si>
  <si>
    <t>631313311R00</t>
  </si>
  <si>
    <t xml:space="preserve">Mazanina betonová tl. 10 cm </t>
  </si>
  <si>
    <t>771212113R00</t>
  </si>
  <si>
    <t>Kladení dlažby keramické do TM, vel. do 400x400 mm</t>
  </si>
  <si>
    <t>733151112R00</t>
  </si>
  <si>
    <t>Potrubí ocel. vně pozink. D 15x1,2</t>
  </si>
  <si>
    <t>m</t>
  </si>
  <si>
    <t>733151113R00</t>
  </si>
  <si>
    <t>Potrubí ocel. vně pozink. D 18x1,2</t>
  </si>
  <si>
    <t>733151114R00</t>
  </si>
  <si>
    <t>Potrubí ocel. vně pozink. D 22x1,5</t>
  </si>
  <si>
    <t>733151115R00</t>
  </si>
  <si>
    <t>Potrubí ocel. vně pozink. D 28x1,5</t>
  </si>
  <si>
    <t>733151116R00</t>
  </si>
  <si>
    <t>Potrubí ocel. vně pozink. D 35x1,5</t>
  </si>
  <si>
    <t>733151117R00</t>
  </si>
  <si>
    <t>Potrubí ocel. vně pozink. D 42x1,5</t>
  </si>
  <si>
    <t>733191113R00</t>
  </si>
  <si>
    <t>Manžety prostupové pro trubky do DN 50</t>
  </si>
  <si>
    <t>kus</t>
  </si>
  <si>
    <t>733190108R00</t>
  </si>
  <si>
    <t>Tlaková zkouška potrubí do DN 50</t>
  </si>
  <si>
    <t>733120819R00</t>
  </si>
  <si>
    <t>Demontáž potrubí ocelového do D 42</t>
  </si>
  <si>
    <t>722181213RT7</t>
  </si>
  <si>
    <t>Izolace návleková MIRELON tl. stěny 13 mm , vnitřní průměr 22 mm (potrubí v podlaze)</t>
  </si>
  <si>
    <t>722181213RT9</t>
  </si>
  <si>
    <t>Izolace návleková MIRELON PRO tl. stěny 13 mm, vnitřní průměr 28 mm (potrubí v podlaze)</t>
  </si>
  <si>
    <t>551200160R</t>
  </si>
  <si>
    <t xml:space="preserve">Hlavice termostatická </t>
  </si>
  <si>
    <t>POL3_0</t>
  </si>
  <si>
    <t>998733101R00</t>
  </si>
  <si>
    <t>Přesun hmot pro rozvody potrubí, výšky do 6 m</t>
  </si>
  <si>
    <t>733890801R00</t>
  </si>
  <si>
    <t>Přemístění vybouraných hmot - potrubí, H do 6 m</t>
  </si>
  <si>
    <t>735111810R00</t>
  </si>
  <si>
    <t>Demontáž těles otopných litinových článkových</t>
  </si>
  <si>
    <t>735151821R00</t>
  </si>
  <si>
    <t>Demontáž otopných těles panelových dvouřadých, délky do 1500 mm</t>
  </si>
  <si>
    <t>735291800R00</t>
  </si>
  <si>
    <t>Demontáž konzol otopných těles do odpadu</t>
  </si>
  <si>
    <t>735494811R00</t>
  </si>
  <si>
    <t>Vypuštění vody z otopných těles</t>
  </si>
  <si>
    <t>735156646R00</t>
  </si>
  <si>
    <t>735156666R00</t>
  </si>
  <si>
    <t>735156667R00</t>
  </si>
  <si>
    <t>735171103R00</t>
  </si>
  <si>
    <t>734263211R00</t>
  </si>
  <si>
    <t>Připojovací šroubení dvoutrub.rohové</t>
  </si>
  <si>
    <t>735890801R00</t>
  </si>
  <si>
    <t>Přemístění demont. hmot - otop. těles, H do 6 m</t>
  </si>
  <si>
    <t>998735101R00</t>
  </si>
  <si>
    <t>Přesun hmot pro otopná tělesa, výšky do 6 m</t>
  </si>
  <si>
    <t>766900010RA0</t>
  </si>
  <si>
    <t>Demontáž obložení radiátorů (kryty)</t>
  </si>
  <si>
    <t>POL2_0</t>
  </si>
  <si>
    <t>766411112R00</t>
  </si>
  <si>
    <t>Obložení radiátorů (kryty)</t>
  </si>
  <si>
    <t/>
  </si>
  <si>
    <t>SUM</t>
  </si>
  <si>
    <t>Poznámky uchazeče k zadání</t>
  </si>
  <si>
    <t>POPUZIV</t>
  </si>
  <si>
    <t>END</t>
  </si>
  <si>
    <t>Otopné těleso panelové 22 (bílé), v. 500 mm, dl. 1000 mm, vč. integrovaného termostatického ventilu</t>
  </si>
  <si>
    <t>Otopné těleso panelové 22 (bílé), v. 600 mm, dl. 1000 mm, vč. integrovaného termostatického ventilu</t>
  </si>
  <si>
    <t>Otopné těleso panelové 22 (bílé) , v. 600 mm, dl. 1200 mm, vč. integrovaného termostatického ventilu</t>
  </si>
  <si>
    <t>Těleso koupelnové (bílé), v. 600 mm, dl. 960 mm, vč. integrovaného termostatického ventilu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</si>
</sst>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7" t="s">
        <v>38</v>
      </c>
    </row>
    <row r="2" spans="1:7" ht="57.75" customHeight="1" x14ac:dyDescent="0.25">
      <c r="A2" s="182" t="s">
        <v>39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9" width="12.7265625" customWidth="1"/>
    <col min="10" max="10" width="6.7265625" customWidth="1"/>
    <col min="11" max="11" width="4.26953125" customWidth="1"/>
    <col min="12" max="15" width="10.7265625" customWidth="1"/>
  </cols>
  <sheetData>
    <row r="1" spans="1:15" ht="33.75" customHeight="1" x14ac:dyDescent="0.25">
      <c r="A1" s="62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5">
      <c r="A2" s="3"/>
      <c r="B2" s="70" t="s">
        <v>40</v>
      </c>
      <c r="C2" s="71"/>
      <c r="D2" s="227" t="s">
        <v>47</v>
      </c>
      <c r="E2" s="228"/>
      <c r="F2" s="228"/>
      <c r="G2" s="228"/>
      <c r="H2" s="228"/>
      <c r="I2" s="228"/>
      <c r="J2" s="229"/>
      <c r="O2" s="1"/>
    </row>
    <row r="3" spans="1:15" ht="23.25" customHeight="1" x14ac:dyDescent="0.25">
      <c r="A3" s="3"/>
      <c r="B3" s="72" t="s">
        <v>45</v>
      </c>
      <c r="C3" s="73"/>
      <c r="D3" s="190" t="s">
        <v>43</v>
      </c>
      <c r="E3" s="191"/>
      <c r="F3" s="191"/>
      <c r="G3" s="191"/>
      <c r="H3" s="191"/>
      <c r="I3" s="191"/>
      <c r="J3" s="192"/>
    </row>
    <row r="4" spans="1:15" ht="23.25" hidden="1" customHeight="1" x14ac:dyDescent="0.3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48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5">
      <c r="A6" s="3"/>
      <c r="B6" s="34"/>
      <c r="C6" s="22"/>
      <c r="D6" s="79" t="s">
        <v>49</v>
      </c>
      <c r="E6" s="22"/>
      <c r="F6" s="22"/>
      <c r="G6" s="22"/>
      <c r="H6" s="24" t="s">
        <v>34</v>
      </c>
      <c r="I6" s="79" t="s">
        <v>52</v>
      </c>
      <c r="J6" s="9"/>
    </row>
    <row r="7" spans="1:15" ht="15.75" customHeight="1" x14ac:dyDescent="0.25">
      <c r="A7" s="3"/>
      <c r="B7" s="35"/>
      <c r="C7" s="80" t="s">
        <v>50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22"/>
      <c r="E11" s="222"/>
      <c r="F11" s="222"/>
      <c r="G11" s="222"/>
      <c r="H11" s="24" t="s">
        <v>33</v>
      </c>
      <c r="I11" s="81"/>
      <c r="J11" s="9"/>
    </row>
    <row r="12" spans="1:15" ht="15.75" customHeight="1" x14ac:dyDescent="0.25">
      <c r="A12" s="3"/>
      <c r="B12" s="34"/>
      <c r="C12" s="22"/>
      <c r="D12" s="207"/>
      <c r="E12" s="207"/>
      <c r="F12" s="207"/>
      <c r="G12" s="207"/>
      <c r="H12" s="24" t="s">
        <v>34</v>
      </c>
      <c r="I12" s="81"/>
      <c r="J12" s="9"/>
    </row>
    <row r="13" spans="1:15" ht="15.75" customHeight="1" x14ac:dyDescent="0.25">
      <c r="A13" s="3"/>
      <c r="B13" s="35"/>
      <c r="C13" s="82"/>
      <c r="D13" s="208"/>
      <c r="E13" s="208"/>
      <c r="F13" s="208"/>
      <c r="G13" s="208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 t="s">
        <v>46</v>
      </c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230" t="s">
        <v>29</v>
      </c>
      <c r="F15" s="230"/>
      <c r="G15" s="203" t="s">
        <v>30</v>
      </c>
      <c r="H15" s="203"/>
      <c r="I15" s="203" t="s">
        <v>28</v>
      </c>
      <c r="J15" s="204"/>
    </row>
    <row r="16" spans="1:15" ht="23.25" customHeight="1" x14ac:dyDescent="0.25">
      <c r="A16" s="128" t="s">
        <v>23</v>
      </c>
      <c r="B16" s="129" t="s">
        <v>23</v>
      </c>
      <c r="C16" s="47"/>
      <c r="D16" s="48"/>
      <c r="E16" s="205">
        <f>SUMIF(F47:F50,A16,G47:G50)+SUMIF(F47:F50,"PSU",G47:G50)</f>
        <v>0</v>
      </c>
      <c r="F16" s="206"/>
      <c r="G16" s="205">
        <f>SUMIF(F47:F50,A16,H47:H50)+SUMIF(F47:F50,"PSU",H47:H50)</f>
        <v>0</v>
      </c>
      <c r="H16" s="206"/>
      <c r="I16" s="205">
        <f>SUMIF(F47:F50,A16,I47:I50)+SUMIF(F47:F50,"PSU",I47:I50)</f>
        <v>0</v>
      </c>
      <c r="J16" s="219"/>
    </row>
    <row r="17" spans="1:10" ht="23.25" customHeight="1" x14ac:dyDescent="0.25">
      <c r="A17" s="128" t="s">
        <v>24</v>
      </c>
      <c r="B17" s="129" t="s">
        <v>24</v>
      </c>
      <c r="C17" s="47"/>
      <c r="D17" s="48"/>
      <c r="E17" s="205">
        <f>SUMIF(F47:F50,A17,G47:G50)</f>
        <v>0</v>
      </c>
      <c r="F17" s="206"/>
      <c r="G17" s="205">
        <f>SUMIF(F47:F50,A17,H47:H50)</f>
        <v>0</v>
      </c>
      <c r="H17" s="206"/>
      <c r="I17" s="205">
        <f>SUMIF(F47:F50,A17,I47:I50)</f>
        <v>0</v>
      </c>
      <c r="J17" s="219"/>
    </row>
    <row r="18" spans="1:10" ht="23.25" customHeight="1" x14ac:dyDescent="0.25">
      <c r="A18" s="128" t="s">
        <v>25</v>
      </c>
      <c r="B18" s="129" t="s">
        <v>25</v>
      </c>
      <c r="C18" s="47"/>
      <c r="D18" s="48"/>
      <c r="E18" s="205">
        <f>SUMIF(F47:F50,A18,G47:G50)</f>
        <v>0</v>
      </c>
      <c r="F18" s="206"/>
      <c r="G18" s="205">
        <f>SUMIF(F47:F50,A18,H47:H50)</f>
        <v>0</v>
      </c>
      <c r="H18" s="206"/>
      <c r="I18" s="205">
        <f>SUMIF(F47:F50,A18,I47:I50)</f>
        <v>0</v>
      </c>
      <c r="J18" s="219"/>
    </row>
    <row r="19" spans="1:10" ht="23.25" customHeight="1" x14ac:dyDescent="0.25">
      <c r="A19" s="128" t="s">
        <v>66</v>
      </c>
      <c r="B19" s="129" t="s">
        <v>26</v>
      </c>
      <c r="C19" s="47"/>
      <c r="D19" s="48"/>
      <c r="E19" s="205">
        <f>SUMIF(F47:F50,A19,G47:G50)</f>
        <v>0</v>
      </c>
      <c r="F19" s="206"/>
      <c r="G19" s="205">
        <f>SUMIF(F47:F50,A19,H47:H50)</f>
        <v>0</v>
      </c>
      <c r="H19" s="206"/>
      <c r="I19" s="205">
        <f>SUMIF(F47:F50,A19,I47:I50)</f>
        <v>0</v>
      </c>
      <c r="J19" s="219"/>
    </row>
    <row r="20" spans="1:10" ht="23.25" customHeight="1" x14ac:dyDescent="0.25">
      <c r="A20" s="128" t="s">
        <v>67</v>
      </c>
      <c r="B20" s="129" t="s">
        <v>27</v>
      </c>
      <c r="C20" s="47"/>
      <c r="D20" s="48"/>
      <c r="E20" s="205">
        <f>SUMIF(F47:F50,A20,G47:G50)</f>
        <v>0</v>
      </c>
      <c r="F20" s="206"/>
      <c r="G20" s="205">
        <f>SUMIF(F47:F50,A20,H47:H50)</f>
        <v>0</v>
      </c>
      <c r="H20" s="206"/>
      <c r="I20" s="205">
        <f>SUMIF(F47:F50,A20,I47:I50)</f>
        <v>0</v>
      </c>
      <c r="J20" s="219"/>
    </row>
    <row r="21" spans="1:10" ht="23.25" customHeight="1" x14ac:dyDescent="0.3">
      <c r="A21" s="3"/>
      <c r="B21" s="63" t="s">
        <v>28</v>
      </c>
      <c r="C21" s="64"/>
      <c r="D21" s="65"/>
      <c r="E21" s="220">
        <f>SUM(E16:F20)</f>
        <v>0</v>
      </c>
      <c r="F21" s="221"/>
      <c r="G21" s="220">
        <f>SUM(G16:H20)</f>
        <v>0</v>
      </c>
      <c r="H21" s="221"/>
      <c r="I21" s="220">
        <f>SUM(I16:J20)</f>
        <v>0</v>
      </c>
      <c r="J21" s="226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4">
        <f>ZakladDPHSni*SazbaDPH1/100</f>
        <v>0</v>
      </c>
      <c r="H24" s="225"/>
      <c r="I24" s="225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3">
        <f>ZakladDPHZakl*SazbaDPH2/100</f>
        <v>0</v>
      </c>
      <c r="H26" s="214"/>
      <c r="I26" s="214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15">
        <f>0</f>
        <v>0</v>
      </c>
      <c r="H27" s="215"/>
      <c r="I27" s="215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202">
        <f>ZakladDPHSniVypocet+ZakladDPHZaklVypocet</f>
        <v>0</v>
      </c>
      <c r="H28" s="202"/>
      <c r="I28" s="202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16">
        <f>ZakladDPHSni+DPHSni+ZakladDPHZakl+DPHZakl+Zaokrouhleni</f>
        <v>0</v>
      </c>
      <c r="H29" s="216"/>
      <c r="I29" s="216"/>
      <c r="J29" s="107" t="s">
        <v>55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45440</v>
      </c>
      <c r="I32" s="32"/>
      <c r="J32" s="10"/>
    </row>
    <row r="33" spans="1:10" ht="47.25" customHeight="1" x14ac:dyDescent="0.25">
      <c r="A33" s="3"/>
      <c r="B33" s="3"/>
      <c r="J33" s="10"/>
    </row>
    <row r="34" spans="1:10" s="27" customFormat="1" ht="18.75" customHeight="1" x14ac:dyDescent="0.3">
      <c r="A34" s="26"/>
      <c r="B34" s="26"/>
      <c r="D34" s="209"/>
      <c r="E34" s="209"/>
      <c r="G34" s="209"/>
      <c r="H34" s="209"/>
      <c r="I34" s="209"/>
      <c r="J34" s="31"/>
    </row>
    <row r="35" spans="1:10" ht="12.75" customHeight="1" x14ac:dyDescent="0.25">
      <c r="A35" s="3"/>
      <c r="B35" s="3"/>
      <c r="D35" s="223" t="s">
        <v>2</v>
      </c>
      <c r="E35" s="223"/>
      <c r="H35" s="11" t="s">
        <v>3</v>
      </c>
      <c r="J35" s="10"/>
    </row>
    <row r="36" spans="1:10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4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5">
      <c r="A39" s="85">
        <v>1</v>
      </c>
      <c r="B39" s="91" t="s">
        <v>53</v>
      </c>
      <c r="C39" s="193" t="s">
        <v>47</v>
      </c>
      <c r="D39" s="194"/>
      <c r="E39" s="194"/>
      <c r="F39" s="96">
        <f>'Rozpočet Pol'!AC51</f>
        <v>0</v>
      </c>
      <c r="G39" s="97">
        <f>'Rozpočet Pol'!AD51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5">
      <c r="A40" s="85"/>
      <c r="B40" s="195" t="s">
        <v>54</v>
      </c>
      <c r="C40" s="196"/>
      <c r="D40" s="196"/>
      <c r="E40" s="197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5" x14ac:dyDescent="0.35">
      <c r="B44" s="108" t="s">
        <v>56</v>
      </c>
    </row>
    <row r="46" spans="1:10" ht="25.5" customHeight="1" x14ac:dyDescent="0.25">
      <c r="A46" s="109"/>
      <c r="B46" s="113" t="s">
        <v>16</v>
      </c>
      <c r="C46" s="113" t="s">
        <v>5</v>
      </c>
      <c r="D46" s="114"/>
      <c r="E46" s="114"/>
      <c r="F46" s="117" t="s">
        <v>57</v>
      </c>
      <c r="G46" s="117" t="s">
        <v>29</v>
      </c>
      <c r="H46" s="117" t="s">
        <v>30</v>
      </c>
      <c r="I46" s="198" t="s">
        <v>28</v>
      </c>
      <c r="J46" s="198"/>
    </row>
    <row r="47" spans="1:10" ht="25.5" customHeight="1" x14ac:dyDescent="0.25">
      <c r="A47" s="110"/>
      <c r="B47" s="118" t="s">
        <v>58</v>
      </c>
      <c r="C47" s="200" t="s">
        <v>59</v>
      </c>
      <c r="D47" s="201"/>
      <c r="E47" s="201"/>
      <c r="F47" s="120" t="s">
        <v>23</v>
      </c>
      <c r="G47" s="121">
        <f>'Rozpočet Pol'!I8</f>
        <v>0</v>
      </c>
      <c r="H47" s="121">
        <f>'Rozpočet Pol'!K8</f>
        <v>0</v>
      </c>
      <c r="I47" s="199">
        <f>G47+H47</f>
        <v>0</v>
      </c>
      <c r="J47" s="199"/>
    </row>
    <row r="48" spans="1:10" ht="25.5" customHeight="1" x14ac:dyDescent="0.25">
      <c r="A48" s="110"/>
      <c r="B48" s="112" t="s">
        <v>60</v>
      </c>
      <c r="C48" s="185" t="s">
        <v>61</v>
      </c>
      <c r="D48" s="186"/>
      <c r="E48" s="186"/>
      <c r="F48" s="122" t="s">
        <v>24</v>
      </c>
      <c r="G48" s="123">
        <f>'Rozpočet Pol'!I20</f>
        <v>0</v>
      </c>
      <c r="H48" s="123">
        <f>'Rozpočet Pol'!K20</f>
        <v>0</v>
      </c>
      <c r="I48" s="184">
        <f>G48+H48</f>
        <v>0</v>
      </c>
      <c r="J48" s="184"/>
    </row>
    <row r="49" spans="1:10" ht="25.5" customHeight="1" x14ac:dyDescent="0.25">
      <c r="A49" s="110"/>
      <c r="B49" s="112" t="s">
        <v>62</v>
      </c>
      <c r="C49" s="185" t="s">
        <v>63</v>
      </c>
      <c r="D49" s="186"/>
      <c r="E49" s="186"/>
      <c r="F49" s="122" t="s">
        <v>24</v>
      </c>
      <c r="G49" s="123">
        <f>'Rozpočet Pol'!I35</f>
        <v>0</v>
      </c>
      <c r="H49" s="123">
        <f>'Rozpočet Pol'!K35</f>
        <v>0</v>
      </c>
      <c r="I49" s="184">
        <f>G49+H49</f>
        <v>0</v>
      </c>
      <c r="J49" s="184"/>
    </row>
    <row r="50" spans="1:10" ht="25.5" customHeight="1" x14ac:dyDescent="0.25">
      <c r="A50" s="110"/>
      <c r="B50" s="119" t="s">
        <v>64</v>
      </c>
      <c r="C50" s="188" t="s">
        <v>65</v>
      </c>
      <c r="D50" s="189"/>
      <c r="E50" s="189"/>
      <c r="F50" s="124" t="s">
        <v>24</v>
      </c>
      <c r="G50" s="125">
        <f>'Rozpočet Pol'!I47</f>
        <v>0</v>
      </c>
      <c r="H50" s="125">
        <f>'Rozpočet Pol'!K47</f>
        <v>0</v>
      </c>
      <c r="I50" s="187">
        <f>G50+H50</f>
        <v>0</v>
      </c>
      <c r="J50" s="187"/>
    </row>
    <row r="51" spans="1:10" ht="25.5" customHeight="1" x14ac:dyDescent="0.25">
      <c r="A51" s="111"/>
      <c r="B51" s="115" t="s">
        <v>1</v>
      </c>
      <c r="C51" s="115"/>
      <c r="D51" s="116"/>
      <c r="E51" s="116"/>
      <c r="F51" s="126"/>
      <c r="G51" s="127">
        <f>SUM(G47:G50)</f>
        <v>0</v>
      </c>
      <c r="H51" s="127">
        <f>SUM(H47:H50)</f>
        <v>0</v>
      </c>
      <c r="I51" s="183">
        <f>SUM(I47:I50)</f>
        <v>0</v>
      </c>
      <c r="J51" s="183"/>
    </row>
    <row r="52" spans="1:10" x14ac:dyDescent="0.25">
      <c r="F52" s="84"/>
      <c r="G52" s="84"/>
      <c r="H52" s="84"/>
      <c r="I52" s="84"/>
      <c r="J52" s="84"/>
    </row>
    <row r="53" spans="1:10" x14ac:dyDescent="0.25">
      <c r="F53" s="84"/>
      <c r="G53" s="84"/>
      <c r="H53" s="84"/>
      <c r="I53" s="84"/>
      <c r="J53" s="84"/>
    </row>
    <row r="54" spans="1:10" x14ac:dyDescent="0.25">
      <c r="F54" s="84"/>
      <c r="G54" s="84"/>
      <c r="H54" s="84"/>
      <c r="I54" s="84"/>
      <c r="J54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51:J51"/>
    <mergeCell ref="I48:J48"/>
    <mergeCell ref="C48:E48"/>
    <mergeCell ref="I49:J49"/>
    <mergeCell ref="C49:E49"/>
    <mergeCell ref="I50:J50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4" customWidth="1"/>
    <col min="2" max="2" width="14.453125" style="4" customWidth="1"/>
    <col min="3" max="3" width="38.26953125" style="8" customWidth="1"/>
    <col min="4" max="4" width="4.54296875" style="4" customWidth="1"/>
    <col min="5" max="5" width="10.54296875" style="4" customWidth="1"/>
    <col min="6" max="6" width="9.81640625" style="4" customWidth="1"/>
    <col min="7" max="7" width="12.7265625" style="4" customWidth="1"/>
    <col min="8" max="16384" width="9.1796875" style="4"/>
  </cols>
  <sheetData>
    <row r="1" spans="1:7" ht="15.5" x14ac:dyDescent="0.25">
      <c r="A1" s="231" t="s">
        <v>6</v>
      </c>
      <c r="B1" s="231"/>
      <c r="C1" s="232"/>
      <c r="D1" s="231"/>
      <c r="E1" s="231"/>
      <c r="F1" s="231"/>
      <c r="G1" s="231"/>
    </row>
    <row r="2" spans="1:7" ht="25" customHeight="1" x14ac:dyDescent="0.25">
      <c r="A2" s="68" t="s">
        <v>41</v>
      </c>
      <c r="B2" s="67"/>
      <c r="C2" s="233"/>
      <c r="D2" s="233"/>
      <c r="E2" s="233"/>
      <c r="F2" s="233"/>
      <c r="G2" s="234"/>
    </row>
    <row r="3" spans="1:7" ht="25" hidden="1" customHeight="1" x14ac:dyDescent="0.25">
      <c r="A3" s="68" t="s">
        <v>7</v>
      </c>
      <c r="B3" s="67"/>
      <c r="C3" s="233"/>
      <c r="D3" s="233"/>
      <c r="E3" s="233"/>
      <c r="F3" s="233"/>
      <c r="G3" s="234"/>
    </row>
    <row r="4" spans="1:7" ht="25" hidden="1" customHeight="1" x14ac:dyDescent="0.25">
      <c r="A4" s="68" t="s">
        <v>8</v>
      </c>
      <c r="B4" s="67"/>
      <c r="C4" s="233"/>
      <c r="D4" s="233"/>
      <c r="E4" s="233"/>
      <c r="F4" s="233"/>
      <c r="G4" s="234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1"/>
  <sheetViews>
    <sheetView tabSelected="1" workbookViewId="0">
      <selection activeCell="N59" sqref="N59"/>
    </sheetView>
  </sheetViews>
  <sheetFormatPr defaultRowHeight="12.5" outlineLevelRow="1" x14ac:dyDescent="0.25"/>
  <cols>
    <col min="1" max="1" width="4.1796875" customWidth="1"/>
    <col min="2" max="2" width="14.36328125" style="83" customWidth="1"/>
    <col min="3" max="3" width="67.6328125" style="83" customWidth="1"/>
    <col min="4" max="4" width="4.453125" customWidth="1"/>
    <col min="5" max="5" width="10.453125" customWidth="1"/>
    <col min="6" max="6" width="9.81640625" customWidth="1"/>
    <col min="7" max="7" width="12.632812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5">
      <c r="A1" s="235" t="s">
        <v>6</v>
      </c>
      <c r="B1" s="235"/>
      <c r="C1" s="235"/>
      <c r="D1" s="235"/>
      <c r="E1" s="235"/>
      <c r="F1" s="235"/>
      <c r="G1" s="235"/>
      <c r="AE1" t="s">
        <v>69</v>
      </c>
    </row>
    <row r="2" spans="1:60" ht="25" customHeight="1" x14ac:dyDescent="0.25">
      <c r="A2" s="132" t="s">
        <v>68</v>
      </c>
      <c r="B2" s="130"/>
      <c r="C2" s="236" t="s">
        <v>47</v>
      </c>
      <c r="D2" s="237"/>
      <c r="E2" s="237"/>
      <c r="F2" s="237"/>
      <c r="G2" s="238"/>
      <c r="AE2" t="s">
        <v>70</v>
      </c>
    </row>
    <row r="3" spans="1:60" ht="25" customHeight="1" x14ac:dyDescent="0.25">
      <c r="A3" s="133" t="s">
        <v>7</v>
      </c>
      <c r="B3" s="131"/>
      <c r="C3" s="239" t="s">
        <v>43</v>
      </c>
      <c r="D3" s="240"/>
      <c r="E3" s="240"/>
      <c r="F3" s="240"/>
      <c r="G3" s="241"/>
      <c r="AE3" t="s">
        <v>71</v>
      </c>
    </row>
    <row r="4" spans="1:60" ht="25" hidden="1" customHeight="1" x14ac:dyDescent="0.25">
      <c r="A4" s="133" t="s">
        <v>8</v>
      </c>
      <c r="B4" s="131"/>
      <c r="C4" s="239"/>
      <c r="D4" s="240"/>
      <c r="E4" s="240"/>
      <c r="F4" s="240"/>
      <c r="G4" s="241"/>
      <c r="AE4" t="s">
        <v>72</v>
      </c>
    </row>
    <row r="5" spans="1:60" hidden="1" x14ac:dyDescent="0.25">
      <c r="A5" s="134" t="s">
        <v>73</v>
      </c>
      <c r="B5" s="135"/>
      <c r="C5" s="135"/>
      <c r="D5" s="136"/>
      <c r="E5" s="136"/>
      <c r="F5" s="136"/>
      <c r="G5" s="137"/>
      <c r="AE5" t="s">
        <v>74</v>
      </c>
    </row>
    <row r="7" spans="1:60" ht="37.5" x14ac:dyDescent="0.25">
      <c r="A7" s="142" t="s">
        <v>75</v>
      </c>
      <c r="B7" s="143" t="s">
        <v>76</v>
      </c>
      <c r="C7" s="143" t="s">
        <v>77</v>
      </c>
      <c r="D7" s="142" t="s">
        <v>78</v>
      </c>
      <c r="E7" s="142" t="s">
        <v>79</v>
      </c>
      <c r="F7" s="138" t="s">
        <v>80</v>
      </c>
      <c r="G7" s="157" t="s">
        <v>28</v>
      </c>
      <c r="H7" s="158" t="s">
        <v>29</v>
      </c>
      <c r="I7" s="158" t="s">
        <v>81</v>
      </c>
      <c r="J7" s="158" t="s">
        <v>30</v>
      </c>
      <c r="K7" s="158" t="s">
        <v>82</v>
      </c>
      <c r="L7" s="158" t="s">
        <v>83</v>
      </c>
      <c r="M7" s="158" t="s">
        <v>84</v>
      </c>
      <c r="N7" s="158" t="s">
        <v>85</v>
      </c>
      <c r="O7" s="158" t="s">
        <v>86</v>
      </c>
      <c r="P7" s="158" t="s">
        <v>87</v>
      </c>
      <c r="Q7" s="158" t="s">
        <v>88</v>
      </c>
      <c r="R7" s="158" t="s">
        <v>89</v>
      </c>
      <c r="S7" s="158" t="s">
        <v>90</v>
      </c>
      <c r="T7" s="158" t="s">
        <v>91</v>
      </c>
      <c r="U7" s="145" t="s">
        <v>92</v>
      </c>
    </row>
    <row r="8" spans="1:60" x14ac:dyDescent="0.25">
      <c r="A8" s="159" t="s">
        <v>93</v>
      </c>
      <c r="B8" s="160" t="s">
        <v>58</v>
      </c>
      <c r="C8" s="161" t="s">
        <v>59</v>
      </c>
      <c r="D8" s="162"/>
      <c r="E8" s="163"/>
      <c r="F8" s="164"/>
      <c r="G8" s="164">
        <f>SUMIF(AE9:AE19,"&lt;&gt;NOR",G9:G19)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44"/>
      <c r="O8" s="144">
        <f>SUM(O9:O19)</f>
        <v>0.37874999999999998</v>
      </c>
      <c r="P8" s="144"/>
      <c r="Q8" s="144">
        <f>SUM(Q9:Q19)</f>
        <v>0.25290000000000001</v>
      </c>
      <c r="R8" s="144"/>
      <c r="S8" s="144"/>
      <c r="T8" s="159"/>
      <c r="U8" s="144">
        <f>SUM(U9:U19)</f>
        <v>2.95</v>
      </c>
      <c r="AE8" t="s">
        <v>94</v>
      </c>
    </row>
    <row r="9" spans="1:60" outlineLevel="1" x14ac:dyDescent="0.25">
      <c r="A9" s="140">
        <v>1</v>
      </c>
      <c r="B9" s="140" t="s">
        <v>95</v>
      </c>
      <c r="C9" s="176" t="s">
        <v>96</v>
      </c>
      <c r="D9" s="146" t="s">
        <v>97</v>
      </c>
      <c r="E9" s="152">
        <v>0.6</v>
      </c>
      <c r="F9" s="154">
        <f t="shared" ref="F9:F19" si="0">H9+J9</f>
        <v>0</v>
      </c>
      <c r="G9" s="154">
        <f t="shared" ref="G9:G19" si="1">ROUND(E9*F9,2)</f>
        <v>0</v>
      </c>
      <c r="H9" s="155"/>
      <c r="I9" s="154">
        <f t="shared" ref="I9:I19" si="2">ROUND(E9*H9,2)</f>
        <v>0</v>
      </c>
      <c r="J9" s="155"/>
      <c r="K9" s="154">
        <f t="shared" ref="K9:K19" si="3">ROUND(E9*J9,2)</f>
        <v>0</v>
      </c>
      <c r="L9" s="154">
        <v>21</v>
      </c>
      <c r="M9" s="154">
        <f t="shared" ref="M9:M19" si="4">G9*(1+L9/100)</f>
        <v>0</v>
      </c>
      <c r="N9" s="147">
        <v>0</v>
      </c>
      <c r="O9" s="147">
        <f t="shared" ref="O9:O19" si="5">ROUND(E9*N9,5)</f>
        <v>0</v>
      </c>
      <c r="P9" s="147">
        <v>0.02</v>
      </c>
      <c r="Q9" s="147">
        <f t="shared" ref="Q9:Q19" si="6">ROUND(E9*P9,5)</f>
        <v>1.2E-2</v>
      </c>
      <c r="R9" s="147"/>
      <c r="S9" s="147"/>
      <c r="T9" s="148">
        <v>0.24</v>
      </c>
      <c r="U9" s="147">
        <f t="shared" ref="U9:U19" si="7">ROUND(E9*T9,2)</f>
        <v>0.14000000000000001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98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ht="20" outlineLevel="1" x14ac:dyDescent="0.25">
      <c r="A10" s="140">
        <v>2</v>
      </c>
      <c r="B10" s="140" t="s">
        <v>99</v>
      </c>
      <c r="C10" s="176" t="s">
        <v>100</v>
      </c>
      <c r="D10" s="146" t="s">
        <v>101</v>
      </c>
      <c r="E10" s="152">
        <v>0.15</v>
      </c>
      <c r="F10" s="154">
        <f t="shared" si="0"/>
        <v>0</v>
      </c>
      <c r="G10" s="154">
        <f t="shared" si="1"/>
        <v>0</v>
      </c>
      <c r="H10" s="155"/>
      <c r="I10" s="154">
        <f t="shared" si="2"/>
        <v>0</v>
      </c>
      <c r="J10" s="155"/>
      <c r="K10" s="154">
        <f t="shared" si="3"/>
        <v>0</v>
      </c>
      <c r="L10" s="154">
        <v>21</v>
      </c>
      <c r="M10" s="154">
        <f t="shared" si="4"/>
        <v>0</v>
      </c>
      <c r="N10" s="147">
        <v>0</v>
      </c>
      <c r="O10" s="147">
        <f t="shared" si="5"/>
        <v>0</v>
      </c>
      <c r="P10" s="147">
        <v>1.6</v>
      </c>
      <c r="Q10" s="147">
        <f t="shared" si="6"/>
        <v>0.24</v>
      </c>
      <c r="R10" s="147"/>
      <c r="S10" s="147"/>
      <c r="T10" s="148">
        <v>8.08</v>
      </c>
      <c r="U10" s="147">
        <f t="shared" si="7"/>
        <v>1.21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98</v>
      </c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5">
      <c r="A11" s="140">
        <v>3</v>
      </c>
      <c r="B11" s="140" t="s">
        <v>102</v>
      </c>
      <c r="C11" s="176" t="s">
        <v>103</v>
      </c>
      <c r="D11" s="146" t="s">
        <v>97</v>
      </c>
      <c r="E11" s="152">
        <v>0.9</v>
      </c>
      <c r="F11" s="154">
        <f t="shared" si="0"/>
        <v>0</v>
      </c>
      <c r="G11" s="154">
        <f t="shared" si="1"/>
        <v>0</v>
      </c>
      <c r="H11" s="155"/>
      <c r="I11" s="154">
        <f t="shared" si="2"/>
        <v>0</v>
      </c>
      <c r="J11" s="155"/>
      <c r="K11" s="154">
        <f t="shared" si="3"/>
        <v>0</v>
      </c>
      <c r="L11" s="154">
        <v>21</v>
      </c>
      <c r="M11" s="154">
        <f t="shared" si="4"/>
        <v>0</v>
      </c>
      <c r="N11" s="147">
        <v>0</v>
      </c>
      <c r="O11" s="147">
        <f t="shared" si="5"/>
        <v>0</v>
      </c>
      <c r="P11" s="147">
        <v>1E-3</v>
      </c>
      <c r="Q11" s="147">
        <f t="shared" si="6"/>
        <v>8.9999999999999998E-4</v>
      </c>
      <c r="R11" s="147"/>
      <c r="S11" s="147"/>
      <c r="T11" s="148">
        <v>0.255</v>
      </c>
      <c r="U11" s="147">
        <f t="shared" si="7"/>
        <v>0.23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98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5">
      <c r="A12" s="140">
        <v>4</v>
      </c>
      <c r="B12" s="140" t="s">
        <v>104</v>
      </c>
      <c r="C12" s="176" t="s">
        <v>105</v>
      </c>
      <c r="D12" s="146" t="s">
        <v>106</v>
      </c>
      <c r="E12" s="152">
        <v>0.252</v>
      </c>
      <c r="F12" s="154">
        <f t="shared" si="0"/>
        <v>0</v>
      </c>
      <c r="G12" s="154">
        <f t="shared" si="1"/>
        <v>0</v>
      </c>
      <c r="H12" s="155"/>
      <c r="I12" s="154">
        <f t="shared" si="2"/>
        <v>0</v>
      </c>
      <c r="J12" s="155"/>
      <c r="K12" s="154">
        <f t="shared" si="3"/>
        <v>0</v>
      </c>
      <c r="L12" s="154">
        <v>21</v>
      </c>
      <c r="M12" s="154">
        <f t="shared" si="4"/>
        <v>0</v>
      </c>
      <c r="N12" s="147">
        <v>0</v>
      </c>
      <c r="O12" s="147">
        <f t="shared" si="5"/>
        <v>0</v>
      </c>
      <c r="P12" s="147">
        <v>0</v>
      </c>
      <c r="Q12" s="147">
        <f t="shared" si="6"/>
        <v>0</v>
      </c>
      <c r="R12" s="147"/>
      <c r="S12" s="147"/>
      <c r="T12" s="148">
        <v>0.94199999999999995</v>
      </c>
      <c r="U12" s="147">
        <f t="shared" si="7"/>
        <v>0.24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98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5">
      <c r="A13" s="140">
        <v>5</v>
      </c>
      <c r="B13" s="140" t="s">
        <v>107</v>
      </c>
      <c r="C13" s="176" t="s">
        <v>108</v>
      </c>
      <c r="D13" s="146" t="s">
        <v>106</v>
      </c>
      <c r="E13" s="152">
        <v>0.252</v>
      </c>
      <c r="F13" s="154">
        <f t="shared" si="0"/>
        <v>0</v>
      </c>
      <c r="G13" s="154">
        <f t="shared" si="1"/>
        <v>0</v>
      </c>
      <c r="H13" s="155"/>
      <c r="I13" s="154">
        <f t="shared" si="2"/>
        <v>0</v>
      </c>
      <c r="J13" s="155"/>
      <c r="K13" s="154">
        <f t="shared" si="3"/>
        <v>0</v>
      </c>
      <c r="L13" s="154">
        <v>21</v>
      </c>
      <c r="M13" s="154">
        <f t="shared" si="4"/>
        <v>0</v>
      </c>
      <c r="N13" s="147">
        <v>0</v>
      </c>
      <c r="O13" s="147">
        <f t="shared" si="5"/>
        <v>0</v>
      </c>
      <c r="P13" s="147">
        <v>0</v>
      </c>
      <c r="Q13" s="147">
        <f t="shared" si="6"/>
        <v>0</v>
      </c>
      <c r="R13" s="147"/>
      <c r="S13" s="147"/>
      <c r="T13" s="148">
        <v>0.105</v>
      </c>
      <c r="U13" s="147">
        <f t="shared" si="7"/>
        <v>0.03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98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ht="20" outlineLevel="1" x14ac:dyDescent="0.25">
      <c r="A14" s="140">
        <v>6</v>
      </c>
      <c r="B14" s="140" t="s">
        <v>109</v>
      </c>
      <c r="C14" s="176" t="s">
        <v>110</v>
      </c>
      <c r="D14" s="146" t="s">
        <v>106</v>
      </c>
      <c r="E14" s="152">
        <v>0.252</v>
      </c>
      <c r="F14" s="154">
        <f t="shared" si="0"/>
        <v>0</v>
      </c>
      <c r="G14" s="154">
        <f t="shared" si="1"/>
        <v>0</v>
      </c>
      <c r="H14" s="155"/>
      <c r="I14" s="154">
        <f t="shared" si="2"/>
        <v>0</v>
      </c>
      <c r="J14" s="155"/>
      <c r="K14" s="154">
        <f t="shared" si="3"/>
        <v>0</v>
      </c>
      <c r="L14" s="154">
        <v>21</v>
      </c>
      <c r="M14" s="154">
        <f t="shared" si="4"/>
        <v>0</v>
      </c>
      <c r="N14" s="147">
        <v>0</v>
      </c>
      <c r="O14" s="147">
        <f t="shared" si="5"/>
        <v>0</v>
      </c>
      <c r="P14" s="147">
        <v>0</v>
      </c>
      <c r="Q14" s="147">
        <f t="shared" si="6"/>
        <v>0</v>
      </c>
      <c r="R14" s="147"/>
      <c r="S14" s="147"/>
      <c r="T14" s="148">
        <v>0.49</v>
      </c>
      <c r="U14" s="147">
        <f t="shared" si="7"/>
        <v>0.12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98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5">
      <c r="A15" s="140">
        <v>7</v>
      </c>
      <c r="B15" s="140" t="s">
        <v>111</v>
      </c>
      <c r="C15" s="176" t="s">
        <v>112</v>
      </c>
      <c r="D15" s="146" t="s">
        <v>106</v>
      </c>
      <c r="E15" s="152">
        <v>0.252</v>
      </c>
      <c r="F15" s="154">
        <f t="shared" si="0"/>
        <v>0</v>
      </c>
      <c r="G15" s="154">
        <f t="shared" si="1"/>
        <v>0</v>
      </c>
      <c r="H15" s="155"/>
      <c r="I15" s="154">
        <f t="shared" si="2"/>
        <v>0</v>
      </c>
      <c r="J15" s="155"/>
      <c r="K15" s="154">
        <f t="shared" si="3"/>
        <v>0</v>
      </c>
      <c r="L15" s="154">
        <v>21</v>
      </c>
      <c r="M15" s="154">
        <f t="shared" si="4"/>
        <v>0</v>
      </c>
      <c r="N15" s="147">
        <v>0</v>
      </c>
      <c r="O15" s="147">
        <f t="shared" si="5"/>
        <v>0</v>
      </c>
      <c r="P15" s="147">
        <v>0</v>
      </c>
      <c r="Q15" s="147">
        <f t="shared" si="6"/>
        <v>0</v>
      </c>
      <c r="R15" s="147"/>
      <c r="S15" s="147"/>
      <c r="T15" s="148">
        <v>0</v>
      </c>
      <c r="U15" s="147">
        <f t="shared" si="7"/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98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5">
      <c r="A16" s="140">
        <v>8</v>
      </c>
      <c r="B16" s="140" t="s">
        <v>113</v>
      </c>
      <c r="C16" s="176" t="s">
        <v>114</v>
      </c>
      <c r="D16" s="146" t="s">
        <v>106</v>
      </c>
      <c r="E16" s="152">
        <v>0.252</v>
      </c>
      <c r="F16" s="154">
        <f t="shared" si="0"/>
        <v>0</v>
      </c>
      <c r="G16" s="154">
        <f t="shared" si="1"/>
        <v>0</v>
      </c>
      <c r="H16" s="155"/>
      <c r="I16" s="154">
        <f t="shared" si="2"/>
        <v>0</v>
      </c>
      <c r="J16" s="155"/>
      <c r="K16" s="154">
        <f t="shared" si="3"/>
        <v>0</v>
      </c>
      <c r="L16" s="154">
        <v>21</v>
      </c>
      <c r="M16" s="154">
        <f t="shared" si="4"/>
        <v>0</v>
      </c>
      <c r="N16" s="147">
        <v>0</v>
      </c>
      <c r="O16" s="147">
        <f t="shared" si="5"/>
        <v>0</v>
      </c>
      <c r="P16" s="147">
        <v>0</v>
      </c>
      <c r="Q16" s="147">
        <f t="shared" si="6"/>
        <v>0</v>
      </c>
      <c r="R16" s="147"/>
      <c r="S16" s="147"/>
      <c r="T16" s="148">
        <v>0</v>
      </c>
      <c r="U16" s="147">
        <f t="shared" si="7"/>
        <v>0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98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ht="20" outlineLevel="1" x14ac:dyDescent="0.25">
      <c r="A17" s="140">
        <v>9</v>
      </c>
      <c r="B17" s="140" t="s">
        <v>115</v>
      </c>
      <c r="C17" s="176" t="s">
        <v>116</v>
      </c>
      <c r="D17" s="146" t="s">
        <v>106</v>
      </c>
      <c r="E17" s="152">
        <v>1E-3</v>
      </c>
      <c r="F17" s="154">
        <f t="shared" si="0"/>
        <v>0</v>
      </c>
      <c r="G17" s="154">
        <f t="shared" si="1"/>
        <v>0</v>
      </c>
      <c r="H17" s="155"/>
      <c r="I17" s="154">
        <f t="shared" si="2"/>
        <v>0</v>
      </c>
      <c r="J17" s="155"/>
      <c r="K17" s="154">
        <f t="shared" si="3"/>
        <v>0</v>
      </c>
      <c r="L17" s="154">
        <v>21</v>
      </c>
      <c r="M17" s="154">
        <f t="shared" si="4"/>
        <v>0</v>
      </c>
      <c r="N17" s="147">
        <v>0</v>
      </c>
      <c r="O17" s="147">
        <f t="shared" si="5"/>
        <v>0</v>
      </c>
      <c r="P17" s="147">
        <v>0</v>
      </c>
      <c r="Q17" s="147">
        <f t="shared" si="6"/>
        <v>0</v>
      </c>
      <c r="R17" s="147"/>
      <c r="S17" s="147"/>
      <c r="T17" s="148">
        <v>0</v>
      </c>
      <c r="U17" s="147">
        <f t="shared" si="7"/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98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5">
      <c r="A18" s="140">
        <v>10</v>
      </c>
      <c r="B18" s="140" t="s">
        <v>117</v>
      </c>
      <c r="C18" s="176" t="s">
        <v>118</v>
      </c>
      <c r="D18" s="146" t="s">
        <v>101</v>
      </c>
      <c r="E18" s="152">
        <v>0.15</v>
      </c>
      <c r="F18" s="154">
        <f t="shared" si="0"/>
        <v>0</v>
      </c>
      <c r="G18" s="154">
        <f t="shared" si="1"/>
        <v>0</v>
      </c>
      <c r="H18" s="155"/>
      <c r="I18" s="154">
        <f t="shared" si="2"/>
        <v>0</v>
      </c>
      <c r="J18" s="155"/>
      <c r="K18" s="154">
        <f t="shared" si="3"/>
        <v>0</v>
      </c>
      <c r="L18" s="154">
        <v>21</v>
      </c>
      <c r="M18" s="154">
        <f t="shared" si="4"/>
        <v>0</v>
      </c>
      <c r="N18" s="147">
        <v>2.5249999999999999</v>
      </c>
      <c r="O18" s="147">
        <f t="shared" si="5"/>
        <v>0.37874999999999998</v>
      </c>
      <c r="P18" s="147">
        <v>0</v>
      </c>
      <c r="Q18" s="147">
        <f t="shared" si="6"/>
        <v>0</v>
      </c>
      <c r="R18" s="147"/>
      <c r="S18" s="147"/>
      <c r="T18" s="148">
        <v>2.58</v>
      </c>
      <c r="U18" s="147">
        <f t="shared" si="7"/>
        <v>0.39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98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5">
      <c r="A19" s="140">
        <v>11</v>
      </c>
      <c r="B19" s="140" t="s">
        <v>119</v>
      </c>
      <c r="C19" s="176" t="s">
        <v>120</v>
      </c>
      <c r="D19" s="146" t="s">
        <v>97</v>
      </c>
      <c r="E19" s="152">
        <v>0.6</v>
      </c>
      <c r="F19" s="154">
        <f t="shared" si="0"/>
        <v>0</v>
      </c>
      <c r="G19" s="154">
        <f t="shared" si="1"/>
        <v>0</v>
      </c>
      <c r="H19" s="155"/>
      <c r="I19" s="154">
        <f t="shared" si="2"/>
        <v>0</v>
      </c>
      <c r="J19" s="155"/>
      <c r="K19" s="154">
        <f t="shared" si="3"/>
        <v>0</v>
      </c>
      <c r="L19" s="154">
        <v>21</v>
      </c>
      <c r="M19" s="154">
        <f t="shared" si="4"/>
        <v>0</v>
      </c>
      <c r="N19" s="147">
        <v>0</v>
      </c>
      <c r="O19" s="147">
        <f t="shared" si="5"/>
        <v>0</v>
      </c>
      <c r="P19" s="147">
        <v>0</v>
      </c>
      <c r="Q19" s="147">
        <f t="shared" si="6"/>
        <v>0</v>
      </c>
      <c r="R19" s="147"/>
      <c r="S19" s="147"/>
      <c r="T19" s="148">
        <v>0.97799999999999998</v>
      </c>
      <c r="U19" s="147">
        <f t="shared" si="7"/>
        <v>0.59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98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x14ac:dyDescent="0.25">
      <c r="A20" s="141" t="s">
        <v>93</v>
      </c>
      <c r="B20" s="141" t="s">
        <v>60</v>
      </c>
      <c r="C20" s="177" t="s">
        <v>61</v>
      </c>
      <c r="D20" s="149"/>
      <c r="E20" s="153"/>
      <c r="F20" s="156"/>
      <c r="G20" s="156">
        <f>SUMIF(AE21:AE34,"&lt;&gt;NOR",G21:G34)</f>
        <v>0</v>
      </c>
      <c r="H20" s="156"/>
      <c r="I20" s="156">
        <f>SUM(I21:I34)</f>
        <v>0</v>
      </c>
      <c r="J20" s="156"/>
      <c r="K20" s="156">
        <f>SUM(K21:K34)</f>
        <v>0</v>
      </c>
      <c r="L20" s="156"/>
      <c r="M20" s="156">
        <f>SUM(M21:M34)</f>
        <v>0</v>
      </c>
      <c r="N20" s="150"/>
      <c r="O20" s="150">
        <f>SUM(O21:O34)</f>
        <v>0.54352</v>
      </c>
      <c r="P20" s="150"/>
      <c r="Q20" s="150">
        <f>SUM(Q21:Q34)</f>
        <v>1.82578</v>
      </c>
      <c r="R20" s="150"/>
      <c r="S20" s="150"/>
      <c r="T20" s="151"/>
      <c r="U20" s="150">
        <f>SUM(U21:U34)</f>
        <v>184.16</v>
      </c>
      <c r="AE20" t="s">
        <v>94</v>
      </c>
    </row>
    <row r="21" spans="1:60" outlineLevel="1" x14ac:dyDescent="0.25">
      <c r="A21" s="140">
        <v>12</v>
      </c>
      <c r="B21" s="140" t="s">
        <v>121</v>
      </c>
      <c r="C21" s="176" t="s">
        <v>122</v>
      </c>
      <c r="D21" s="146" t="s">
        <v>123</v>
      </c>
      <c r="E21" s="152">
        <v>22</v>
      </c>
      <c r="F21" s="154">
        <f t="shared" ref="F21:F34" si="8">H21+J21</f>
        <v>0</v>
      </c>
      <c r="G21" s="154">
        <f t="shared" ref="G21:G34" si="9">ROUND(E21*F21,2)</f>
        <v>0</v>
      </c>
      <c r="H21" s="155"/>
      <c r="I21" s="154">
        <f t="shared" ref="I21:I34" si="10">ROUND(E21*H21,2)</f>
        <v>0</v>
      </c>
      <c r="J21" s="155"/>
      <c r="K21" s="154">
        <f t="shared" ref="K21:K34" si="11">ROUND(E21*J21,2)</f>
        <v>0</v>
      </c>
      <c r="L21" s="154">
        <v>21</v>
      </c>
      <c r="M21" s="154">
        <f t="shared" ref="M21:M34" si="12">G21*(1+L21/100)</f>
        <v>0</v>
      </c>
      <c r="N21" s="147">
        <v>6.8000000000000005E-4</v>
      </c>
      <c r="O21" s="147">
        <f t="shared" ref="O21:O34" si="13">ROUND(E21*N21,5)</f>
        <v>1.4959999999999999E-2</v>
      </c>
      <c r="P21" s="147">
        <v>0</v>
      </c>
      <c r="Q21" s="147">
        <f t="shared" ref="Q21:Q34" si="14">ROUND(E21*P21,5)</f>
        <v>0</v>
      </c>
      <c r="R21" s="147"/>
      <c r="S21" s="147"/>
      <c r="T21" s="148">
        <v>0.23899999999999999</v>
      </c>
      <c r="U21" s="147">
        <f t="shared" ref="U21:U34" si="15">ROUND(E21*T21,2)</f>
        <v>5.26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98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5">
      <c r="A22" s="140">
        <v>13</v>
      </c>
      <c r="B22" s="140" t="s">
        <v>124</v>
      </c>
      <c r="C22" s="176" t="s">
        <v>125</v>
      </c>
      <c r="D22" s="146" t="s">
        <v>123</v>
      </c>
      <c r="E22" s="152">
        <v>60</v>
      </c>
      <c r="F22" s="154">
        <f t="shared" si="8"/>
        <v>0</v>
      </c>
      <c r="G22" s="154">
        <f t="shared" si="9"/>
        <v>0</v>
      </c>
      <c r="H22" s="155"/>
      <c r="I22" s="154">
        <f t="shared" si="10"/>
        <v>0</v>
      </c>
      <c r="J22" s="155"/>
      <c r="K22" s="154">
        <f t="shared" si="11"/>
        <v>0</v>
      </c>
      <c r="L22" s="154">
        <v>21</v>
      </c>
      <c r="M22" s="154">
        <f t="shared" si="12"/>
        <v>0</v>
      </c>
      <c r="N22" s="147">
        <v>7.9000000000000001E-4</v>
      </c>
      <c r="O22" s="147">
        <f t="shared" si="13"/>
        <v>4.7399999999999998E-2</v>
      </c>
      <c r="P22" s="147">
        <v>0</v>
      </c>
      <c r="Q22" s="147">
        <f t="shared" si="14"/>
        <v>0</v>
      </c>
      <c r="R22" s="147"/>
      <c r="S22" s="147"/>
      <c r="T22" s="148">
        <v>0.26300000000000001</v>
      </c>
      <c r="U22" s="147">
        <f t="shared" si="15"/>
        <v>15.78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98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5">
      <c r="A23" s="140">
        <v>14</v>
      </c>
      <c r="B23" s="140" t="s">
        <v>126</v>
      </c>
      <c r="C23" s="176" t="s">
        <v>127</v>
      </c>
      <c r="D23" s="146" t="s">
        <v>123</v>
      </c>
      <c r="E23" s="152">
        <v>94</v>
      </c>
      <c r="F23" s="154">
        <f t="shared" si="8"/>
        <v>0</v>
      </c>
      <c r="G23" s="154">
        <f t="shared" si="9"/>
        <v>0</v>
      </c>
      <c r="H23" s="155"/>
      <c r="I23" s="154">
        <f t="shared" si="10"/>
        <v>0</v>
      </c>
      <c r="J23" s="155"/>
      <c r="K23" s="154">
        <f t="shared" si="11"/>
        <v>0</v>
      </c>
      <c r="L23" s="154">
        <v>21</v>
      </c>
      <c r="M23" s="154">
        <f t="shared" si="12"/>
        <v>0</v>
      </c>
      <c r="N23" s="147">
        <v>1.08E-3</v>
      </c>
      <c r="O23" s="147">
        <f t="shared" si="13"/>
        <v>0.10152</v>
      </c>
      <c r="P23" s="147">
        <v>0</v>
      </c>
      <c r="Q23" s="147">
        <f t="shared" si="14"/>
        <v>0</v>
      </c>
      <c r="R23" s="147"/>
      <c r="S23" s="147"/>
      <c r="T23" s="148">
        <v>0.27400000000000002</v>
      </c>
      <c r="U23" s="147">
        <f t="shared" si="15"/>
        <v>25.76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98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5">
      <c r="A24" s="140">
        <v>15</v>
      </c>
      <c r="B24" s="140" t="s">
        <v>128</v>
      </c>
      <c r="C24" s="176" t="s">
        <v>129</v>
      </c>
      <c r="D24" s="146" t="s">
        <v>123</v>
      </c>
      <c r="E24" s="152">
        <v>114</v>
      </c>
      <c r="F24" s="154">
        <f t="shared" si="8"/>
        <v>0</v>
      </c>
      <c r="G24" s="154">
        <f t="shared" si="9"/>
        <v>0</v>
      </c>
      <c r="H24" s="155"/>
      <c r="I24" s="154">
        <f t="shared" si="10"/>
        <v>0</v>
      </c>
      <c r="J24" s="155"/>
      <c r="K24" s="154">
        <f t="shared" si="11"/>
        <v>0</v>
      </c>
      <c r="L24" s="154">
        <v>21</v>
      </c>
      <c r="M24" s="154">
        <f t="shared" si="12"/>
        <v>0</v>
      </c>
      <c r="N24" s="147">
        <v>1.33E-3</v>
      </c>
      <c r="O24" s="147">
        <f t="shared" si="13"/>
        <v>0.15162</v>
      </c>
      <c r="P24" s="147">
        <v>0</v>
      </c>
      <c r="Q24" s="147">
        <f t="shared" si="14"/>
        <v>0</v>
      </c>
      <c r="R24" s="147"/>
      <c r="S24" s="147"/>
      <c r="T24" s="148">
        <v>0.28499999999999998</v>
      </c>
      <c r="U24" s="147">
        <f t="shared" si="15"/>
        <v>32.49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98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5">
      <c r="A25" s="140">
        <v>16</v>
      </c>
      <c r="B25" s="140" t="s">
        <v>130</v>
      </c>
      <c r="C25" s="176" t="s">
        <v>131</v>
      </c>
      <c r="D25" s="146" t="s">
        <v>123</v>
      </c>
      <c r="E25" s="152">
        <v>18</v>
      </c>
      <c r="F25" s="154">
        <f t="shared" si="8"/>
        <v>0</v>
      </c>
      <c r="G25" s="154">
        <f t="shared" si="9"/>
        <v>0</v>
      </c>
      <c r="H25" s="155"/>
      <c r="I25" s="154">
        <f t="shared" si="10"/>
        <v>0</v>
      </c>
      <c r="J25" s="155"/>
      <c r="K25" s="154">
        <f t="shared" si="11"/>
        <v>0</v>
      </c>
      <c r="L25" s="154">
        <v>21</v>
      </c>
      <c r="M25" s="154">
        <f t="shared" si="12"/>
        <v>0</v>
      </c>
      <c r="N25" s="147">
        <v>1.6199999999999999E-3</v>
      </c>
      <c r="O25" s="147">
        <f t="shared" si="13"/>
        <v>2.9159999999999998E-2</v>
      </c>
      <c r="P25" s="147">
        <v>0</v>
      </c>
      <c r="Q25" s="147">
        <f t="shared" si="14"/>
        <v>0</v>
      </c>
      <c r="R25" s="147"/>
      <c r="S25" s="147"/>
      <c r="T25" s="148">
        <v>0.31900000000000001</v>
      </c>
      <c r="U25" s="147">
        <f t="shared" si="15"/>
        <v>5.74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98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outlineLevel="1" x14ac:dyDescent="0.25">
      <c r="A26" s="140">
        <v>17</v>
      </c>
      <c r="B26" s="140" t="s">
        <v>132</v>
      </c>
      <c r="C26" s="176" t="s">
        <v>133</v>
      </c>
      <c r="D26" s="146" t="s">
        <v>123</v>
      </c>
      <c r="E26" s="152">
        <v>58</v>
      </c>
      <c r="F26" s="154">
        <f t="shared" si="8"/>
        <v>0</v>
      </c>
      <c r="G26" s="154">
        <f t="shared" si="9"/>
        <v>0</v>
      </c>
      <c r="H26" s="155"/>
      <c r="I26" s="154">
        <f t="shared" si="10"/>
        <v>0</v>
      </c>
      <c r="J26" s="155"/>
      <c r="K26" s="154">
        <f t="shared" si="11"/>
        <v>0</v>
      </c>
      <c r="L26" s="154">
        <v>21</v>
      </c>
      <c r="M26" s="154">
        <f t="shared" si="12"/>
        <v>0</v>
      </c>
      <c r="N26" s="147">
        <v>1.9300000000000001E-3</v>
      </c>
      <c r="O26" s="147">
        <f t="shared" si="13"/>
        <v>0.11194</v>
      </c>
      <c r="P26" s="147">
        <v>0</v>
      </c>
      <c r="Q26" s="147">
        <f t="shared" si="14"/>
        <v>0</v>
      </c>
      <c r="R26" s="147"/>
      <c r="S26" s="147"/>
      <c r="T26" s="148">
        <v>0.33200000000000002</v>
      </c>
      <c r="U26" s="147">
        <f t="shared" si="15"/>
        <v>19.260000000000002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98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5">
      <c r="A27" s="140">
        <v>18</v>
      </c>
      <c r="B27" s="140" t="s">
        <v>134</v>
      </c>
      <c r="C27" s="176" t="s">
        <v>135</v>
      </c>
      <c r="D27" s="146" t="s">
        <v>136</v>
      </c>
      <c r="E27" s="152">
        <v>26</v>
      </c>
      <c r="F27" s="154">
        <f t="shared" si="8"/>
        <v>0</v>
      </c>
      <c r="G27" s="154">
        <f t="shared" si="9"/>
        <v>0</v>
      </c>
      <c r="H27" s="155"/>
      <c r="I27" s="154">
        <f t="shared" si="10"/>
        <v>0</v>
      </c>
      <c r="J27" s="155"/>
      <c r="K27" s="154">
        <f t="shared" si="11"/>
        <v>0</v>
      </c>
      <c r="L27" s="154">
        <v>21</v>
      </c>
      <c r="M27" s="154">
        <f t="shared" si="12"/>
        <v>0</v>
      </c>
      <c r="N27" s="147">
        <v>1.91E-3</v>
      </c>
      <c r="O27" s="147">
        <f t="shared" si="13"/>
        <v>4.9660000000000003E-2</v>
      </c>
      <c r="P27" s="147">
        <v>0</v>
      </c>
      <c r="Q27" s="147">
        <f t="shared" si="14"/>
        <v>0</v>
      </c>
      <c r="R27" s="147"/>
      <c r="S27" s="147"/>
      <c r="T27" s="148">
        <v>0.39100000000000001</v>
      </c>
      <c r="U27" s="147">
        <f t="shared" si="15"/>
        <v>10.17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98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5">
      <c r="A28" s="140">
        <v>19</v>
      </c>
      <c r="B28" s="140" t="s">
        <v>137</v>
      </c>
      <c r="C28" s="176" t="s">
        <v>138</v>
      </c>
      <c r="D28" s="146" t="s">
        <v>123</v>
      </c>
      <c r="E28" s="152">
        <v>366</v>
      </c>
      <c r="F28" s="154">
        <f t="shared" si="8"/>
        <v>0</v>
      </c>
      <c r="G28" s="154">
        <f t="shared" si="9"/>
        <v>0</v>
      </c>
      <c r="H28" s="155"/>
      <c r="I28" s="154">
        <f t="shared" si="10"/>
        <v>0</v>
      </c>
      <c r="J28" s="155"/>
      <c r="K28" s="154">
        <f t="shared" si="11"/>
        <v>0</v>
      </c>
      <c r="L28" s="154">
        <v>21</v>
      </c>
      <c r="M28" s="154">
        <f t="shared" si="12"/>
        <v>0</v>
      </c>
      <c r="N28" s="147">
        <v>0</v>
      </c>
      <c r="O28" s="147">
        <f t="shared" si="13"/>
        <v>0</v>
      </c>
      <c r="P28" s="147">
        <v>0</v>
      </c>
      <c r="Q28" s="147">
        <f t="shared" si="14"/>
        <v>0</v>
      </c>
      <c r="R28" s="147"/>
      <c r="S28" s="147"/>
      <c r="T28" s="148">
        <v>3.2000000000000001E-2</v>
      </c>
      <c r="U28" s="147">
        <f t="shared" si="15"/>
        <v>11.71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98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5">
      <c r="A29" s="140">
        <v>20</v>
      </c>
      <c r="B29" s="140" t="s">
        <v>139</v>
      </c>
      <c r="C29" s="176" t="s">
        <v>140</v>
      </c>
      <c r="D29" s="146" t="s">
        <v>123</v>
      </c>
      <c r="E29" s="152">
        <v>386</v>
      </c>
      <c r="F29" s="154">
        <f t="shared" si="8"/>
        <v>0</v>
      </c>
      <c r="G29" s="154">
        <f t="shared" si="9"/>
        <v>0</v>
      </c>
      <c r="H29" s="155"/>
      <c r="I29" s="154">
        <f t="shared" si="10"/>
        <v>0</v>
      </c>
      <c r="J29" s="155"/>
      <c r="K29" s="154">
        <f t="shared" si="11"/>
        <v>0</v>
      </c>
      <c r="L29" s="154">
        <v>21</v>
      </c>
      <c r="M29" s="154">
        <f t="shared" si="12"/>
        <v>0</v>
      </c>
      <c r="N29" s="147">
        <v>5.0000000000000002E-5</v>
      </c>
      <c r="O29" s="147">
        <f t="shared" si="13"/>
        <v>1.9300000000000001E-2</v>
      </c>
      <c r="P29" s="147">
        <v>4.7299999999999998E-3</v>
      </c>
      <c r="Q29" s="147">
        <f t="shared" si="14"/>
        <v>1.82578</v>
      </c>
      <c r="R29" s="147"/>
      <c r="S29" s="147"/>
      <c r="T29" s="148">
        <v>0.125</v>
      </c>
      <c r="U29" s="147">
        <f t="shared" si="15"/>
        <v>48.25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98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ht="20" outlineLevel="1" x14ac:dyDescent="0.25">
      <c r="A30" s="140">
        <v>21</v>
      </c>
      <c r="B30" s="140" t="s">
        <v>141</v>
      </c>
      <c r="C30" s="176" t="s">
        <v>142</v>
      </c>
      <c r="D30" s="146" t="s">
        <v>123</v>
      </c>
      <c r="E30" s="152">
        <v>6</v>
      </c>
      <c r="F30" s="154">
        <f t="shared" si="8"/>
        <v>0</v>
      </c>
      <c r="G30" s="154">
        <f t="shared" si="9"/>
        <v>0</v>
      </c>
      <c r="H30" s="155"/>
      <c r="I30" s="154">
        <f t="shared" si="10"/>
        <v>0</v>
      </c>
      <c r="J30" s="155"/>
      <c r="K30" s="154">
        <f t="shared" si="11"/>
        <v>0</v>
      </c>
      <c r="L30" s="154">
        <v>21</v>
      </c>
      <c r="M30" s="154">
        <f t="shared" si="12"/>
        <v>0</v>
      </c>
      <c r="N30" s="147">
        <v>4.0000000000000003E-5</v>
      </c>
      <c r="O30" s="147">
        <f t="shared" si="13"/>
        <v>2.4000000000000001E-4</v>
      </c>
      <c r="P30" s="147">
        <v>0</v>
      </c>
      <c r="Q30" s="147">
        <f t="shared" si="14"/>
        <v>0</v>
      </c>
      <c r="R30" s="147"/>
      <c r="S30" s="147"/>
      <c r="T30" s="148">
        <v>0.129</v>
      </c>
      <c r="U30" s="147">
        <f t="shared" si="15"/>
        <v>0.77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98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0" outlineLevel="1" x14ac:dyDescent="0.25">
      <c r="A31" s="140">
        <v>22</v>
      </c>
      <c r="B31" s="140" t="s">
        <v>143</v>
      </c>
      <c r="C31" s="176" t="s">
        <v>144</v>
      </c>
      <c r="D31" s="146" t="s">
        <v>123</v>
      </c>
      <c r="E31" s="152">
        <v>4</v>
      </c>
      <c r="F31" s="154">
        <f t="shared" si="8"/>
        <v>0</v>
      </c>
      <c r="G31" s="154">
        <f t="shared" si="9"/>
        <v>0</v>
      </c>
      <c r="H31" s="155"/>
      <c r="I31" s="154">
        <f t="shared" si="10"/>
        <v>0</v>
      </c>
      <c r="J31" s="155"/>
      <c r="K31" s="154">
        <f t="shared" si="11"/>
        <v>0</v>
      </c>
      <c r="L31" s="154">
        <v>21</v>
      </c>
      <c r="M31" s="154">
        <f t="shared" si="12"/>
        <v>0</v>
      </c>
      <c r="N31" s="147">
        <v>8.0000000000000007E-5</v>
      </c>
      <c r="O31" s="147">
        <f t="shared" si="13"/>
        <v>3.2000000000000003E-4</v>
      </c>
      <c r="P31" s="147">
        <v>0</v>
      </c>
      <c r="Q31" s="147">
        <f t="shared" si="14"/>
        <v>0</v>
      </c>
      <c r="R31" s="147"/>
      <c r="S31" s="147"/>
      <c r="T31" s="148">
        <v>0.129</v>
      </c>
      <c r="U31" s="147">
        <f t="shared" si="15"/>
        <v>0.52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98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5">
      <c r="A32" s="140">
        <v>23</v>
      </c>
      <c r="B32" s="140" t="s">
        <v>145</v>
      </c>
      <c r="C32" s="176" t="s">
        <v>146</v>
      </c>
      <c r="D32" s="146" t="s">
        <v>136</v>
      </c>
      <c r="E32" s="152">
        <v>58</v>
      </c>
      <c r="F32" s="154">
        <f t="shared" si="8"/>
        <v>0</v>
      </c>
      <c r="G32" s="154">
        <f t="shared" si="9"/>
        <v>0</v>
      </c>
      <c r="H32" s="155"/>
      <c r="I32" s="154">
        <f t="shared" si="10"/>
        <v>0</v>
      </c>
      <c r="J32" s="155"/>
      <c r="K32" s="154">
        <f t="shared" si="11"/>
        <v>0</v>
      </c>
      <c r="L32" s="154">
        <v>21</v>
      </c>
      <c r="M32" s="154">
        <f t="shared" si="12"/>
        <v>0</v>
      </c>
      <c r="N32" s="147">
        <v>2.9999999999999997E-4</v>
      </c>
      <c r="O32" s="147">
        <f t="shared" si="13"/>
        <v>1.7399999999999999E-2</v>
      </c>
      <c r="P32" s="147">
        <v>0</v>
      </c>
      <c r="Q32" s="147">
        <f t="shared" si="14"/>
        <v>0</v>
      </c>
      <c r="R32" s="147"/>
      <c r="S32" s="147"/>
      <c r="T32" s="148">
        <v>0</v>
      </c>
      <c r="U32" s="147">
        <f t="shared" si="15"/>
        <v>0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147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5">
      <c r="A33" s="140">
        <v>24</v>
      </c>
      <c r="B33" s="140" t="s">
        <v>148</v>
      </c>
      <c r="C33" s="176" t="s">
        <v>149</v>
      </c>
      <c r="D33" s="146" t="s">
        <v>106</v>
      </c>
      <c r="E33" s="152">
        <v>0.54352</v>
      </c>
      <c r="F33" s="154">
        <f t="shared" si="8"/>
        <v>0</v>
      </c>
      <c r="G33" s="154">
        <f t="shared" si="9"/>
        <v>0</v>
      </c>
      <c r="H33" s="155"/>
      <c r="I33" s="154">
        <f t="shared" si="10"/>
        <v>0</v>
      </c>
      <c r="J33" s="155"/>
      <c r="K33" s="154">
        <f t="shared" si="11"/>
        <v>0</v>
      </c>
      <c r="L33" s="154">
        <v>21</v>
      </c>
      <c r="M33" s="154">
        <f t="shared" si="12"/>
        <v>0</v>
      </c>
      <c r="N33" s="147">
        <v>0</v>
      </c>
      <c r="O33" s="147">
        <f t="shared" si="13"/>
        <v>0</v>
      </c>
      <c r="P33" s="147">
        <v>0</v>
      </c>
      <c r="Q33" s="147">
        <f t="shared" si="14"/>
        <v>0</v>
      </c>
      <c r="R33" s="147"/>
      <c r="S33" s="147"/>
      <c r="T33" s="148">
        <v>3.5630000000000002</v>
      </c>
      <c r="U33" s="147">
        <f t="shared" si="15"/>
        <v>1.94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98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5">
      <c r="A34" s="140">
        <v>25</v>
      </c>
      <c r="B34" s="140" t="s">
        <v>150</v>
      </c>
      <c r="C34" s="176" t="s">
        <v>151</v>
      </c>
      <c r="D34" s="146" t="s">
        <v>106</v>
      </c>
      <c r="E34" s="152">
        <v>1.82578</v>
      </c>
      <c r="F34" s="154">
        <f t="shared" si="8"/>
        <v>0</v>
      </c>
      <c r="G34" s="154">
        <f t="shared" si="9"/>
        <v>0</v>
      </c>
      <c r="H34" s="155"/>
      <c r="I34" s="154">
        <f t="shared" si="10"/>
        <v>0</v>
      </c>
      <c r="J34" s="155"/>
      <c r="K34" s="154">
        <f t="shared" si="11"/>
        <v>0</v>
      </c>
      <c r="L34" s="154">
        <v>21</v>
      </c>
      <c r="M34" s="154">
        <f t="shared" si="12"/>
        <v>0</v>
      </c>
      <c r="N34" s="147">
        <v>0</v>
      </c>
      <c r="O34" s="147">
        <f t="shared" si="13"/>
        <v>0</v>
      </c>
      <c r="P34" s="147">
        <v>0</v>
      </c>
      <c r="Q34" s="147">
        <f t="shared" si="14"/>
        <v>0</v>
      </c>
      <c r="R34" s="147"/>
      <c r="S34" s="147"/>
      <c r="T34" s="148">
        <v>3.5630000000000002</v>
      </c>
      <c r="U34" s="147">
        <f t="shared" si="15"/>
        <v>6.51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98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x14ac:dyDescent="0.25">
      <c r="A35" s="141" t="s">
        <v>93</v>
      </c>
      <c r="B35" s="141" t="s">
        <v>62</v>
      </c>
      <c r="C35" s="177" t="s">
        <v>63</v>
      </c>
      <c r="D35" s="149"/>
      <c r="E35" s="153"/>
      <c r="F35" s="156"/>
      <c r="G35" s="156">
        <f>SUMIF(AE36:AE46,"&lt;&gt;NOR",G36:G46)</f>
        <v>0</v>
      </c>
      <c r="H35" s="156"/>
      <c r="I35" s="156">
        <f>SUM(I36:I46)</f>
        <v>0</v>
      </c>
      <c r="J35" s="156"/>
      <c r="K35" s="156">
        <f>SUM(K36:K46)</f>
        <v>0</v>
      </c>
      <c r="L35" s="156"/>
      <c r="M35" s="156">
        <f>SUM(M36:M46)</f>
        <v>0</v>
      </c>
      <c r="N35" s="150"/>
      <c r="O35" s="150">
        <f>SUM(O36:O46)</f>
        <v>1.7747999999999999</v>
      </c>
      <c r="P35" s="150"/>
      <c r="Q35" s="150">
        <f>SUM(Q36:Q46)</f>
        <v>2.5554600000000001</v>
      </c>
      <c r="R35" s="150"/>
      <c r="S35" s="150"/>
      <c r="T35" s="151"/>
      <c r="U35" s="150">
        <f>SUM(U36:U46)</f>
        <v>92.009999999999991</v>
      </c>
      <c r="AE35" t="s">
        <v>94</v>
      </c>
    </row>
    <row r="36" spans="1:60" outlineLevel="1" x14ac:dyDescent="0.25">
      <c r="A36" s="140">
        <v>26</v>
      </c>
      <c r="B36" s="140" t="s">
        <v>152</v>
      </c>
      <c r="C36" s="176" t="s">
        <v>153</v>
      </c>
      <c r="D36" s="146" t="s">
        <v>97</v>
      </c>
      <c r="E36" s="152">
        <v>82.5</v>
      </c>
      <c r="F36" s="154">
        <f t="shared" ref="F36:F46" si="16">H36+J36</f>
        <v>0</v>
      </c>
      <c r="G36" s="154">
        <f t="shared" ref="G36:G46" si="17">ROUND(E36*F36,2)</f>
        <v>0</v>
      </c>
      <c r="H36" s="155"/>
      <c r="I36" s="154">
        <f t="shared" ref="I36:I46" si="18">ROUND(E36*H36,2)</f>
        <v>0</v>
      </c>
      <c r="J36" s="155"/>
      <c r="K36" s="154">
        <f t="shared" ref="K36:K46" si="19">ROUND(E36*J36,2)</f>
        <v>0</v>
      </c>
      <c r="L36" s="154">
        <v>21</v>
      </c>
      <c r="M36" s="154">
        <f t="shared" ref="M36:M46" si="20">G36*(1+L36/100)</f>
        <v>0</v>
      </c>
      <c r="N36" s="147">
        <v>0</v>
      </c>
      <c r="O36" s="147">
        <f t="shared" ref="O36:O46" si="21">ROUND(E36*N36,5)</f>
        <v>0</v>
      </c>
      <c r="P36" s="147">
        <v>2.3800000000000002E-2</v>
      </c>
      <c r="Q36" s="147">
        <f t="shared" ref="Q36:Q46" si="22">ROUND(E36*P36,5)</f>
        <v>1.9635</v>
      </c>
      <c r="R36" s="147"/>
      <c r="S36" s="147"/>
      <c r="T36" s="148">
        <v>8.2000000000000003E-2</v>
      </c>
      <c r="U36" s="147">
        <f t="shared" ref="U36:U46" si="23">ROUND(E36*T36,2)</f>
        <v>6.77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98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ht="20" outlineLevel="1" x14ac:dyDescent="0.25">
      <c r="A37" s="140">
        <v>27</v>
      </c>
      <c r="B37" s="140" t="s">
        <v>154</v>
      </c>
      <c r="C37" s="176" t="s">
        <v>155</v>
      </c>
      <c r="D37" s="146" t="s">
        <v>136</v>
      </c>
      <c r="E37" s="152">
        <v>22</v>
      </c>
      <c r="F37" s="154">
        <f t="shared" si="16"/>
        <v>0</v>
      </c>
      <c r="G37" s="154">
        <f t="shared" si="17"/>
        <v>0</v>
      </c>
      <c r="H37" s="155"/>
      <c r="I37" s="154">
        <f t="shared" si="18"/>
        <v>0</v>
      </c>
      <c r="J37" s="155"/>
      <c r="K37" s="154">
        <f t="shared" si="19"/>
        <v>0</v>
      </c>
      <c r="L37" s="154">
        <v>21</v>
      </c>
      <c r="M37" s="154">
        <f t="shared" si="20"/>
        <v>0</v>
      </c>
      <c r="N37" s="147">
        <v>8.0000000000000007E-5</v>
      </c>
      <c r="O37" s="147">
        <f t="shared" si="21"/>
        <v>1.7600000000000001E-3</v>
      </c>
      <c r="P37" s="147">
        <v>2.4930000000000001E-2</v>
      </c>
      <c r="Q37" s="147">
        <f t="shared" si="22"/>
        <v>0.54845999999999995</v>
      </c>
      <c r="R37" s="147"/>
      <c r="S37" s="147"/>
      <c r="T37" s="148">
        <v>0.26800000000000002</v>
      </c>
      <c r="U37" s="147">
        <f t="shared" si="23"/>
        <v>5.9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98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5">
      <c r="A38" s="140">
        <v>28</v>
      </c>
      <c r="B38" s="140" t="s">
        <v>156</v>
      </c>
      <c r="C38" s="176" t="s">
        <v>157</v>
      </c>
      <c r="D38" s="146" t="s">
        <v>136</v>
      </c>
      <c r="E38" s="152">
        <v>58</v>
      </c>
      <c r="F38" s="154">
        <f t="shared" si="16"/>
        <v>0</v>
      </c>
      <c r="G38" s="154">
        <f t="shared" si="17"/>
        <v>0</v>
      </c>
      <c r="H38" s="155"/>
      <c r="I38" s="154">
        <f t="shared" si="18"/>
        <v>0</v>
      </c>
      <c r="J38" s="155"/>
      <c r="K38" s="154">
        <f t="shared" si="19"/>
        <v>0</v>
      </c>
      <c r="L38" s="154">
        <v>21</v>
      </c>
      <c r="M38" s="154">
        <f t="shared" si="20"/>
        <v>0</v>
      </c>
      <c r="N38" s="147">
        <v>1.0000000000000001E-5</v>
      </c>
      <c r="O38" s="147">
        <f t="shared" si="21"/>
        <v>5.8E-4</v>
      </c>
      <c r="P38" s="147">
        <v>7.5000000000000002E-4</v>
      </c>
      <c r="Q38" s="147">
        <f t="shared" si="22"/>
        <v>4.3499999999999997E-2</v>
      </c>
      <c r="R38" s="147"/>
      <c r="S38" s="147"/>
      <c r="T38" s="148">
        <v>2.9000000000000001E-2</v>
      </c>
      <c r="U38" s="147">
        <f t="shared" si="23"/>
        <v>1.68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98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5">
      <c r="A39" s="140">
        <v>29</v>
      </c>
      <c r="B39" s="140" t="s">
        <v>158</v>
      </c>
      <c r="C39" s="176" t="s">
        <v>159</v>
      </c>
      <c r="D39" s="146" t="s">
        <v>97</v>
      </c>
      <c r="E39" s="152">
        <v>16.5</v>
      </c>
      <c r="F39" s="154">
        <f t="shared" si="16"/>
        <v>0</v>
      </c>
      <c r="G39" s="154">
        <f t="shared" si="17"/>
        <v>0</v>
      </c>
      <c r="H39" s="155"/>
      <c r="I39" s="154">
        <f t="shared" si="18"/>
        <v>0</v>
      </c>
      <c r="J39" s="155"/>
      <c r="K39" s="154">
        <f t="shared" si="19"/>
        <v>0</v>
      </c>
      <c r="L39" s="154">
        <v>21</v>
      </c>
      <c r="M39" s="154">
        <f t="shared" si="20"/>
        <v>0</v>
      </c>
      <c r="N39" s="147">
        <v>0</v>
      </c>
      <c r="O39" s="147">
        <f t="shared" si="21"/>
        <v>0</v>
      </c>
      <c r="P39" s="147">
        <v>0</v>
      </c>
      <c r="Q39" s="147">
        <f t="shared" si="22"/>
        <v>0</v>
      </c>
      <c r="R39" s="147"/>
      <c r="S39" s="147"/>
      <c r="T39" s="148">
        <v>5.1999999999999998E-2</v>
      </c>
      <c r="U39" s="147">
        <f t="shared" si="23"/>
        <v>0.86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98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ht="12.5" customHeight="1" outlineLevel="1" x14ac:dyDescent="0.25">
      <c r="A40" s="140">
        <v>30</v>
      </c>
      <c r="B40" s="140" t="s">
        <v>160</v>
      </c>
      <c r="C40" s="176" t="s">
        <v>180</v>
      </c>
      <c r="D40" s="146" t="s">
        <v>136</v>
      </c>
      <c r="E40" s="152">
        <v>22</v>
      </c>
      <c r="F40" s="154">
        <f t="shared" si="16"/>
        <v>0</v>
      </c>
      <c r="G40" s="154">
        <f t="shared" si="17"/>
        <v>0</v>
      </c>
      <c r="H40" s="155"/>
      <c r="I40" s="154">
        <f t="shared" si="18"/>
        <v>0</v>
      </c>
      <c r="J40" s="155"/>
      <c r="K40" s="154">
        <f t="shared" si="19"/>
        <v>0</v>
      </c>
      <c r="L40" s="154">
        <v>21</v>
      </c>
      <c r="M40" s="154">
        <f t="shared" si="20"/>
        <v>0</v>
      </c>
      <c r="N40" s="147">
        <v>3.0329999999999999E-2</v>
      </c>
      <c r="O40" s="147">
        <f t="shared" si="21"/>
        <v>0.66725999999999996</v>
      </c>
      <c r="P40" s="147">
        <v>0</v>
      </c>
      <c r="Q40" s="147">
        <f t="shared" si="22"/>
        <v>0</v>
      </c>
      <c r="R40" s="147"/>
      <c r="S40" s="147"/>
      <c r="T40" s="148">
        <v>0.95299999999999996</v>
      </c>
      <c r="U40" s="147">
        <f t="shared" si="23"/>
        <v>20.97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98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12.5" customHeight="1" outlineLevel="1" x14ac:dyDescent="0.25">
      <c r="A41" s="140">
        <v>31</v>
      </c>
      <c r="B41" s="140" t="s">
        <v>161</v>
      </c>
      <c r="C41" s="176" t="s">
        <v>181</v>
      </c>
      <c r="D41" s="146" t="s">
        <v>136</v>
      </c>
      <c r="E41" s="152">
        <v>3</v>
      </c>
      <c r="F41" s="154">
        <f t="shared" si="16"/>
        <v>0</v>
      </c>
      <c r="G41" s="154">
        <f t="shared" si="17"/>
        <v>0</v>
      </c>
      <c r="H41" s="155"/>
      <c r="I41" s="154">
        <f t="shared" si="18"/>
        <v>0</v>
      </c>
      <c r="J41" s="155"/>
      <c r="K41" s="154">
        <f t="shared" si="19"/>
        <v>0</v>
      </c>
      <c r="L41" s="154">
        <v>21</v>
      </c>
      <c r="M41" s="154">
        <f t="shared" si="20"/>
        <v>0</v>
      </c>
      <c r="N41" s="147">
        <v>3.6299999999999999E-2</v>
      </c>
      <c r="O41" s="147">
        <f t="shared" si="21"/>
        <v>0.1089</v>
      </c>
      <c r="P41" s="147">
        <v>0</v>
      </c>
      <c r="Q41" s="147">
        <f t="shared" si="22"/>
        <v>0</v>
      </c>
      <c r="R41" s="147"/>
      <c r="S41" s="147"/>
      <c r="T41" s="148">
        <v>0.95299999999999996</v>
      </c>
      <c r="U41" s="147">
        <f t="shared" si="23"/>
        <v>2.86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98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5">
      <c r="A42" s="140">
        <v>32</v>
      </c>
      <c r="B42" s="140" t="s">
        <v>162</v>
      </c>
      <c r="C42" s="176" t="s">
        <v>182</v>
      </c>
      <c r="D42" s="146" t="s">
        <v>136</v>
      </c>
      <c r="E42" s="152">
        <v>20</v>
      </c>
      <c r="F42" s="154">
        <f t="shared" si="16"/>
        <v>0</v>
      </c>
      <c r="G42" s="154">
        <f t="shared" si="17"/>
        <v>0</v>
      </c>
      <c r="H42" s="155"/>
      <c r="I42" s="154">
        <f t="shared" si="18"/>
        <v>0</v>
      </c>
      <c r="J42" s="155"/>
      <c r="K42" s="154">
        <f t="shared" si="19"/>
        <v>0</v>
      </c>
      <c r="L42" s="154">
        <v>21</v>
      </c>
      <c r="M42" s="154">
        <f t="shared" si="20"/>
        <v>0</v>
      </c>
      <c r="N42" s="147">
        <v>4.3560000000000001E-2</v>
      </c>
      <c r="O42" s="147">
        <f t="shared" si="21"/>
        <v>0.87119999999999997</v>
      </c>
      <c r="P42" s="147">
        <v>0</v>
      </c>
      <c r="Q42" s="147">
        <f t="shared" si="22"/>
        <v>0</v>
      </c>
      <c r="R42" s="147"/>
      <c r="S42" s="147"/>
      <c r="T42" s="148">
        <v>1</v>
      </c>
      <c r="U42" s="147">
        <f t="shared" si="23"/>
        <v>20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98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5">
      <c r="A43" s="140">
        <v>33</v>
      </c>
      <c r="B43" s="140" t="s">
        <v>163</v>
      </c>
      <c r="C43" s="176" t="s">
        <v>183</v>
      </c>
      <c r="D43" s="146" t="s">
        <v>136</v>
      </c>
      <c r="E43" s="152">
        <v>13</v>
      </c>
      <c r="F43" s="154">
        <f t="shared" si="16"/>
        <v>0</v>
      </c>
      <c r="G43" s="154">
        <f t="shared" si="17"/>
        <v>0</v>
      </c>
      <c r="H43" s="155"/>
      <c r="I43" s="154">
        <f t="shared" si="18"/>
        <v>0</v>
      </c>
      <c r="J43" s="155"/>
      <c r="K43" s="154">
        <f t="shared" si="19"/>
        <v>0</v>
      </c>
      <c r="L43" s="154">
        <v>21</v>
      </c>
      <c r="M43" s="154">
        <f t="shared" si="20"/>
        <v>0</v>
      </c>
      <c r="N43" s="147">
        <v>7.1999999999999998E-3</v>
      </c>
      <c r="O43" s="147">
        <f t="shared" si="21"/>
        <v>9.3600000000000003E-2</v>
      </c>
      <c r="P43" s="147">
        <v>0</v>
      </c>
      <c r="Q43" s="147">
        <f t="shared" si="22"/>
        <v>0</v>
      </c>
      <c r="R43" s="147"/>
      <c r="S43" s="147"/>
      <c r="T43" s="148">
        <v>0.86799999999999999</v>
      </c>
      <c r="U43" s="147">
        <f t="shared" si="23"/>
        <v>11.28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98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5">
      <c r="A44" s="140">
        <v>34</v>
      </c>
      <c r="B44" s="140" t="s">
        <v>164</v>
      </c>
      <c r="C44" s="176" t="s">
        <v>165</v>
      </c>
      <c r="D44" s="146" t="s">
        <v>136</v>
      </c>
      <c r="E44" s="152">
        <v>45</v>
      </c>
      <c r="F44" s="154">
        <f t="shared" si="16"/>
        <v>0</v>
      </c>
      <c r="G44" s="154">
        <f t="shared" si="17"/>
        <v>0</v>
      </c>
      <c r="H44" s="155"/>
      <c r="I44" s="154">
        <f t="shared" si="18"/>
        <v>0</v>
      </c>
      <c r="J44" s="155"/>
      <c r="K44" s="154">
        <f t="shared" si="19"/>
        <v>0</v>
      </c>
      <c r="L44" s="154">
        <v>21</v>
      </c>
      <c r="M44" s="154">
        <f t="shared" si="20"/>
        <v>0</v>
      </c>
      <c r="N44" s="147">
        <v>6.9999999999999999E-4</v>
      </c>
      <c r="O44" s="147">
        <f t="shared" si="21"/>
        <v>3.15E-2</v>
      </c>
      <c r="P44" s="147">
        <v>0</v>
      </c>
      <c r="Q44" s="147">
        <f t="shared" si="22"/>
        <v>0</v>
      </c>
      <c r="R44" s="147"/>
      <c r="S44" s="147"/>
      <c r="T44" s="148">
        <v>0.186</v>
      </c>
      <c r="U44" s="147">
        <f t="shared" si="23"/>
        <v>8.3699999999999992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98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5">
      <c r="A45" s="140">
        <v>35</v>
      </c>
      <c r="B45" s="140" t="s">
        <v>166</v>
      </c>
      <c r="C45" s="176" t="s">
        <v>167</v>
      </c>
      <c r="D45" s="146" t="s">
        <v>106</v>
      </c>
      <c r="E45" s="152">
        <v>2.5554600000000001</v>
      </c>
      <c r="F45" s="154">
        <f t="shared" si="16"/>
        <v>0</v>
      </c>
      <c r="G45" s="154">
        <f t="shared" si="17"/>
        <v>0</v>
      </c>
      <c r="H45" s="155"/>
      <c r="I45" s="154">
        <f t="shared" si="18"/>
        <v>0</v>
      </c>
      <c r="J45" s="155"/>
      <c r="K45" s="154">
        <f t="shared" si="19"/>
        <v>0</v>
      </c>
      <c r="L45" s="154">
        <v>21</v>
      </c>
      <c r="M45" s="154">
        <f t="shared" si="20"/>
        <v>0</v>
      </c>
      <c r="N45" s="147">
        <v>0</v>
      </c>
      <c r="O45" s="147">
        <f t="shared" si="21"/>
        <v>0</v>
      </c>
      <c r="P45" s="147">
        <v>0</v>
      </c>
      <c r="Q45" s="147">
        <f t="shared" si="22"/>
        <v>0</v>
      </c>
      <c r="R45" s="147"/>
      <c r="S45" s="147"/>
      <c r="T45" s="148">
        <v>3.0739999999999998</v>
      </c>
      <c r="U45" s="147">
        <f t="shared" si="23"/>
        <v>7.86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98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5">
      <c r="A46" s="140">
        <v>36</v>
      </c>
      <c r="B46" s="140" t="s">
        <v>168</v>
      </c>
      <c r="C46" s="176" t="s">
        <v>169</v>
      </c>
      <c r="D46" s="146" t="s">
        <v>106</v>
      </c>
      <c r="E46" s="152">
        <v>1.7747999999999999</v>
      </c>
      <c r="F46" s="154">
        <f t="shared" si="16"/>
        <v>0</v>
      </c>
      <c r="G46" s="154">
        <f t="shared" si="17"/>
        <v>0</v>
      </c>
      <c r="H46" s="155"/>
      <c r="I46" s="154">
        <f t="shared" si="18"/>
        <v>0</v>
      </c>
      <c r="J46" s="155"/>
      <c r="K46" s="154">
        <f t="shared" si="19"/>
        <v>0</v>
      </c>
      <c r="L46" s="154">
        <v>21</v>
      </c>
      <c r="M46" s="154">
        <f t="shared" si="20"/>
        <v>0</v>
      </c>
      <c r="N46" s="147">
        <v>0</v>
      </c>
      <c r="O46" s="147">
        <f t="shared" si="21"/>
        <v>0</v>
      </c>
      <c r="P46" s="147">
        <v>0</v>
      </c>
      <c r="Q46" s="147">
        <f t="shared" si="22"/>
        <v>0</v>
      </c>
      <c r="R46" s="147"/>
      <c r="S46" s="147"/>
      <c r="T46" s="148">
        <v>3.0750000000000002</v>
      </c>
      <c r="U46" s="147">
        <f t="shared" si="23"/>
        <v>5.46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98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x14ac:dyDescent="0.25">
      <c r="A47" s="141" t="s">
        <v>93</v>
      </c>
      <c r="B47" s="141" t="s">
        <v>64</v>
      </c>
      <c r="C47" s="177" t="s">
        <v>65</v>
      </c>
      <c r="D47" s="149"/>
      <c r="E47" s="153"/>
      <c r="F47" s="156"/>
      <c r="G47" s="156">
        <f>SUMIF(AE48:AE49,"&lt;&gt;NOR",G48:G49)</f>
        <v>0</v>
      </c>
      <c r="H47" s="156"/>
      <c r="I47" s="156">
        <f>SUM(I48:I49)</f>
        <v>0</v>
      </c>
      <c r="J47" s="156"/>
      <c r="K47" s="156">
        <f>SUM(K48:K49)</f>
        <v>0</v>
      </c>
      <c r="L47" s="156"/>
      <c r="M47" s="156">
        <f>SUM(M48:M49)</f>
        <v>0</v>
      </c>
      <c r="N47" s="150"/>
      <c r="O47" s="150">
        <f>SUM(O48:O49)</f>
        <v>1.7670000000000002E-2</v>
      </c>
      <c r="P47" s="150"/>
      <c r="Q47" s="150">
        <f>SUM(Q48:Q49)</f>
        <v>3.0364499999999999</v>
      </c>
      <c r="R47" s="150"/>
      <c r="S47" s="150"/>
      <c r="T47" s="151"/>
      <c r="U47" s="150">
        <f>SUM(U48:U49)</f>
        <v>112.80000000000001</v>
      </c>
      <c r="AE47" t="s">
        <v>94</v>
      </c>
    </row>
    <row r="48" spans="1:60" outlineLevel="1" x14ac:dyDescent="0.25">
      <c r="A48" s="140">
        <v>37</v>
      </c>
      <c r="B48" s="140" t="s">
        <v>170</v>
      </c>
      <c r="C48" s="176" t="s">
        <v>171</v>
      </c>
      <c r="D48" s="146" t="s">
        <v>97</v>
      </c>
      <c r="E48" s="152">
        <v>93</v>
      </c>
      <c r="F48" s="154">
        <f>H48+J48</f>
        <v>0</v>
      </c>
      <c r="G48" s="154">
        <f>ROUND(E48*F48,2)</f>
        <v>0</v>
      </c>
      <c r="H48" s="155"/>
      <c r="I48" s="154">
        <f>ROUND(E48*H48,2)</f>
        <v>0</v>
      </c>
      <c r="J48" s="155"/>
      <c r="K48" s="154">
        <f>ROUND(E48*J48,2)</f>
        <v>0</v>
      </c>
      <c r="L48" s="154">
        <v>21</v>
      </c>
      <c r="M48" s="154">
        <f>G48*(1+L48/100)</f>
        <v>0</v>
      </c>
      <c r="N48" s="147">
        <v>0</v>
      </c>
      <c r="O48" s="147">
        <f>ROUND(E48*N48,5)</f>
        <v>0</v>
      </c>
      <c r="P48" s="147">
        <v>3.2649999999999998E-2</v>
      </c>
      <c r="Q48" s="147">
        <f>ROUND(E48*P48,5)</f>
        <v>3.0364499999999999</v>
      </c>
      <c r="R48" s="147"/>
      <c r="S48" s="147"/>
      <c r="T48" s="148">
        <v>0.39893000000000001</v>
      </c>
      <c r="U48" s="147">
        <f>ROUND(E48*T48,2)</f>
        <v>37.1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172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5">
      <c r="A49" s="165">
        <v>38</v>
      </c>
      <c r="B49" s="165" t="s">
        <v>173</v>
      </c>
      <c r="C49" s="178" t="s">
        <v>174</v>
      </c>
      <c r="D49" s="166" t="s">
        <v>97</v>
      </c>
      <c r="E49" s="167">
        <v>93</v>
      </c>
      <c r="F49" s="168">
        <f>H49+J49</f>
        <v>0</v>
      </c>
      <c r="G49" s="168">
        <f>ROUND(E49*F49,2)</f>
        <v>0</v>
      </c>
      <c r="H49" s="169"/>
      <c r="I49" s="168">
        <f>ROUND(E49*H49,2)</f>
        <v>0</v>
      </c>
      <c r="J49" s="169"/>
      <c r="K49" s="168">
        <f>ROUND(E49*J49,2)</f>
        <v>0</v>
      </c>
      <c r="L49" s="168">
        <v>21</v>
      </c>
      <c r="M49" s="168">
        <f>G49*(1+L49/100)</f>
        <v>0</v>
      </c>
      <c r="N49" s="170">
        <v>1.9000000000000001E-4</v>
      </c>
      <c r="O49" s="170">
        <f>ROUND(E49*N49,5)</f>
        <v>1.7670000000000002E-2</v>
      </c>
      <c r="P49" s="170">
        <v>0</v>
      </c>
      <c r="Q49" s="170">
        <f>ROUND(E49*P49,5)</f>
        <v>0</v>
      </c>
      <c r="R49" s="170"/>
      <c r="S49" s="170"/>
      <c r="T49" s="171">
        <v>0.81399999999999995</v>
      </c>
      <c r="U49" s="170">
        <f>ROUND(E49*T49,2)</f>
        <v>75.7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98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x14ac:dyDescent="0.25">
      <c r="A50" s="4"/>
      <c r="B50" s="5" t="s">
        <v>175</v>
      </c>
      <c r="C50" s="179" t="s">
        <v>175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AC50">
        <v>15</v>
      </c>
      <c r="AD50">
        <v>21</v>
      </c>
    </row>
    <row r="51" spans="1:60" ht="13" x14ac:dyDescent="0.25">
      <c r="A51" s="172"/>
      <c r="B51" s="173" t="s">
        <v>28</v>
      </c>
      <c r="C51" s="180" t="s">
        <v>175</v>
      </c>
      <c r="D51" s="174"/>
      <c r="E51" s="174"/>
      <c r="F51" s="174"/>
      <c r="G51" s="175">
        <f>G8+G20+G35+G47</f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AC51">
        <f>SUMIF(L7:L49,AC50,G7:G49)</f>
        <v>0</v>
      </c>
      <c r="AD51">
        <f>SUMIF(L7:L49,AD50,G7:G49)</f>
        <v>0</v>
      </c>
      <c r="AE51" t="s">
        <v>176</v>
      </c>
    </row>
    <row r="52" spans="1:60" x14ac:dyDescent="0.25">
      <c r="A52" s="4"/>
      <c r="B52" s="5" t="s">
        <v>175</v>
      </c>
      <c r="C52" s="179" t="s">
        <v>175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60" x14ac:dyDescent="0.25">
      <c r="A53" s="4"/>
      <c r="B53" s="5" t="s">
        <v>175</v>
      </c>
      <c r="C53" s="179" t="s">
        <v>175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60" x14ac:dyDescent="0.25">
      <c r="A54" s="242" t="s">
        <v>177</v>
      </c>
      <c r="B54" s="242"/>
      <c r="C54" s="24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60" x14ac:dyDescent="0.25">
      <c r="A55" s="244"/>
      <c r="B55" s="245"/>
      <c r="C55" s="246"/>
      <c r="D55" s="245"/>
      <c r="E55" s="245"/>
      <c r="F55" s="245"/>
      <c r="G55" s="24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AE55" t="s">
        <v>178</v>
      </c>
    </row>
    <row r="56" spans="1:60" x14ac:dyDescent="0.25">
      <c r="A56" s="248"/>
      <c r="B56" s="249"/>
      <c r="C56" s="250"/>
      <c r="D56" s="249"/>
      <c r="E56" s="249"/>
      <c r="F56" s="249"/>
      <c r="G56" s="25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60" x14ac:dyDescent="0.25">
      <c r="A57" s="248"/>
      <c r="B57" s="249"/>
      <c r="C57" s="250"/>
      <c r="D57" s="249"/>
      <c r="E57" s="249"/>
      <c r="F57" s="249"/>
      <c r="G57" s="25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60" x14ac:dyDescent="0.25">
      <c r="A58" s="248"/>
      <c r="B58" s="249"/>
      <c r="C58" s="250"/>
      <c r="D58" s="249"/>
      <c r="E58" s="249"/>
      <c r="F58" s="249"/>
      <c r="G58" s="25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60" x14ac:dyDescent="0.25">
      <c r="A59" s="252"/>
      <c r="B59" s="253"/>
      <c r="C59" s="254"/>
      <c r="D59" s="253"/>
      <c r="E59" s="253"/>
      <c r="F59" s="253"/>
      <c r="G59" s="25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60" x14ac:dyDescent="0.25">
      <c r="A60" s="4"/>
      <c r="B60" s="5" t="s">
        <v>175</v>
      </c>
      <c r="C60" s="179" t="s">
        <v>175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60" x14ac:dyDescent="0.25">
      <c r="C61" s="181"/>
      <c r="AE61" t="s">
        <v>179</v>
      </c>
    </row>
  </sheetData>
  <mergeCells count="6">
    <mergeCell ref="A55:G59"/>
    <mergeCell ref="A1:G1"/>
    <mergeCell ref="C2:G2"/>
    <mergeCell ref="C3:G3"/>
    <mergeCell ref="C4:G4"/>
    <mergeCell ref="A54:C54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Majk</dc:creator>
  <cp:lastModifiedBy>Michal Majk</cp:lastModifiedBy>
  <cp:lastPrinted>2014-02-28T09:52:57Z</cp:lastPrinted>
  <dcterms:created xsi:type="dcterms:W3CDTF">2009-04-08T07:15:50Z</dcterms:created>
  <dcterms:modified xsi:type="dcterms:W3CDTF">2024-05-28T14:03:57Z</dcterms:modified>
</cp:coreProperties>
</file>