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geoprojectkv-my.sharepoint.com/personal/cingros_jakub_geoprojectkv_onmicrosoft_com/Documents/Dokumenty/PRÁCE/Zakázky/P032024_Loučky, manipulační plocha/4_Prováděcí PD/ROZPOČET a VÝKAZ/"/>
    </mc:Choice>
  </mc:AlternateContent>
  <xr:revisionPtr revIDLastSave="1" documentId="11_CB85D395AA9B64F5535B64854671BB2F3783782C" xr6:coauthVersionLast="47" xr6:coauthVersionMax="47" xr10:uidLastSave="{58635D83-43F4-482E-9AD9-0EDE4B224564}"/>
  <bookViews>
    <workbookView xWindow="-120" yWindow="-120" windowWidth="51840" windowHeight="21120" activeTab="2" xr2:uid="{00000000-000D-0000-FFFF-FFFF00000000}"/>
  </bookViews>
  <sheets>
    <sheet name="Titulní list (2)" sheetId="3" r:id="rId1"/>
    <sheet name="Rekapitulace stavby" sheetId="1" r:id="rId2"/>
    <sheet name="SO 101 - Manipulační plocha" sheetId="2" r:id="rId3"/>
  </sheets>
  <definedNames>
    <definedName name="_xlnm._FilterDatabase" localSheetId="2" hidden="1">'SO 101 - Manipulační plocha'!$C$120:$K$153</definedName>
    <definedName name="_xlnm.Print_Titles" localSheetId="1">'Rekapitulace stavby'!$92:$92</definedName>
    <definedName name="_xlnm.Print_Titles" localSheetId="2">'SO 101 - Manipulační plocha'!$120:$120</definedName>
    <definedName name="_xlnm.Print_Area" localSheetId="1">'Rekapitulace stavby'!$D$4:$AO$76,'Rekapitulace stavby'!$C$82:$AQ$96</definedName>
    <definedName name="_xlnm.Print_Area" localSheetId="2">'SO 101 - Manipulační plocha'!$C$4:$J$76,'SO 101 - Manipulační plocha'!$C$82:$J$102,'SO 101 - Manipulační plocha'!$C$108:$K$153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153" i="2"/>
  <c r="BH153" i="2"/>
  <c r="BG153" i="2"/>
  <c r="BF153" i="2"/>
  <c r="T153" i="2"/>
  <c r="T152" i="2" s="1"/>
  <c r="R153" i="2"/>
  <c r="R152" i="2"/>
  <c r="P153" i="2"/>
  <c r="P152" i="2" s="1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J118" i="2"/>
  <c r="F117" i="2"/>
  <c r="F115" i="2"/>
  <c r="E113" i="2"/>
  <c r="J92" i="2"/>
  <c r="F91" i="2"/>
  <c r="F89" i="2"/>
  <c r="E87" i="2"/>
  <c r="J21" i="2"/>
  <c r="E21" i="2"/>
  <c r="J117" i="2" s="1"/>
  <c r="J20" i="2"/>
  <c r="J18" i="2"/>
  <c r="E18" i="2"/>
  <c r="F92" i="2" s="1"/>
  <c r="J17" i="2"/>
  <c r="J12" i="2"/>
  <c r="J89" i="2" s="1"/>
  <c r="E7" i="2"/>
  <c r="E111" i="2" s="1"/>
  <c r="L90" i="1"/>
  <c r="AM90" i="1"/>
  <c r="AM89" i="1"/>
  <c r="L89" i="1"/>
  <c r="AM87" i="1"/>
  <c r="L87" i="1"/>
  <c r="L85" i="1"/>
  <c r="L84" i="1"/>
  <c r="J151" i="2"/>
  <c r="J142" i="2"/>
  <c r="AS94" i="1"/>
  <c r="J141" i="2"/>
  <c r="BK124" i="2"/>
  <c r="BK148" i="2"/>
  <c r="BK135" i="2"/>
  <c r="J148" i="2"/>
  <c r="J135" i="2"/>
  <c r="J150" i="2"/>
  <c r="BK141" i="2"/>
  <c r="J128" i="2"/>
  <c r="J143" i="2"/>
  <c r="BK132" i="2"/>
  <c r="J125" i="2"/>
  <c r="BK146" i="2"/>
  <c r="J138" i="2"/>
  <c r="BK151" i="2"/>
  <c r="BK138" i="2"/>
  <c r="BK153" i="2"/>
  <c r="BK142" i="2"/>
  <c r="BK128" i="2"/>
  <c r="J124" i="2"/>
  <c r="BK140" i="2"/>
  <c r="J153" i="2"/>
  <c r="J140" i="2"/>
  <c r="J132" i="2"/>
  <c r="J146" i="2"/>
  <c r="J129" i="2"/>
  <c r="BK129" i="2"/>
  <c r="BK143" i="2"/>
  <c r="BK134" i="2"/>
  <c r="BK150" i="2"/>
  <c r="J134" i="2"/>
  <c r="BK125" i="2"/>
  <c r="T123" i="2" l="1"/>
  <c r="R145" i="2"/>
  <c r="P123" i="2"/>
  <c r="T145" i="2"/>
  <c r="R123" i="2"/>
  <c r="R122" i="2"/>
  <c r="R121" i="2" s="1"/>
  <c r="BK149" i="2"/>
  <c r="J149" i="2" s="1"/>
  <c r="J100" i="2" s="1"/>
  <c r="P149" i="2"/>
  <c r="BK145" i="2"/>
  <c r="J145" i="2"/>
  <c r="J99" i="2"/>
  <c r="P145" i="2"/>
  <c r="BK123" i="2"/>
  <c r="J123" i="2" s="1"/>
  <c r="J98" i="2" s="1"/>
  <c r="R149" i="2"/>
  <c r="T149" i="2"/>
  <c r="BK152" i="2"/>
  <c r="J152" i="2"/>
  <c r="J101" i="2" s="1"/>
  <c r="E85" i="2"/>
  <c r="F118" i="2"/>
  <c r="BE129" i="2"/>
  <c r="J115" i="2"/>
  <c r="BE132" i="2"/>
  <c r="BE134" i="2"/>
  <c r="BE135" i="2"/>
  <c r="BE138" i="2"/>
  <c r="BE141" i="2"/>
  <c r="BE143" i="2"/>
  <c r="BE146" i="2"/>
  <c r="BE148" i="2"/>
  <c r="BE150" i="2"/>
  <c r="BE153" i="2"/>
  <c r="J91" i="2"/>
  <c r="BE125" i="2"/>
  <c r="BE124" i="2"/>
  <c r="BE140" i="2"/>
  <c r="BE142" i="2"/>
  <c r="BE151" i="2"/>
  <c r="BE128" i="2"/>
  <c r="J34" i="2"/>
  <c r="AW95" i="1"/>
  <c r="F35" i="2"/>
  <c r="BB95" i="1"/>
  <c r="BB94" i="1" s="1"/>
  <c r="AX94" i="1" s="1"/>
  <c r="F34" i="2"/>
  <c r="BA95" i="1"/>
  <c r="BA94" i="1" s="1"/>
  <c r="AW94" i="1" s="1"/>
  <c r="AK30" i="1" s="1"/>
  <c r="F37" i="2"/>
  <c r="BD95" i="1" s="1"/>
  <c r="BD94" i="1" s="1"/>
  <c r="W33" i="1" s="1"/>
  <c r="F36" i="2"/>
  <c r="BC95" i="1" s="1"/>
  <c r="BC94" i="1" s="1"/>
  <c r="W32" i="1" s="1"/>
  <c r="P122" i="2" l="1"/>
  <c r="P121" i="2"/>
  <c r="AU95" i="1" s="1"/>
  <c r="AU94" i="1" s="1"/>
  <c r="T122" i="2"/>
  <c r="T121" i="2"/>
  <c r="BK122" i="2"/>
  <c r="J122" i="2"/>
  <c r="J97" i="2" s="1"/>
  <c r="AY94" i="1"/>
  <c r="J33" i="2"/>
  <c r="AV95" i="1" s="1"/>
  <c r="AT95" i="1" s="1"/>
  <c r="W30" i="1"/>
  <c r="W31" i="1"/>
  <c r="F33" i="2"/>
  <c r="AZ95" i="1" s="1"/>
  <c r="AZ94" i="1" s="1"/>
  <c r="AV94" i="1" s="1"/>
  <c r="AK29" i="1" s="1"/>
  <c r="BK121" i="2" l="1"/>
  <c r="J121" i="2" s="1"/>
  <c r="J30" i="2" s="1"/>
  <c r="AG95" i="1" s="1"/>
  <c r="AG94" i="1" s="1"/>
  <c r="W29" i="1"/>
  <c r="AT94" i="1"/>
  <c r="AN94" i="1" l="1"/>
  <c r="AK26" i="1"/>
  <c r="J39" i="2"/>
  <c r="J96" i="2"/>
  <c r="AN95" i="1"/>
  <c r="AK35" i="1"/>
</calcChain>
</file>

<file path=xl/sharedStrings.xml><?xml version="1.0" encoding="utf-8"?>
<sst xmlns="http://schemas.openxmlformats.org/spreadsheetml/2006/main" count="626" uniqueCount="199">
  <si>
    <t>Export Komplet</t>
  </si>
  <si>
    <t/>
  </si>
  <si>
    <t>2.0</t>
  </si>
  <si>
    <t>ZAMOK</t>
  </si>
  <si>
    <t>False</t>
  </si>
  <si>
    <t>{dca8f570-e83f-4821-bba8-25b085b465e2}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</si>
  <si>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</si>
  <si>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</si>
  <si>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</si>
  <si>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</si>
  <si>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</si>
  <si>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</si>
  <si>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</si>
  <si>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</si>
  <si>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P032024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</si>
  <si>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</si>
  <si>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</si>
  <si>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Návrh manipulační plochy na p. č. 396-2, Loučky u Lokte</t>
  </si>
  <si>
    <t>KSO:</t>
  </si>
  <si>
    <t>CC-CZ:</t>
  </si>
  <si>
    <t>Místo:</t>
  </si>
  <si>
    <t>Loučky u Lokte</t>
  </si>
  <si>
    <t>Datum:</t>
  </si>
  <si>
    <t>15. 8. 2024</t>
  </si>
  <si>
    <t>Zadavatel:</t>
  </si>
  <si>
    <t>IČ:</t>
  </si>
  <si>
    <t>00259527</t>
  </si>
  <si>
    <t>Město Nové Sedlo</t>
  </si>
  <si>
    <t>DIČ:</t>
  </si>
  <si>
    <t>CZ00259527</t>
  </si>
  <si>
    <t>Uchazeč:</t>
  </si>
  <si>
    <t>Vyplň údaj</t>
  </si>
  <si>
    <t>Projektant:</t>
  </si>
  <si>
    <t xml:space="preserve"> </t>
  </si>
  <si>
    <t>True</t>
  </si>
  <si>
    <t>Zpracovatel:</t>
  </si>
  <si>
    <t>19691238</t>
  </si>
  <si>
    <t>Bc. Jakub Cingroš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</si>
  <si>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</si>
  <si>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</si>
  <si>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</si>
  <si>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</si>
  <si>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</si>
  <si>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</si>
  <si>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</si>
  <si>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</si>
  <si>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</si>
  <si>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</si>
  <si>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</si>
  <si>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</si>
  <si>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</si>
  <si>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</si>
  <si>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</si>
  <si>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</si>
  <si>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</si>
  <si>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</si>
  <si>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</si>
  <si>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</si>
  <si>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</si>
  <si>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</si>
  <si>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</si>
  <si>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</si>
  <si>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</si>
  <si>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</si>
  <si>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</si>
  <si>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</si>
  <si>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</si>
  <si>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</si>
  <si>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</si>
  <si>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</si>
  <si>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</si>
  <si>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</si>
  <si>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</si>
  <si>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</si>
  <si>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</si>
  <si>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</si>
  <si>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</si>
  <si>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</si>
  <si>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</si>
  <si>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</si>
  <si>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</si>
  <si>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</si>
  <si>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</si>
  <si>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</si>
  <si>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</si>
  <si>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Manipulační plocha</t>
  </si>
  <si>
    <t>STA</t>
  </si>
  <si>
    <t>1</t>
  </si>
  <si>
    <t>{3b3589ac-bef6-4470-8011-686f849e95d0}</t>
  </si>
  <si>
    <t>2</t>
  </si>
  <si>
    <t>KRYCÍ LIST SOUPISU PRACÍ</t>
  </si>
  <si>
    <t>Objekt:</t>
  </si>
  <si>
    <t>SO 101 - Manipulační plocha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</si>
  <si>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</si>
  <si>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</si>
  <si>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</si>
  <si>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</si>
  <si>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</si>
  <si>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</si>
  <si>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</si>
  <si>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</si>
  <si>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</si>
  <si>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</si>
  <si>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</si>
  <si>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</si>
  <si>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</si>
  <si>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</si>
  <si>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</si>
  <si>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</si>
  <si>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</si>
  <si>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</si>
  <si>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</si>
  <si>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</si>
  <si>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</si>
  <si>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</si>
  <si>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</si>
  <si>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</si>
  <si>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</si>
  <si>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</si>
  <si>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</si>
  <si>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</si>
  <si>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121151113</t>
  </si>
  <si>
    <t>Sejmutí ornice plochy do 500 m2 tl vrstvy do 200 mm strojně</t>
  </si>
  <si>
    <t>m2</t>
  </si>
  <si>
    <t>CS ÚRS 2024 02</t>
  </si>
  <si>
    <t>4</t>
  </si>
  <si>
    <t>122252205</t>
  </si>
  <si>
    <t>Odkopávky a prokopávky nezapažené pro silnice a dálnice v hornině třídy těžitelnosti I objem do 1000 m3 strojně</t>
  </si>
  <si>
    <t>m3</t>
  </si>
  <si>
    <t>VV</t>
  </si>
  <si>
    <t>300*0,31</t>
  </si>
  <si>
    <t>Součet</t>
  </si>
  <si>
    <t>3</t>
  </si>
  <si>
    <t>162351103</t>
  </si>
  <si>
    <t>Vodorovné přemístění přes 50 do 500 m výkopku/sypaniny z horniny třídy těžitelnosti I skupiny 1 až 3</t>
  </si>
  <si>
    <t>6</t>
  </si>
  <si>
    <t>162751117</t>
  </si>
  <si>
    <t>Vodorovné přemístění přes 9 000 do 10000 m výkopku/sypaniny z horniny třídy těžitelnosti I skupiny 1 až 3</t>
  </si>
  <si>
    <t>8</t>
  </si>
  <si>
    <t>37-7+93</t>
  </si>
  <si>
    <t>5</t>
  </si>
  <si>
    <t>162751119</t>
  </si>
  <si>
    <t>Příplatek k vodorovnému přemístění výkopku/sypaniny z horniny třídy těžitelnosti I skupiny 1 až 3 ZKD 1000 m přes 10000 m</t>
  </si>
  <si>
    <t>-301350438</t>
  </si>
  <si>
    <t>123*6 'Přepočtené koeficientem množství</t>
  </si>
  <si>
    <t>167151101</t>
  </si>
  <si>
    <t>Nakládání výkopku z hornin třídy těžitelnosti I skupiny 1 až 3 do 100 m3</t>
  </si>
  <si>
    <t>10</t>
  </si>
  <si>
    <t>7</t>
  </si>
  <si>
    <t>171251201</t>
  </si>
  <si>
    <t>Uložení sypaniny na skládky nebo meziskládky</t>
  </si>
  <si>
    <t>171201221</t>
  </si>
  <si>
    <t>Poplatek za uložení na skládce (skládkovné) zeminy a kamení kód odpadu 17 05 04</t>
  </si>
  <si>
    <t>t</t>
  </si>
  <si>
    <t>14</t>
  </si>
  <si>
    <t>123*2 'Přepočtené koeficientem množství</t>
  </si>
  <si>
    <t>9</t>
  </si>
  <si>
    <t>181152302</t>
  </si>
  <si>
    <t>Úprava pláně pro silnice a dálnice v zářezech se zhutněním</t>
  </si>
  <si>
    <t>16</t>
  </si>
  <si>
    <t>181351003</t>
  </si>
  <si>
    <t>Rozprostření ornice tl vrstvy do 200 mm pl do 100 m2 v rovině nebo ve svahu do 1:5 strojně</t>
  </si>
  <si>
    <t>229943358</t>
  </si>
  <si>
    <t>11</t>
  </si>
  <si>
    <t>181411121</t>
  </si>
  <si>
    <t>Založení lučního trávníku výsevem pl do 1000 m2 v rovině a ve svahu do 1:5</t>
  </si>
  <si>
    <t>20</t>
  </si>
  <si>
    <t>M</t>
  </si>
  <si>
    <t>00572470</t>
  </si>
  <si>
    <t>osivo směs travní univerzál</t>
  </si>
  <si>
    <t>kg</t>
  </si>
  <si>
    <t>22</t>
  </si>
  <si>
    <t>70*0,02 'Přepočtené koeficientem množství</t>
  </si>
  <si>
    <t>Komunikace pozemní</t>
  </si>
  <si>
    <t>13</t>
  </si>
  <si>
    <t>564861111</t>
  </si>
  <si>
    <t>Podklad ze štěrkodrtě ŠD plochy přes 100 m2 tl 200 mm</t>
  </si>
  <si>
    <t>24</t>
  </si>
  <si>
    <t>300*1,02 'Přepočtené koeficientem množství</t>
  </si>
  <si>
    <t>581141212</t>
  </si>
  <si>
    <t>Kryt cementobetonový vozovek skupiny CB II tl 210 mm</t>
  </si>
  <si>
    <t>26</t>
  </si>
  <si>
    <t>Ostatní konstrukce a práce, bourání</t>
  </si>
  <si>
    <t>15</t>
  </si>
  <si>
    <t>935111211</t>
  </si>
  <si>
    <t>Osazení příkopového žlabu do štěrkopísku tl 100 mm z betonových tvárnic š 800 mm</t>
  </si>
  <si>
    <t>m</t>
  </si>
  <si>
    <t>28</t>
  </si>
  <si>
    <t>59227003</t>
  </si>
  <si>
    <t>žlabovka příkopová betonová s lomenými stěnami 330x570x140mm</t>
  </si>
  <si>
    <t>30</t>
  </si>
  <si>
    <t>998</t>
  </si>
  <si>
    <t>Přesun hmot</t>
  </si>
  <si>
    <t>17</t>
  </si>
  <si>
    <t>998225111</t>
  </si>
  <si>
    <t>Přesun hmot pro pozemní komunikace s krytem z kamene, monolitickým betonovým nebo živičným</t>
  </si>
  <si>
    <t>32</t>
  </si>
  <si>
    <t>SOUPIS PRACÍ
S VÝKAZEM VÝMĚR</t>
  </si>
  <si>
    <t>Návrh manipulační plochy na p č. 396/2, Loučky 
u Lokte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</si>
</sst>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48"/>
      <color rgb="FFDA993E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3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44450</xdr:colOff>
      <xdr:row>3</xdr:row>
      <xdr:rowOff>0</xdr:rowOff>
    </xdr:from>
    <xdr:to>
      <xdr:col>40</xdr:col>
      <xdr:colOff>368300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39</xdr:col>
      <xdr:colOff>179705</xdr:colOff>
      <xdr:row>81</xdr:row>
      <xdr:rowOff>0</xdr:rowOff>
    </xdr:from>
    <xdr:to>
      <xdr:col>41</xdr:col>
      <xdr:colOff>177800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328930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328930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328930</xdr:colOff>
      <xdr:row>107</xdr:row>
      <xdr:rowOff>0</xdr:rowOff>
    </xdr:from>
    <xdr:to>
      <xdr:col>9</xdr:col>
      <xdr:colOff>1216660</xdr:colOff>
      <xdr:row>111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6FD9B-7927-477F-9732-7D0CDD8AD24D}">
  <dimension ref="A11:M72"/>
  <sheetViews>
    <sheetView showGridLines="0" zoomScaleNormal="100" zoomScalePageLayoutView="85" workbookViewId="0">
      <selection activeCell="A72" sqref="A72:M72"/>
    </sheetView>
  </sheetViews>
  <sheetFormatPr defaultColWidth="9.33203125" defaultRowHeight="11.25"/>
  <cols>
    <col min="1" max="1" width="14" customWidth="1"/>
  </cols>
  <sheetData>
    <row r="11" spans="1:13" ht="11.25" customHeight="1">
      <c r="A11" s="211" t="s">
        <v>197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</row>
    <row r="12" spans="1:13" ht="11.25" customHeight="1">
      <c r="A12" s="211"/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</row>
    <row r="13" spans="1:13" ht="11.25" customHeight="1">
      <c r="A13" s="211"/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</row>
    <row r="14" spans="1:13" ht="11.25" customHeight="1">
      <c r="A14" s="211"/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</row>
    <row r="15" spans="1:13" ht="11.25" customHeight="1">
      <c r="A15" s="211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</row>
    <row r="16" spans="1:13" ht="11.25" customHeight="1">
      <c r="A16" s="211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</row>
    <row r="17" spans="1:13" ht="11.25" customHeight="1">
      <c r="A17" s="211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</row>
    <row r="18" spans="1:13" ht="11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</row>
    <row r="19" spans="1:13" ht="11.25" customHeight="1">
      <c r="A19" s="211"/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</row>
    <row r="20" spans="1:13" ht="11.25" customHeight="1">
      <c r="A20" s="211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</row>
    <row r="21" spans="1:13" ht="11.25" customHeight="1">
      <c r="A21" s="211"/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</row>
    <row r="22" spans="1:13" ht="11.25" customHeight="1">
      <c r="A22" s="211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</row>
    <row r="23" spans="1:13" ht="11.25" customHeight="1">
      <c r="A23" s="211"/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</row>
    <row r="24" spans="1:13" ht="11.25" customHeight="1">
      <c r="A24" s="211"/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</row>
    <row r="25" spans="1:13" ht="11.25" customHeight="1">
      <c r="A25" s="211"/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</row>
    <row r="26" spans="1:13" ht="11.25" customHeight="1">
      <c r="A26" s="211"/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</row>
    <row r="27" spans="1:13" ht="11.25" customHeight="1">
      <c r="A27" s="211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</row>
    <row r="28" spans="1:13" ht="11.25" customHeight="1">
      <c r="A28" s="211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</row>
    <row r="29" spans="1:13" ht="11.25" customHeight="1">
      <c r="A29" s="211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</row>
    <row r="30" spans="1:13" ht="11.25" customHeight="1">
      <c r="A30" s="211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</row>
    <row r="31" spans="1:13" ht="11.25" customHeight="1">
      <c r="A31" s="211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</row>
    <row r="32" spans="1:13" ht="11.25" customHeight="1">
      <c r="A32" s="211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</row>
    <row r="33" spans="1:13" ht="11.25" customHeight="1">
      <c r="A33" s="211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</row>
    <row r="34" spans="1:13" ht="11.25" customHeight="1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</row>
    <row r="35" spans="1:13" ht="11.25" customHeight="1">
      <c r="A35" s="211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</row>
    <row r="36" spans="1:13" ht="11.25" customHeight="1">
      <c r="A36" s="211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</row>
    <row r="37" spans="1:13" ht="11.25" customHeight="1">
      <c r="A37" s="211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</row>
    <row r="38" spans="1:13" ht="11.25" customHeight="1">
      <c r="A38" s="211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</row>
    <row r="39" spans="1:13" ht="11.25" customHeight="1">
      <c r="A39" s="211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</row>
    <row r="40" spans="1:13" ht="11.25" customHeight="1">
      <c r="A40" s="211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</row>
    <row r="41" spans="1:13" ht="11.25" customHeight="1">
      <c r="A41" s="212" t="s">
        <v>198</v>
      </c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</row>
    <row r="42" spans="1:13" ht="11.25" customHeight="1">
      <c r="A42" s="212"/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</row>
    <row r="43" spans="1:13" ht="11.25" customHeight="1">
      <c r="A43" s="212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</row>
    <row r="44" spans="1:13" ht="11.25" customHeight="1">
      <c r="A44" s="212"/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</row>
    <row r="45" spans="1:13" ht="11.25" customHeight="1">
      <c r="A45" s="212"/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</row>
    <row r="46" spans="1:13" ht="11.25" customHeight="1">
      <c r="A46" s="212"/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</row>
    <row r="47" spans="1:13" ht="11.25" customHeight="1">
      <c r="A47" s="212"/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</row>
    <row r="48" spans="1:13" ht="11.25" customHeight="1">
      <c r="A48" s="212"/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</row>
    <row r="49" spans="1:13" ht="11.25" customHeight="1">
      <c r="A49" s="212"/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</row>
    <row r="50" spans="1:13" ht="11.25" customHeight="1">
      <c r="A50" s="212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</row>
    <row r="51" spans="1:13" ht="11.25" customHeight="1">
      <c r="A51" s="212"/>
      <c r="B51" s="212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</row>
    <row r="52" spans="1:13" ht="11.25" customHeight="1">
      <c r="A52" s="212"/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</row>
    <row r="53" spans="1:13" ht="11.25" customHeight="1">
      <c r="A53" s="212"/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</row>
    <row r="54" spans="1:13" ht="11.25" customHeight="1">
      <c r="A54" s="212"/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</row>
    <row r="55" spans="1:13" ht="11.25" customHeight="1">
      <c r="A55" s="212"/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</row>
    <row r="56" spans="1:13" ht="11.25" customHeight="1">
      <c r="A56" s="212"/>
      <c r="B56" s="212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</row>
    <row r="57" spans="1:13" ht="11.25" customHeight="1">
      <c r="A57" s="212"/>
      <c r="B57" s="212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</row>
    <row r="58" spans="1:13" ht="11.25" customHeight="1">
      <c r="A58" s="212"/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</row>
    <row r="59" spans="1:13" ht="11.25" customHeight="1">
      <c r="A59" s="212"/>
      <c r="B59" s="212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</row>
    <row r="60" spans="1:13" ht="11.25" customHeight="1">
      <c r="A60" s="212"/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</row>
    <row r="61" spans="1:13" ht="11.25" customHeight="1">
      <c r="A61" s="212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</row>
    <row r="62" spans="1:13" ht="11.25" customHeight="1">
      <c r="A62" s="212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</row>
    <row r="63" spans="1:13" ht="11.25" customHeight="1">
      <c r="A63" s="212"/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</row>
    <row r="64" spans="1:13" ht="11.25" customHeight="1">
      <c r="A64" s="212"/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</row>
    <row r="65" spans="1:13" ht="11.25" customHeight="1">
      <c r="A65" s="212"/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</row>
    <row r="66" spans="1:13" ht="11.25" customHeight="1">
      <c r="A66" s="212"/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</row>
    <row r="67" spans="1:13" ht="11.25" customHeight="1">
      <c r="A67" s="212"/>
      <c r="B67" s="212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</row>
    <row r="68" spans="1:13" ht="11.25" customHeight="1">
      <c r="A68" s="212"/>
      <c r="B68" s="212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</row>
    <row r="69" spans="1:13" ht="11.25" customHeight="1">
      <c r="A69" s="212"/>
      <c r="B69" s="212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</row>
    <row r="70" spans="1:13" ht="11.25" customHeight="1">
      <c r="A70" s="212"/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</row>
    <row r="71" spans="1:13" ht="11.25" customHeight="1">
      <c r="A71" s="212"/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</row>
    <row r="72" spans="1:13" ht="11.25" customHeight="1">
      <c r="A72" s="213"/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</row>
  </sheetData>
  <mergeCells count="3">
    <mergeCell ref="A11:M40"/>
    <mergeCell ref="A41:M71"/>
    <mergeCell ref="A72:M72"/>
  </mergeCells>
  <pageMargins left="0.19685039370078741" right="0.19685039370078741" top="0.59055118110236227" bottom="0.59055118110236227" header="0.31496062992125984" footer="0.31496062992125984"/>
  <pageSetup paperSize="9" orientation="portrait" verticalDpi="360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172" t="s">
        <v>14</v>
      </c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R5" s="18"/>
      <c r="BE5" s="169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174" t="s">
        <v>17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R6" s="18"/>
      <c r="BE6" s="170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170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170"/>
      <c r="BS8" s="15" t="s">
        <v>6</v>
      </c>
    </row>
    <row r="9" spans="1:74" ht="14.45" customHeight="1">
      <c r="B9" s="18"/>
      <c r="AR9" s="18"/>
      <c r="BE9" s="170"/>
      <c r="BS9" s="15" t="s">
        <v>6</v>
      </c>
    </row>
    <row r="10" spans="1:74" ht="12" customHeight="1">
      <c r="B10" s="18"/>
      <c r="D10" s="25" t="s">
        <v>24</v>
      </c>
      <c r="AK10" s="25" t="s">
        <v>25</v>
      </c>
      <c r="AN10" s="23" t="s">
        <v>26</v>
      </c>
      <c r="AR10" s="18"/>
      <c r="BE10" s="170"/>
      <c r="BS10" s="15" t="s">
        <v>6</v>
      </c>
    </row>
    <row r="11" spans="1:74" ht="18.399999999999999" customHeight="1">
      <c r="B11" s="18"/>
      <c r="E11" s="23" t="s">
        <v>27</v>
      </c>
      <c r="AK11" s="25" t="s">
        <v>28</v>
      </c>
      <c r="AN11" s="23" t="s">
        <v>29</v>
      </c>
      <c r="AR11" s="18"/>
      <c r="BE11" s="170"/>
      <c r="BS11" s="15" t="s">
        <v>6</v>
      </c>
    </row>
    <row r="12" spans="1:74" ht="6.95" customHeight="1">
      <c r="B12" s="18"/>
      <c r="AR12" s="18"/>
      <c r="BE12" s="170"/>
      <c r="BS12" s="15" t="s">
        <v>6</v>
      </c>
    </row>
    <row r="13" spans="1:74" ht="12" customHeight="1">
      <c r="B13" s="18"/>
      <c r="D13" s="25" t="s">
        <v>30</v>
      </c>
      <c r="AK13" s="25" t="s">
        <v>25</v>
      </c>
      <c r="AN13" s="27" t="s">
        <v>31</v>
      </c>
      <c r="AR13" s="18"/>
      <c r="BE13" s="170"/>
      <c r="BS13" s="15" t="s">
        <v>6</v>
      </c>
    </row>
    <row r="14" spans="1:74" ht="12.75">
      <c r="B14" s="18"/>
      <c r="E14" s="175" t="s">
        <v>31</v>
      </c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25" t="s">
        <v>28</v>
      </c>
      <c r="AN14" s="27" t="s">
        <v>31</v>
      </c>
      <c r="AR14" s="18"/>
      <c r="BE14" s="170"/>
      <c r="BS14" s="15" t="s">
        <v>6</v>
      </c>
    </row>
    <row r="15" spans="1:74" ht="6.95" customHeight="1">
      <c r="B15" s="18"/>
      <c r="AR15" s="18"/>
      <c r="BE15" s="170"/>
      <c r="BS15" s="15" t="s">
        <v>4</v>
      </c>
    </row>
    <row r="16" spans="1:74" ht="12" customHeight="1">
      <c r="B16" s="18"/>
      <c r="D16" s="25" t="s">
        <v>32</v>
      </c>
      <c r="AK16" s="25" t="s">
        <v>25</v>
      </c>
      <c r="AN16" s="23" t="s">
        <v>1</v>
      </c>
      <c r="AR16" s="18"/>
      <c r="BE16" s="170"/>
      <c r="BS16" s="15" t="s">
        <v>4</v>
      </c>
    </row>
    <row r="17" spans="2:71" ht="18.399999999999999" customHeight="1">
      <c r="B17" s="18"/>
      <c r="E17" s="23" t="s">
        <v>33</v>
      </c>
      <c r="AK17" s="25" t="s">
        <v>28</v>
      </c>
      <c r="AN17" s="23" t="s">
        <v>1</v>
      </c>
      <c r="AR17" s="18"/>
      <c r="BE17" s="170"/>
      <c r="BS17" s="15" t="s">
        <v>34</v>
      </c>
    </row>
    <row r="18" spans="2:71" ht="6.95" customHeight="1">
      <c r="B18" s="18"/>
      <c r="AR18" s="18"/>
      <c r="BE18" s="170"/>
      <c r="BS18" s="15" t="s">
        <v>6</v>
      </c>
    </row>
    <row r="19" spans="2:71" ht="12" customHeight="1">
      <c r="B19" s="18"/>
      <c r="D19" s="25" t="s">
        <v>35</v>
      </c>
      <c r="AK19" s="25" t="s">
        <v>25</v>
      </c>
      <c r="AN19" s="23" t="s">
        <v>36</v>
      </c>
      <c r="AR19" s="18"/>
      <c r="BE19" s="170"/>
      <c r="BS19" s="15" t="s">
        <v>6</v>
      </c>
    </row>
    <row r="20" spans="2:71" ht="18.399999999999999" customHeight="1">
      <c r="B20" s="18"/>
      <c r="E20" s="23" t="s">
        <v>37</v>
      </c>
      <c r="AK20" s="25" t="s">
        <v>28</v>
      </c>
      <c r="AN20" s="23" t="s">
        <v>1</v>
      </c>
      <c r="AR20" s="18"/>
      <c r="BE20" s="170"/>
      <c r="BS20" s="15" t="s">
        <v>34</v>
      </c>
    </row>
    <row r="21" spans="2:71" ht="6.95" customHeight="1">
      <c r="B21" s="18"/>
      <c r="AR21" s="18"/>
      <c r="BE21" s="170"/>
    </row>
    <row r="22" spans="2:71" ht="12" customHeight="1">
      <c r="B22" s="18"/>
      <c r="D22" s="25" t="s">
        <v>38</v>
      </c>
      <c r="AR22" s="18"/>
      <c r="BE22" s="170"/>
    </row>
    <row r="23" spans="2:71" ht="16.5" customHeight="1">
      <c r="B23" s="18"/>
      <c r="E23" s="177" t="s">
        <v>1</v>
      </c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R23" s="18"/>
      <c r="BE23" s="170"/>
    </row>
    <row r="24" spans="2:71" ht="6.95" customHeight="1">
      <c r="B24" s="18"/>
      <c r="AR24" s="18"/>
      <c r="BE24" s="170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70"/>
    </row>
    <row r="26" spans="2:71" s="1" customFormat="1" ht="25.9" customHeight="1">
      <c r="B26" s="30"/>
      <c r="D26" s="31" t="s">
        <v>39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78">
        <f>ROUND(AG94,2)</f>
        <v>0</v>
      </c>
      <c r="AL26" s="179"/>
      <c r="AM26" s="179"/>
      <c r="AN26" s="179"/>
      <c r="AO26" s="179"/>
      <c r="AR26" s="30"/>
      <c r="BE26" s="170"/>
    </row>
    <row r="27" spans="2:71" s="1" customFormat="1" ht="6.95" customHeight="1">
      <c r="B27" s="30"/>
      <c r="AR27" s="30"/>
      <c r="BE27" s="170"/>
    </row>
    <row r="28" spans="2:71" s="1" customFormat="1" ht="12.75">
      <c r="B28" s="30"/>
      <c r="L28" s="180" t="s">
        <v>40</v>
      </c>
      <c r="M28" s="180"/>
      <c r="N28" s="180"/>
      <c r="O28" s="180"/>
      <c r="P28" s="180"/>
      <c r="W28" s="180" t="s">
        <v>41</v>
      </c>
      <c r="X28" s="180"/>
      <c r="Y28" s="180"/>
      <c r="Z28" s="180"/>
      <c r="AA28" s="180"/>
      <c r="AB28" s="180"/>
      <c r="AC28" s="180"/>
      <c r="AD28" s="180"/>
      <c r="AE28" s="180"/>
      <c r="AK28" s="180" t="s">
        <v>42</v>
      </c>
      <c r="AL28" s="180"/>
      <c r="AM28" s="180"/>
      <c r="AN28" s="180"/>
      <c r="AO28" s="180"/>
      <c r="AR28" s="30"/>
      <c r="BE28" s="170"/>
    </row>
    <row r="29" spans="2:71" s="2" customFormat="1" ht="14.45" customHeight="1">
      <c r="B29" s="34"/>
      <c r="D29" s="25" t="s">
        <v>43</v>
      </c>
      <c r="F29" s="25" t="s">
        <v>44</v>
      </c>
      <c r="L29" s="183">
        <v>0.21</v>
      </c>
      <c r="M29" s="182"/>
      <c r="N29" s="182"/>
      <c r="O29" s="182"/>
      <c r="P29" s="182"/>
      <c r="W29" s="181">
        <f>ROUND(AZ94, 2)</f>
        <v>0</v>
      </c>
      <c r="X29" s="182"/>
      <c r="Y29" s="182"/>
      <c r="Z29" s="182"/>
      <c r="AA29" s="182"/>
      <c r="AB29" s="182"/>
      <c r="AC29" s="182"/>
      <c r="AD29" s="182"/>
      <c r="AE29" s="182"/>
      <c r="AK29" s="181">
        <f>ROUND(AV94, 2)</f>
        <v>0</v>
      </c>
      <c r="AL29" s="182"/>
      <c r="AM29" s="182"/>
      <c r="AN29" s="182"/>
      <c r="AO29" s="182"/>
      <c r="AR29" s="34"/>
      <c r="BE29" s="171"/>
    </row>
    <row r="30" spans="2:71" s="2" customFormat="1" ht="14.45" customHeight="1">
      <c r="B30" s="34"/>
      <c r="F30" s="25" t="s">
        <v>45</v>
      </c>
      <c r="L30" s="183">
        <v>0.12</v>
      </c>
      <c r="M30" s="182"/>
      <c r="N30" s="182"/>
      <c r="O30" s="182"/>
      <c r="P30" s="182"/>
      <c r="W30" s="181">
        <f>ROUND(BA94, 2)</f>
        <v>0</v>
      </c>
      <c r="X30" s="182"/>
      <c r="Y30" s="182"/>
      <c r="Z30" s="182"/>
      <c r="AA30" s="182"/>
      <c r="AB30" s="182"/>
      <c r="AC30" s="182"/>
      <c r="AD30" s="182"/>
      <c r="AE30" s="182"/>
      <c r="AK30" s="181">
        <f>ROUND(AW94, 2)</f>
        <v>0</v>
      </c>
      <c r="AL30" s="182"/>
      <c r="AM30" s="182"/>
      <c r="AN30" s="182"/>
      <c r="AO30" s="182"/>
      <c r="AR30" s="34"/>
      <c r="BE30" s="171"/>
    </row>
    <row r="31" spans="2:71" s="2" customFormat="1" ht="14.45" hidden="1" customHeight="1">
      <c r="B31" s="34"/>
      <c r="F31" s="25" t="s">
        <v>46</v>
      </c>
      <c r="L31" s="183">
        <v>0.21</v>
      </c>
      <c r="M31" s="182"/>
      <c r="N31" s="182"/>
      <c r="O31" s="182"/>
      <c r="P31" s="182"/>
      <c r="W31" s="181">
        <f>ROUND(BB94, 2)</f>
        <v>0</v>
      </c>
      <c r="X31" s="182"/>
      <c r="Y31" s="182"/>
      <c r="Z31" s="182"/>
      <c r="AA31" s="182"/>
      <c r="AB31" s="182"/>
      <c r="AC31" s="182"/>
      <c r="AD31" s="182"/>
      <c r="AE31" s="182"/>
      <c r="AK31" s="181">
        <v>0</v>
      </c>
      <c r="AL31" s="182"/>
      <c r="AM31" s="182"/>
      <c r="AN31" s="182"/>
      <c r="AO31" s="182"/>
      <c r="AR31" s="34"/>
      <c r="BE31" s="171"/>
    </row>
    <row r="32" spans="2:71" s="2" customFormat="1" ht="14.45" hidden="1" customHeight="1">
      <c r="B32" s="34"/>
      <c r="F32" s="25" t="s">
        <v>47</v>
      </c>
      <c r="L32" s="183">
        <v>0.12</v>
      </c>
      <c r="M32" s="182"/>
      <c r="N32" s="182"/>
      <c r="O32" s="182"/>
      <c r="P32" s="182"/>
      <c r="W32" s="181">
        <f>ROUND(BC94, 2)</f>
        <v>0</v>
      </c>
      <c r="X32" s="182"/>
      <c r="Y32" s="182"/>
      <c r="Z32" s="182"/>
      <c r="AA32" s="182"/>
      <c r="AB32" s="182"/>
      <c r="AC32" s="182"/>
      <c r="AD32" s="182"/>
      <c r="AE32" s="182"/>
      <c r="AK32" s="181">
        <v>0</v>
      </c>
      <c r="AL32" s="182"/>
      <c r="AM32" s="182"/>
      <c r="AN32" s="182"/>
      <c r="AO32" s="182"/>
      <c r="AR32" s="34"/>
      <c r="BE32" s="171"/>
    </row>
    <row r="33" spans="2:57" s="2" customFormat="1" ht="14.45" hidden="1" customHeight="1">
      <c r="B33" s="34"/>
      <c r="F33" s="25" t="s">
        <v>48</v>
      </c>
      <c r="L33" s="183">
        <v>0</v>
      </c>
      <c r="M33" s="182"/>
      <c r="N33" s="182"/>
      <c r="O33" s="182"/>
      <c r="P33" s="182"/>
      <c r="W33" s="181">
        <f>ROUND(BD94, 2)</f>
        <v>0</v>
      </c>
      <c r="X33" s="182"/>
      <c r="Y33" s="182"/>
      <c r="Z33" s="182"/>
      <c r="AA33" s="182"/>
      <c r="AB33" s="182"/>
      <c r="AC33" s="182"/>
      <c r="AD33" s="182"/>
      <c r="AE33" s="182"/>
      <c r="AK33" s="181">
        <v>0</v>
      </c>
      <c r="AL33" s="182"/>
      <c r="AM33" s="182"/>
      <c r="AN33" s="182"/>
      <c r="AO33" s="182"/>
      <c r="AR33" s="34"/>
      <c r="BE33" s="171"/>
    </row>
    <row r="34" spans="2:57" s="1" customFormat="1" ht="6.95" customHeight="1">
      <c r="B34" s="30"/>
      <c r="AR34" s="30"/>
      <c r="BE34" s="170"/>
    </row>
    <row r="35" spans="2:57" s="1" customFormat="1" ht="25.9" customHeight="1">
      <c r="B35" s="30"/>
      <c r="C35" s="35"/>
      <c r="D35" s="36" t="s">
        <v>49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50</v>
      </c>
      <c r="U35" s="37"/>
      <c r="V35" s="37"/>
      <c r="W35" s="37"/>
      <c r="X35" s="184" t="s">
        <v>51</v>
      </c>
      <c r="Y35" s="185"/>
      <c r="Z35" s="185"/>
      <c r="AA35" s="185"/>
      <c r="AB35" s="185"/>
      <c r="AC35" s="37"/>
      <c r="AD35" s="37"/>
      <c r="AE35" s="37"/>
      <c r="AF35" s="37"/>
      <c r="AG35" s="37"/>
      <c r="AH35" s="37"/>
      <c r="AI35" s="37"/>
      <c r="AJ35" s="37"/>
      <c r="AK35" s="186">
        <f>SUM(AK26:AK33)</f>
        <v>0</v>
      </c>
      <c r="AL35" s="185"/>
      <c r="AM35" s="185"/>
      <c r="AN35" s="185"/>
      <c r="AO35" s="187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52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53</v>
      </c>
      <c r="AI49" s="40"/>
      <c r="AJ49" s="40"/>
      <c r="AK49" s="40"/>
      <c r="AL49" s="40"/>
      <c r="AM49" s="40"/>
      <c r="AN49" s="40"/>
      <c r="AO49" s="40"/>
      <c r="AR49" s="30"/>
    </row>
    <row r="50" spans="2:44" ht="11.25">
      <c r="B50" s="18"/>
      <c r="AR50" s="18"/>
    </row>
    <row r="51" spans="2:44" ht="11.25">
      <c r="B51" s="18"/>
      <c r="AR51" s="18"/>
    </row>
    <row r="52" spans="2:44" ht="11.25">
      <c r="B52" s="18"/>
      <c r="AR52" s="18"/>
    </row>
    <row r="53" spans="2:44" ht="11.25">
      <c r="B53" s="18"/>
      <c r="AR53" s="18"/>
    </row>
    <row r="54" spans="2:44" ht="11.25">
      <c r="B54" s="18"/>
      <c r="AR54" s="18"/>
    </row>
    <row r="55" spans="2:44" ht="11.25">
      <c r="B55" s="18"/>
      <c r="AR55" s="18"/>
    </row>
    <row r="56" spans="2:44" ht="11.25">
      <c r="B56" s="18"/>
      <c r="AR56" s="18"/>
    </row>
    <row r="57" spans="2:44" ht="11.25">
      <c r="B57" s="18"/>
      <c r="AR57" s="18"/>
    </row>
    <row r="58" spans="2:44" ht="11.25">
      <c r="B58" s="18"/>
      <c r="AR58" s="18"/>
    </row>
    <row r="59" spans="2:44" ht="11.25">
      <c r="B59" s="18"/>
      <c r="AR59" s="18"/>
    </row>
    <row r="60" spans="2:44" s="1" customFormat="1" ht="12.75">
      <c r="B60" s="30"/>
      <c r="D60" s="41" t="s">
        <v>54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55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54</v>
      </c>
      <c r="AI60" s="32"/>
      <c r="AJ60" s="32"/>
      <c r="AK60" s="32"/>
      <c r="AL60" s="32"/>
      <c r="AM60" s="41" t="s">
        <v>55</v>
      </c>
      <c r="AN60" s="32"/>
      <c r="AO60" s="32"/>
      <c r="AR60" s="30"/>
    </row>
    <row r="61" spans="2:44" ht="11.25">
      <c r="B61" s="18"/>
      <c r="AR61" s="18"/>
    </row>
    <row r="62" spans="2:44" ht="11.25">
      <c r="B62" s="18"/>
      <c r="AR62" s="18"/>
    </row>
    <row r="63" spans="2:44" ht="11.25">
      <c r="B63" s="18"/>
      <c r="AR63" s="18"/>
    </row>
    <row r="64" spans="2:44" s="1" customFormat="1" ht="12.75">
      <c r="B64" s="30"/>
      <c r="D64" s="39" t="s">
        <v>56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57</v>
      </c>
      <c r="AI64" s="40"/>
      <c r="AJ64" s="40"/>
      <c r="AK64" s="40"/>
      <c r="AL64" s="40"/>
      <c r="AM64" s="40"/>
      <c r="AN64" s="40"/>
      <c r="AO64" s="40"/>
      <c r="AR64" s="30"/>
    </row>
    <row r="65" spans="2:44" ht="11.25">
      <c r="B65" s="18"/>
      <c r="AR65" s="18"/>
    </row>
    <row r="66" spans="2:44" ht="11.25">
      <c r="B66" s="18"/>
      <c r="AR66" s="18"/>
    </row>
    <row r="67" spans="2:44" ht="11.25">
      <c r="B67" s="18"/>
      <c r="AR67" s="18"/>
    </row>
    <row r="68" spans="2:44" ht="11.25">
      <c r="B68" s="18"/>
      <c r="AR68" s="18"/>
    </row>
    <row r="69" spans="2:44" ht="11.25">
      <c r="B69" s="18"/>
      <c r="AR69" s="18"/>
    </row>
    <row r="70" spans="2:44" ht="11.25">
      <c r="B70" s="18"/>
      <c r="AR70" s="18"/>
    </row>
    <row r="71" spans="2:44" ht="11.25">
      <c r="B71" s="18"/>
      <c r="AR71" s="18"/>
    </row>
    <row r="72" spans="2:44" ht="11.25">
      <c r="B72" s="18"/>
      <c r="AR72" s="18"/>
    </row>
    <row r="73" spans="2:44" ht="11.25">
      <c r="B73" s="18"/>
      <c r="AR73" s="18"/>
    </row>
    <row r="74" spans="2:44" ht="11.25">
      <c r="B74" s="18"/>
      <c r="AR74" s="18"/>
    </row>
    <row r="75" spans="2:44" s="1" customFormat="1" ht="12.75">
      <c r="B75" s="30"/>
      <c r="D75" s="41" t="s">
        <v>54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55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54</v>
      </c>
      <c r="AI75" s="32"/>
      <c r="AJ75" s="32"/>
      <c r="AK75" s="32"/>
      <c r="AL75" s="32"/>
      <c r="AM75" s="41" t="s">
        <v>55</v>
      </c>
      <c r="AN75" s="32"/>
      <c r="AO75" s="32"/>
      <c r="AR75" s="30"/>
    </row>
    <row r="76" spans="2:44" s="1" customFormat="1" ht="11.25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19" t="s">
        <v>58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5" t="s">
        <v>13</v>
      </c>
      <c r="L84" s="3" t="str">
        <f>K5</f>
        <v>P032024</v>
      </c>
      <c r="AR84" s="46"/>
    </row>
    <row r="85" spans="1:91" s="4" customFormat="1" ht="36.950000000000003" customHeight="1">
      <c r="B85" s="47"/>
      <c r="C85" s="48" t="s">
        <v>16</v>
      </c>
      <c r="L85" s="188" t="str">
        <f>K6</f>
        <v>Návrh manipulační plochy na p. č. 396-2, Loučky u Lokte</v>
      </c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20</v>
      </c>
      <c r="L87" s="49" t="str">
        <f>IF(K8="","",K8)</f>
        <v>Loučky u Lokte</v>
      </c>
      <c r="AI87" s="25" t="s">
        <v>22</v>
      </c>
      <c r="AM87" s="190" t="str">
        <f>IF(AN8= "","",AN8)</f>
        <v>15. 8. 2024</v>
      </c>
      <c r="AN87" s="190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5" t="s">
        <v>24</v>
      </c>
      <c r="L89" s="3" t="str">
        <f>IF(E11= "","",E11)</f>
        <v>Město Nové Sedlo</v>
      </c>
      <c r="AI89" s="25" t="s">
        <v>32</v>
      </c>
      <c r="AM89" s="191" t="str">
        <f>IF(E17="","",E17)</f>
        <v xml:space="preserve"> </v>
      </c>
      <c r="AN89" s="192"/>
      <c r="AO89" s="192"/>
      <c r="AP89" s="192"/>
      <c r="AR89" s="30"/>
      <c r="AS89" s="193" t="s">
        <v>59</v>
      </c>
      <c r="AT89" s="194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5" t="s">
        <v>30</v>
      </c>
      <c r="L90" s="3" t="str">
        <f>IF(E14= "Vyplň údaj","",E14)</f>
        <v/>
      </c>
      <c r="AI90" s="25" t="s">
        <v>35</v>
      </c>
      <c r="AM90" s="191" t="str">
        <f>IF(E20="","",E20)</f>
        <v>Bc. Jakub Cingroš</v>
      </c>
      <c r="AN90" s="192"/>
      <c r="AO90" s="192"/>
      <c r="AP90" s="192"/>
      <c r="AR90" s="30"/>
      <c r="AS90" s="195"/>
      <c r="AT90" s="196"/>
      <c r="BD90" s="54"/>
    </row>
    <row r="91" spans="1:91" s="1" customFormat="1" ht="10.9" customHeight="1">
      <c r="B91" s="30"/>
      <c r="AR91" s="30"/>
      <c r="AS91" s="195"/>
      <c r="AT91" s="196"/>
      <c r="BD91" s="54"/>
    </row>
    <row r="92" spans="1:91" s="1" customFormat="1" ht="29.25" customHeight="1">
      <c r="B92" s="30"/>
      <c r="C92" s="197" t="s">
        <v>60</v>
      </c>
      <c r="D92" s="198"/>
      <c r="E92" s="198"/>
      <c r="F92" s="198"/>
      <c r="G92" s="198"/>
      <c r="H92" s="55"/>
      <c r="I92" s="199" t="s">
        <v>61</v>
      </c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200" t="s">
        <v>62</v>
      </c>
      <c r="AH92" s="198"/>
      <c r="AI92" s="198"/>
      <c r="AJ92" s="198"/>
      <c r="AK92" s="198"/>
      <c r="AL92" s="198"/>
      <c r="AM92" s="198"/>
      <c r="AN92" s="199" t="s">
        <v>63</v>
      </c>
      <c r="AO92" s="198"/>
      <c r="AP92" s="201"/>
      <c r="AQ92" s="56" t="s">
        <v>64</v>
      </c>
      <c r="AR92" s="30"/>
      <c r="AS92" s="57" t="s">
        <v>65</v>
      </c>
      <c r="AT92" s="58" t="s">
        <v>66</v>
      </c>
      <c r="AU92" s="58" t="s">
        <v>67</v>
      </c>
      <c r="AV92" s="58" t="s">
        <v>68</v>
      </c>
      <c r="AW92" s="58" t="s">
        <v>69</v>
      </c>
      <c r="AX92" s="58" t="s">
        <v>70</v>
      </c>
      <c r="AY92" s="58" t="s">
        <v>71</v>
      </c>
      <c r="AZ92" s="58" t="s">
        <v>72</v>
      </c>
      <c r="BA92" s="58" t="s">
        <v>73</v>
      </c>
      <c r="BB92" s="58" t="s">
        <v>74</v>
      </c>
      <c r="BC92" s="58" t="s">
        <v>75</v>
      </c>
      <c r="BD92" s="59" t="s">
        <v>76</v>
      </c>
    </row>
    <row r="93" spans="1:91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77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05">
        <f>ROUND(AG95,2)</f>
        <v>0</v>
      </c>
      <c r="AH94" s="205"/>
      <c r="AI94" s="205"/>
      <c r="AJ94" s="205"/>
      <c r="AK94" s="205"/>
      <c r="AL94" s="205"/>
      <c r="AM94" s="205"/>
      <c r="AN94" s="206">
        <f>SUM(AG94,AT94)</f>
        <v>0</v>
      </c>
      <c r="AO94" s="206"/>
      <c r="AP94" s="206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78</v>
      </c>
      <c r="BT94" s="70" t="s">
        <v>79</v>
      </c>
      <c r="BU94" s="71" t="s">
        <v>80</v>
      </c>
      <c r="BV94" s="70" t="s">
        <v>81</v>
      </c>
      <c r="BW94" s="70" t="s">
        <v>5</v>
      </c>
      <c r="BX94" s="70" t="s">
        <v>82</v>
      </c>
      <c r="CL94" s="70" t="s">
        <v>1</v>
      </c>
    </row>
    <row r="95" spans="1:91" s="6" customFormat="1" ht="16.5" customHeight="1">
      <c r="A95" s="72" t="s">
        <v>83</v>
      </c>
      <c r="B95" s="73"/>
      <c r="C95" s="74"/>
      <c r="D95" s="204" t="s">
        <v>84</v>
      </c>
      <c r="E95" s="204"/>
      <c r="F95" s="204"/>
      <c r="G95" s="204"/>
      <c r="H95" s="204"/>
      <c r="I95" s="75"/>
      <c r="J95" s="204" t="s">
        <v>85</v>
      </c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2">
        <f>'SO 101 - Manipulační plocha'!J30</f>
        <v>0</v>
      </c>
      <c r="AH95" s="203"/>
      <c r="AI95" s="203"/>
      <c r="AJ95" s="203"/>
      <c r="AK95" s="203"/>
      <c r="AL95" s="203"/>
      <c r="AM95" s="203"/>
      <c r="AN95" s="202">
        <f>SUM(AG95,AT95)</f>
        <v>0</v>
      </c>
      <c r="AO95" s="203"/>
      <c r="AP95" s="203"/>
      <c r="AQ95" s="76" t="s">
        <v>86</v>
      </c>
      <c r="AR95" s="73"/>
      <c r="AS95" s="77">
        <v>0</v>
      </c>
      <c r="AT95" s="78">
        <f>ROUND(SUM(AV95:AW95),2)</f>
        <v>0</v>
      </c>
      <c r="AU95" s="79">
        <f>'SO 101 - Manipulační plocha'!P121</f>
        <v>0</v>
      </c>
      <c r="AV95" s="78">
        <f>'SO 101 - Manipulační plocha'!J33</f>
        <v>0</v>
      </c>
      <c r="AW95" s="78">
        <f>'SO 101 - Manipulační plocha'!J34</f>
        <v>0</v>
      </c>
      <c r="AX95" s="78">
        <f>'SO 101 - Manipulační plocha'!J35</f>
        <v>0</v>
      </c>
      <c r="AY95" s="78">
        <f>'SO 101 - Manipulační plocha'!J36</f>
        <v>0</v>
      </c>
      <c r="AZ95" s="78">
        <f>'SO 101 - Manipulační plocha'!F33</f>
        <v>0</v>
      </c>
      <c r="BA95" s="78">
        <f>'SO 101 - Manipulační plocha'!F34</f>
        <v>0</v>
      </c>
      <c r="BB95" s="78">
        <f>'SO 101 - Manipulační plocha'!F35</f>
        <v>0</v>
      </c>
      <c r="BC95" s="78">
        <f>'SO 101 - Manipulační plocha'!F36</f>
        <v>0</v>
      </c>
      <c r="BD95" s="80">
        <f>'SO 101 - Manipulační plocha'!F37</f>
        <v>0</v>
      </c>
      <c r="BT95" s="81" t="s">
        <v>87</v>
      </c>
      <c r="BV95" s="81" t="s">
        <v>81</v>
      </c>
      <c r="BW95" s="81" t="s">
        <v>88</v>
      </c>
      <c r="BX95" s="81" t="s">
        <v>5</v>
      </c>
      <c r="CL95" s="81" t="s">
        <v>1</v>
      </c>
      <c r="CM95" s="81" t="s">
        <v>89</v>
      </c>
    </row>
    <row r="96" spans="1:91" s="1" customFormat="1" ht="30" customHeight="1">
      <c r="B96" s="30"/>
      <c r="AR96" s="30"/>
    </row>
    <row r="97" spans="2:44" s="1" customFormat="1" ht="6.95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30"/>
    </row>
  </sheetData>
  <sheetProtection algorithmName="SHA-512" hashValue="Gvq64MJBFwCYZQwmPoz0sFb4AlLfbd39wcFPm0pdiDU3OwZbBc0MFKosxGPKcajGviq4rlNx7OdkU286tSobwA==" saltValue="v/F3EFNG6zmQQxIQYuPqBUQRUYgGd5qljBb/t4wD8CAkKY98W2kr3aKigjyFrRUJ5HdXdUJw4KDyw5ar0YwpK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101 - Manipulační plocha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4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5" t="s">
        <v>88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5" customHeight="1">
      <c r="B4" s="18"/>
      <c r="D4" s="19" t="s">
        <v>90</v>
      </c>
      <c r="L4" s="18"/>
      <c r="M4" s="82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07" t="str">
        <f>'Rekapitulace stavby'!K6</f>
        <v>Návrh manipulační plochy na p. č. 396-2, Loučky u Lokte</v>
      </c>
      <c r="F7" s="208"/>
      <c r="G7" s="208"/>
      <c r="H7" s="208"/>
      <c r="L7" s="18"/>
    </row>
    <row r="8" spans="2:46" s="1" customFormat="1" ht="12" customHeight="1">
      <c r="B8" s="30"/>
      <c r="D8" s="25" t="s">
        <v>91</v>
      </c>
      <c r="L8" s="30"/>
    </row>
    <row r="9" spans="2:46" s="1" customFormat="1" ht="16.5" customHeight="1">
      <c r="B9" s="30"/>
      <c r="E9" s="188" t="s">
        <v>92</v>
      </c>
      <c r="F9" s="209"/>
      <c r="G9" s="209"/>
      <c r="H9" s="209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15. 8. 2024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">
        <v>26</v>
      </c>
      <c r="L14" s="30"/>
    </row>
    <row r="15" spans="2:46" s="1" customFormat="1" ht="18" customHeight="1">
      <c r="B15" s="30"/>
      <c r="E15" s="23" t="s">
        <v>27</v>
      </c>
      <c r="I15" s="25" t="s">
        <v>28</v>
      </c>
      <c r="J15" s="23" t="s">
        <v>29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30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10" t="str">
        <f>'Rekapitulace stavby'!E14</f>
        <v>Vyplň údaj</v>
      </c>
      <c r="F18" s="172"/>
      <c r="G18" s="172"/>
      <c r="H18" s="172"/>
      <c r="I18" s="25" t="s">
        <v>28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32</v>
      </c>
      <c r="I20" s="25" t="s">
        <v>25</v>
      </c>
      <c r="J20" s="23" t="str">
        <f>IF('Rekapitulace stavby'!AN16="","",'Rekapitulace stavby'!AN16)</f>
        <v/>
      </c>
      <c r="L20" s="30"/>
    </row>
    <row r="21" spans="2:12" s="1" customFormat="1" ht="18" customHeight="1">
      <c r="B21" s="30"/>
      <c r="E21" s="23" t="str">
        <f>IF('Rekapitulace stavby'!E17="","",'Rekapitulace stavby'!E17)</f>
        <v xml:space="preserve"> </v>
      </c>
      <c r="I21" s="25" t="s">
        <v>28</v>
      </c>
      <c r="J21" s="23" t="str">
        <f>IF('Rekapitulace stavby'!AN17="","",'Rekapitulace stavby'!AN17)</f>
        <v/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35</v>
      </c>
      <c r="I23" s="25" t="s">
        <v>25</v>
      </c>
      <c r="J23" s="23" t="s">
        <v>36</v>
      </c>
      <c r="L23" s="30"/>
    </row>
    <row r="24" spans="2:12" s="1" customFormat="1" ht="18" customHeight="1">
      <c r="B24" s="30"/>
      <c r="E24" s="23" t="s">
        <v>37</v>
      </c>
      <c r="I24" s="25" t="s">
        <v>28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38</v>
      </c>
      <c r="L26" s="30"/>
    </row>
    <row r="27" spans="2:12" s="7" customFormat="1" ht="16.5" customHeight="1">
      <c r="B27" s="83"/>
      <c r="E27" s="177" t="s">
        <v>1</v>
      </c>
      <c r="F27" s="177"/>
      <c r="G27" s="177"/>
      <c r="H27" s="177"/>
      <c r="L27" s="83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4" t="s">
        <v>39</v>
      </c>
      <c r="J30" s="64">
        <f>ROUND(J121,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41</v>
      </c>
      <c r="I32" s="33" t="s">
        <v>40</v>
      </c>
      <c r="J32" s="33" t="s">
        <v>42</v>
      </c>
      <c r="L32" s="30"/>
    </row>
    <row r="33" spans="2:12" s="1" customFormat="1" ht="14.45" customHeight="1">
      <c r="B33" s="30"/>
      <c r="D33" s="53" t="s">
        <v>43</v>
      </c>
      <c r="E33" s="25" t="s">
        <v>44</v>
      </c>
      <c r="F33" s="85">
        <f>ROUND((SUM(BE121:BE153)),  2)</f>
        <v>0</v>
      </c>
      <c r="I33" s="86">
        <v>0.21</v>
      </c>
      <c r="J33" s="85">
        <f>ROUND(((SUM(BE121:BE153))*I33),  2)</f>
        <v>0</v>
      </c>
      <c r="L33" s="30"/>
    </row>
    <row r="34" spans="2:12" s="1" customFormat="1" ht="14.45" customHeight="1">
      <c r="B34" s="30"/>
      <c r="E34" s="25" t="s">
        <v>45</v>
      </c>
      <c r="F34" s="85">
        <f>ROUND((SUM(BF121:BF153)),  2)</f>
        <v>0</v>
      </c>
      <c r="I34" s="86">
        <v>0.12</v>
      </c>
      <c r="J34" s="85">
        <f>ROUND(((SUM(BF121:BF153))*I34),  2)</f>
        <v>0</v>
      </c>
      <c r="L34" s="30"/>
    </row>
    <row r="35" spans="2:12" s="1" customFormat="1" ht="14.45" hidden="1" customHeight="1">
      <c r="B35" s="30"/>
      <c r="E35" s="25" t="s">
        <v>46</v>
      </c>
      <c r="F35" s="85">
        <f>ROUND((SUM(BG121:BG153)),  2)</f>
        <v>0</v>
      </c>
      <c r="I35" s="86">
        <v>0.21</v>
      </c>
      <c r="J35" s="85">
        <f>0</f>
        <v>0</v>
      </c>
      <c r="L35" s="30"/>
    </row>
    <row r="36" spans="2:12" s="1" customFormat="1" ht="14.45" hidden="1" customHeight="1">
      <c r="B36" s="30"/>
      <c r="E36" s="25" t="s">
        <v>47</v>
      </c>
      <c r="F36" s="85">
        <f>ROUND((SUM(BH121:BH153)),  2)</f>
        <v>0</v>
      </c>
      <c r="I36" s="86">
        <v>0.12</v>
      </c>
      <c r="J36" s="85">
        <f>0</f>
        <v>0</v>
      </c>
      <c r="L36" s="30"/>
    </row>
    <row r="37" spans="2:12" s="1" customFormat="1" ht="14.45" hidden="1" customHeight="1">
      <c r="B37" s="30"/>
      <c r="E37" s="25" t="s">
        <v>48</v>
      </c>
      <c r="F37" s="85">
        <f>ROUND((SUM(BI121:BI153)),  2)</f>
        <v>0</v>
      </c>
      <c r="I37" s="86">
        <v>0</v>
      </c>
      <c r="J37" s="85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87"/>
      <c r="D39" s="88" t="s">
        <v>49</v>
      </c>
      <c r="E39" s="55"/>
      <c r="F39" s="55"/>
      <c r="G39" s="89" t="s">
        <v>50</v>
      </c>
      <c r="H39" s="90" t="s">
        <v>51</v>
      </c>
      <c r="I39" s="55"/>
      <c r="J39" s="91">
        <f>SUM(J30:J37)</f>
        <v>0</v>
      </c>
      <c r="K39" s="92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52</v>
      </c>
      <c r="E50" s="40"/>
      <c r="F50" s="40"/>
      <c r="G50" s="39" t="s">
        <v>53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54</v>
      </c>
      <c r="E61" s="32"/>
      <c r="F61" s="93" t="s">
        <v>55</v>
      </c>
      <c r="G61" s="41" t="s">
        <v>54</v>
      </c>
      <c r="H61" s="32"/>
      <c r="I61" s="32"/>
      <c r="J61" s="94" t="s">
        <v>55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56</v>
      </c>
      <c r="E65" s="40"/>
      <c r="F65" s="40"/>
      <c r="G65" s="39" t="s">
        <v>57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54</v>
      </c>
      <c r="E76" s="32"/>
      <c r="F76" s="93" t="s">
        <v>55</v>
      </c>
      <c r="G76" s="41" t="s">
        <v>54</v>
      </c>
      <c r="H76" s="32"/>
      <c r="I76" s="32"/>
      <c r="J76" s="94" t="s">
        <v>55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93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07" t="str">
        <f>E7</f>
        <v>Návrh manipulační plochy na p. č. 396-2, Loučky u Lokte</v>
      </c>
      <c r="F85" s="208"/>
      <c r="G85" s="208"/>
      <c r="H85" s="208"/>
      <c r="L85" s="30"/>
    </row>
    <row r="86" spans="2:47" s="1" customFormat="1" ht="12" customHeight="1">
      <c r="B86" s="30"/>
      <c r="C86" s="25" t="s">
        <v>91</v>
      </c>
      <c r="L86" s="30"/>
    </row>
    <row r="87" spans="2:47" s="1" customFormat="1" ht="16.5" customHeight="1">
      <c r="B87" s="30"/>
      <c r="E87" s="188" t="str">
        <f>E9</f>
        <v>SO 101 - Manipulační plocha</v>
      </c>
      <c r="F87" s="209"/>
      <c r="G87" s="209"/>
      <c r="H87" s="209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Loučky u Lokte</v>
      </c>
      <c r="I89" s="25" t="s">
        <v>22</v>
      </c>
      <c r="J89" s="50" t="str">
        <f>IF(J12="","",J12)</f>
        <v>15. 8. 2024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24</v>
      </c>
      <c r="F91" s="23" t="str">
        <f>E15</f>
        <v>Město Nové Sedlo</v>
      </c>
      <c r="I91" s="25" t="s">
        <v>32</v>
      </c>
      <c r="J91" s="28" t="str">
        <f>E21</f>
        <v xml:space="preserve"> </v>
      </c>
      <c r="L91" s="30"/>
    </row>
    <row r="92" spans="2:47" s="1" customFormat="1" ht="15.2" customHeight="1">
      <c r="B92" s="30"/>
      <c r="C92" s="25" t="s">
        <v>30</v>
      </c>
      <c r="F92" s="23" t="str">
        <f>IF(E18="","",E18)</f>
        <v>Vyplň údaj</v>
      </c>
      <c r="I92" s="25" t="s">
        <v>35</v>
      </c>
      <c r="J92" s="28" t="str">
        <f>E24</f>
        <v>Bc. Jakub Cingroš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5" t="s">
        <v>94</v>
      </c>
      <c r="D94" s="87"/>
      <c r="E94" s="87"/>
      <c r="F94" s="87"/>
      <c r="G94" s="87"/>
      <c r="H94" s="87"/>
      <c r="I94" s="87"/>
      <c r="J94" s="96" t="s">
        <v>95</v>
      </c>
      <c r="K94" s="87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97" t="s">
        <v>96</v>
      </c>
      <c r="J96" s="64">
        <f>J121</f>
        <v>0</v>
      </c>
      <c r="L96" s="30"/>
      <c r="AU96" s="15" t="s">
        <v>97</v>
      </c>
    </row>
    <row r="97" spans="2:12" s="8" customFormat="1" ht="24.95" customHeight="1">
      <c r="B97" s="98"/>
      <c r="D97" s="99" t="s">
        <v>98</v>
      </c>
      <c r="E97" s="100"/>
      <c r="F97" s="100"/>
      <c r="G97" s="100"/>
      <c r="H97" s="100"/>
      <c r="I97" s="100"/>
      <c r="J97" s="101">
        <f>J122</f>
        <v>0</v>
      </c>
      <c r="L97" s="98"/>
    </row>
    <row r="98" spans="2:12" s="9" customFormat="1" ht="19.899999999999999" customHeight="1">
      <c r="B98" s="102"/>
      <c r="D98" s="103" t="s">
        <v>99</v>
      </c>
      <c r="E98" s="104"/>
      <c r="F98" s="104"/>
      <c r="G98" s="104"/>
      <c r="H98" s="104"/>
      <c r="I98" s="104"/>
      <c r="J98" s="105">
        <f>J123</f>
        <v>0</v>
      </c>
      <c r="L98" s="102"/>
    </row>
    <row r="99" spans="2:12" s="9" customFormat="1" ht="19.899999999999999" customHeight="1">
      <c r="B99" s="102"/>
      <c r="D99" s="103" t="s">
        <v>100</v>
      </c>
      <c r="E99" s="104"/>
      <c r="F99" s="104"/>
      <c r="G99" s="104"/>
      <c r="H99" s="104"/>
      <c r="I99" s="104"/>
      <c r="J99" s="105">
        <f>J145</f>
        <v>0</v>
      </c>
      <c r="L99" s="102"/>
    </row>
    <row r="100" spans="2:12" s="9" customFormat="1" ht="19.899999999999999" customHeight="1">
      <c r="B100" s="102"/>
      <c r="D100" s="103" t="s">
        <v>101</v>
      </c>
      <c r="E100" s="104"/>
      <c r="F100" s="104"/>
      <c r="G100" s="104"/>
      <c r="H100" s="104"/>
      <c r="I100" s="104"/>
      <c r="J100" s="105">
        <f>J149</f>
        <v>0</v>
      </c>
      <c r="L100" s="102"/>
    </row>
    <row r="101" spans="2:12" s="9" customFormat="1" ht="19.899999999999999" customHeight="1">
      <c r="B101" s="102"/>
      <c r="D101" s="103" t="s">
        <v>102</v>
      </c>
      <c r="E101" s="104"/>
      <c r="F101" s="104"/>
      <c r="G101" s="104"/>
      <c r="H101" s="104"/>
      <c r="I101" s="104"/>
      <c r="J101" s="105">
        <f>J152</f>
        <v>0</v>
      </c>
      <c r="L101" s="102"/>
    </row>
    <row r="102" spans="2:12" s="1" customFormat="1" ht="21.75" customHeight="1">
      <c r="B102" s="30"/>
      <c r="L102" s="30"/>
    </row>
    <row r="103" spans="2:12" s="1" customFormat="1" ht="6.95" customHeight="1"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30"/>
    </row>
    <row r="107" spans="2:12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0"/>
    </row>
    <row r="108" spans="2:12" s="1" customFormat="1" ht="24.95" customHeight="1">
      <c r="B108" s="30"/>
      <c r="C108" s="19" t="s">
        <v>103</v>
      </c>
      <c r="L108" s="30"/>
    </row>
    <row r="109" spans="2:12" s="1" customFormat="1" ht="6.95" customHeight="1">
      <c r="B109" s="30"/>
      <c r="L109" s="30"/>
    </row>
    <row r="110" spans="2:12" s="1" customFormat="1" ht="12" customHeight="1">
      <c r="B110" s="30"/>
      <c r="C110" s="25" t="s">
        <v>16</v>
      </c>
      <c r="L110" s="30"/>
    </row>
    <row r="111" spans="2:12" s="1" customFormat="1" ht="16.5" customHeight="1">
      <c r="B111" s="30"/>
      <c r="E111" s="207" t="str">
        <f>E7</f>
        <v>Návrh manipulační plochy na p. č. 396-2, Loučky u Lokte</v>
      </c>
      <c r="F111" s="208"/>
      <c r="G111" s="208"/>
      <c r="H111" s="208"/>
      <c r="L111" s="30"/>
    </row>
    <row r="112" spans="2:12" s="1" customFormat="1" ht="12" customHeight="1">
      <c r="B112" s="30"/>
      <c r="C112" s="25" t="s">
        <v>91</v>
      </c>
      <c r="L112" s="30"/>
    </row>
    <row r="113" spans="2:65" s="1" customFormat="1" ht="16.5" customHeight="1">
      <c r="B113" s="30"/>
      <c r="E113" s="188" t="str">
        <f>E9</f>
        <v>SO 101 - Manipulační plocha</v>
      </c>
      <c r="F113" s="209"/>
      <c r="G113" s="209"/>
      <c r="H113" s="209"/>
      <c r="L113" s="30"/>
    </row>
    <row r="114" spans="2:65" s="1" customFormat="1" ht="6.95" customHeight="1">
      <c r="B114" s="30"/>
      <c r="L114" s="30"/>
    </row>
    <row r="115" spans="2:65" s="1" customFormat="1" ht="12" customHeight="1">
      <c r="B115" s="30"/>
      <c r="C115" s="25" t="s">
        <v>20</v>
      </c>
      <c r="F115" s="23" t="str">
        <f>F12</f>
        <v>Loučky u Lokte</v>
      </c>
      <c r="I115" s="25" t="s">
        <v>22</v>
      </c>
      <c r="J115" s="50" t="str">
        <f>IF(J12="","",J12)</f>
        <v>15. 8. 2024</v>
      </c>
      <c r="L115" s="30"/>
    </row>
    <row r="116" spans="2:65" s="1" customFormat="1" ht="6.95" customHeight="1">
      <c r="B116" s="30"/>
      <c r="L116" s="30"/>
    </row>
    <row r="117" spans="2:65" s="1" customFormat="1" ht="15.2" customHeight="1">
      <c r="B117" s="30"/>
      <c r="C117" s="25" t="s">
        <v>24</v>
      </c>
      <c r="F117" s="23" t="str">
        <f>E15</f>
        <v>Město Nové Sedlo</v>
      </c>
      <c r="I117" s="25" t="s">
        <v>32</v>
      </c>
      <c r="J117" s="28" t="str">
        <f>E21</f>
        <v xml:space="preserve"> </v>
      </c>
      <c r="L117" s="30"/>
    </row>
    <row r="118" spans="2:65" s="1" customFormat="1" ht="15.2" customHeight="1">
      <c r="B118" s="30"/>
      <c r="C118" s="25" t="s">
        <v>30</v>
      </c>
      <c r="F118" s="23" t="str">
        <f>IF(E18="","",E18)</f>
        <v>Vyplň údaj</v>
      </c>
      <c r="I118" s="25" t="s">
        <v>35</v>
      </c>
      <c r="J118" s="28" t="str">
        <f>E24</f>
        <v>Bc. Jakub Cingroš</v>
      </c>
      <c r="L118" s="30"/>
    </row>
    <row r="119" spans="2:65" s="1" customFormat="1" ht="10.35" customHeight="1">
      <c r="B119" s="30"/>
      <c r="L119" s="30"/>
    </row>
    <row r="120" spans="2:65" s="10" customFormat="1" ht="29.25" customHeight="1">
      <c r="B120" s="106"/>
      <c r="C120" s="107" t="s">
        <v>104</v>
      </c>
      <c r="D120" s="108" t="s">
        <v>64</v>
      </c>
      <c r="E120" s="108" t="s">
        <v>60</v>
      </c>
      <c r="F120" s="108" t="s">
        <v>61</v>
      </c>
      <c r="G120" s="108" t="s">
        <v>105</v>
      </c>
      <c r="H120" s="108" t="s">
        <v>106</v>
      </c>
      <c r="I120" s="108" t="s">
        <v>107</v>
      </c>
      <c r="J120" s="108" t="s">
        <v>95</v>
      </c>
      <c r="K120" s="109" t="s">
        <v>108</v>
      </c>
      <c r="L120" s="106"/>
      <c r="M120" s="57" t="s">
        <v>1</v>
      </c>
      <c r="N120" s="58" t="s">
        <v>43</v>
      </c>
      <c r="O120" s="58" t="s">
        <v>109</v>
      </c>
      <c r="P120" s="58" t="s">
        <v>110</v>
      </c>
      <c r="Q120" s="58" t="s">
        <v>111</v>
      </c>
      <c r="R120" s="58" t="s">
        <v>112</v>
      </c>
      <c r="S120" s="58" t="s">
        <v>113</v>
      </c>
      <c r="T120" s="59" t="s">
        <v>114</v>
      </c>
    </row>
    <row r="121" spans="2:65" s="1" customFormat="1" ht="22.9" customHeight="1">
      <c r="B121" s="30"/>
      <c r="C121" s="62" t="s">
        <v>115</v>
      </c>
      <c r="J121" s="110">
        <f>BK121</f>
        <v>0</v>
      </c>
      <c r="L121" s="30"/>
      <c r="M121" s="60"/>
      <c r="N121" s="51"/>
      <c r="O121" s="51"/>
      <c r="P121" s="111">
        <f>P122</f>
        <v>0</v>
      </c>
      <c r="Q121" s="51"/>
      <c r="R121" s="111">
        <f>R122</f>
        <v>298.99680375000003</v>
      </c>
      <c r="S121" s="51"/>
      <c r="T121" s="112">
        <f>T122</f>
        <v>0</v>
      </c>
      <c r="AT121" s="15" t="s">
        <v>78</v>
      </c>
      <c r="AU121" s="15" t="s">
        <v>97</v>
      </c>
      <c r="BK121" s="113">
        <f>BK122</f>
        <v>0</v>
      </c>
    </row>
    <row r="122" spans="2:65" s="11" customFormat="1" ht="25.9" customHeight="1">
      <c r="B122" s="114"/>
      <c r="D122" s="115" t="s">
        <v>78</v>
      </c>
      <c r="E122" s="116" t="s">
        <v>116</v>
      </c>
      <c r="F122" s="116" t="s">
        <v>117</v>
      </c>
      <c r="I122" s="117"/>
      <c r="J122" s="118">
        <f>BK122</f>
        <v>0</v>
      </c>
      <c r="L122" s="114"/>
      <c r="M122" s="119"/>
      <c r="P122" s="120">
        <f>P123+P145+P149+P152</f>
        <v>0</v>
      </c>
      <c r="R122" s="120">
        <f>R123+R145+R149+R152</f>
        <v>298.99680375000003</v>
      </c>
      <c r="T122" s="121">
        <f>T123+T145+T149+T152</f>
        <v>0</v>
      </c>
      <c r="AR122" s="115" t="s">
        <v>87</v>
      </c>
      <c r="AT122" s="122" t="s">
        <v>78</v>
      </c>
      <c r="AU122" s="122" t="s">
        <v>79</v>
      </c>
      <c r="AY122" s="115" t="s">
        <v>118</v>
      </c>
      <c r="BK122" s="123">
        <f>BK123+BK145+BK149+BK152</f>
        <v>0</v>
      </c>
    </row>
    <row r="123" spans="2:65" s="11" customFormat="1" ht="22.9" customHeight="1">
      <c r="B123" s="114"/>
      <c r="D123" s="115" t="s">
        <v>78</v>
      </c>
      <c r="E123" s="124" t="s">
        <v>87</v>
      </c>
      <c r="F123" s="124" t="s">
        <v>119</v>
      </c>
      <c r="I123" s="117"/>
      <c r="J123" s="125">
        <f>BK123</f>
        <v>0</v>
      </c>
      <c r="L123" s="114"/>
      <c r="M123" s="119"/>
      <c r="P123" s="120">
        <f>SUM(P124:P144)</f>
        <v>0</v>
      </c>
      <c r="R123" s="120">
        <f>SUM(R124:R144)</f>
        <v>1.4E-3</v>
      </c>
      <c r="T123" s="121">
        <f>SUM(T124:T144)</f>
        <v>0</v>
      </c>
      <c r="AR123" s="115" t="s">
        <v>87</v>
      </c>
      <c r="AT123" s="122" t="s">
        <v>78</v>
      </c>
      <c r="AU123" s="122" t="s">
        <v>87</v>
      </c>
      <c r="AY123" s="115" t="s">
        <v>118</v>
      </c>
      <c r="BK123" s="123">
        <f>SUM(BK124:BK144)</f>
        <v>0</v>
      </c>
    </row>
    <row r="124" spans="2:65" s="1" customFormat="1" ht="24.2" customHeight="1">
      <c r="B124" s="30"/>
      <c r="C124" s="126" t="s">
        <v>87</v>
      </c>
      <c r="D124" s="126" t="s">
        <v>120</v>
      </c>
      <c r="E124" s="127" t="s">
        <v>121</v>
      </c>
      <c r="F124" s="128" t="s">
        <v>122</v>
      </c>
      <c r="G124" s="129" t="s">
        <v>123</v>
      </c>
      <c r="H124" s="130">
        <v>370</v>
      </c>
      <c r="I124" s="131"/>
      <c r="J124" s="132">
        <f>ROUND(I124*H124,2)</f>
        <v>0</v>
      </c>
      <c r="K124" s="128" t="s">
        <v>124</v>
      </c>
      <c r="L124" s="30"/>
      <c r="M124" s="133" t="s">
        <v>1</v>
      </c>
      <c r="N124" s="134" t="s">
        <v>44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125</v>
      </c>
      <c r="AT124" s="137" t="s">
        <v>120</v>
      </c>
      <c r="AU124" s="137" t="s">
        <v>89</v>
      </c>
      <c r="AY124" s="15" t="s">
        <v>118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5" t="s">
        <v>87</v>
      </c>
      <c r="BK124" s="138">
        <f>ROUND(I124*H124,2)</f>
        <v>0</v>
      </c>
      <c r="BL124" s="15" t="s">
        <v>125</v>
      </c>
      <c r="BM124" s="137" t="s">
        <v>89</v>
      </c>
    </row>
    <row r="125" spans="2:65" s="1" customFormat="1" ht="37.9" customHeight="1">
      <c r="B125" s="30"/>
      <c r="C125" s="126" t="s">
        <v>89</v>
      </c>
      <c r="D125" s="126" t="s">
        <v>120</v>
      </c>
      <c r="E125" s="127" t="s">
        <v>126</v>
      </c>
      <c r="F125" s="128" t="s">
        <v>127</v>
      </c>
      <c r="G125" s="129" t="s">
        <v>128</v>
      </c>
      <c r="H125" s="130">
        <v>93</v>
      </c>
      <c r="I125" s="131"/>
      <c r="J125" s="132">
        <f>ROUND(I125*H125,2)</f>
        <v>0</v>
      </c>
      <c r="K125" s="128" t="s">
        <v>124</v>
      </c>
      <c r="L125" s="30"/>
      <c r="M125" s="133" t="s">
        <v>1</v>
      </c>
      <c r="N125" s="134" t="s">
        <v>44</v>
      </c>
      <c r="P125" s="135">
        <f>O125*H125</f>
        <v>0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125</v>
      </c>
      <c r="AT125" s="137" t="s">
        <v>120</v>
      </c>
      <c r="AU125" s="137" t="s">
        <v>89</v>
      </c>
      <c r="AY125" s="15" t="s">
        <v>118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5" t="s">
        <v>87</v>
      </c>
      <c r="BK125" s="138">
        <f>ROUND(I125*H125,2)</f>
        <v>0</v>
      </c>
      <c r="BL125" s="15" t="s">
        <v>125</v>
      </c>
      <c r="BM125" s="137" t="s">
        <v>125</v>
      </c>
    </row>
    <row r="126" spans="2:65" s="12" customFormat="1" ht="11.25">
      <c r="B126" s="139"/>
      <c r="D126" s="140" t="s">
        <v>129</v>
      </c>
      <c r="E126" s="141" t="s">
        <v>1</v>
      </c>
      <c r="F126" s="142" t="s">
        <v>130</v>
      </c>
      <c r="H126" s="143">
        <v>93</v>
      </c>
      <c r="I126" s="144"/>
      <c r="L126" s="139"/>
      <c r="M126" s="145"/>
      <c r="T126" s="146"/>
      <c r="AT126" s="141" t="s">
        <v>129</v>
      </c>
      <c r="AU126" s="141" t="s">
        <v>89</v>
      </c>
      <c r="AV126" s="12" t="s">
        <v>89</v>
      </c>
      <c r="AW126" s="12" t="s">
        <v>34</v>
      </c>
      <c r="AX126" s="12" t="s">
        <v>79</v>
      </c>
      <c r="AY126" s="141" t="s">
        <v>118</v>
      </c>
    </row>
    <row r="127" spans="2:65" s="13" customFormat="1" ht="11.25">
      <c r="B127" s="147"/>
      <c r="D127" s="140" t="s">
        <v>129</v>
      </c>
      <c r="E127" s="148" t="s">
        <v>1</v>
      </c>
      <c r="F127" s="149" t="s">
        <v>131</v>
      </c>
      <c r="H127" s="150">
        <v>93</v>
      </c>
      <c r="I127" s="151"/>
      <c r="L127" s="147"/>
      <c r="M127" s="152"/>
      <c r="T127" s="153"/>
      <c r="AT127" s="148" t="s">
        <v>129</v>
      </c>
      <c r="AU127" s="148" t="s">
        <v>89</v>
      </c>
      <c r="AV127" s="13" t="s">
        <v>125</v>
      </c>
      <c r="AW127" s="13" t="s">
        <v>34</v>
      </c>
      <c r="AX127" s="13" t="s">
        <v>87</v>
      </c>
      <c r="AY127" s="148" t="s">
        <v>118</v>
      </c>
    </row>
    <row r="128" spans="2:65" s="1" customFormat="1" ht="37.9" customHeight="1">
      <c r="B128" s="30"/>
      <c r="C128" s="126" t="s">
        <v>132</v>
      </c>
      <c r="D128" s="126" t="s">
        <v>120</v>
      </c>
      <c r="E128" s="127" t="s">
        <v>133</v>
      </c>
      <c r="F128" s="128" t="s">
        <v>134</v>
      </c>
      <c r="G128" s="129" t="s">
        <v>128</v>
      </c>
      <c r="H128" s="130">
        <v>7</v>
      </c>
      <c r="I128" s="131"/>
      <c r="J128" s="132">
        <f>ROUND(I128*H128,2)</f>
        <v>0</v>
      </c>
      <c r="K128" s="128" t="s">
        <v>124</v>
      </c>
      <c r="L128" s="30"/>
      <c r="M128" s="133" t="s">
        <v>1</v>
      </c>
      <c r="N128" s="134" t="s">
        <v>44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125</v>
      </c>
      <c r="AT128" s="137" t="s">
        <v>120</v>
      </c>
      <c r="AU128" s="137" t="s">
        <v>89</v>
      </c>
      <c r="AY128" s="15" t="s">
        <v>118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5" t="s">
        <v>87</v>
      </c>
      <c r="BK128" s="138">
        <f>ROUND(I128*H128,2)</f>
        <v>0</v>
      </c>
      <c r="BL128" s="15" t="s">
        <v>125</v>
      </c>
      <c r="BM128" s="137" t="s">
        <v>135</v>
      </c>
    </row>
    <row r="129" spans="2:65" s="1" customFormat="1" ht="37.9" customHeight="1">
      <c r="B129" s="30"/>
      <c r="C129" s="126" t="s">
        <v>125</v>
      </c>
      <c r="D129" s="126" t="s">
        <v>120</v>
      </c>
      <c r="E129" s="127" t="s">
        <v>136</v>
      </c>
      <c r="F129" s="128" t="s">
        <v>137</v>
      </c>
      <c r="G129" s="129" t="s">
        <v>128</v>
      </c>
      <c r="H129" s="130">
        <v>123</v>
      </c>
      <c r="I129" s="131"/>
      <c r="J129" s="132">
        <f>ROUND(I129*H129,2)</f>
        <v>0</v>
      </c>
      <c r="K129" s="128" t="s">
        <v>124</v>
      </c>
      <c r="L129" s="30"/>
      <c r="M129" s="133" t="s">
        <v>1</v>
      </c>
      <c r="N129" s="134" t="s">
        <v>44</v>
      </c>
      <c r="P129" s="135">
        <f>O129*H129</f>
        <v>0</v>
      </c>
      <c r="Q129" s="135">
        <v>0</v>
      </c>
      <c r="R129" s="135">
        <f>Q129*H129</f>
        <v>0</v>
      </c>
      <c r="S129" s="135">
        <v>0</v>
      </c>
      <c r="T129" s="136">
        <f>S129*H129</f>
        <v>0</v>
      </c>
      <c r="AR129" s="137" t="s">
        <v>125</v>
      </c>
      <c r="AT129" s="137" t="s">
        <v>120</v>
      </c>
      <c r="AU129" s="137" t="s">
        <v>89</v>
      </c>
      <c r="AY129" s="15" t="s">
        <v>118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5" t="s">
        <v>87</v>
      </c>
      <c r="BK129" s="138">
        <f>ROUND(I129*H129,2)</f>
        <v>0</v>
      </c>
      <c r="BL129" s="15" t="s">
        <v>125</v>
      </c>
      <c r="BM129" s="137" t="s">
        <v>138</v>
      </c>
    </row>
    <row r="130" spans="2:65" s="12" customFormat="1" ht="11.25">
      <c r="B130" s="139"/>
      <c r="D130" s="140" t="s">
        <v>129</v>
      </c>
      <c r="E130" s="141" t="s">
        <v>1</v>
      </c>
      <c r="F130" s="142" t="s">
        <v>139</v>
      </c>
      <c r="H130" s="143">
        <v>123</v>
      </c>
      <c r="I130" s="144"/>
      <c r="L130" s="139"/>
      <c r="M130" s="145"/>
      <c r="T130" s="146"/>
      <c r="AT130" s="141" t="s">
        <v>129</v>
      </c>
      <c r="AU130" s="141" t="s">
        <v>89</v>
      </c>
      <c r="AV130" s="12" t="s">
        <v>89</v>
      </c>
      <c r="AW130" s="12" t="s">
        <v>34</v>
      </c>
      <c r="AX130" s="12" t="s">
        <v>79</v>
      </c>
      <c r="AY130" s="141" t="s">
        <v>118</v>
      </c>
    </row>
    <row r="131" spans="2:65" s="13" customFormat="1" ht="11.25">
      <c r="B131" s="147"/>
      <c r="D131" s="140" t="s">
        <v>129</v>
      </c>
      <c r="E131" s="148" t="s">
        <v>1</v>
      </c>
      <c r="F131" s="149" t="s">
        <v>131</v>
      </c>
      <c r="H131" s="150">
        <v>123</v>
      </c>
      <c r="I131" s="151"/>
      <c r="L131" s="147"/>
      <c r="M131" s="152"/>
      <c r="T131" s="153"/>
      <c r="AT131" s="148" t="s">
        <v>129</v>
      </c>
      <c r="AU131" s="148" t="s">
        <v>89</v>
      </c>
      <c r="AV131" s="13" t="s">
        <v>125</v>
      </c>
      <c r="AW131" s="13" t="s">
        <v>34</v>
      </c>
      <c r="AX131" s="13" t="s">
        <v>87</v>
      </c>
      <c r="AY131" s="148" t="s">
        <v>118</v>
      </c>
    </row>
    <row r="132" spans="2:65" s="1" customFormat="1" ht="37.9" customHeight="1">
      <c r="B132" s="30"/>
      <c r="C132" s="126" t="s">
        <v>140</v>
      </c>
      <c r="D132" s="126" t="s">
        <v>120</v>
      </c>
      <c r="E132" s="127" t="s">
        <v>141</v>
      </c>
      <c r="F132" s="128" t="s">
        <v>142</v>
      </c>
      <c r="G132" s="129" t="s">
        <v>128</v>
      </c>
      <c r="H132" s="130">
        <v>738</v>
      </c>
      <c r="I132" s="131"/>
      <c r="J132" s="132">
        <f>ROUND(I132*H132,2)</f>
        <v>0</v>
      </c>
      <c r="K132" s="128" t="s">
        <v>124</v>
      </c>
      <c r="L132" s="30"/>
      <c r="M132" s="133" t="s">
        <v>1</v>
      </c>
      <c r="N132" s="134" t="s">
        <v>44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125</v>
      </c>
      <c r="AT132" s="137" t="s">
        <v>120</v>
      </c>
      <c r="AU132" s="137" t="s">
        <v>89</v>
      </c>
      <c r="AY132" s="15" t="s">
        <v>118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5" t="s">
        <v>87</v>
      </c>
      <c r="BK132" s="138">
        <f>ROUND(I132*H132,2)</f>
        <v>0</v>
      </c>
      <c r="BL132" s="15" t="s">
        <v>125</v>
      </c>
      <c r="BM132" s="137" t="s">
        <v>143</v>
      </c>
    </row>
    <row r="133" spans="2:65" s="12" customFormat="1" ht="11.25">
      <c r="B133" s="139"/>
      <c r="D133" s="140" t="s">
        <v>129</v>
      </c>
      <c r="F133" s="142" t="s">
        <v>144</v>
      </c>
      <c r="H133" s="143">
        <v>738</v>
      </c>
      <c r="I133" s="144"/>
      <c r="L133" s="139"/>
      <c r="M133" s="145"/>
      <c r="T133" s="146"/>
      <c r="AT133" s="141" t="s">
        <v>129</v>
      </c>
      <c r="AU133" s="141" t="s">
        <v>89</v>
      </c>
      <c r="AV133" s="12" t="s">
        <v>89</v>
      </c>
      <c r="AW133" s="12" t="s">
        <v>4</v>
      </c>
      <c r="AX133" s="12" t="s">
        <v>87</v>
      </c>
      <c r="AY133" s="141" t="s">
        <v>118</v>
      </c>
    </row>
    <row r="134" spans="2:65" s="1" customFormat="1" ht="24.2" customHeight="1">
      <c r="B134" s="30"/>
      <c r="C134" s="126" t="s">
        <v>135</v>
      </c>
      <c r="D134" s="126" t="s">
        <v>120</v>
      </c>
      <c r="E134" s="127" t="s">
        <v>145</v>
      </c>
      <c r="F134" s="128" t="s">
        <v>146</v>
      </c>
      <c r="G134" s="129" t="s">
        <v>128</v>
      </c>
      <c r="H134" s="130">
        <v>7</v>
      </c>
      <c r="I134" s="131"/>
      <c r="J134" s="132">
        <f>ROUND(I134*H134,2)</f>
        <v>0</v>
      </c>
      <c r="K134" s="128" t="s">
        <v>124</v>
      </c>
      <c r="L134" s="30"/>
      <c r="M134" s="133" t="s">
        <v>1</v>
      </c>
      <c r="N134" s="134" t="s">
        <v>44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125</v>
      </c>
      <c r="AT134" s="137" t="s">
        <v>120</v>
      </c>
      <c r="AU134" s="137" t="s">
        <v>89</v>
      </c>
      <c r="AY134" s="15" t="s">
        <v>118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5" t="s">
        <v>87</v>
      </c>
      <c r="BK134" s="138">
        <f>ROUND(I134*H134,2)</f>
        <v>0</v>
      </c>
      <c r="BL134" s="15" t="s">
        <v>125</v>
      </c>
      <c r="BM134" s="137" t="s">
        <v>147</v>
      </c>
    </row>
    <row r="135" spans="2:65" s="1" customFormat="1" ht="16.5" customHeight="1">
      <c r="B135" s="30"/>
      <c r="C135" s="126" t="s">
        <v>148</v>
      </c>
      <c r="D135" s="126" t="s">
        <v>120</v>
      </c>
      <c r="E135" s="127" t="s">
        <v>149</v>
      </c>
      <c r="F135" s="128" t="s">
        <v>150</v>
      </c>
      <c r="G135" s="129" t="s">
        <v>128</v>
      </c>
      <c r="H135" s="130">
        <v>123</v>
      </c>
      <c r="I135" s="131"/>
      <c r="J135" s="132">
        <f>ROUND(I135*H135,2)</f>
        <v>0</v>
      </c>
      <c r="K135" s="128" t="s">
        <v>124</v>
      </c>
      <c r="L135" s="30"/>
      <c r="M135" s="133" t="s">
        <v>1</v>
      </c>
      <c r="N135" s="134" t="s">
        <v>44</v>
      </c>
      <c r="P135" s="135">
        <f>O135*H135</f>
        <v>0</v>
      </c>
      <c r="Q135" s="135">
        <v>0</v>
      </c>
      <c r="R135" s="135">
        <f>Q135*H135</f>
        <v>0</v>
      </c>
      <c r="S135" s="135">
        <v>0</v>
      </c>
      <c r="T135" s="136">
        <f>S135*H135</f>
        <v>0</v>
      </c>
      <c r="AR135" s="137" t="s">
        <v>125</v>
      </c>
      <c r="AT135" s="137" t="s">
        <v>120</v>
      </c>
      <c r="AU135" s="137" t="s">
        <v>89</v>
      </c>
      <c r="AY135" s="15" t="s">
        <v>118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5" t="s">
        <v>87</v>
      </c>
      <c r="BK135" s="138">
        <f>ROUND(I135*H135,2)</f>
        <v>0</v>
      </c>
      <c r="BL135" s="15" t="s">
        <v>125</v>
      </c>
      <c r="BM135" s="137" t="s">
        <v>8</v>
      </c>
    </row>
    <row r="136" spans="2:65" s="12" customFormat="1" ht="11.25">
      <c r="B136" s="139"/>
      <c r="D136" s="140" t="s">
        <v>129</v>
      </c>
      <c r="E136" s="141" t="s">
        <v>1</v>
      </c>
      <c r="F136" s="142" t="s">
        <v>139</v>
      </c>
      <c r="H136" s="143">
        <v>123</v>
      </c>
      <c r="I136" s="144"/>
      <c r="L136" s="139"/>
      <c r="M136" s="145"/>
      <c r="T136" s="146"/>
      <c r="AT136" s="141" t="s">
        <v>129</v>
      </c>
      <c r="AU136" s="141" t="s">
        <v>89</v>
      </c>
      <c r="AV136" s="12" t="s">
        <v>89</v>
      </c>
      <c r="AW136" s="12" t="s">
        <v>34</v>
      </c>
      <c r="AX136" s="12" t="s">
        <v>79</v>
      </c>
      <c r="AY136" s="141" t="s">
        <v>118</v>
      </c>
    </row>
    <row r="137" spans="2:65" s="13" customFormat="1" ht="11.25">
      <c r="B137" s="147"/>
      <c r="D137" s="140" t="s">
        <v>129</v>
      </c>
      <c r="E137" s="148" t="s">
        <v>1</v>
      </c>
      <c r="F137" s="149" t="s">
        <v>131</v>
      </c>
      <c r="H137" s="150">
        <v>123</v>
      </c>
      <c r="I137" s="151"/>
      <c r="L137" s="147"/>
      <c r="M137" s="152"/>
      <c r="T137" s="153"/>
      <c r="AT137" s="148" t="s">
        <v>129</v>
      </c>
      <c r="AU137" s="148" t="s">
        <v>89</v>
      </c>
      <c r="AV137" s="13" t="s">
        <v>125</v>
      </c>
      <c r="AW137" s="13" t="s">
        <v>34</v>
      </c>
      <c r="AX137" s="13" t="s">
        <v>87</v>
      </c>
      <c r="AY137" s="148" t="s">
        <v>118</v>
      </c>
    </row>
    <row r="138" spans="2:65" s="1" customFormat="1" ht="24.2" customHeight="1">
      <c r="B138" s="30"/>
      <c r="C138" s="126" t="s">
        <v>138</v>
      </c>
      <c r="D138" s="126" t="s">
        <v>120</v>
      </c>
      <c r="E138" s="127" t="s">
        <v>151</v>
      </c>
      <c r="F138" s="128" t="s">
        <v>152</v>
      </c>
      <c r="G138" s="129" t="s">
        <v>153</v>
      </c>
      <c r="H138" s="130">
        <v>246</v>
      </c>
      <c r="I138" s="131"/>
      <c r="J138" s="132">
        <f>ROUND(I138*H138,2)</f>
        <v>0</v>
      </c>
      <c r="K138" s="128" t="s">
        <v>124</v>
      </c>
      <c r="L138" s="30"/>
      <c r="M138" s="133" t="s">
        <v>1</v>
      </c>
      <c r="N138" s="134" t="s">
        <v>44</v>
      </c>
      <c r="P138" s="135">
        <f>O138*H138</f>
        <v>0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AR138" s="137" t="s">
        <v>125</v>
      </c>
      <c r="AT138" s="137" t="s">
        <v>120</v>
      </c>
      <c r="AU138" s="137" t="s">
        <v>89</v>
      </c>
      <c r="AY138" s="15" t="s">
        <v>118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5" t="s">
        <v>87</v>
      </c>
      <c r="BK138" s="138">
        <f>ROUND(I138*H138,2)</f>
        <v>0</v>
      </c>
      <c r="BL138" s="15" t="s">
        <v>125</v>
      </c>
      <c r="BM138" s="137" t="s">
        <v>154</v>
      </c>
    </row>
    <row r="139" spans="2:65" s="12" customFormat="1" ht="11.25">
      <c r="B139" s="139"/>
      <c r="D139" s="140" t="s">
        <v>129</v>
      </c>
      <c r="F139" s="142" t="s">
        <v>155</v>
      </c>
      <c r="H139" s="143">
        <v>246</v>
      </c>
      <c r="I139" s="144"/>
      <c r="L139" s="139"/>
      <c r="M139" s="145"/>
      <c r="T139" s="146"/>
      <c r="AT139" s="141" t="s">
        <v>129</v>
      </c>
      <c r="AU139" s="141" t="s">
        <v>89</v>
      </c>
      <c r="AV139" s="12" t="s">
        <v>89</v>
      </c>
      <c r="AW139" s="12" t="s">
        <v>4</v>
      </c>
      <c r="AX139" s="12" t="s">
        <v>87</v>
      </c>
      <c r="AY139" s="141" t="s">
        <v>118</v>
      </c>
    </row>
    <row r="140" spans="2:65" s="1" customFormat="1" ht="24.2" customHeight="1">
      <c r="B140" s="30"/>
      <c r="C140" s="126" t="s">
        <v>156</v>
      </c>
      <c r="D140" s="126" t="s">
        <v>120</v>
      </c>
      <c r="E140" s="127" t="s">
        <v>157</v>
      </c>
      <c r="F140" s="128" t="s">
        <v>158</v>
      </c>
      <c r="G140" s="129" t="s">
        <v>123</v>
      </c>
      <c r="H140" s="130">
        <v>300</v>
      </c>
      <c r="I140" s="131"/>
      <c r="J140" s="132">
        <f>ROUND(I140*H140,2)</f>
        <v>0</v>
      </c>
      <c r="K140" s="128" t="s">
        <v>124</v>
      </c>
      <c r="L140" s="30"/>
      <c r="M140" s="133" t="s">
        <v>1</v>
      </c>
      <c r="N140" s="134" t="s">
        <v>44</v>
      </c>
      <c r="P140" s="135">
        <f>O140*H140</f>
        <v>0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7" t="s">
        <v>125</v>
      </c>
      <c r="AT140" s="137" t="s">
        <v>120</v>
      </c>
      <c r="AU140" s="137" t="s">
        <v>89</v>
      </c>
      <c r="AY140" s="15" t="s">
        <v>118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5" t="s">
        <v>87</v>
      </c>
      <c r="BK140" s="138">
        <f>ROUND(I140*H140,2)</f>
        <v>0</v>
      </c>
      <c r="BL140" s="15" t="s">
        <v>125</v>
      </c>
      <c r="BM140" s="137" t="s">
        <v>159</v>
      </c>
    </row>
    <row r="141" spans="2:65" s="1" customFormat="1" ht="24.2" customHeight="1">
      <c r="B141" s="30"/>
      <c r="C141" s="126" t="s">
        <v>147</v>
      </c>
      <c r="D141" s="126" t="s">
        <v>120</v>
      </c>
      <c r="E141" s="127" t="s">
        <v>160</v>
      </c>
      <c r="F141" s="128" t="s">
        <v>161</v>
      </c>
      <c r="G141" s="129" t="s">
        <v>123</v>
      </c>
      <c r="H141" s="130">
        <v>70</v>
      </c>
      <c r="I141" s="131"/>
      <c r="J141" s="132">
        <f>ROUND(I141*H141,2)</f>
        <v>0</v>
      </c>
      <c r="K141" s="128" t="s">
        <v>124</v>
      </c>
      <c r="L141" s="30"/>
      <c r="M141" s="133" t="s">
        <v>1</v>
      </c>
      <c r="N141" s="134" t="s">
        <v>44</v>
      </c>
      <c r="P141" s="135">
        <f>O141*H141</f>
        <v>0</v>
      </c>
      <c r="Q141" s="135">
        <v>0</v>
      </c>
      <c r="R141" s="135">
        <f>Q141*H141</f>
        <v>0</v>
      </c>
      <c r="S141" s="135">
        <v>0</v>
      </c>
      <c r="T141" s="136">
        <f>S141*H141</f>
        <v>0</v>
      </c>
      <c r="AR141" s="137" t="s">
        <v>125</v>
      </c>
      <c r="AT141" s="137" t="s">
        <v>120</v>
      </c>
      <c r="AU141" s="137" t="s">
        <v>89</v>
      </c>
      <c r="AY141" s="15" t="s">
        <v>118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5" t="s">
        <v>87</v>
      </c>
      <c r="BK141" s="138">
        <f>ROUND(I141*H141,2)</f>
        <v>0</v>
      </c>
      <c r="BL141" s="15" t="s">
        <v>125</v>
      </c>
      <c r="BM141" s="137" t="s">
        <v>162</v>
      </c>
    </row>
    <row r="142" spans="2:65" s="1" customFormat="1" ht="24.2" customHeight="1">
      <c r="B142" s="30"/>
      <c r="C142" s="126" t="s">
        <v>163</v>
      </c>
      <c r="D142" s="126" t="s">
        <v>120</v>
      </c>
      <c r="E142" s="127" t="s">
        <v>164</v>
      </c>
      <c r="F142" s="128" t="s">
        <v>165</v>
      </c>
      <c r="G142" s="129" t="s">
        <v>123</v>
      </c>
      <c r="H142" s="130">
        <v>70</v>
      </c>
      <c r="I142" s="131"/>
      <c r="J142" s="132">
        <f>ROUND(I142*H142,2)</f>
        <v>0</v>
      </c>
      <c r="K142" s="128" t="s">
        <v>124</v>
      </c>
      <c r="L142" s="30"/>
      <c r="M142" s="133" t="s">
        <v>1</v>
      </c>
      <c r="N142" s="134" t="s">
        <v>44</v>
      </c>
      <c r="P142" s="135">
        <f>O142*H142</f>
        <v>0</v>
      </c>
      <c r="Q142" s="135">
        <v>0</v>
      </c>
      <c r="R142" s="135">
        <f>Q142*H142</f>
        <v>0</v>
      </c>
      <c r="S142" s="135">
        <v>0</v>
      </c>
      <c r="T142" s="136">
        <f>S142*H142</f>
        <v>0</v>
      </c>
      <c r="AR142" s="137" t="s">
        <v>125</v>
      </c>
      <c r="AT142" s="137" t="s">
        <v>120</v>
      </c>
      <c r="AU142" s="137" t="s">
        <v>89</v>
      </c>
      <c r="AY142" s="15" t="s">
        <v>118</v>
      </c>
      <c r="BE142" s="138">
        <f>IF(N142="základní",J142,0)</f>
        <v>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5" t="s">
        <v>87</v>
      </c>
      <c r="BK142" s="138">
        <f>ROUND(I142*H142,2)</f>
        <v>0</v>
      </c>
      <c r="BL142" s="15" t="s">
        <v>125</v>
      </c>
      <c r="BM142" s="137" t="s">
        <v>166</v>
      </c>
    </row>
    <row r="143" spans="2:65" s="1" customFormat="1" ht="16.5" customHeight="1">
      <c r="B143" s="30"/>
      <c r="C143" s="154" t="s">
        <v>8</v>
      </c>
      <c r="D143" s="154" t="s">
        <v>167</v>
      </c>
      <c r="E143" s="155" t="s">
        <v>168</v>
      </c>
      <c r="F143" s="156" t="s">
        <v>169</v>
      </c>
      <c r="G143" s="157" t="s">
        <v>170</v>
      </c>
      <c r="H143" s="158">
        <v>1.4</v>
      </c>
      <c r="I143" s="159"/>
      <c r="J143" s="160">
        <f>ROUND(I143*H143,2)</f>
        <v>0</v>
      </c>
      <c r="K143" s="156" t="s">
        <v>124</v>
      </c>
      <c r="L143" s="161"/>
      <c r="M143" s="162" t="s">
        <v>1</v>
      </c>
      <c r="N143" s="163" t="s">
        <v>44</v>
      </c>
      <c r="P143" s="135">
        <f>O143*H143</f>
        <v>0</v>
      </c>
      <c r="Q143" s="135">
        <v>1E-3</v>
      </c>
      <c r="R143" s="135">
        <f>Q143*H143</f>
        <v>1.4E-3</v>
      </c>
      <c r="S143" s="135">
        <v>0</v>
      </c>
      <c r="T143" s="136">
        <f>S143*H143</f>
        <v>0</v>
      </c>
      <c r="AR143" s="137" t="s">
        <v>138</v>
      </c>
      <c r="AT143" s="137" t="s">
        <v>167</v>
      </c>
      <c r="AU143" s="137" t="s">
        <v>89</v>
      </c>
      <c r="AY143" s="15" t="s">
        <v>118</v>
      </c>
      <c r="BE143" s="138">
        <f>IF(N143="základní",J143,0)</f>
        <v>0</v>
      </c>
      <c r="BF143" s="138">
        <f>IF(N143="snížená",J143,0)</f>
        <v>0</v>
      </c>
      <c r="BG143" s="138">
        <f>IF(N143="zákl. přenesená",J143,0)</f>
        <v>0</v>
      </c>
      <c r="BH143" s="138">
        <f>IF(N143="sníž. přenesená",J143,0)</f>
        <v>0</v>
      </c>
      <c r="BI143" s="138">
        <f>IF(N143="nulová",J143,0)</f>
        <v>0</v>
      </c>
      <c r="BJ143" s="15" t="s">
        <v>87</v>
      </c>
      <c r="BK143" s="138">
        <f>ROUND(I143*H143,2)</f>
        <v>0</v>
      </c>
      <c r="BL143" s="15" t="s">
        <v>125</v>
      </c>
      <c r="BM143" s="137" t="s">
        <v>171</v>
      </c>
    </row>
    <row r="144" spans="2:65" s="12" customFormat="1" ht="11.25">
      <c r="B144" s="139"/>
      <c r="D144" s="140" t="s">
        <v>129</v>
      </c>
      <c r="F144" s="142" t="s">
        <v>172</v>
      </c>
      <c r="H144" s="143">
        <v>1.4</v>
      </c>
      <c r="I144" s="144"/>
      <c r="L144" s="139"/>
      <c r="M144" s="145"/>
      <c r="T144" s="146"/>
      <c r="AT144" s="141" t="s">
        <v>129</v>
      </c>
      <c r="AU144" s="141" t="s">
        <v>89</v>
      </c>
      <c r="AV144" s="12" t="s">
        <v>89</v>
      </c>
      <c r="AW144" s="12" t="s">
        <v>4</v>
      </c>
      <c r="AX144" s="12" t="s">
        <v>87</v>
      </c>
      <c r="AY144" s="141" t="s">
        <v>118</v>
      </c>
    </row>
    <row r="145" spans="2:65" s="11" customFormat="1" ht="22.9" customHeight="1">
      <c r="B145" s="114"/>
      <c r="D145" s="115" t="s">
        <v>78</v>
      </c>
      <c r="E145" s="124" t="s">
        <v>140</v>
      </c>
      <c r="F145" s="124" t="s">
        <v>173</v>
      </c>
      <c r="I145" s="117"/>
      <c r="J145" s="125">
        <f>BK145</f>
        <v>0</v>
      </c>
      <c r="L145" s="114"/>
      <c r="M145" s="119"/>
      <c r="P145" s="120">
        <f>SUM(P146:P148)</f>
        <v>0</v>
      </c>
      <c r="R145" s="120">
        <f>SUM(R146:R148)</f>
        <v>295.07221375000006</v>
      </c>
      <c r="T145" s="121">
        <f>SUM(T146:T148)</f>
        <v>0</v>
      </c>
      <c r="AR145" s="115" t="s">
        <v>87</v>
      </c>
      <c r="AT145" s="122" t="s">
        <v>78</v>
      </c>
      <c r="AU145" s="122" t="s">
        <v>87</v>
      </c>
      <c r="AY145" s="115" t="s">
        <v>118</v>
      </c>
      <c r="BK145" s="123">
        <f>SUM(BK146:BK148)</f>
        <v>0</v>
      </c>
    </row>
    <row r="146" spans="2:65" s="1" customFormat="1" ht="24.2" customHeight="1">
      <c r="B146" s="30"/>
      <c r="C146" s="126" t="s">
        <v>174</v>
      </c>
      <c r="D146" s="126" t="s">
        <v>120</v>
      </c>
      <c r="E146" s="127" t="s">
        <v>175</v>
      </c>
      <c r="F146" s="128" t="s">
        <v>176</v>
      </c>
      <c r="G146" s="129" t="s">
        <v>123</v>
      </c>
      <c r="H146" s="130">
        <v>306</v>
      </c>
      <c r="I146" s="131"/>
      <c r="J146" s="132">
        <f>ROUND(I146*H146,2)</f>
        <v>0</v>
      </c>
      <c r="K146" s="128" t="s">
        <v>124</v>
      </c>
      <c r="L146" s="30"/>
      <c r="M146" s="133" t="s">
        <v>1</v>
      </c>
      <c r="N146" s="134" t="s">
        <v>44</v>
      </c>
      <c r="P146" s="135">
        <f>O146*H146</f>
        <v>0</v>
      </c>
      <c r="Q146" s="135">
        <v>0.46</v>
      </c>
      <c r="R146" s="135">
        <f>Q146*H146</f>
        <v>140.76000000000002</v>
      </c>
      <c r="S146" s="135">
        <v>0</v>
      </c>
      <c r="T146" s="136">
        <f>S146*H146</f>
        <v>0</v>
      </c>
      <c r="AR146" s="137" t="s">
        <v>125</v>
      </c>
      <c r="AT146" s="137" t="s">
        <v>120</v>
      </c>
      <c r="AU146" s="137" t="s">
        <v>89</v>
      </c>
      <c r="AY146" s="15" t="s">
        <v>118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5" t="s">
        <v>87</v>
      </c>
      <c r="BK146" s="138">
        <f>ROUND(I146*H146,2)</f>
        <v>0</v>
      </c>
      <c r="BL146" s="15" t="s">
        <v>125</v>
      </c>
      <c r="BM146" s="137" t="s">
        <v>177</v>
      </c>
    </row>
    <row r="147" spans="2:65" s="12" customFormat="1" ht="11.25">
      <c r="B147" s="139"/>
      <c r="D147" s="140" t="s">
        <v>129</v>
      </c>
      <c r="F147" s="142" t="s">
        <v>178</v>
      </c>
      <c r="H147" s="143">
        <v>306</v>
      </c>
      <c r="I147" s="144"/>
      <c r="L147" s="139"/>
      <c r="M147" s="145"/>
      <c r="T147" s="146"/>
      <c r="AT147" s="141" t="s">
        <v>129</v>
      </c>
      <c r="AU147" s="141" t="s">
        <v>89</v>
      </c>
      <c r="AV147" s="12" t="s">
        <v>89</v>
      </c>
      <c r="AW147" s="12" t="s">
        <v>4</v>
      </c>
      <c r="AX147" s="12" t="s">
        <v>87</v>
      </c>
      <c r="AY147" s="141" t="s">
        <v>118</v>
      </c>
    </row>
    <row r="148" spans="2:65" s="1" customFormat="1" ht="21.75" customHeight="1">
      <c r="B148" s="30"/>
      <c r="C148" s="126" t="s">
        <v>154</v>
      </c>
      <c r="D148" s="126" t="s">
        <v>120</v>
      </c>
      <c r="E148" s="127" t="s">
        <v>179</v>
      </c>
      <c r="F148" s="128" t="s">
        <v>180</v>
      </c>
      <c r="G148" s="129" t="s">
        <v>123</v>
      </c>
      <c r="H148" s="130">
        <v>295</v>
      </c>
      <c r="I148" s="131"/>
      <c r="J148" s="132">
        <f>ROUND(I148*H148,2)</f>
        <v>0</v>
      </c>
      <c r="K148" s="128" t="s">
        <v>124</v>
      </c>
      <c r="L148" s="30"/>
      <c r="M148" s="133" t="s">
        <v>1</v>
      </c>
      <c r="N148" s="134" t="s">
        <v>44</v>
      </c>
      <c r="P148" s="135">
        <f>O148*H148</f>
        <v>0</v>
      </c>
      <c r="Q148" s="135">
        <v>0.52309225000000004</v>
      </c>
      <c r="R148" s="135">
        <f>Q148*H148</f>
        <v>154.31221375000001</v>
      </c>
      <c r="S148" s="135">
        <v>0</v>
      </c>
      <c r="T148" s="136">
        <f>S148*H148</f>
        <v>0</v>
      </c>
      <c r="AR148" s="137" t="s">
        <v>125</v>
      </c>
      <c r="AT148" s="137" t="s">
        <v>120</v>
      </c>
      <c r="AU148" s="137" t="s">
        <v>89</v>
      </c>
      <c r="AY148" s="15" t="s">
        <v>118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5" t="s">
        <v>87</v>
      </c>
      <c r="BK148" s="138">
        <f>ROUND(I148*H148,2)</f>
        <v>0</v>
      </c>
      <c r="BL148" s="15" t="s">
        <v>125</v>
      </c>
      <c r="BM148" s="137" t="s">
        <v>181</v>
      </c>
    </row>
    <row r="149" spans="2:65" s="11" customFormat="1" ht="22.9" customHeight="1">
      <c r="B149" s="114"/>
      <c r="D149" s="115" t="s">
        <v>78</v>
      </c>
      <c r="E149" s="124" t="s">
        <v>156</v>
      </c>
      <c r="F149" s="124" t="s">
        <v>182</v>
      </c>
      <c r="I149" s="117"/>
      <c r="J149" s="125">
        <f>BK149</f>
        <v>0</v>
      </c>
      <c r="L149" s="114"/>
      <c r="M149" s="119"/>
      <c r="P149" s="120">
        <f>SUM(P150:P151)</f>
        <v>0</v>
      </c>
      <c r="R149" s="120">
        <f>SUM(R150:R151)</f>
        <v>3.92319</v>
      </c>
      <c r="T149" s="121">
        <f>SUM(T150:T151)</f>
        <v>0</v>
      </c>
      <c r="AR149" s="115" t="s">
        <v>87</v>
      </c>
      <c r="AT149" s="122" t="s">
        <v>78</v>
      </c>
      <c r="AU149" s="122" t="s">
        <v>87</v>
      </c>
      <c r="AY149" s="115" t="s">
        <v>118</v>
      </c>
      <c r="BK149" s="123">
        <f>SUM(BK150:BK151)</f>
        <v>0</v>
      </c>
    </row>
    <row r="150" spans="2:65" s="1" customFormat="1" ht="24.2" customHeight="1">
      <c r="B150" s="30"/>
      <c r="C150" s="126" t="s">
        <v>183</v>
      </c>
      <c r="D150" s="126" t="s">
        <v>120</v>
      </c>
      <c r="E150" s="127" t="s">
        <v>184</v>
      </c>
      <c r="F150" s="128" t="s">
        <v>185</v>
      </c>
      <c r="G150" s="129" t="s">
        <v>186</v>
      </c>
      <c r="H150" s="130">
        <v>15</v>
      </c>
      <c r="I150" s="131"/>
      <c r="J150" s="132">
        <f>ROUND(I150*H150,2)</f>
        <v>0</v>
      </c>
      <c r="K150" s="128" t="s">
        <v>124</v>
      </c>
      <c r="L150" s="30"/>
      <c r="M150" s="133" t="s">
        <v>1</v>
      </c>
      <c r="N150" s="134" t="s">
        <v>44</v>
      </c>
      <c r="P150" s="135">
        <f>O150*H150</f>
        <v>0</v>
      </c>
      <c r="Q150" s="135">
        <v>0.14760599999999999</v>
      </c>
      <c r="R150" s="135">
        <f>Q150*H150</f>
        <v>2.2140899999999997</v>
      </c>
      <c r="S150" s="135">
        <v>0</v>
      </c>
      <c r="T150" s="136">
        <f>S150*H150</f>
        <v>0</v>
      </c>
      <c r="AR150" s="137" t="s">
        <v>125</v>
      </c>
      <c r="AT150" s="137" t="s">
        <v>120</v>
      </c>
      <c r="AU150" s="137" t="s">
        <v>89</v>
      </c>
      <c r="AY150" s="15" t="s">
        <v>118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5" t="s">
        <v>87</v>
      </c>
      <c r="BK150" s="138">
        <f>ROUND(I150*H150,2)</f>
        <v>0</v>
      </c>
      <c r="BL150" s="15" t="s">
        <v>125</v>
      </c>
      <c r="BM150" s="137" t="s">
        <v>187</v>
      </c>
    </row>
    <row r="151" spans="2:65" s="1" customFormat="1" ht="24.2" customHeight="1">
      <c r="B151" s="30"/>
      <c r="C151" s="154" t="s">
        <v>159</v>
      </c>
      <c r="D151" s="154" t="s">
        <v>167</v>
      </c>
      <c r="E151" s="155" t="s">
        <v>188</v>
      </c>
      <c r="F151" s="156" t="s">
        <v>189</v>
      </c>
      <c r="G151" s="157" t="s">
        <v>186</v>
      </c>
      <c r="H151" s="158">
        <v>15</v>
      </c>
      <c r="I151" s="159"/>
      <c r="J151" s="160">
        <f>ROUND(I151*H151,2)</f>
        <v>0</v>
      </c>
      <c r="K151" s="156" t="s">
        <v>124</v>
      </c>
      <c r="L151" s="161"/>
      <c r="M151" s="162" t="s">
        <v>1</v>
      </c>
      <c r="N151" s="163" t="s">
        <v>44</v>
      </c>
      <c r="P151" s="135">
        <f>O151*H151</f>
        <v>0</v>
      </c>
      <c r="Q151" s="135">
        <v>0.11394</v>
      </c>
      <c r="R151" s="135">
        <f>Q151*H151</f>
        <v>1.7091000000000001</v>
      </c>
      <c r="S151" s="135">
        <v>0</v>
      </c>
      <c r="T151" s="136">
        <f>S151*H151</f>
        <v>0</v>
      </c>
      <c r="AR151" s="137" t="s">
        <v>138</v>
      </c>
      <c r="AT151" s="137" t="s">
        <v>167</v>
      </c>
      <c r="AU151" s="137" t="s">
        <v>89</v>
      </c>
      <c r="AY151" s="15" t="s">
        <v>118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5" t="s">
        <v>87</v>
      </c>
      <c r="BK151" s="138">
        <f>ROUND(I151*H151,2)</f>
        <v>0</v>
      </c>
      <c r="BL151" s="15" t="s">
        <v>125</v>
      </c>
      <c r="BM151" s="137" t="s">
        <v>190</v>
      </c>
    </row>
    <row r="152" spans="2:65" s="11" customFormat="1" ht="22.9" customHeight="1">
      <c r="B152" s="114"/>
      <c r="D152" s="115" t="s">
        <v>78</v>
      </c>
      <c r="E152" s="124" t="s">
        <v>191</v>
      </c>
      <c r="F152" s="124" t="s">
        <v>192</v>
      </c>
      <c r="I152" s="117"/>
      <c r="J152" s="125">
        <f>BK152</f>
        <v>0</v>
      </c>
      <c r="L152" s="114"/>
      <c r="M152" s="119"/>
      <c r="P152" s="120">
        <f>P153</f>
        <v>0</v>
      </c>
      <c r="R152" s="120">
        <f>R153</f>
        <v>0</v>
      </c>
      <c r="T152" s="121">
        <f>T153</f>
        <v>0</v>
      </c>
      <c r="AR152" s="115" t="s">
        <v>87</v>
      </c>
      <c r="AT152" s="122" t="s">
        <v>78</v>
      </c>
      <c r="AU152" s="122" t="s">
        <v>87</v>
      </c>
      <c r="AY152" s="115" t="s">
        <v>118</v>
      </c>
      <c r="BK152" s="123">
        <f>BK153</f>
        <v>0</v>
      </c>
    </row>
    <row r="153" spans="2:65" s="1" customFormat="1" ht="33" customHeight="1">
      <c r="B153" s="30"/>
      <c r="C153" s="126" t="s">
        <v>193</v>
      </c>
      <c r="D153" s="126" t="s">
        <v>120</v>
      </c>
      <c r="E153" s="127" t="s">
        <v>194</v>
      </c>
      <c r="F153" s="128" t="s">
        <v>195</v>
      </c>
      <c r="G153" s="129" t="s">
        <v>153</v>
      </c>
      <c r="H153" s="130">
        <v>298.99700000000001</v>
      </c>
      <c r="I153" s="131"/>
      <c r="J153" s="132">
        <f>ROUND(I153*H153,2)</f>
        <v>0</v>
      </c>
      <c r="K153" s="128" t="s">
        <v>124</v>
      </c>
      <c r="L153" s="30"/>
      <c r="M153" s="164" t="s">
        <v>1</v>
      </c>
      <c r="N153" s="165" t="s">
        <v>44</v>
      </c>
      <c r="O153" s="166"/>
      <c r="P153" s="167">
        <f>O153*H153</f>
        <v>0</v>
      </c>
      <c r="Q153" s="167">
        <v>0</v>
      </c>
      <c r="R153" s="167">
        <f>Q153*H153</f>
        <v>0</v>
      </c>
      <c r="S153" s="167">
        <v>0</v>
      </c>
      <c r="T153" s="168">
        <f>S153*H153</f>
        <v>0</v>
      </c>
      <c r="AR153" s="137" t="s">
        <v>125</v>
      </c>
      <c r="AT153" s="137" t="s">
        <v>120</v>
      </c>
      <c r="AU153" s="137" t="s">
        <v>89</v>
      </c>
      <c r="AY153" s="15" t="s">
        <v>118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5" t="s">
        <v>87</v>
      </c>
      <c r="BK153" s="138">
        <f>ROUND(I153*H153,2)</f>
        <v>0</v>
      </c>
      <c r="BL153" s="15" t="s">
        <v>125</v>
      </c>
      <c r="BM153" s="137" t="s">
        <v>196</v>
      </c>
    </row>
    <row r="154" spans="2:65" s="1" customFormat="1" ht="6.95" customHeight="1">
      <c r="B154" s="42"/>
      <c r="C154" s="43"/>
      <c r="D154" s="43"/>
      <c r="E154" s="43"/>
      <c r="F154" s="43"/>
      <c r="G154" s="43"/>
      <c r="H154" s="43"/>
      <c r="I154" s="43"/>
      <c r="J154" s="43"/>
      <c r="K154" s="43"/>
      <c r="L154" s="30"/>
    </row>
  </sheetData>
  <sheetProtection algorithmName="SHA-512" hashValue="xWJibaeWjkIqfCyVEPj0Jv/swl6PGkKjrFXAR9tOmPb2hgYYFVbSXKNiqlr493VWKgse+SLBvFfUlEy0gAUS9w==" saltValue="2kbiWYU11yPCwperaUrzY78xUnce2GsaqEzrwcPjzjo55A6pjeepfdKSa2svK64jqkSlclNjWL0FRE7+FysuaA==" spinCount="100000" sheet="1" objects="1" scenarios="1" formatColumns="0" formatRows="0" autoFilter="0"/>
  <autoFilter ref="C120:K153" xr:uid="{00000000-0009-0000-0000-00000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Titulní list (2)</vt:lpstr>
      <vt:lpstr>Rekapitulace stavby</vt:lpstr>
      <vt:lpstr>SO 101 - Manipulační plocha</vt:lpstr>
      <vt:lpstr>'Rekapitulace stavby'!Názvy_tisku</vt:lpstr>
      <vt:lpstr>'SO 101 - Manipulační plocha'!Názvy_tisku</vt:lpstr>
      <vt:lpstr>'Rekapitulace stavby'!Oblast_tisku</vt:lpstr>
      <vt:lpstr>'SO 101 - Manipulační plocha'!Oblast_tisku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Cingroš</dc:creator>
  <cp:lastModifiedBy>Jakub Cingroš</cp:lastModifiedBy>
  <dcterms:created xsi:type="dcterms:W3CDTF">2024-08-15T14:25:45Z</dcterms:created>
  <dcterms:modified xsi:type="dcterms:W3CDTF">2024-08-15T14:28:30Z</dcterms:modified>
</cp:coreProperties>
</file>