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S:\NABÍDKY\Cenové nabídky\Cenové nabídky r.2024\24N042 Obnova malé vodní nádrže Boden\Nabídka BSS\"/>
    </mc:Choice>
  </mc:AlternateContent>
  <xr:revisionPtr revIDLastSave="0" documentId="13_ncr:1_{D0BA275F-14A1-47FE-BE8F-E12322162B03}" xr6:coauthVersionLast="47" xr6:coauthVersionMax="47" xr10:uidLastSave="{00000000-0000-0000-0000-000000000000}"/>
  <bookViews>
    <workbookView xWindow="2115" yWindow="165" windowWidth="22005" windowHeight="14940" xr2:uid="{00000000-000D-0000-FFFF-FFFF00000000}"/>
  </bookViews>
  <sheets>
    <sheet name="Rekapitulace stavby" sheetId="1" r:id="rId1"/>
    <sheet name="01 - Bodenský rybník, náv..." sheetId="2" r:id="rId2"/>
    <sheet name="VON - Vedlejší a ostatní ..." sheetId="3" r:id="rId3"/>
    <sheet name="Pokyny pro vyplnění" sheetId="4" r:id="rId4"/>
  </sheets>
  <definedNames>
    <definedName name="_xlnm._FilterDatabase" localSheetId="1" hidden="1">'01 - Bodenský rybník, náv...'!$C$93:$K$413</definedName>
    <definedName name="_xlnm._FilterDatabase" localSheetId="2" hidden="1">'VON - Vedlejší a ostatní ...'!$C$84:$K$138</definedName>
    <definedName name="_xlnm.Print_Titles" localSheetId="1">'01 - Bodenský rybník, náv...'!$93:$93</definedName>
    <definedName name="_xlnm.Print_Titles" localSheetId="0">'Rekapitulace stavby'!$52:$52</definedName>
    <definedName name="_xlnm.Print_Titles" localSheetId="2">'VON - Vedlejší a ostatní ...'!$84:$84</definedName>
    <definedName name="_xlnm.Print_Area" localSheetId="1">'01 - Bodenský rybník, náv...'!$C$4:$J$39,'01 - Bodenský rybník, náv...'!$C$45:$J$75,'01 - Bodenský rybník, náv...'!$C$81:$K$413</definedName>
    <definedName name="_xlnm.Print_Area" localSheetId="3">'Pokyny pro vyplnění'!$B$2:$K$71,'Pokyny pro vyplnění'!$B$74:$K$118,'Pokyny pro vyplnění'!$B$121:$K$161,'Pokyny pro vyplnění'!$B$164:$K$218</definedName>
    <definedName name="_xlnm.Print_Area" localSheetId="0">'Rekapitulace stavby'!$D$4:$AO$36,'Rekapitulace stavby'!$C$42:$AQ$57</definedName>
    <definedName name="_xlnm.Print_Area" localSheetId="2">'VON - Vedlejší a ostatní ...'!$C$4:$J$39,'VON - Vedlejší a ostatní ...'!$C$45:$J$66,'VON - Vedlejší a ostatní ...'!$C$72:$K$138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3" l="1"/>
  <c r="J36" i="3"/>
  <c r="AY56" i="1"/>
  <c r="J35" i="3"/>
  <c r="AX56" i="1" s="1"/>
  <c r="BI135" i="3"/>
  <c r="BH135" i="3"/>
  <c r="BG135" i="3"/>
  <c r="BF135" i="3"/>
  <c r="T135" i="3"/>
  <c r="R135" i="3"/>
  <c r="P135" i="3"/>
  <c r="BI131" i="3"/>
  <c r="BH131" i="3"/>
  <c r="BG131" i="3"/>
  <c r="BF131" i="3"/>
  <c r="T131" i="3"/>
  <c r="R131" i="3"/>
  <c r="P131" i="3"/>
  <c r="BI126" i="3"/>
  <c r="BH126" i="3"/>
  <c r="BG126" i="3"/>
  <c r="BF126" i="3"/>
  <c r="T126" i="3"/>
  <c r="T125" i="3"/>
  <c r="R126" i="3"/>
  <c r="R125" i="3"/>
  <c r="P126" i="3"/>
  <c r="P125" i="3"/>
  <c r="BI122" i="3"/>
  <c r="BH122" i="3"/>
  <c r="BG122" i="3"/>
  <c r="BF122" i="3"/>
  <c r="T122" i="3"/>
  <c r="R122" i="3"/>
  <c r="P122" i="3"/>
  <c r="BI119" i="3"/>
  <c r="BH119" i="3"/>
  <c r="BG119" i="3"/>
  <c r="BF119" i="3"/>
  <c r="T119" i="3"/>
  <c r="R119" i="3"/>
  <c r="P119" i="3"/>
  <c r="BI116" i="3"/>
  <c r="BH116" i="3"/>
  <c r="BG116" i="3"/>
  <c r="BF116" i="3"/>
  <c r="T116" i="3"/>
  <c r="R116" i="3"/>
  <c r="P116" i="3"/>
  <c r="BI112" i="3"/>
  <c r="BH112" i="3"/>
  <c r="BG112" i="3"/>
  <c r="BF112" i="3"/>
  <c r="T112" i="3"/>
  <c r="R112" i="3"/>
  <c r="P112" i="3"/>
  <c r="BI107" i="3"/>
  <c r="BH107" i="3"/>
  <c r="BG107" i="3"/>
  <c r="BF107" i="3"/>
  <c r="T107" i="3"/>
  <c r="R107" i="3"/>
  <c r="P107" i="3"/>
  <c r="BI103" i="3"/>
  <c r="BH103" i="3"/>
  <c r="BG103" i="3"/>
  <c r="BF103" i="3"/>
  <c r="T103" i="3"/>
  <c r="R103" i="3"/>
  <c r="P103" i="3"/>
  <c r="BI99" i="3"/>
  <c r="BH99" i="3"/>
  <c r="BG99" i="3"/>
  <c r="BF99" i="3"/>
  <c r="T99" i="3"/>
  <c r="R99" i="3"/>
  <c r="P99" i="3"/>
  <c r="BI95" i="3"/>
  <c r="BH95" i="3"/>
  <c r="BG95" i="3"/>
  <c r="BF95" i="3"/>
  <c r="T95" i="3"/>
  <c r="R95" i="3"/>
  <c r="P95" i="3"/>
  <c r="BI92" i="3"/>
  <c r="BH92" i="3"/>
  <c r="BG92" i="3"/>
  <c r="BF92" i="3"/>
  <c r="T92" i="3"/>
  <c r="R92" i="3"/>
  <c r="P92" i="3"/>
  <c r="BI88" i="3"/>
  <c r="BH88" i="3"/>
  <c r="BG88" i="3"/>
  <c r="BF88" i="3"/>
  <c r="T88" i="3"/>
  <c r="R88" i="3"/>
  <c r="P88" i="3"/>
  <c r="J82" i="3"/>
  <c r="J81" i="3"/>
  <c r="F81" i="3"/>
  <c r="F79" i="3"/>
  <c r="E77" i="3"/>
  <c r="J55" i="3"/>
  <c r="J54" i="3"/>
  <c r="F54" i="3"/>
  <c r="F52" i="3"/>
  <c r="E50" i="3"/>
  <c r="J18" i="3"/>
  <c r="E18" i="3"/>
  <c r="F82" i="3" s="1"/>
  <c r="J17" i="3"/>
  <c r="J12" i="3"/>
  <c r="J79" i="3"/>
  <c r="E7" i="3"/>
  <c r="E48" i="3"/>
  <c r="J37" i="2"/>
  <c r="J36" i="2"/>
  <c r="AY55" i="1" s="1"/>
  <c r="J35" i="2"/>
  <c r="AX55" i="1" s="1"/>
  <c r="BI411" i="2"/>
  <c r="BH411" i="2"/>
  <c r="BG411" i="2"/>
  <c r="BF411" i="2"/>
  <c r="T411" i="2"/>
  <c r="T410" i="2" s="1"/>
  <c r="R411" i="2"/>
  <c r="R410" i="2" s="1"/>
  <c r="P411" i="2"/>
  <c r="P410" i="2" s="1"/>
  <c r="BI407" i="2"/>
  <c r="BH407" i="2"/>
  <c r="BG407" i="2"/>
  <c r="BF407" i="2"/>
  <c r="T407" i="2"/>
  <c r="R407" i="2"/>
  <c r="P407" i="2"/>
  <c r="BI402" i="2"/>
  <c r="BH402" i="2"/>
  <c r="BG402" i="2"/>
  <c r="BF402" i="2"/>
  <c r="T402" i="2"/>
  <c r="R402" i="2"/>
  <c r="P402" i="2"/>
  <c r="BI399" i="2"/>
  <c r="BH399" i="2"/>
  <c r="BG399" i="2"/>
  <c r="BF399" i="2"/>
  <c r="T399" i="2"/>
  <c r="R399" i="2"/>
  <c r="P399" i="2"/>
  <c r="BI396" i="2"/>
  <c r="BH396" i="2"/>
  <c r="BG396" i="2"/>
  <c r="BF396" i="2"/>
  <c r="T396" i="2"/>
  <c r="R396" i="2"/>
  <c r="P396" i="2"/>
  <c r="BI391" i="2"/>
  <c r="BH391" i="2"/>
  <c r="BG391" i="2"/>
  <c r="BF391" i="2"/>
  <c r="T391" i="2"/>
  <c r="R391" i="2"/>
  <c r="P391" i="2"/>
  <c r="BI387" i="2"/>
  <c r="BH387" i="2"/>
  <c r="BG387" i="2"/>
  <c r="BF387" i="2"/>
  <c r="T387" i="2"/>
  <c r="R387" i="2"/>
  <c r="P387" i="2"/>
  <c r="BI382" i="2"/>
  <c r="BH382" i="2"/>
  <c r="BG382" i="2"/>
  <c r="BF382" i="2"/>
  <c r="T382" i="2"/>
  <c r="T381" i="2" s="1"/>
  <c r="R382" i="2"/>
  <c r="R381" i="2" s="1"/>
  <c r="P382" i="2"/>
  <c r="P381" i="2" s="1"/>
  <c r="BI376" i="2"/>
  <c r="BH376" i="2"/>
  <c r="BG376" i="2"/>
  <c r="BF376" i="2"/>
  <c r="T376" i="2"/>
  <c r="R376" i="2"/>
  <c r="P376" i="2"/>
  <c r="BI372" i="2"/>
  <c r="BH372" i="2"/>
  <c r="BG372" i="2"/>
  <c r="BF372" i="2"/>
  <c r="T372" i="2"/>
  <c r="R372" i="2"/>
  <c r="P372" i="2"/>
  <c r="BI368" i="2"/>
  <c r="BH368" i="2"/>
  <c r="BG368" i="2"/>
  <c r="BF368" i="2"/>
  <c r="T368" i="2"/>
  <c r="R368" i="2"/>
  <c r="P368" i="2"/>
  <c r="BI363" i="2"/>
  <c r="BH363" i="2"/>
  <c r="BG363" i="2"/>
  <c r="BF363" i="2"/>
  <c r="T363" i="2"/>
  <c r="R363" i="2"/>
  <c r="P363" i="2"/>
  <c r="BI357" i="2"/>
  <c r="BH357" i="2"/>
  <c r="BG357" i="2"/>
  <c r="BF357" i="2"/>
  <c r="T357" i="2"/>
  <c r="R357" i="2"/>
  <c r="P357" i="2"/>
  <c r="BI352" i="2"/>
  <c r="BH352" i="2"/>
  <c r="BG352" i="2"/>
  <c r="BF352" i="2"/>
  <c r="T352" i="2"/>
  <c r="R352" i="2"/>
  <c r="P352" i="2"/>
  <c r="BI346" i="2"/>
  <c r="BH346" i="2"/>
  <c r="BG346" i="2"/>
  <c r="BF346" i="2"/>
  <c r="T346" i="2"/>
  <c r="R346" i="2"/>
  <c r="P346" i="2"/>
  <c r="BI340" i="2"/>
  <c r="BH340" i="2"/>
  <c r="BG340" i="2"/>
  <c r="BF340" i="2"/>
  <c r="T340" i="2"/>
  <c r="R340" i="2"/>
  <c r="P340" i="2"/>
  <c r="BI334" i="2"/>
  <c r="BH334" i="2"/>
  <c r="BG334" i="2"/>
  <c r="BF334" i="2"/>
  <c r="T334" i="2"/>
  <c r="R334" i="2"/>
  <c r="P334" i="2"/>
  <c r="BI331" i="2"/>
  <c r="BH331" i="2"/>
  <c r="BG331" i="2"/>
  <c r="BF331" i="2"/>
  <c r="T331" i="2"/>
  <c r="R331" i="2"/>
  <c r="P331" i="2"/>
  <c r="BI325" i="2"/>
  <c r="BH325" i="2"/>
  <c r="BG325" i="2"/>
  <c r="BF325" i="2"/>
  <c r="T325" i="2"/>
  <c r="R325" i="2"/>
  <c r="P325" i="2"/>
  <c r="BI321" i="2"/>
  <c r="BH321" i="2"/>
  <c r="BG321" i="2"/>
  <c r="BF321" i="2"/>
  <c r="T321" i="2"/>
  <c r="R321" i="2"/>
  <c r="P321" i="2"/>
  <c r="BI317" i="2"/>
  <c r="BH317" i="2"/>
  <c r="BG317" i="2"/>
  <c r="BF317" i="2"/>
  <c r="T317" i="2"/>
  <c r="R317" i="2"/>
  <c r="P317" i="2"/>
  <c r="BI313" i="2"/>
  <c r="BH313" i="2"/>
  <c r="BG313" i="2"/>
  <c r="BF313" i="2"/>
  <c r="T313" i="2"/>
  <c r="R313" i="2"/>
  <c r="P313" i="2"/>
  <c r="BI310" i="2"/>
  <c r="BH310" i="2"/>
  <c r="BG310" i="2"/>
  <c r="BF310" i="2"/>
  <c r="T310" i="2"/>
  <c r="R310" i="2"/>
  <c r="P310" i="2"/>
  <c r="BI304" i="2"/>
  <c r="BH304" i="2"/>
  <c r="BG304" i="2"/>
  <c r="BF304" i="2"/>
  <c r="T304" i="2"/>
  <c r="R304" i="2"/>
  <c r="P304" i="2"/>
  <c r="BI300" i="2"/>
  <c r="BH300" i="2"/>
  <c r="BG300" i="2"/>
  <c r="BF300" i="2"/>
  <c r="T300" i="2"/>
  <c r="R300" i="2"/>
  <c r="P300" i="2"/>
  <c r="BI296" i="2"/>
  <c r="BH296" i="2"/>
  <c r="BG296" i="2"/>
  <c r="BF296" i="2"/>
  <c r="T296" i="2"/>
  <c r="R296" i="2"/>
  <c r="P296" i="2"/>
  <c r="BI292" i="2"/>
  <c r="BH292" i="2"/>
  <c r="BG292" i="2"/>
  <c r="BF292" i="2"/>
  <c r="T292" i="2"/>
  <c r="R292" i="2"/>
  <c r="P292" i="2"/>
  <c r="BI286" i="2"/>
  <c r="BH286" i="2"/>
  <c r="BG286" i="2"/>
  <c r="BF286" i="2"/>
  <c r="T286" i="2"/>
  <c r="R286" i="2"/>
  <c r="P286" i="2"/>
  <c r="BI283" i="2"/>
  <c r="BH283" i="2"/>
  <c r="BG283" i="2"/>
  <c r="BF283" i="2"/>
  <c r="T283" i="2"/>
  <c r="R283" i="2"/>
  <c r="P283" i="2"/>
  <c r="BI277" i="2"/>
  <c r="BH277" i="2"/>
  <c r="BG277" i="2"/>
  <c r="BF277" i="2"/>
  <c r="T277" i="2"/>
  <c r="R277" i="2"/>
  <c r="P277" i="2"/>
  <c r="BI275" i="2"/>
  <c r="BH275" i="2"/>
  <c r="BG275" i="2"/>
  <c r="BF275" i="2"/>
  <c r="T275" i="2"/>
  <c r="R275" i="2"/>
  <c r="P275" i="2"/>
  <c r="BI271" i="2"/>
  <c r="BH271" i="2"/>
  <c r="BG271" i="2"/>
  <c r="BF271" i="2"/>
  <c r="T271" i="2"/>
  <c r="R271" i="2"/>
  <c r="P271" i="2"/>
  <c r="BI266" i="2"/>
  <c r="BH266" i="2"/>
  <c r="BG266" i="2"/>
  <c r="BF266" i="2"/>
  <c r="T266" i="2"/>
  <c r="R266" i="2"/>
  <c r="P266" i="2"/>
  <c r="BI262" i="2"/>
  <c r="BH262" i="2"/>
  <c r="BG262" i="2"/>
  <c r="BF262" i="2"/>
  <c r="T262" i="2"/>
  <c r="R262" i="2"/>
  <c r="P262" i="2"/>
  <c r="BI258" i="2"/>
  <c r="BH258" i="2"/>
  <c r="BG258" i="2"/>
  <c r="BF258" i="2"/>
  <c r="T258" i="2"/>
  <c r="R258" i="2"/>
  <c r="P258" i="2"/>
  <c r="BI255" i="2"/>
  <c r="BH255" i="2"/>
  <c r="BG255" i="2"/>
  <c r="BF255" i="2"/>
  <c r="T255" i="2"/>
  <c r="R255" i="2"/>
  <c r="P255" i="2"/>
  <c r="BI251" i="2"/>
  <c r="BH251" i="2"/>
  <c r="BG251" i="2"/>
  <c r="BF251" i="2"/>
  <c r="T251" i="2"/>
  <c r="R251" i="2"/>
  <c r="P251" i="2"/>
  <c r="BI248" i="2"/>
  <c r="BH248" i="2"/>
  <c r="BG248" i="2"/>
  <c r="BF248" i="2"/>
  <c r="T248" i="2"/>
  <c r="R248" i="2"/>
  <c r="P248" i="2"/>
  <c r="BI245" i="2"/>
  <c r="BH245" i="2"/>
  <c r="BG245" i="2"/>
  <c r="BF245" i="2"/>
  <c r="T245" i="2"/>
  <c r="R245" i="2"/>
  <c r="P245" i="2"/>
  <c r="BI242" i="2"/>
  <c r="BH242" i="2"/>
  <c r="BG242" i="2"/>
  <c r="BF242" i="2"/>
  <c r="T242" i="2"/>
  <c r="R242" i="2"/>
  <c r="P242" i="2"/>
  <c r="BI238" i="2"/>
  <c r="BH238" i="2"/>
  <c r="BG238" i="2"/>
  <c r="BF238" i="2"/>
  <c r="T238" i="2"/>
  <c r="R238" i="2"/>
  <c r="P238" i="2"/>
  <c r="BI228" i="2"/>
  <c r="BH228" i="2"/>
  <c r="BG228" i="2"/>
  <c r="BF228" i="2"/>
  <c r="T228" i="2"/>
  <c r="R228" i="2"/>
  <c r="P228" i="2"/>
  <c r="BI221" i="2"/>
  <c r="BH221" i="2"/>
  <c r="BG221" i="2"/>
  <c r="BF221" i="2"/>
  <c r="T221" i="2"/>
  <c r="R221" i="2"/>
  <c r="P221" i="2"/>
  <c r="BI215" i="2"/>
  <c r="BH215" i="2"/>
  <c r="BG215" i="2"/>
  <c r="BF215" i="2"/>
  <c r="T215" i="2"/>
  <c r="R215" i="2"/>
  <c r="P215" i="2"/>
  <c r="BI203" i="2"/>
  <c r="BH203" i="2"/>
  <c r="BG203" i="2"/>
  <c r="BF203" i="2"/>
  <c r="T203" i="2"/>
  <c r="R203" i="2"/>
  <c r="P203" i="2"/>
  <c r="BI200" i="2"/>
  <c r="BH200" i="2"/>
  <c r="BG200" i="2"/>
  <c r="BF200" i="2"/>
  <c r="T200" i="2"/>
  <c r="R200" i="2"/>
  <c r="P200" i="2"/>
  <c r="BI189" i="2"/>
  <c r="BH189" i="2"/>
  <c r="BG189" i="2"/>
  <c r="BF189" i="2"/>
  <c r="T189" i="2"/>
  <c r="R189" i="2"/>
  <c r="P189" i="2"/>
  <c r="BI187" i="2"/>
  <c r="BH187" i="2"/>
  <c r="BG187" i="2"/>
  <c r="BF187" i="2"/>
  <c r="T187" i="2"/>
  <c r="R187" i="2"/>
  <c r="P187" i="2"/>
  <c r="BI183" i="2"/>
  <c r="BH183" i="2"/>
  <c r="BG183" i="2"/>
  <c r="BF183" i="2"/>
  <c r="T183" i="2"/>
  <c r="R183" i="2"/>
  <c r="P183" i="2"/>
  <c r="BI179" i="2"/>
  <c r="BH179" i="2"/>
  <c r="BG179" i="2"/>
  <c r="BF179" i="2"/>
  <c r="T179" i="2"/>
  <c r="R179" i="2"/>
  <c r="P179" i="2"/>
  <c r="BI170" i="2"/>
  <c r="BH170" i="2"/>
  <c r="BG170" i="2"/>
  <c r="BF170" i="2"/>
  <c r="T170" i="2"/>
  <c r="R170" i="2"/>
  <c r="P170" i="2"/>
  <c r="BI166" i="2"/>
  <c r="BH166" i="2"/>
  <c r="BG166" i="2"/>
  <c r="BF166" i="2"/>
  <c r="T166" i="2"/>
  <c r="R166" i="2"/>
  <c r="P166" i="2"/>
  <c r="BI163" i="2"/>
  <c r="BH163" i="2"/>
  <c r="BG163" i="2"/>
  <c r="BF163" i="2"/>
  <c r="T163" i="2"/>
  <c r="R163" i="2"/>
  <c r="P163" i="2"/>
  <c r="BI159" i="2"/>
  <c r="BH159" i="2"/>
  <c r="BG159" i="2"/>
  <c r="BF159" i="2"/>
  <c r="T159" i="2"/>
  <c r="R159" i="2"/>
  <c r="P159" i="2"/>
  <c r="BI156" i="2"/>
  <c r="BH156" i="2"/>
  <c r="BG156" i="2"/>
  <c r="BF156" i="2"/>
  <c r="T156" i="2"/>
  <c r="R156" i="2"/>
  <c r="P156" i="2"/>
  <c r="BI150" i="2"/>
  <c r="BH150" i="2"/>
  <c r="BG150" i="2"/>
  <c r="BF150" i="2"/>
  <c r="T150" i="2"/>
  <c r="R150" i="2"/>
  <c r="P150" i="2"/>
  <c r="BI146" i="2"/>
  <c r="BH146" i="2"/>
  <c r="BG146" i="2"/>
  <c r="BF146" i="2"/>
  <c r="T146" i="2"/>
  <c r="R146" i="2"/>
  <c r="P146" i="2"/>
  <c r="BI142" i="2"/>
  <c r="BH142" i="2"/>
  <c r="BG142" i="2"/>
  <c r="BF142" i="2"/>
  <c r="T142" i="2"/>
  <c r="R142" i="2"/>
  <c r="P142" i="2"/>
  <c r="BI138" i="2"/>
  <c r="BH138" i="2"/>
  <c r="BG138" i="2"/>
  <c r="BF138" i="2"/>
  <c r="T138" i="2"/>
  <c r="R138" i="2"/>
  <c r="P138" i="2"/>
  <c r="BI132" i="2"/>
  <c r="BH132" i="2"/>
  <c r="BG132" i="2"/>
  <c r="BF132" i="2"/>
  <c r="T132" i="2"/>
  <c r="R132" i="2"/>
  <c r="P132" i="2"/>
  <c r="BI126" i="2"/>
  <c r="BH126" i="2"/>
  <c r="BG126" i="2"/>
  <c r="BF126" i="2"/>
  <c r="T126" i="2"/>
  <c r="R126" i="2"/>
  <c r="P126" i="2"/>
  <c r="BI122" i="2"/>
  <c r="BH122" i="2"/>
  <c r="BG122" i="2"/>
  <c r="BF122" i="2"/>
  <c r="T122" i="2"/>
  <c r="R122" i="2"/>
  <c r="P122" i="2"/>
  <c r="BI118" i="2"/>
  <c r="BH118" i="2"/>
  <c r="BG118" i="2"/>
  <c r="BF118" i="2"/>
  <c r="T118" i="2"/>
  <c r="R118" i="2"/>
  <c r="P118" i="2"/>
  <c r="BI114" i="2"/>
  <c r="BH114" i="2"/>
  <c r="BG114" i="2"/>
  <c r="BF114" i="2"/>
  <c r="T114" i="2"/>
  <c r="R114" i="2"/>
  <c r="P114" i="2"/>
  <c r="BI111" i="2"/>
  <c r="BH111" i="2"/>
  <c r="BG111" i="2"/>
  <c r="BF111" i="2"/>
  <c r="T111" i="2"/>
  <c r="R111" i="2"/>
  <c r="P111" i="2"/>
  <c r="BI108" i="2"/>
  <c r="BH108" i="2"/>
  <c r="BG108" i="2"/>
  <c r="BF108" i="2"/>
  <c r="T108" i="2"/>
  <c r="R108" i="2"/>
  <c r="P108" i="2"/>
  <c r="BI105" i="2"/>
  <c r="BH105" i="2"/>
  <c r="BG105" i="2"/>
  <c r="BF105" i="2"/>
  <c r="T105" i="2"/>
  <c r="R105" i="2"/>
  <c r="P105" i="2"/>
  <c r="BI101" i="2"/>
  <c r="BH101" i="2"/>
  <c r="BG101" i="2"/>
  <c r="BF101" i="2"/>
  <c r="T101" i="2"/>
  <c r="R101" i="2"/>
  <c r="P101" i="2"/>
  <c r="BI97" i="2"/>
  <c r="BH97" i="2"/>
  <c r="BG97" i="2"/>
  <c r="BF97" i="2"/>
  <c r="T97" i="2"/>
  <c r="R97" i="2"/>
  <c r="P97" i="2"/>
  <c r="J91" i="2"/>
  <c r="J90" i="2"/>
  <c r="F90" i="2"/>
  <c r="F88" i="2"/>
  <c r="E86" i="2"/>
  <c r="J55" i="2"/>
  <c r="J54" i="2"/>
  <c r="F54" i="2"/>
  <c r="F52" i="2"/>
  <c r="E50" i="2"/>
  <c r="F91" i="2"/>
  <c r="J12" i="2"/>
  <c r="J88" i="2"/>
  <c r="E7" i="2"/>
  <c r="E48" i="2" s="1"/>
  <c r="L50" i="1"/>
  <c r="AM50" i="1"/>
  <c r="AM49" i="1"/>
  <c r="L49" i="1"/>
  <c r="AM47" i="1"/>
  <c r="L47" i="1"/>
  <c r="L45" i="1"/>
  <c r="L44" i="1"/>
  <c r="J114" i="2"/>
  <c r="J248" i="2"/>
  <c r="J132" i="2"/>
  <c r="J357" i="2"/>
  <c r="BK108" i="2"/>
  <c r="J131" i="3"/>
  <c r="J103" i="3"/>
  <c r="BK340" i="2"/>
  <c r="J283" i="2"/>
  <c r="J166" i="2"/>
  <c r="BK126" i="3"/>
  <c r="BK103" i="3"/>
  <c r="BK296" i="2"/>
  <c r="BK189" i="2"/>
  <c r="J126" i="2"/>
  <c r="BK382" i="2"/>
  <c r="BK203" i="2"/>
  <c r="J170" i="2"/>
  <c r="BK391" i="2"/>
  <c r="J407" i="2"/>
  <c r="BK275" i="2"/>
  <c r="J411" i="2"/>
  <c r="BK286" i="2"/>
  <c r="BK150" i="2"/>
  <c r="BK396" i="2"/>
  <c r="BK321" i="2"/>
  <c r="J179" i="2"/>
  <c r="BK271" i="2"/>
  <c r="J119" i="3"/>
  <c r="J391" i="2"/>
  <c r="BK331" i="2"/>
  <c r="BK266" i="2"/>
  <c r="BK142" i="2"/>
  <c r="BK119" i="3"/>
  <c r="J95" i="3"/>
  <c r="J262" i="2"/>
  <c r="J215" i="2"/>
  <c r="BK118" i="2"/>
  <c r="BK376" i="2"/>
  <c r="J346" i="2"/>
  <c r="J189" i="2"/>
  <c r="J340" i="2"/>
  <c r="BK138" i="2"/>
  <c r="BK97" i="2"/>
  <c r="J317" i="2"/>
  <c r="BK251" i="2"/>
  <c r="J146" i="2"/>
  <c r="BK368" i="2"/>
  <c r="J258" i="2"/>
  <c r="J200" i="2"/>
  <c r="BK363" i="2"/>
  <c r="J266" i="2"/>
  <c r="J402" i="2"/>
  <c r="BK159" i="2"/>
  <c r="BK112" i="3"/>
  <c r="J387" i="2"/>
  <c r="BK325" i="2"/>
  <c r="BK221" i="2"/>
  <c r="J122" i="2"/>
  <c r="J112" i="3"/>
  <c r="J286" i="2"/>
  <c r="BK179" i="2"/>
  <c r="BK114" i="2"/>
  <c r="J363" i="2"/>
  <c r="BK245" i="2"/>
  <c r="J118" i="2"/>
  <c r="J304" i="2"/>
  <c r="BK132" i="2"/>
  <c r="J376" i="2"/>
  <c r="J221" i="2"/>
  <c r="BK402" i="2"/>
  <c r="BK255" i="2"/>
  <c r="BK92" i="3"/>
  <c r="BK300" i="2"/>
  <c r="BK200" i="2"/>
  <c r="BK387" i="2"/>
  <c r="J251" i="2"/>
  <c r="BK116" i="3"/>
  <c r="BK99" i="3"/>
  <c r="BK357" i="2"/>
  <c r="J271" i="2"/>
  <c r="J138" i="2"/>
  <c r="BK131" i="3"/>
  <c r="J88" i="3"/>
  <c r="BK258" i="2"/>
  <c r="J163" i="2"/>
  <c r="J99" i="3"/>
  <c r="J255" i="2"/>
  <c r="J111" i="2"/>
  <c r="J275" i="2"/>
  <c r="J108" i="2"/>
  <c r="BK310" i="2"/>
  <c r="BK111" i="2"/>
  <c r="J325" i="2"/>
  <c r="BK215" i="2"/>
  <c r="BK346" i="2"/>
  <c r="J242" i="2"/>
  <c r="J334" i="2"/>
  <c r="J135" i="3"/>
  <c r="J107" i="3"/>
  <c r="BK372" i="2"/>
  <c r="J292" i="2"/>
  <c r="J150" i="2"/>
  <c r="BK122" i="3"/>
  <c r="J396" i="2"/>
  <c r="BK248" i="2"/>
  <c r="J142" i="2"/>
  <c r="BK95" i="3"/>
  <c r="BK317" i="2"/>
  <c r="J187" i="2"/>
  <c r="BK101" i="2"/>
  <c r="J203" i="2"/>
  <c r="J399" i="2"/>
  <c r="J300" i="2"/>
  <c r="BK126" i="2"/>
  <c r="BK352" i="2"/>
  <c r="J245" i="2"/>
  <c r="BK122" i="2"/>
  <c r="J382" i="2"/>
  <c r="BK228" i="2"/>
  <c r="BK407" i="2"/>
  <c r="J277" i="2"/>
  <c r="J101" i="2"/>
  <c r="J122" i="3"/>
  <c r="J92" i="3"/>
  <c r="BK304" i="2"/>
  <c r="BK183" i="2"/>
  <c r="BK135" i="3"/>
  <c r="BK107" i="3"/>
  <c r="BK334" i="2"/>
  <c r="J238" i="2"/>
  <c r="BK146" i="2"/>
  <c r="J368" i="2"/>
  <c r="J296" i="2"/>
  <c r="J183" i="2"/>
  <c r="J97" i="2"/>
  <c r="BK170" i="2"/>
  <c r="BK105" i="2"/>
  <c r="J313" i="2"/>
  <c r="BK187" i="2"/>
  <c r="BK292" i="2"/>
  <c r="BK238" i="2"/>
  <c r="J105" i="2"/>
  <c r="J352" i="2"/>
  <c r="BK242" i="2"/>
  <c r="BK411" i="2"/>
  <c r="J310" i="2"/>
  <c r="J126" i="3"/>
  <c r="J321" i="2"/>
  <c r="BK156" i="2"/>
  <c r="J116" i="3"/>
  <c r="BK313" i="2"/>
  <c r="J228" i="2"/>
  <c r="AS54" i="1"/>
  <c r="J159" i="2"/>
  <c r="J156" i="2"/>
  <c r="J331" i="2"/>
  <c r="BK262" i="2"/>
  <c r="BK166" i="2"/>
  <c r="J372" i="2"/>
  <c r="BK277" i="2"/>
  <c r="BK163" i="2"/>
  <c r="BK88" i="3"/>
  <c r="BK283" i="2"/>
  <c r="BK399" i="2"/>
  <c r="P395" i="2" l="1"/>
  <c r="P265" i="2"/>
  <c r="R282" i="2"/>
  <c r="P309" i="2"/>
  <c r="R309" i="2"/>
  <c r="T309" i="2"/>
  <c r="T96" i="2"/>
  <c r="BK282" i="2"/>
  <c r="J282" i="2"/>
  <c r="J63" i="2" s="1"/>
  <c r="BK309" i="2"/>
  <c r="BK320" i="2"/>
  <c r="J320" i="2" s="1"/>
  <c r="J66" i="2" s="1"/>
  <c r="BK362" i="2"/>
  <c r="J362" i="2" s="1"/>
  <c r="J68" i="2" s="1"/>
  <c r="R371" i="2"/>
  <c r="P386" i="2"/>
  <c r="P380" i="2" s="1"/>
  <c r="BK96" i="2"/>
  <c r="J96" i="2" s="1"/>
  <c r="J61" i="2" s="1"/>
  <c r="BK265" i="2"/>
  <c r="J265" i="2" s="1"/>
  <c r="J62" i="2" s="1"/>
  <c r="T282" i="2"/>
  <c r="P320" i="2"/>
  <c r="T362" i="2"/>
  <c r="T361" i="2"/>
  <c r="T371" i="2"/>
  <c r="BK386" i="2"/>
  <c r="J386" i="2"/>
  <c r="J72" i="2" s="1"/>
  <c r="T386" i="2"/>
  <c r="T380" i="2"/>
  <c r="R395" i="2"/>
  <c r="P96" i="2"/>
  <c r="R265" i="2"/>
  <c r="T265" i="2"/>
  <c r="R320" i="2"/>
  <c r="P362" i="2"/>
  <c r="P361" i="2" s="1"/>
  <c r="BK371" i="2"/>
  <c r="J371" i="2"/>
  <c r="J69" i="2" s="1"/>
  <c r="BK395" i="2"/>
  <c r="J395" i="2"/>
  <c r="J73" i="2" s="1"/>
  <c r="R111" i="3"/>
  <c r="R96" i="2"/>
  <c r="P282" i="2"/>
  <c r="T320" i="2"/>
  <c r="R362" i="2"/>
  <c r="R361" i="2" s="1"/>
  <c r="P371" i="2"/>
  <c r="R386" i="2"/>
  <c r="R380" i="2" s="1"/>
  <c r="T395" i="2"/>
  <c r="BK87" i="3"/>
  <c r="J87" i="3" s="1"/>
  <c r="J61" i="3" s="1"/>
  <c r="P87" i="3"/>
  <c r="R87" i="3"/>
  <c r="T87" i="3"/>
  <c r="BK102" i="3"/>
  <c r="J102" i="3" s="1"/>
  <c r="J62" i="3" s="1"/>
  <c r="P102" i="3"/>
  <c r="R102" i="3"/>
  <c r="T102" i="3"/>
  <c r="BK111" i="3"/>
  <c r="J111" i="3" s="1"/>
  <c r="J63" i="3" s="1"/>
  <c r="P111" i="3"/>
  <c r="T111" i="3"/>
  <c r="BK130" i="3"/>
  <c r="J130" i="3"/>
  <c r="J65" i="3" s="1"/>
  <c r="P130" i="3"/>
  <c r="R130" i="3"/>
  <c r="T130" i="3"/>
  <c r="BE122" i="2"/>
  <c r="BE126" i="2"/>
  <c r="BE132" i="2"/>
  <c r="BE150" i="2"/>
  <c r="BE170" i="2"/>
  <c r="BE179" i="2"/>
  <c r="BE189" i="2"/>
  <c r="BE203" i="2"/>
  <c r="BE245" i="2"/>
  <c r="BE258" i="2"/>
  <c r="BE300" i="2"/>
  <c r="BE402" i="2"/>
  <c r="BE411" i="2"/>
  <c r="BE97" i="2"/>
  <c r="BE111" i="2"/>
  <c r="BE114" i="2"/>
  <c r="BE118" i="2"/>
  <c r="BE159" i="2"/>
  <c r="BE163" i="2"/>
  <c r="BE221" i="2"/>
  <c r="BE292" i="2"/>
  <c r="BE340" i="2"/>
  <c r="BE372" i="2"/>
  <c r="BE399" i="2"/>
  <c r="E75" i="3"/>
  <c r="J52" i="2"/>
  <c r="BE142" i="2"/>
  <c r="BE156" i="2"/>
  <c r="BE187" i="2"/>
  <c r="BE242" i="2"/>
  <c r="BE248" i="2"/>
  <c r="BE310" i="2"/>
  <c r="BE317" i="2"/>
  <c r="BE321" i="2"/>
  <c r="F55" i="2"/>
  <c r="BE101" i="2"/>
  <c r="BE138" i="2"/>
  <c r="BE183" i="2"/>
  <c r="BE296" i="2"/>
  <c r="BE334" i="2"/>
  <c r="BE346" i="2"/>
  <c r="BE352" i="2"/>
  <c r="BE357" i="2"/>
  <c r="BE368" i="2"/>
  <c r="BE382" i="2"/>
  <c r="BE391" i="2"/>
  <c r="BE407" i="2"/>
  <c r="E84" i="2"/>
  <c r="BE251" i="2"/>
  <c r="BE255" i="2"/>
  <c r="BE266" i="2"/>
  <c r="BE286" i="2"/>
  <c r="BE313" i="2"/>
  <c r="BE396" i="2"/>
  <c r="BE105" i="2"/>
  <c r="BE146" i="2"/>
  <c r="BE271" i="2"/>
  <c r="BE275" i="2"/>
  <c r="BE277" i="2"/>
  <c r="BE283" i="2"/>
  <c r="BE325" i="2"/>
  <c r="BE331" i="2"/>
  <c r="J52" i="3"/>
  <c r="F55" i="3"/>
  <c r="BE99" i="3"/>
  <c r="BE108" i="2"/>
  <c r="BE166" i="2"/>
  <c r="BE228" i="2"/>
  <c r="BE238" i="2"/>
  <c r="BE304" i="2"/>
  <c r="BE363" i="2"/>
  <c r="BE376" i="2"/>
  <c r="BE387" i="2"/>
  <c r="BK410" i="2"/>
  <c r="J410" i="2" s="1"/>
  <c r="J74" i="2" s="1"/>
  <c r="BE119" i="3"/>
  <c r="BE131" i="3"/>
  <c r="BE135" i="3"/>
  <c r="BE200" i="2"/>
  <c r="BE215" i="2"/>
  <c r="BE262" i="2"/>
  <c r="BK381" i="2"/>
  <c r="J381" i="2" s="1"/>
  <c r="J71" i="2" s="1"/>
  <c r="BE88" i="3"/>
  <c r="BE92" i="3"/>
  <c r="BE95" i="3"/>
  <c r="BE103" i="3"/>
  <c r="BE107" i="3"/>
  <c r="BE112" i="3"/>
  <c r="BE116" i="3"/>
  <c r="BE122" i="3"/>
  <c r="BE126" i="3"/>
  <c r="BK125" i="3"/>
  <c r="J125" i="3" s="1"/>
  <c r="J64" i="3" s="1"/>
  <c r="F37" i="2"/>
  <c r="BD55" i="1" s="1"/>
  <c r="F34" i="2"/>
  <c r="BA55" i="1"/>
  <c r="F36" i="2"/>
  <c r="BC55" i="1"/>
  <c r="F35" i="2"/>
  <c r="BB55" i="1" s="1"/>
  <c r="F34" i="3"/>
  <c r="BA56" i="1"/>
  <c r="F37" i="3"/>
  <c r="BD56" i="1"/>
  <c r="F35" i="3"/>
  <c r="BB56" i="1"/>
  <c r="J34" i="3"/>
  <c r="AW56" i="1"/>
  <c r="F36" i="3"/>
  <c r="BC56" i="1"/>
  <c r="J34" i="2"/>
  <c r="AW55" i="1" s="1"/>
  <c r="P86" i="3" l="1"/>
  <c r="P85" i="3"/>
  <c r="AU56" i="1" s="1"/>
  <c r="P308" i="2"/>
  <c r="T308" i="2"/>
  <c r="T95" i="2"/>
  <c r="T94" i="2"/>
  <c r="BK308" i="2"/>
  <c r="J308" i="2" s="1"/>
  <c r="J64" i="2" s="1"/>
  <c r="R308" i="2"/>
  <c r="R95" i="2"/>
  <c r="R94" i="2"/>
  <c r="T86" i="3"/>
  <c r="T85" i="3" s="1"/>
  <c r="P95" i="2"/>
  <c r="P94" i="2"/>
  <c r="AU55" i="1"/>
  <c r="R86" i="3"/>
  <c r="R85" i="3"/>
  <c r="BK361" i="2"/>
  <c r="J361" i="2" s="1"/>
  <c r="J67" i="2" s="1"/>
  <c r="J309" i="2"/>
  <c r="J65" i="2"/>
  <c r="BK380" i="2"/>
  <c r="J380" i="2" s="1"/>
  <c r="J70" i="2" s="1"/>
  <c r="BK86" i="3"/>
  <c r="J86" i="3"/>
  <c r="J60" i="3"/>
  <c r="BC54" i="1"/>
  <c r="AY54" i="1" s="1"/>
  <c r="F33" i="3"/>
  <c r="AZ56" i="1"/>
  <c r="J33" i="2"/>
  <c r="AV55" i="1"/>
  <c r="AT55" i="1"/>
  <c r="BD54" i="1"/>
  <c r="W33" i="1" s="1"/>
  <c r="BB54" i="1"/>
  <c r="W31" i="1"/>
  <c r="BA54" i="1"/>
  <c r="W30" i="1"/>
  <c r="J33" i="3"/>
  <c r="AV56" i="1" s="1"/>
  <c r="AT56" i="1" s="1"/>
  <c r="F33" i="2"/>
  <c r="AZ55" i="1"/>
  <c r="BK95" i="2" l="1"/>
  <c r="J95" i="2"/>
  <c r="J60" i="2"/>
  <c r="BK85" i="3"/>
  <c r="J85" i="3"/>
  <c r="J59" i="3"/>
  <c r="W32" i="1"/>
  <c r="AW54" i="1"/>
  <c r="AK30" i="1"/>
  <c r="AZ54" i="1"/>
  <c r="AV54" i="1"/>
  <c r="AK29" i="1"/>
  <c r="AU54" i="1"/>
  <c r="AX54" i="1"/>
  <c r="BK94" i="2" l="1"/>
  <c r="J94" i="2" s="1"/>
  <c r="J59" i="2" s="1"/>
  <c r="W29" i="1"/>
  <c r="J30" i="3"/>
  <c r="AG56" i="1"/>
  <c r="AN56" i="1"/>
  <c r="AT54" i="1"/>
  <c r="J39" i="3" l="1"/>
  <c r="J30" i="2"/>
  <c r="AG55" i="1"/>
  <c r="AN55" i="1"/>
  <c r="J39" i="2" l="1"/>
  <c r="AG54" i="1"/>
  <c r="AK26" i="1"/>
  <c r="AK35" i="1"/>
  <c r="AN54" i="1" l="1"/>
</calcChain>
</file>

<file path=xl/sharedStrings.xml><?xml version="1.0" encoding="utf-8"?>
<sst xmlns="http://schemas.openxmlformats.org/spreadsheetml/2006/main" count="3821" uniqueCount="865">
  <si>
    <t>Export Komplet</t>
  </si>
  <si>
    <t>VZ</t>
  </si>
  <si>
    <t>2.0</t>
  </si>
  <si>
    <t>ZAMOK</t>
  </si>
  <si>
    <t>False</t>
  </si>
  <si>
    <t>{99e95f6e-357c-4909-afc0-1ab864cd6e25}</t>
  </si>
  <si>
    <t>0,01</t>
  </si>
  <si>
    <t>21</t>
  </si>
  <si>
    <t>15</t>
  </si>
  <si>
    <t>REKAPITULACE STAVBY</t>
  </si>
  <si>
    <t>v ---  níže se nacházejí doplnkové a pomocné údaje k sestavám  --- v</t>
  </si>
  <si>
    <t>Návod na vyplnění</t>
  </si>
  <si>
    <t>0,001</t>
  </si>
  <si>
    <t>Kód:</t>
  </si>
  <si>
    <t>21h099</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</si>
  <si>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</si>
  <si>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</si>
  <si>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Bodenský rybník, návrh opravy vodního díla</t>
  </si>
  <si>
    <t>KSO:</t>
  </si>
  <si>
    <t/>
  </si>
  <si>
    <t>CC-CZ:</t>
  </si>
  <si>
    <t>Místo:</t>
  </si>
  <si>
    <t>Habartov</t>
  </si>
  <si>
    <t>Datum:</t>
  </si>
  <si>
    <t>12. 7. 2021</t>
  </si>
  <si>
    <t>Zadavatel:</t>
  </si>
  <si>
    <t>IČ:</t>
  </si>
  <si>
    <t>Město Habartov</t>
  </si>
  <si>
    <t>DIČ:</t>
  </si>
  <si>
    <t>Uchazeč:</t>
  </si>
  <si>
    <t>Projektant:</t>
  </si>
  <si>
    <t>NOVAQUA s.r.o., Ing. Novák</t>
  </si>
  <si>
    <t>True</t>
  </si>
  <si>
    <t>Zpracovatel:</t>
  </si>
  <si>
    <t>Daniela Hahnová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</si>
  <si>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</si>
  <si>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</si>
  <si>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</si>
  <si>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</si>
  <si>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</si>
  <si>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</si>
  <si>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</si>
  <si>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</si>
  <si>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</si>
  <si>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</si>
  <si>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</si>
  <si>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</si>
  <si>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</si>
  <si>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</si>
  <si>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</si>
  <si>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</si>
  <si>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</si>
  <si>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</si>
  <si>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</si>
  <si>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</si>
  <si>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</si>
  <si>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</si>
  <si>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</si>
  <si>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</si>
  <si>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</si>
  <si>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</si>
  <si>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</si>
  <si>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</si>
  <si>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</si>
  <si>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</si>
  <si>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</si>
  <si>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</si>
  <si>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</si>
  <si>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</si>
  <si>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</si>
  <si>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</si>
  <si>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</si>
  <si>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</si>
  <si>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</si>
  <si>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</si>
  <si>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</si>
  <si>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</si>
  <si>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t>
  </si>
  <si>
    <t>1</t>
  </si>
  <si>
    <t>{0143a46f-1b60-46d0-ab3d-1fd903925fc6}</t>
  </si>
  <si>
    <t>2</t>
  </si>
  <si>
    <t>VON</t>
  </si>
  <si>
    <t>Vedlejší a ostatní náklady</t>
  </si>
  <si>
    <t>{c7fb2c18-7814-4ee6-9105-0a8eda859953}</t>
  </si>
  <si>
    <t>KRYCÍ LIST SOUPISU PRACÍ</t>
  </si>
  <si>
    <t>Objekt:</t>
  </si>
  <si>
    <t>01 - Bodenský rybník, návrh opravy vodního díla</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</si>
  <si>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</si>
  <si>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</si>
  <si>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</si>
  <si>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</si>
  <si>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</si>
  <si>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</si>
  <si>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</si>
  <si>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</si>
  <si>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</si>
  <si>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43 - Schodišťové konstrukce a rampy</t>
  </si>
  <si>
    <t xml:space="preserve">      46 - Zpevněné plochy kromě vozovek a železničních svršků</t>
  </si>
  <si>
    <t xml:space="preserve">    6 - Úpravy povrchů, podlahy a osazování výplní</t>
  </si>
  <si>
    <t xml:space="preserve">      62 - Úprava povrchů vnějších</t>
  </si>
  <si>
    <t xml:space="preserve">    8 - Trubní vedení</t>
  </si>
  <si>
    <t xml:space="preserve">    9 - Ostatní konstrukce a práce, bourání</t>
  </si>
  <si>
    <t xml:space="preserve">      93 - Různé dokončovací konstrukce a práce inženýrských staveb</t>
  </si>
  <si>
    <t xml:space="preserve">      96 - Bourání konstrukcí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</si>
  <si>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</si>
  <si>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</si>
  <si>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</si>
  <si>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</si>
  <si>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</si>
  <si>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</si>
  <si>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</si>
  <si>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</si>
  <si>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</si>
  <si>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</si>
  <si>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</si>
  <si>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</si>
  <si>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</si>
  <si>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</si>
  <si>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</si>
  <si>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</si>
  <si>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</si>
  <si>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</si>
  <si>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</si>
  <si>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</si>
  <si>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111211101</t>
  </si>
  <si>
    <t>Odstranění křovin a stromů průměru kmene do 100 mm i s kořeny sklonu terénu do 1:5 ručně</t>
  </si>
  <si>
    <t>m2</t>
  </si>
  <si>
    <t>CS ÚRS 2021 01</t>
  </si>
  <si>
    <t>4</t>
  </si>
  <si>
    <t>176013504</t>
  </si>
  <si>
    <t>PP</t>
  </si>
  <si>
    <t>Odstranění křovin a stromů s odstraněním kořenů ručně průměru kmene do 100 mm jakékoliv plochy v rovině nebo ve svahu o sklonu do 1:5</t>
  </si>
  <si>
    <t>PSC</t>
  </si>
  <si>
    <t xml:space="preserve">Poznámka k souboru cen:_x000D_
1. V ceně jsou započteny i náklady na případné nutné odklizení křovin a stromů na hromady na vzdálenost do 50 m, nebo naložení na dopravní prostředek._x000D_
2. Průměr kmenů stromů (křovin) se měří 0,15 m nad přilehlým terénem._x000D_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</si>
  <si>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VV</t>
  </si>
  <si>
    <t>" buřeň" 370</t>
  </si>
  <si>
    <t>111251102</t>
  </si>
  <si>
    <t>Odstranění křovin a stromů průměru kmene do 100 mm i s kořeny sklonu terénu do 1:5 z celkové plochy přes 100 do 500 m2 strojně</t>
  </si>
  <si>
    <t>929004929</t>
  </si>
  <si>
    <t>Odstranění křovin a stromů s odstraněním kořenů strojně průměru kmene do 100 mm v rovině nebo ve svahu sklonu terénu do 1:5, při celkové ploše přes 100 do 500 m2</t>
  </si>
  <si>
    <t>" křoviny" 330</t>
  </si>
  <si>
    <t>3</t>
  </si>
  <si>
    <t>112155311</t>
  </si>
  <si>
    <t>Štěpkování keřového porostu středně hustého s naložením</t>
  </si>
  <si>
    <t>667582776</t>
  </si>
  <si>
    <t>Štěpkování s naložením na dopravní prostředek a odvozem do 20 km keřového porostu středně hustého</t>
  </si>
  <si>
    <t xml:space="preserve">Poznámka k souboru cen:_x000D_
1. Měrnou jednotkou pro ceny -5115 až -5225 je kus stromku, daný průměrem kmene._x000D_
2. Průměr kmene se měří v místě řezu na základě dvojího na sebe kolmého měření a následného zprůměrování naměřených hodnot. Doporučená výška měření je 0,15 m nad terénem. V případě přítomnosti výrazných kořenových náběhů je měření prováděno nad nimi. Doporučená výška v tomto případě je v rozmezí 0,15-0,45 m nad povrchem stávajícího terénu._x000D_
3. Náklady na štěpkování stromků a větví o průměru kmene na řezné ploše větší než 700 mm se oceňují individuálně._x000D_
4. U cen -5311 a -5315 se u středně hustého porostu uvažuje hustota do 3 kusů na m2, u hustého porostu přes 3 kusy na m2._x000D_
</t>
  </si>
  <si>
    <t>115101201</t>
  </si>
  <si>
    <t>Čerpání vody na dopravní výšku do 10 m průměrný přítok do 500 l/min</t>
  </si>
  <si>
    <t>hod</t>
  </si>
  <si>
    <t>-1191655290</t>
  </si>
  <si>
    <t>Čerpání vody na dopravní výšku do 10 m s uvažovaným průměrným přítokem do 500 l/min</t>
  </si>
  <si>
    <t xml:space="preserve">Poznámka k souboru cen:_x000D_
1.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2. V cenách jsou započteny i náklady montáž a demontáž potrubí nebo hadice v délce do 20 m. Pro převedení vody na vzdálenost větší než 20 m se použijí položky souboru cen 115 00-11 Převedení vody potrubím tohoto katalogu._x000D_
3. V cenách nejsou započteny náklady na zřízení čerpacích jímek nebo projektovaných studní:_x000D_
a) kopaných; tyto se oceňují příslušnými cenami části A03 Hloubené vykopávky._x000D_
b) vrtaných; tyto se oceňují příslušnými cenami katalogu 800-2 Zvláštní zakládání objektů._x000D_
4. Doba, po kterou nejsou čerpadla v činnosti, se neoceňuje. Výjimkou je přerušení čerpání vody na dobu do 15 minut jednotlivě; toto přerušení se od doby čerpání neodečítá._x000D_
5. Dopravní výškou vody se rozumí svislá vzdálenost mezi hladinou vody v jímce sníženou čerpáním a vodorovnou rovinou proloženou osou nejvyššího bodu výtlačného potrubí._x000D_
6. Množství jednotek se určuje v hodinách doby, po kterou je jednotlivé čerpadlo, popř. celý soubor čerpadel v činnosti._x000D_
7. Počet měrných jednotek se určí samostatně za každé čerpací místo (jámu, studnu, šachtu)._x000D_
</t>
  </si>
  <si>
    <t>5</t>
  </si>
  <si>
    <t>115101301</t>
  </si>
  <si>
    <t>Pohotovost čerpací soupravy pro dopravní výšku do 10 m přítok do 500 l/min</t>
  </si>
  <si>
    <t>den</t>
  </si>
  <si>
    <t>-1299690971</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</si>
  <si>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</si>
  <si>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</si>
  <si>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6</t>
  </si>
  <si>
    <t>121151103</t>
  </si>
  <si>
    <t>Sejmutí ornice plochy do 100 m2 tl vrstvy do 200 mm strojně</t>
  </si>
  <si>
    <t>-460715900</t>
  </si>
  <si>
    <t>Sejmutí ornice strojně při souvislé ploše do 100 m2, tl. vrstvy do 200 mm</t>
  </si>
  <si>
    <t xml:space="preserve">Poznámka k souboru cen:_x000D_
1. V cenách jsou započteny i náklady na_x000D_
a) naložení sejmuté ornice na dopravní prostředek._x000D_
b) vodorovné přemístění na hromady v místě upotřebení nebo na dočasné či trvalé skládky na vzdálenost do 50 m a se složením._x000D_
2. Ceny lze použít i pro sejmutí podorničí._x000D_
3. V cenách nejsou započteny náklady na odstranění nevhodných přimísenin (kamenů, kořenů apod.); tyto práce se ocení individuálně._x000D_
</t>
  </si>
  <si>
    <t>" pod georohož tl. 100mm" (2,16/1,77)*52,93</t>
  </si>
  <si>
    <t>7</t>
  </si>
  <si>
    <t>121151113</t>
  </si>
  <si>
    <t>Sejmutí ornice plochy do 500 m2 tl vrstvy do 200 mm strojně</t>
  </si>
  <si>
    <t>-1095457232</t>
  </si>
  <si>
    <t>Sejmutí ornice strojně při souvislé ploše přes 100 do 500 m2, tl. vrstvy do 200 mm</t>
  </si>
  <si>
    <t>" úprava hráze 150mm" 155,78+0,63*38,7</t>
  </si>
  <si>
    <t>8</t>
  </si>
  <si>
    <t>121151123</t>
  </si>
  <si>
    <t>Sejmutí ornice plochy přes 500 m2 tl vrstvy do 200 mm strojně</t>
  </si>
  <si>
    <t>1840248666</t>
  </si>
  <si>
    <t>Sejmutí ornice strojně při souvislé ploše přes 500 m2, tl. vrstvy do 200 mm</t>
  </si>
  <si>
    <t>" pro uložení sedimentu 150mm" 641,0</t>
  </si>
  <si>
    <t>9</t>
  </si>
  <si>
    <t>162351103</t>
  </si>
  <si>
    <t>Vodorovné přemístění do 500 m výkopku/sypaniny z horniny třídy těžitelnosti I, skupiny 1 až 3</t>
  </si>
  <si>
    <t>m3</t>
  </si>
  <si>
    <t>1289548644</t>
  </si>
  <si>
    <t>Vodorovné přemístění výkopku nebo sypaniny po suchu na obvyklém dopravním prostředku, bez naložení výkopku, avšak se složením bez rozhrnutí z horniny třídy těžitelnosti I skupiny 1 až 3 na vzdálenost přes 50 do 500 m</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</si>
  <si>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</si>
  <si>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 pod georohož tl. 100mm" (2,16/1,77)*52,93*0,1*2</t>
  </si>
  <si>
    <t>" úprava hráze 150mm" (155,78+0,63*38,7)*0,15*2</t>
  </si>
  <si>
    <t>" pro uložení sedimentu 150mm" 641,0*0,15*2</t>
  </si>
  <si>
    <t>10</t>
  </si>
  <si>
    <t>167151111</t>
  </si>
  <si>
    <t>Nakládání výkopku z hornin třídy těžitelnosti I, skupiny 1 až 3 přes 100 m3</t>
  </si>
  <si>
    <t>808279902</t>
  </si>
  <si>
    <t>Nakládání, skládání a překládání neulehlého výkopku nebo sypaniny strojně nakládání, množství přes 100 m3, z hornin třídy těžitelnosti I, skupiny 1 až 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</si>
  <si>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</si>
  <si>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 pod georohož tl. 100mm" (2,16/1,77)*52,93*0,1</t>
  </si>
  <si>
    <t>" úprava hráze 150mm" (155,78+0,63*38,7)*0,15</t>
  </si>
  <si>
    <t>" pro uložení sedimentu 150mm" 641,0*0,15</t>
  </si>
  <si>
    <t>11</t>
  </si>
  <si>
    <t>181351003</t>
  </si>
  <si>
    <t>Rozprostření ornice tl vrstvy do 200 mm pl do 100 m2 v rovině nebo ve svahu do 1:5 strojně</t>
  </si>
  <si>
    <t>-327436866</t>
  </si>
  <si>
    <t>Rozprostření a urovnání ornice v rovině nebo ve svahu sklonu do 1:5 strojně při souvislé ploše do 100 m2, tl. vrstvy do 200 mm</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</si>
  <si>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</si>
  <si>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 na georohož tl. 100mm" (2,16/1,77)*52,93</t>
  </si>
  <si>
    <t>12</t>
  </si>
  <si>
    <t>181351103</t>
  </si>
  <si>
    <t>Rozprostření ornice tl vrstvy do 200 mm pl do 500 m2 v rovině nebo ve svahu do 1:5 strojně</t>
  </si>
  <si>
    <t>850380479</t>
  </si>
  <si>
    <t>Rozprostření a urovnání ornice v rovině nebo ve svahu sklonu do 1:5 strojně při souvislé ploše přes 100 do 500 m2, tl. vrstvy do 200 mm</t>
  </si>
  <si>
    <t>13</t>
  </si>
  <si>
    <t>181351113</t>
  </si>
  <si>
    <t>Rozprostření ornice tl vrstvy do 200 mm pl přes 500 m2 v rovině nebo ve svahu do 1:5 strojně</t>
  </si>
  <si>
    <t>-1327116841</t>
  </si>
  <si>
    <t>Rozprostření a urovnání ornice v rovině nebo ve svahu sklonu do 1:5 strojně při souvislé ploše přes 500 m2, tl. vrstvy do 200 mm</t>
  </si>
  <si>
    <t>" po uložení sedimentu 150mm" 641,0</t>
  </si>
  <si>
    <t>14</t>
  </si>
  <si>
    <t>181411121</t>
  </si>
  <si>
    <t>Založení lučního trávníku výsevem plochy do 1000 m2 v rovině a ve svahu do 1:5</t>
  </si>
  <si>
    <t>1649495113</t>
  </si>
  <si>
    <t>Založení trávníku na půdě předem připravené plochy do 1000 m2 výsevem včetně utažení lučního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</si>
  <si>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</si>
  <si>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 úprava hráze 150mm" (155,78+0,63*38,7)</t>
  </si>
  <si>
    <t>M</t>
  </si>
  <si>
    <t>00572410</t>
  </si>
  <si>
    <t>osivo směs travní parková</t>
  </si>
  <si>
    <t>kg</t>
  </si>
  <si>
    <t>-381256114</t>
  </si>
  <si>
    <t>885,754*0,03*1,05</t>
  </si>
  <si>
    <t>16</t>
  </si>
  <si>
    <t>122703602</t>
  </si>
  <si>
    <t>Odstranění nánosů při únosnosti dna přes 40 do 60 kPa</t>
  </si>
  <si>
    <t>-1511634931</t>
  </si>
  <si>
    <t>Odstranění nánosů z vypuštěných vodních nádrží nebo rybníků s uložením do hromad na vzdálenost do 20 m ve výkopišti při únosnosti dna přes 40 kPa do 60 kPa</t>
  </si>
  <si>
    <t xml:space="preserve">Poznámka k souboru cen:_x000D_
1. Ceny nelze použít:_x000D_
a) pro odstraňování nánosu z nádrží se zpevněnými stěnami a dnem;_x000D_
b) předepisuje-li projekt ponechání části vrstvy nánosu na dně._x000D_
2. V cenách nejsou započteny náklady na provedení a udržování odvodňovacích příkopů; tyto práce, jsou-li projektem předepsány, se oceňují cenami souboru cen 125 70-33 Čištění melioračních kanálů._x000D_
3. Množství měrných jednotek se určí v m3 nánosu v rostlém stavu._x000D_
4. Vodorovné přemístění nánosu přes 20 m těžními stroji, které vyvozují malý specifický tlak na nános se oceňuje cenami souboru cen 162 25-3 . Vodorovné přemístění nánosu z vodních nádrží nebo rybníků._x000D_
</t>
  </si>
  <si>
    <t>" sediment ze dna" 917,0*0,35</t>
  </si>
  <si>
    <t>17</t>
  </si>
  <si>
    <t>162253101</t>
  </si>
  <si>
    <t>Vodorovné přemístění nánosu z nádrží do 60 m při únosnosti dna přes 40 kPa</t>
  </si>
  <si>
    <t>1470481719</t>
  </si>
  <si>
    <t>Vodorovné přemístění nánosu z vodních nádrží nebo rybníků s vyklopením a hrubým urovnáním skládky při únosnosti dna přes 40 kPa, na vzdálenost přes 20 do 60 m</t>
  </si>
  <si>
    <t xml:space="preserve">Poznámka k souboru cen:_x000D_
1. Ceny jsou určeny pro vodorovné přemístění nánosů na vzdálenost přes 20 m těžními stroji, které vyvozují tlak na nános do 60 kPa._x000D_
2. Ceny nelze použít pro vodorovné přemístění nánosu na vzdálenost přes 20 m obvyklými dopravními prostředky; toto přemístění se oceňuje cenami souborů cen 162... Vodorovné přemístění výkopku katalogu 800-1 Zemní práce._x000D_
3. Množství jednotek se určí v m3 nánosu v rostlém stavu._x000D_
</t>
  </si>
  <si>
    <t>18</t>
  </si>
  <si>
    <t>167151121</t>
  </si>
  <si>
    <t>Skládání nebo překládání výkopku z horniny třídy těžitelnosti I, skupiny 1 až 3</t>
  </si>
  <si>
    <t>69639804</t>
  </si>
  <si>
    <t>Nakládání, skládání a překládání neulehlého výkopku nebo sypaniny strojně skládání nebo překládání, z hornin třídy těžitelnosti I, skupiny 1 až 3</t>
  </si>
  <si>
    <t>" sediment ze dna 2x překládání" 917,0*0,35*2</t>
  </si>
  <si>
    <t>19</t>
  </si>
  <si>
    <t>122251101</t>
  </si>
  <si>
    <t>Odkopávky a prokopávky nezapažené v hornině třídy těžitelnosti I, skupiny 3 objem do 20 m3 strojně</t>
  </si>
  <si>
    <t>-2048587825</t>
  </si>
  <si>
    <t>Odkopávky a prokopávky nezapažené strojně v hornině třídy těžitelnosti I skupiny 3 do 20 m3</t>
  </si>
  <si>
    <t xml:space="preserve">Poznámka k souboru cen:_x000D_
1. V cenách jsou započteny i náklady na přehození výkopku na vzdálenost do 3 m nebo naložení na dopravní prostředek._x000D_
</t>
  </si>
  <si>
    <t>" pro zeď" 0,8*5,0*2,0</t>
  </si>
  <si>
    <t>" pro schodiště" 1,1*1,0+1,0*0,3*2,0</t>
  </si>
  <si>
    <t>" pro rovnaninu 250mm"  (3,49/3,06)*44,6*0,25+(8,8+1)*0,35</t>
  </si>
  <si>
    <t>" pro rovnaninu 400mm" (1,76/3,46)*15,19</t>
  </si>
  <si>
    <t>" pro rovnaninu 400mm vzdušný líc " 0,65*0,4*17,7</t>
  </si>
  <si>
    <t>" úprava koruny hráze" 0,3*(8,0+7,0)</t>
  </si>
  <si>
    <t>20</t>
  </si>
  <si>
    <t>122251104</t>
  </si>
  <si>
    <t>Odkopávky a prokopávky nezapažené v hornině třídy těžitelnosti I, skupiny 3 objem do 500 m3 strojně</t>
  </si>
  <si>
    <t>720093422</t>
  </si>
  <si>
    <t>Odkopávky a prokopávky nezapažené strojně v hornině třídy těžitelnosti I skupiny 3 přes 100 do 500 m3</t>
  </si>
  <si>
    <t>" pro pohoz" (1,4/3,72)*302,58+79,4*0,35*0,35</t>
  </si>
  <si>
    <t>151101102</t>
  </si>
  <si>
    <t>Zřízení příložného pažení a rozepření stěn rýh hl do 4 m</t>
  </si>
  <si>
    <t>-1190740090</t>
  </si>
  <si>
    <t>Zřízení pažení a rozepření stěn rýh pro podzemní vedení příložné pro jakoukoliv mezerovitost, hloubky do 4 m</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</si>
  <si>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toto se oceňuje příslušnými cenami katalogu 800-2 Zvláštní zakládání objektů._x000D_
</t>
  </si>
  <si>
    <t>" zeď" (3,0+1,4+1,4)*2,3</t>
  </si>
  <si>
    <t>22</t>
  </si>
  <si>
    <t>151101112</t>
  </si>
  <si>
    <t>Odstranění příložného pažení a rozepření stěn rýh hl do 4 m</t>
  </si>
  <si>
    <t>-2050805664</t>
  </si>
  <si>
    <t>Odstranění pažení a rozepření stěn rýh pro podzemní vedení s uložením materiálu na vzdálenost do 3 m od kraje výkopu příložné, hloubky přes 2 do 4 m</t>
  </si>
  <si>
    <t>23</t>
  </si>
  <si>
    <t>162251102</t>
  </si>
  <si>
    <t>Vodorovné přemístění do 50 m výkopku/sypaniny z horniny třídy těžitelnosti I, skupiny 1 až 3</t>
  </si>
  <si>
    <t>1875494456</t>
  </si>
  <si>
    <t>Vodorovné přemístění výkopku nebo sypaniny po suchu na obvyklém dopravním prostředku, bez naložení výkopku, avšak se složením bez rozhrnutí z horniny třídy těžitelnosti I skupiny 1 až 3 na vzdálenost přes 20 do 50 m</t>
  </si>
  <si>
    <t>" odkop pro pohoz" (1,4/3,72)*302,58+79,4*0,35*0,35</t>
  </si>
  <si>
    <t>" odkop pro zeď" 0,8*5,0*2,0</t>
  </si>
  <si>
    <t>24</t>
  </si>
  <si>
    <t>307315530</t>
  </si>
  <si>
    <t>25</t>
  </si>
  <si>
    <t>171151103</t>
  </si>
  <si>
    <t>Uložení sypaniny z hornin soudržných do násypů zhutněných strojně</t>
  </si>
  <si>
    <t>2013745127</t>
  </si>
  <si>
    <t>Uložení sypanin do násypů strojně s rozprostřením sypaniny ve vrstvách a s hrubým urovnáním zhutněných z hornin soudržných jakékoliv třídy těžitelnosti</t>
  </si>
  <si>
    <t xml:space="preserve">Poznámka k souboru cen:_x000D_
1. Ceny lze použít i pro uložení sypaniny s předepsaným zhutněním na trvalé skládky, do koryt vodotečí a do prohlubní terénu._x000D_
2. Cenu 25-1101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nelze použít:_x000D_
a) pro uložení sypaniny do hrází; uložení netříděné sypaniny do hrází se oceňuje cenami souboru cen 171 uložení netříděných sypanin do hrází,_x000D_
b) pro uložení sypaniny do ochranných valů nebo těch jejich částí, jejichž šířka je menší než 3 m. Toto uložení se oceňuje cenami souboru cen 175 Obsyp objektů._x000D_
4. V cenách není započteno hutnění boků násypů. Toto hutnění se oceňuje cenami souboru cen 171 15-11 Hutnění boků násypů z hornin soudržných a sypkých._x000D_
</t>
  </si>
  <si>
    <t>P</t>
  </si>
  <si>
    <t>Poznámka k položce:_x000D_
v tl. 0,75m se zhutněním</t>
  </si>
  <si>
    <t>26</t>
  </si>
  <si>
    <t>171103201</t>
  </si>
  <si>
    <t>Uložení sypanin z horniny třídy těžitelnosti I a II, skupiny 1 až 4 do hrází nádrží se zhutněním 100 % PS C s příměsí jílu do 20 %</t>
  </si>
  <si>
    <t>-35903154</t>
  </si>
  <si>
    <t>Uložení netříděných sypanin do zemních hrází z hornin třídy těžitelnosti I a II, skupiny 1 až 4 pro jakoukoliv šířku koruny přehradních a jiných vodních nádrží se zhutněním do 100 % PS - koef. C s příměsí jílové hlíny do 20 % objemu</t>
  </si>
  <si>
    <t xml:space="preserve">Poznámka k souboru cen:_x000D_
1. Ceny nelze použít pro rozšíření návodního nebo vzdušného líce zemních hrází, jehož šířka je menší než 3 m; toto rozšíření se ocení cenou 172 15-3102 Zřízení těsnícího jádra nebo šířky těsnící vrstvy přes 1 do 3 m._x000D_
</t>
  </si>
  <si>
    <t>" pod pohoz" 0,35*25,0</t>
  </si>
  <si>
    <t>" rub zdi" 4,2+8,0-3,73-1,17-1,0-1,5-1,53</t>
  </si>
  <si>
    <t>" úprava hráze" 0,3*10,8</t>
  </si>
  <si>
    <t>27</t>
  </si>
  <si>
    <t>181951112</t>
  </si>
  <si>
    <t>Úprava pláně v hornině třídy těžitelnosti I, skupiny 1 až 3 se zhutněním strojně</t>
  </si>
  <si>
    <t>-63906899</t>
  </si>
  <si>
    <t>Úprava pláně vyrovnáním výškových rozdílů strojně v hornině třídy těžitelnosti I, skupiny 1 až 3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</si>
  <si>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</si>
  <si>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 dno" 568,36</t>
  </si>
  <si>
    <t>" litorál" 23,0</t>
  </si>
  <si>
    <t>" úprava hráze" 155,78</t>
  </si>
  <si>
    <t>" rozhrnutý sediment a výkopek" 641,0</t>
  </si>
  <si>
    <t>28</t>
  </si>
  <si>
    <t>182251101</t>
  </si>
  <si>
    <t>Svahování násypů strojně</t>
  </si>
  <si>
    <t>1335931187</t>
  </si>
  <si>
    <t>Svahování trvalých svahů do projektovaných profilů strojně s potřebným přemístěním výkopku při svahování násypů v jakékoliv hornině</t>
  </si>
  <si>
    <t xml:space="preserve">Poznámka k souboru cen:_x000D_
1. Ceny jsou určeny pro svahování všech nově zřizovaných ploch výkopů nebo násypů ve sklonu přes 1:5._x000D_
2. Úprava ploch vodorovných nebo ve sklonu do 1 : 5 se oceňuje cenami souboru cen 181 Úprava pláně vyrovnáním výškových rozdílů strojně._x000D_
</t>
  </si>
  <si>
    <t>" pro pohoz 1:3 " (4,7/3,72)*302,58</t>
  </si>
  <si>
    <t>" pro schodiště" 3,2*1,0</t>
  </si>
  <si>
    <t>" pro georohož" (2,16/1,77)*52,93</t>
  </si>
  <si>
    <t>" pro rovnaninu 250mm" (3,49/3,06)*44,6</t>
  </si>
  <si>
    <t>" pro rovnaninu 400mm" (4,0/3,46)*15,19</t>
  </si>
  <si>
    <t>" pro rovnaninu 400mm vzdušný líc" 0,65*17,7</t>
  </si>
  <si>
    <t>" úprava hráze" 0,63*38,7</t>
  </si>
  <si>
    <t>29</t>
  </si>
  <si>
    <t>184854111</t>
  </si>
  <si>
    <t>Míchání vegetačních substrátů v homogenizačním zařízení v množství do 10 m3</t>
  </si>
  <si>
    <t>-1347412590</t>
  </si>
  <si>
    <t>Míchání vegetačních substrátů strojně v homogenizačním zařízení, v množství do 10 m3</t>
  </si>
  <si>
    <t xml:space="preserve">Poznámka k souboru cen:_x000D_
1. V cenách jsou započteny náklady na požadovanou homogenizaci substrátu, složení substrátu na hromadu ve vzdálenosti do 50 m od míchacího místa nebo naložení na dopravní prostředek._x000D_
2. V cenách nejsou započteny náklady na:_x000D_
a) substráty, tyto se ocení ve specifikaci,_x000D_
b) odvoz případně vzniklého odpadu na skládku._x000D_
</t>
  </si>
  <si>
    <t>" litoriál 1/3 písek, 1/3 kačírek 4-8, 1/3 ornice" 23,0*0,1</t>
  </si>
  <si>
    <t>30</t>
  </si>
  <si>
    <t>10364101</t>
  </si>
  <si>
    <t>zemina pro terénní úpravy -  ornice</t>
  </si>
  <si>
    <t>t</t>
  </si>
  <si>
    <t>123415221</t>
  </si>
  <si>
    <t>2,3/3*1,9</t>
  </si>
  <si>
    <t>31</t>
  </si>
  <si>
    <t>58331351</t>
  </si>
  <si>
    <t>kamenivo těžené drobné frakce 0/4</t>
  </si>
  <si>
    <t>1553118422</t>
  </si>
  <si>
    <t>2,3/3*1,67*1,1</t>
  </si>
  <si>
    <t>32</t>
  </si>
  <si>
    <t>58337401</t>
  </si>
  <si>
    <t>kamenivo dekorační (kačírek) frakce 4/8</t>
  </si>
  <si>
    <t>-249555858</t>
  </si>
  <si>
    <t>33</t>
  </si>
  <si>
    <t>-584777101</t>
  </si>
  <si>
    <t>" litoriál 1/3 písek, 1/3 kačírek 4-8, 1/3 ornice" 23,0</t>
  </si>
  <si>
    <t>34</t>
  </si>
  <si>
    <t>1849600R1</t>
  </si>
  <si>
    <t>Vyjmutí, transport, přechování, zpětný transport, výsadba - původní bahenní a vlhkomilné rostliny - litorální pásma</t>
  </si>
  <si>
    <t>ks</t>
  </si>
  <si>
    <t>-1394199726</t>
  </si>
  <si>
    <t>3*50</t>
  </si>
  <si>
    <t>35</t>
  </si>
  <si>
    <t>155131311</t>
  </si>
  <si>
    <t>Zřízení protierozního zpevnění svahů geomříží, georohoží sklonu do 1:2 včetně kotvení</t>
  </si>
  <si>
    <t>712167644</t>
  </si>
  <si>
    <t>Zřízení protierozního zpevnění svahů geomříží nebo georohoží včetně plošného kotvení ocelovými skobami, ve sklonu do 1:2</t>
  </si>
  <si>
    <t xml:space="preserve">Poznámka k souboru cen:_x000D_
1. V cenách jsou započteny i náklady na ukotvení horního okraje geomříže nebo georohože do mělké rýhy ocelovými skobami, na zřízení rýhy i její zasypání, na instalaci geomříže nebo georohože včetně přesahů a na plošné kotvení ocelovými skobami z betonářské oceli._x000D_
2. V cenách nejsou započteny náklady na dodávku geomříží nebo georohoží, která se oceňuje ve specifikaci. Ztratné včetně přesahů a kotvení krajů lze stanovit ve výši 15 až 20 %._x000D_
</t>
  </si>
  <si>
    <t>" vzdušný líc hráze - georohož" (2,16/1,77)*52,93</t>
  </si>
  <si>
    <t>36</t>
  </si>
  <si>
    <t>69321121</t>
  </si>
  <si>
    <t>georohož protierozní</t>
  </si>
  <si>
    <t>-350453218</t>
  </si>
  <si>
    <t>64,593*1,15 'Přepočtené koeficientem množství</t>
  </si>
  <si>
    <t>Zakládání</t>
  </si>
  <si>
    <t>37</t>
  </si>
  <si>
    <t>274326231</t>
  </si>
  <si>
    <t>Základové pasy ze ŽB pro prostředí s mrazovými cykly tř. C 25/30</t>
  </si>
  <si>
    <t>-690691468</t>
  </si>
  <si>
    <t>Základy z betonu železového pasy z betonu pro prostředí s mrazovými cykly tř. C 25/30</t>
  </si>
  <si>
    <t xml:space="preserve">Poznámka k souboru cen:_x000D_
1. Ceny jsou určeny pro samostatné základy, které monoliticky nenavazují na další konstrukce (např. pod prefabrikované stěny). Základy, které navazují na další konstrukce, se oceňují cenami souboru cen 380 32- . . Kompletní konstrukce čistíren odpadních vod, nádrží, vodojemů, kanálů z betonu železového._x000D_
2. V cenách z betonu pro konstrukce bílých van 27. 32-63 nejsou započteny náklady na těsnění dilatačních a pracovních spar, tyto se oceňují cenami souborů cen 953 33 části A08 katalogu 801-1 Budovy a haly - zděné a monolitické._x000D_
</t>
  </si>
  <si>
    <t>" zeď C25/30 XA2, XC2, XF3" 0,9*1,38*3,0</t>
  </si>
  <si>
    <t>" schodiště C25/30 XA2, XC2, XF3" 1,1*1,0</t>
  </si>
  <si>
    <t>38</t>
  </si>
  <si>
    <t>274356021</t>
  </si>
  <si>
    <t>Bednění základových pasů ploch rovinných zřízení</t>
  </si>
  <si>
    <t>805874186</t>
  </si>
  <si>
    <t>Bednění základů z betonu prostého nebo železového pasů pro plochy rovinné zřízení</t>
  </si>
  <si>
    <t>" zeď C25/30 XA2, XC2, XF3" (3,0+1,4)*2*0,9+(3,0+0,42)*2*1,09</t>
  </si>
  <si>
    <t>" schodiště C25/30 XA2, XC2, XF3" 0,3*1,0+0,62*1,0+0,9*2,0</t>
  </si>
  <si>
    <t>39</t>
  </si>
  <si>
    <t>274356022</t>
  </si>
  <si>
    <t>Bednění základových pasů ploch rovinných odstranění</t>
  </si>
  <si>
    <t>487376885</t>
  </si>
  <si>
    <t>Bednění základů z betonu prostého nebo železového pasů pro plochy rovinné odstranění</t>
  </si>
  <si>
    <t>40</t>
  </si>
  <si>
    <t>274362021</t>
  </si>
  <si>
    <t>Výztuž základových pasů svařovanými sítěmi Kari</t>
  </si>
  <si>
    <t>1500432638</t>
  </si>
  <si>
    <t>Výztuž základů pasů ze svařovaných sítí z drátů typu KARI</t>
  </si>
  <si>
    <t xml:space="preserve">Poznámka k souboru cen:_x000D_
1. Ceny platí pro desky rovné, s náběhy, hřibové nebo upnuté do žeber včetně výztuže těchto žeber._x000D_
</t>
  </si>
  <si>
    <t>" zeď KARI 8/100/100 " (1,86+1,3+1,3)*3,0*7,9*1,15*0,001</t>
  </si>
  <si>
    <t>" schodiště " 3,5*1,0*7,9*1,15*0,001</t>
  </si>
  <si>
    <t>Svislé a kompletní konstrukce</t>
  </si>
  <si>
    <t>41</t>
  </si>
  <si>
    <t>3209600R1</t>
  </si>
  <si>
    <t>Dod. a Montáž požerák - dvoudrážkový otevřený bet. s uzamykatelným poklopem ( podrobná specifikace a vybavení v PD)</t>
  </si>
  <si>
    <t>soubor</t>
  </si>
  <si>
    <t>1525509929</t>
  </si>
  <si>
    <t>Poznámka k položce:_x000D_
- vč. dubových dluží, ocelových česlí, háčku, dubového prkna pro vodočetnou lať, laminátové vodočetné latě a vč. kotevní výztuže a závlačí, včetně napojení na vypouštěcí potrubí_x000D_
_x000D_
- výztuž dle upřesnění dodavatele cca 100kg</t>
  </si>
  <si>
    <t>42</t>
  </si>
  <si>
    <t>321321115</t>
  </si>
  <si>
    <t>Konstrukce vodních staveb ze ŽB mrazuvzdorného tř. C 25/30</t>
  </si>
  <si>
    <t>-795782702</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</si>
  <si>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25/30</t>
  </si>
  <si>
    <t xml:space="preserve">Poznámka k souboru cen:_x000D_
1. Ceny lze použít i pro:_x000D_
a) konstrukce těsnících ostruh, vývarů, patek, dotlačných klínů, vtoků hrází a vodních elektráren, injekčních, revizních a komunikačních štol a základových výpustí hrází, podklad pod dlažbu dna vývaru,_x000D_
b) betony nevodostavebné a nemrazuvzdorné, pokud jsou výjimečně použity v částech konstrukcí._x000D_
2. Ceny neplatí pro:_x000D_
a) předsádkový beton; tento se oceňuje cenami souboru cen 313 43- .1 Předsádkový beton konstrukcí vodních staveb,_x000D_
b) betonový podklad pod dlažbu; tento se oceňuje cenami souboru cen 451 31-51 Podkladní a výplňové vrstvy z betonu prostého pod dlažbu,_x000D_
c) betonovou těsnící nebo opevňovací vrstvu; tato se oceňuje cenami souboru cen 457 31- Těsnicí vrstva z betonu odolného proti agresivnímu prostředí,_x000D_
d) betonové zálivky kotevních šroubů, ocelových konstrukcí, různých dutin apod.; tyto se oceňují cenami souboru cen 936 45-71 Zálivka kotevních šroubů, ocelových konstrukcí, různých dutin apod.._x000D_
3. V cenách jsou započteny i náklady na :_x000D_
a) úpravu, opracování a ošetření pracovních spár tlakovou vodou, vzduchem nebo odstraněním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V cenách z betonu pro konstrukce bílých van 321 32-12 nejsou započteny náklady na těsnění dilatačních a pracovních spar, tyto se oceňují cenami souborů cen 953 33 části A08 katalogu 801-1 Budovy a haly - zděné a monolitické._x000D_
5. Objem se stanoví v m3 betonové konstrukce; objem dutin jednotlivě do 0,20 m3 se od celkového objemu neodečítá._x000D_
</t>
  </si>
  <si>
    <t>Poznámka k položce:_x000D_
bednění u základů</t>
  </si>
  <si>
    <t>" zeď C25/30 XA2, XC2, XF3" 0,39*3,0</t>
  </si>
  <si>
    <t>" schodiště" 1,2*1,0</t>
  </si>
  <si>
    <t>43</t>
  </si>
  <si>
    <t>321213114</t>
  </si>
  <si>
    <t>Zdivo nadzákladové z lomového kamene vodních staveb výplňové na maltu MC 25</t>
  </si>
  <si>
    <t>633723915</t>
  </si>
  <si>
    <t>Zdivo nadzákladové z lomového kamene vodních staveb přehrad, jezů a plavebních komor, spodní stavby vodních elektráren, odběrných věží a výpustných zařízení, opěrných zdí, šachet, šachtic a ostatních konstrukcí výplňové z lomového kamene tříděného na maltu cementovou MC 25</t>
  </si>
  <si>
    <t xml:space="preserve">Poznámka k souboru cen:_x000D_
1. Ceny -3235, -3345, -3445 lze použít i pro dlažby z lomového kamene o sklonu přes 1:1._x000D_
2. Ceny -4511, -4591 lze použít i pro rovnaninu z lomového kamene o sklonu přes 1:1._x000D_
3. Objem se stanoví v m3 zdiva; objem dutin do 0,20 m3 jednotlivě se od celkového objemu neodečítá._x000D_
</t>
  </si>
  <si>
    <t>" zeď" 0,5*3,0*1,0</t>
  </si>
  <si>
    <t>44</t>
  </si>
  <si>
    <t>321222311</t>
  </si>
  <si>
    <t>Zdění obkladního zdiva vodních staveb kvádrového objem do 0,2 m3</t>
  </si>
  <si>
    <t>-1097954414</t>
  </si>
  <si>
    <t>Zdění obkladního zdiva vodních staveb přehrad, jezů a plavebních komor, spodní stavby vodních elektráren, odběrných věží a výpustných zařízení, opěrných zdí, šachet, šachtic a ostatních konstrukcí kvádrového s vyspárováním na maltu cementovou kvádrů objemu do 0,2 m3</t>
  </si>
  <si>
    <t xml:space="preserve">Poznámka k souboru cen:_x000D_
1. Ceny -2311, -2312 lze použít i pro:_x000D_
a) osazení kamenných desek největší tl. přes 300 mm,_x000D_
b) zdivo kvádrové z šablonových kvádrů._x000D_
2. Ceny neplatí pro obklady zdí kamennými deskami; tyto se oceňují cenami katalogu 800-782 – Obklady z kamene._x000D_
3. Pro volbu cen -2311 a -2312 je rozhodující objem nejmenšího pravoúhlého rovnoběžnostěnu opsaného jednotlivým šablonovým kvádrům._x000D_
4. V cenách jsou započteny i náklady na vypracování lícních ploch._x000D_
5. Objem se stanoví:_x000D_
a) u ceny -2111 v m3 zdiva s tím, že objem dutin do 0,20 m3 jednotlivě se neodečítá,_x000D_
b) u cen -2311, -2312 v m3 součinem skutečného objemu kvádru a součinitele 1,057._x000D_
6. V cenách nejsou započteny náklady na dodávku kamene a kvádrů. Tyto se oceňují ve specifikaci. Ztratné lze dohodnout u řádkového zdiva hrubého ve výši 8 %, u řádkového zdiva čistého ve výši 10 % a u zdiva kvádrového ve výši 0,75 %._x000D_
</t>
  </si>
  <si>
    <t>" kamenný obklad zdi kopáky" 0,51*3,0*1,0</t>
  </si>
  <si>
    <t>45</t>
  </si>
  <si>
    <t>58381077</t>
  </si>
  <si>
    <t>kopák hrubý 30x30x25-60cm</t>
  </si>
  <si>
    <t>-393272030</t>
  </si>
  <si>
    <t>" kamenný obklad zdi kopáky" 3,0*1,0</t>
  </si>
  <si>
    <t>3*1,08 'Přepočtené koeficientem množství</t>
  </si>
  <si>
    <t>46</t>
  </si>
  <si>
    <t>321213345</t>
  </si>
  <si>
    <t>Zdivo nadzákladové z lomového kamene vodních staveb obkladní s vyspárováním</t>
  </si>
  <si>
    <t>-972009642</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</si>
  <si>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</si>
  <si>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Vodorovné konstrukce</t>
  </si>
  <si>
    <t>Schodišťové konstrukce a rampy</t>
  </si>
  <si>
    <t>47</t>
  </si>
  <si>
    <t>434311115</t>
  </si>
  <si>
    <t>Schodišťové stupně dusané na terén z betonu tř. C 20/25 bez potěru</t>
  </si>
  <si>
    <t>m</t>
  </si>
  <si>
    <t>119513726</t>
  </si>
  <si>
    <t>Stupně dusané z betonu prostého nebo prokládaného kamenem na terén nebo na desku bez potěru, se zahlazením povrchu tř. C 20/25</t>
  </si>
  <si>
    <t>" schodiště - vytvoření stupňů" 8*1,0</t>
  </si>
  <si>
    <t>48</t>
  </si>
  <si>
    <t>434351141</t>
  </si>
  <si>
    <t>Zřízení bednění stupňů přímočarých schodišť</t>
  </si>
  <si>
    <t>1207110322</t>
  </si>
  <si>
    <t>Bednění stupňů betonovaných na podstupňové desce nebo na terénu půdorysně přímočarých zřízení</t>
  </si>
  <si>
    <t xml:space="preserve">Poznámka k souboru cen:_x000D_
1. Množství měrných jednotek bednění stupňů se určuje v m2 plochy stupnic a podstupnic._x000D_
</t>
  </si>
  <si>
    <t>8*1,0*0,2</t>
  </si>
  <si>
    <t>49</t>
  </si>
  <si>
    <t>434351142</t>
  </si>
  <si>
    <t>Odstranění bednění stupňů přímočarých schodišť</t>
  </si>
  <si>
    <t>941500265</t>
  </si>
  <si>
    <t>Bednění stupňů betonovaných na podstupňové desce nebo na terénu půdorysně přímočarých odstranění</t>
  </si>
  <si>
    <t>Zpevněné plochy kromě vozovek a železničních svršků</t>
  </si>
  <si>
    <t>50</t>
  </si>
  <si>
    <t>451571112</t>
  </si>
  <si>
    <t>Lože pod dlažby ze štěrkopísku vrstva tl nad 100 do 150 mm</t>
  </si>
  <si>
    <t>2014870607</t>
  </si>
  <si>
    <t>Lože pod dlažby ze štěrkopísků, tl. vrstvy přes 100 do 150 mm</t>
  </si>
  <si>
    <t xml:space="preserve">Poznámka k souboru cen:_x000D_
1. Ceny lze použít i pro zřízení podkladního lože pod patky a konstrukce z prefabrikátů._x000D_
2. V cenách jsou započteny i náklady na urovnání líce vrstvy._x000D_
3. Plocha se stanoví v m2 dlažby, pod kterou je lože určeno._x000D_
</t>
  </si>
  <si>
    <t>" pro rovnaninu 250mm"  (3,49/3,06)*44,6</t>
  </si>
  <si>
    <t>51</t>
  </si>
  <si>
    <t>457971111</t>
  </si>
  <si>
    <t>Zřízení vrstvy z geotextilie o sklonu do 10° š do 3 m</t>
  </si>
  <si>
    <t>706162531</t>
  </si>
  <si>
    <t>Zřízení vrstvy z geotextilie s přesahem bez připevnění k podkladu, s potřebným dočasným zatěžováním včetně zakotvení okraje o sklonu do 10°, šířky geotextilie do 3 m</t>
  </si>
  <si>
    <t xml:space="preserve">Poznámka k souboru cen:_x000D_
1. Ceny jsou určeny pro ukládání geotextilií jakéhokoliv druhu a obchodní značky._x000D_
2. Ceny neplatí pro zřízení břehového opevnění perforovanou fólií z umělých hmot. Tyto práce se oceňují cenami souboru cen 469 15-11 Zřízení břehového opevnění perforovanou fólií._x000D_
3. Plocha se stanoví v m2 rozvinuté pohledové plochy, na níž má být uložena geotextilie. Při vícevrstvové konstrukci se takto zjištěná plocha u cen -1111 až 1122 násobí počtem vrstev._x000D_
4. V cenách nejsou započteny náklady na dodávku geotextilií; tyto se oceňují ve specifikaci. Ztratné, které kryje i náklady na nezbytný technologický přesah geotextilií, lze dohodnout u pásů šířky do 3 m ve výši 20 %, u pásů šířky přes 3 do 7,5 m ve výši 8 %._x000D_
</t>
  </si>
  <si>
    <t>" pod podhoz" (4,7/3,72)*302,58</t>
  </si>
  <si>
    <t>" pod rovnaninu 400mm" (4,7/3,46)*15,19</t>
  </si>
  <si>
    <t>" pod rovnaninu 400mm vzdušný líc" (0,4+0,65)*17,7</t>
  </si>
  <si>
    <t>52</t>
  </si>
  <si>
    <t>69311068</t>
  </si>
  <si>
    <t>geotextilie netkaná separační, ochranná, filtrační, drenážní PP 300g/m2</t>
  </si>
  <si>
    <t>1107525348</t>
  </si>
  <si>
    <t>421,511*1,15 'Přepočtené koeficientem množství</t>
  </si>
  <si>
    <t>53</t>
  </si>
  <si>
    <t>463212111</t>
  </si>
  <si>
    <t>Rovnanina z lomového kamene upraveného s vyklínováním spár úlomky kamene</t>
  </si>
  <si>
    <t>-1132325599</t>
  </si>
  <si>
    <t>Rovnanina z lomového kamene upraveného, tříděného jakékoliv tloušťky rovnaniny s vyklínováním spár a dutin úlomky kamene</t>
  </si>
  <si>
    <t xml:space="preserve">Poznámka k souboru cen:_x000D_
1. Ceny lze použít i pro rovnaniny za opěrami a křídly pro jakýkoliv jejich sklon._x000D_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rovnaniny._x000D_
3. Množství měrných jednotek_x000D_
a) rovnaniny se stanoví v m3 konstrukce rovnaniny,_x000D_
b) příplatků se stanoví v m2 vypracovaných líců._x000D_
</t>
  </si>
  <si>
    <t>" rovnanina  250mm"  (3,49/3,06)*44,6*0,25</t>
  </si>
  <si>
    <t>" rovnanina  400mm" (1,76/3,46)*15,19</t>
  </si>
  <si>
    <t>" rovnanina  400mm vzdušný líc " 0,65*0,4*17,7</t>
  </si>
  <si>
    <t>54</t>
  </si>
  <si>
    <t>463212191</t>
  </si>
  <si>
    <t>Příplatek za vypracováni líce rovnaniny</t>
  </si>
  <si>
    <t>-825240359</t>
  </si>
  <si>
    <t>Rovnanina z lomového kamene upraveného, tříděného Příplatek k cenám za vypracování líce</t>
  </si>
  <si>
    <t>" pro rovnaninu 400mm" (3,82/3,46)*15,19</t>
  </si>
  <si>
    <t>" pro rovnaninu 400mm vzdušný líc " (0,65+0,4)*17,7</t>
  </si>
  <si>
    <t>55</t>
  </si>
  <si>
    <t>463212121</t>
  </si>
  <si>
    <t>Rovnanina z lomového kamene s vyklínováním spár těženým kamenivem</t>
  </si>
  <si>
    <t>-218099725</t>
  </si>
  <si>
    <t>Rovnanina z lomového kamene upraveného, tříděného jakékoliv tloušťky rovnaniny s vyplněním spár a dutin těženým kamenivem</t>
  </si>
  <si>
    <t xml:space="preserve">" pata  - rovnanina s proštěrkováním Ds 350mm" </t>
  </si>
  <si>
    <t>" u pohozu" 79,4*0,35*0,35</t>
  </si>
  <si>
    <t>" u rovnaniny 250mm" (8,8+1,0)*0,35</t>
  </si>
  <si>
    <t>56</t>
  </si>
  <si>
    <t>464531112</t>
  </si>
  <si>
    <t>Pohoz z hrubého drceného kamenivo zrno 63 až 125 mm z terénu</t>
  </si>
  <si>
    <t>-1147994121</t>
  </si>
  <si>
    <t>Pohoz dna nebo svahů jakékoliv tloušťky z hrubého drceného kameniva, z terénu, frakce 63 - 125 mm</t>
  </si>
  <si>
    <t xml:space="preserve">Poznámka k souboru cen:_x000D_
1. Ceny neplatí pro zpevnění dna nebo svahů drceným kamenivem 63-125 mm prolévaným cementovou maltou s uzavírací vrstvou tl.do 50 mm z betonu, na povrchu uhlazenou; tyto práce se oceňují cenami souboru cen 469 52-1 . Zpevnění drceným kamenivem 63-125 mm prolévaným cementovou maltou._x000D_
2. V cenách jsou započteny i náklady na úpravu jednotlivých kamenů hmotnosti přes 500 kg dodatečným rozpojením na místě uložení._x000D_
3. Objem se stanoví v m3 pohozu._x000D_
</t>
  </si>
  <si>
    <t>" břehy 63-125mm" (1,4/3,72)*302,58</t>
  </si>
  <si>
    <t>" u schodiště 63-125mm" 1,0*0,3*2,0</t>
  </si>
  <si>
    <t>57</t>
  </si>
  <si>
    <t>1873764394</t>
  </si>
  <si>
    <t>" pohoz s proštěrkováním - urovnání" (4,7/3,72)*302,58</t>
  </si>
  <si>
    <t>Úpravy povrchů, podlahy a osazování výplní</t>
  </si>
  <si>
    <t>62</t>
  </si>
  <si>
    <t>Úprava povrchů vnějších</t>
  </si>
  <si>
    <t>58</t>
  </si>
  <si>
    <t>628635512</t>
  </si>
  <si>
    <t>Vyplnění spár zdiva z lomového kamene maltou cementovou na hl do 70 mm s vyspárováním</t>
  </si>
  <si>
    <t>-879684574</t>
  </si>
  <si>
    <t>Vyplnění spár dosavadních konstrukcí zdiva cementovou maltou s vyčištěním spár hloubky do 70 mm, zdiva z lomového kamene s vyspárováním</t>
  </si>
  <si>
    <t xml:space="preserve">Poznámka k souboru cen:_x000D_
1. V cenách nejsou započteny náklady na vysekání spár; tyto práce se oceňují cenami souboru cen 938 90-31 Dokončovací práce na dosavadních konstrukcích - vysekání spár._x000D_
2. Množství jednotek se stanoví v m2 rozvinuté upravované plochy._x000D_
</t>
  </si>
  <si>
    <t>" zeď" 2,52*3,0+0,51*2,0</t>
  </si>
  <si>
    <t>" schodiště" 5,2*1,0+1,2*2,0</t>
  </si>
  <si>
    <t>59</t>
  </si>
  <si>
    <t>612131131</t>
  </si>
  <si>
    <t>Jílový postřik vnitřních stěn nanášený ručně</t>
  </si>
  <si>
    <t>939945069</t>
  </si>
  <si>
    <t>Podkladní a spojovací vrstva vnitřních omítaných ploch jílový postřik nanášený ručně stěn</t>
  </si>
  <si>
    <t>" nátěr rubu zdi jílovým mlékem" 1,4*3,0+1,2*1,4*2</t>
  </si>
  <si>
    <t>Trubní vedení</t>
  </si>
  <si>
    <t>60</t>
  </si>
  <si>
    <t>899623171</t>
  </si>
  <si>
    <t>Obetonování potrubí nebo zdiva stok betonem prostým tř. C 25/30 v otevřeném výkopu</t>
  </si>
  <si>
    <t>-1996130903</t>
  </si>
  <si>
    <t>Obetonování potrubí nebo zdiva stok betonem prostým v otevřeném výkopu, beton tř. C 25/30</t>
  </si>
  <si>
    <t xml:space="preserve">Poznámka k souboru cen:_x000D_
1. Obetonování zdiva stok ve štole se oceňuje cenami souboru cen 359 31-02 Výplň za rubem cihelného zdiva stok části A 03 tohoto katalogu._x000D_
</t>
  </si>
  <si>
    <t>" potrubí výtoku DN 200" 1,0</t>
  </si>
  <si>
    <t>61</t>
  </si>
  <si>
    <t>119001411</t>
  </si>
  <si>
    <t>Dočasné zajištění potrubí betonového, ŽB nebo kameninového DN do 200 mm</t>
  </si>
  <si>
    <t>-772021251</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</si>
  <si>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potrubí betonového, kameninového nebo železobetonového, světlosti DN do 200 mm</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</si>
  <si>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</si>
  <si>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 potrubí výtoku DN 200" 5,0</t>
  </si>
  <si>
    <t>Ostatní konstrukce a práce, bourání</t>
  </si>
  <si>
    <t>93</t>
  </si>
  <si>
    <t>Různé dokončovací konstrukce a práce inženýrských staveb</t>
  </si>
  <si>
    <t>931991111</t>
  </si>
  <si>
    <t>Zřízení těsnění dilatační spáry gumovým nebo PVC pásem ve dně</t>
  </si>
  <si>
    <t>-496533731</t>
  </si>
  <si>
    <t>Zřízení těsnění dilatační spáry pásem gumovým profilovým nebo z PVC ve dně</t>
  </si>
  <si>
    <t xml:space="preserve">Poznámka k souboru cen:_x000D_
1. V cenách nejsou započteny náklady na pás gumový nebo z PVC. Jeho dodání se oceňuje ve specifikaci. Ztratné lze dohodnout ve výši 5 %._x000D_
</t>
  </si>
  <si>
    <t>" požerák" 3,0</t>
  </si>
  <si>
    <t>96</t>
  </si>
  <si>
    <t>Bourání konstrukcí</t>
  </si>
  <si>
    <t>63</t>
  </si>
  <si>
    <t>962022490</t>
  </si>
  <si>
    <t>Bourání zdiva nadzákladového kamenného na MC do 1 m3</t>
  </si>
  <si>
    <t>1287822936</t>
  </si>
  <si>
    <t>Bourání zdiva nadzákladového kamenného na maltu cementovou, objemu do 1 m3</t>
  </si>
  <si>
    <t xml:space="preserve">Poznámka k souboru cen:_x000D_
1. Bourání pilířů o průřezu přes 0,36 m2 se oceňuje cenami -2390 a - 2391, popř. -2490 a - 2491 jako bourání zdiva kamenného nadzákladového._x000D_
</t>
  </si>
  <si>
    <t>" schodiště" 1,0</t>
  </si>
  <si>
    <t>64</t>
  </si>
  <si>
    <t>962022491</t>
  </si>
  <si>
    <t>Bourání zdiva nadzákladového kamenného na MC přes 1 m3</t>
  </si>
  <si>
    <t>-132911328</t>
  </si>
  <si>
    <t>Bourání zdiva nadzákladového kamenného na maltu cementovou, objemu přes 1 m3</t>
  </si>
  <si>
    <t>" zeď" 3,0*0,7*2,0</t>
  </si>
  <si>
    <t>997</t>
  </si>
  <si>
    <t>Přesun sutě</t>
  </si>
  <si>
    <t>65</t>
  </si>
  <si>
    <t>997013211</t>
  </si>
  <si>
    <t>Vnitrostaveništní doprava suti a vybouraných hmot pro budovy v do 6 m ručně</t>
  </si>
  <si>
    <t>-143884218</t>
  </si>
  <si>
    <t>Vnitrostaveništní doprava suti a vybouraných hmot vodorovně do 50 m svisle ručně pro budovy a haly výšky do 6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</si>
  <si>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</si>
  <si>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66</t>
  </si>
  <si>
    <t>997013501</t>
  </si>
  <si>
    <t>Odvoz suti a vybouraných hmot na skládku nebo meziskládku do 1 km se složením</t>
  </si>
  <si>
    <t>-1908399053</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</si>
  <si>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</si>
  <si>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 souboru cen Odvoz suti a vybouraných hmot z meziskládky na skládku._x000D_
</t>
  </si>
  <si>
    <t>67</t>
  </si>
  <si>
    <t>997013509</t>
  </si>
  <si>
    <t>Příplatek k odvozu suti a vybouraných hmot na skládku ZKD 1 km přes 1 km</t>
  </si>
  <si>
    <t>533023163</t>
  </si>
  <si>
    <t>Odvoz suti a vybouraných hmot na skládku nebo meziskládku se složením, na vzdálenost Příplatek k ceně za každý další i započatý 1 km přes 1 km</t>
  </si>
  <si>
    <t>Poznámka k položce:_x000D_
celkem 10Km</t>
  </si>
  <si>
    <t>13*9 'Přepočtené koeficientem množství</t>
  </si>
  <si>
    <t>68</t>
  </si>
  <si>
    <t>997013631</t>
  </si>
  <si>
    <t>Poplatek za uložení na skládce (skládkovné) stavebního odpadu směsného kód odpadu 17 09 04</t>
  </si>
  <si>
    <t>-1246645493</t>
  </si>
  <si>
    <t>Poplatek za uložení stavebního odpadu na skládce (skládkovné) směsného stavebního a demoličního zatříděného do Katalogu odpadů pod kódem 17 09 04</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</si>
  <si>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</si>
  <si>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</si>
  <si>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</si>
  <si>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69</t>
  </si>
  <si>
    <t>998332011</t>
  </si>
  <si>
    <t>Přesun hmot pro úpravy vodních toků a kanály</t>
  </si>
  <si>
    <t>-224837121</t>
  </si>
  <si>
    <t>Přesun hmot pro úpravy vodních toků a kanály, hráze rybníků apod. dopravní vzdálenost do 500 m</t>
  </si>
  <si>
    <t xml:space="preserve">Poznámka k souboru cen:_x000D_
1. Ceny jsou určeny pro jakoukoliv konstrukčně-materiálovou charakteristiku._x000D_
</t>
  </si>
  <si>
    <t>VON - Vedlejší a ostatní náklady</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</si>
  <si>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</si>
  <si>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</si>
  <si>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</si>
  <si>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</si>
  <si>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</si>
  <si>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VRN9 - Ostatní náklady</t>
  </si>
  <si>
    <t>VRN</t>
  </si>
  <si>
    <t>Vedlejší rozpočtové náklady</t>
  </si>
  <si>
    <t>VRN1</t>
  </si>
  <si>
    <t>Průzkumné, geodetické a projektové práce</t>
  </si>
  <si>
    <t>012103000</t>
  </si>
  <si>
    <t>Geodetické práce před výstavbou</t>
  </si>
  <si>
    <t>1024</t>
  </si>
  <si>
    <t>-1717833495</t>
  </si>
  <si>
    <t xml:space="preserve">Poznámka k souboru cen:_x000D_
1. Více informací o volbě, obsahu a způsobu ocenění jednotlivých titulů viz Příloha 01 Průzkumné, geodetické a projektové práce._x000D_
</t>
  </si>
  <si>
    <t>Poznámka k položce:_x000D_
Vytýčení inženýrských sítí včetně jejich výškového vedení za účasti jednotlivých správců vedení</t>
  </si>
  <si>
    <t>012203000</t>
  </si>
  <si>
    <t>Geodetické práce při provádění stavby</t>
  </si>
  <si>
    <t>-1202808212</t>
  </si>
  <si>
    <t>013244000</t>
  </si>
  <si>
    <t>Dokumentace pro provádění stavby</t>
  </si>
  <si>
    <t>-246228531</t>
  </si>
  <si>
    <t>Poznámka k položce:_x000D_
Detailní řešení betonového požeráku vč. založení – vyztužení</t>
  </si>
  <si>
    <t>013254000</t>
  </si>
  <si>
    <t>Dokumentace skutečného provedení stavby</t>
  </si>
  <si>
    <t>-11539596</t>
  </si>
  <si>
    <t>VRN2</t>
  </si>
  <si>
    <t>Příprava staveniště</t>
  </si>
  <si>
    <t>021103000</t>
  </si>
  <si>
    <t>Zabezpečení přírodních hodnot na místě</t>
  </si>
  <si>
    <t>1488579648</t>
  </si>
  <si>
    <t xml:space="preserve">Poznámka k souboru cen:_x000D_
1. Více informací o volbě, obsahu a způsobu ocenění jednotlivých titulů viz Příloha 02 Příprava staveniště._x000D_
</t>
  </si>
  <si>
    <t>Poznámka k položce:_x000D_
slovení a transport rybí obsádky dle pokynů majitele díla</t>
  </si>
  <si>
    <t>021203000</t>
  </si>
  <si>
    <t>Stěhování přírodních hodnot</t>
  </si>
  <si>
    <t>1726323347</t>
  </si>
  <si>
    <t>VRN3</t>
  </si>
  <si>
    <t>Zařízení staveniště</t>
  </si>
  <si>
    <t>031103000</t>
  </si>
  <si>
    <t>Projektové práce pro zařízení staveniště</t>
  </si>
  <si>
    <t>-200820302</t>
  </si>
  <si>
    <t xml:space="preserve">Poznámka k souboru cen:_x000D_
1. Více informací o volbě, obsahu a způsobu ocenění jednotlivých titulů viz Příloha 03 Zařízení staveniště._x000D_
</t>
  </si>
  <si>
    <t>Poznámka k položce:_x000D_
projekt DIO</t>
  </si>
  <si>
    <t>032903000</t>
  </si>
  <si>
    <t>Náklady na provoz a údržbu vybavení staveniště</t>
  </si>
  <si>
    <t>333832981</t>
  </si>
  <si>
    <t>034303000</t>
  </si>
  <si>
    <t>Dopravní značení na staveništi</t>
  </si>
  <si>
    <t>-1026031138</t>
  </si>
  <si>
    <t>034503000</t>
  </si>
  <si>
    <t>Informační tabule na staveništi</t>
  </si>
  <si>
    <t>513575112</t>
  </si>
  <si>
    <t>VRN4</t>
  </si>
  <si>
    <t>Inženýrská činnost</t>
  </si>
  <si>
    <t>043194000</t>
  </si>
  <si>
    <t>Ostatní zkoušky</t>
  </si>
  <si>
    <t>1092075213</t>
  </si>
  <si>
    <t xml:space="preserve">Poznámka k souboru cen:_x000D_
1. Více informací o volbě, obsahu a způsobu ocenění jednotlivých titulů viz Příloha 04 Inženýrská činnost._x000D_
</t>
  </si>
  <si>
    <t>Poznámka k položce:_x000D_
geologické posouzení a zatřídění 1 vzorku (vhodnost materiálu pro použití do konstrukce zemní hráze a ověření základových podmínek pro pobřežní zeď s požerákem)</t>
  </si>
  <si>
    <t>VRN9</t>
  </si>
  <si>
    <t>Ostatní náklady</t>
  </si>
  <si>
    <t>091504000</t>
  </si>
  <si>
    <t>Náklady související s publikační činností</t>
  </si>
  <si>
    <t>-1979157797</t>
  </si>
  <si>
    <t xml:space="preserve">Poznámka k souboru cen:_x000D_
1. Více informací o volbě, obsahu a způsobu ocenění jednotlivých titulů viz Příloha 09 Ostatní náklady._x000D_
</t>
  </si>
  <si>
    <t>Poznámka k položce:_x000D_
presentace stavby (dotace, fotodokumentace provádění)</t>
  </si>
  <si>
    <t>093103000</t>
  </si>
  <si>
    <t>Odstranění následků havárie, živelné pohromy</t>
  </si>
  <si>
    <t>-72612179</t>
  </si>
  <si>
    <t>Poznámka k položce:_x000D_
povodňový a havarijní plán (včetně projednání a schválení)</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</si>
  <si>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</si>
  <si>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</si>
  <si>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</si>
  <si>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</si>
  <si>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</si>
  <si>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</si>
  <si>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</si>
  <si>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</si>
  <si>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</si>
  <si>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</si>
  <si>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</si>
  <si>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</si>
  <si>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</si>
  <si>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</si>
  <si>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</si>
  <si>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</si>
  <si>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</si>
  <si>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</si>
  <si>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</si>
  <si>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</si>
  <si>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</si>
  <si>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</si>
  <si>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</si>
  <si>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</si>
  <si>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</si>
  <si>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</si>
  <si>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</si>
  <si>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</si>
  <si>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</si>
  <si>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</si>
  <si>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</si>
  <si>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</si>
  <si>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</si>
  <si>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</si>
  <si>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</si>
  <si>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</si>
  <si>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</si>
  <si>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</si>
  <si>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</si>
  <si>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</si>
  <si>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</si>
  <si>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</si>
  <si>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</si>
  <si>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</si>
  <si>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</si>
  <si>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</si>
  <si>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</si>
  <si>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</si>
  <si>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</si>
  <si>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</si>
  <si>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</si>
  <si>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</si>
  <si>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</si>
  <si>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</si>
  <si>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</si>
  <si>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</si>
  <si>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</si>
  <si>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</si>
  <si>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</si>
  <si>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</si>
  <si>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</si>
  <si>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</si>
  <si>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</si>
  <si>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</si>
  <si>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</si>
  <si>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</si>
  <si>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</si>
  <si>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</si>
  <si>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</si>
  <si>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</si>
  <si>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</si>
  <si>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</si>
  <si>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</si>
  <si>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</si>
  <si>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</si>
  <si>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</si>
  <si>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</si>
  <si>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</si>
  <si>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</si>
  <si>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</si>
  <si>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</si>
  <si>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</si>
  <si>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</si>
  <si>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</si>
  <si>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</si>
  <si>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</si>
  <si>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</si>
  <si>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</si>
  <si>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</si>
  <si>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</si>
  <si>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</si>
  <si>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</si>
  <si>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</si>
  <si>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</si>
  <si>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</si>
  <si>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</si>
  <si>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</si>
  <si>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</si>
  <si>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</si>
  <si>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</si>
  <si>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</si>
  <si>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</si>
  <si>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</si>
  <si>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</si>
  <si>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</si>
  <si>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</si>
  <si>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</si>
  <si>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</si>
  <si>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</si>
  <si>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</si>
  <si>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</si>
  <si>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</si>
  <si>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</si>
  <si>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</si>
  <si>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</si>
  <si>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</si>
  <si>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</si>
  <si>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</si>
  <si>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</si>
  <si>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</si>
  <si>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</si>
  <si>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</si>
  <si>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</si>
  <si>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</si>
  <si>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</si>
  <si>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</si>
  <si>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</si>
  <si>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</si>
  <si>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</si>
  <si>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</si>
  <si>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</si>
  <si>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</si>
  <si>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</si>
  <si>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</si>
  <si>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</si>
  <si>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</si>
  <si>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</si>
  <si>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</si>
  <si>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</si>
  <si>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</si>
  <si>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</si>
  <si>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</si>
  <si>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</si>
  <si>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</si>
  <si>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</si>
  <si>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</si>
  <si>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</si>
  <si>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</si>
  <si>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</si>
  <si>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</si>
  <si>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</si>
  <si>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</si>
  <si>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</si>
  <si>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</si>
  <si>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</si>
  <si>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</si>
  <si>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</si>
  <si>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</si>
  <si>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</si>
  <si>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</si>
  <si>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</si>
  <si>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</si>
  <si>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</si>
  <si>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</si>
  <si>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</si>
  <si>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</si>
  <si>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</si>
  <si>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</si>
  <si>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</si>
  <si>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</si>
  <si>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</si>
  <si>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</si>
  <si>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</si>
  <si>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</si>
  <si>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</si>
  <si>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</si>
  <si>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</si>
  <si>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</si>
  <si>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</si>
  <si>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</si>
  <si>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</si>
  <si>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</si>
  <si>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</si>
  <si>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bss BÁŇSKÁ STAVEBNÍ SPOLEČNOST s.r.o.</t>
  </si>
  <si>
    <t>CZ25233866</t>
  </si>
  <si>
    <t>25233866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</si>
</sst>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29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6"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9"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0" fillId="4" borderId="8" xfId="0" applyFont="1" applyFill="1" applyBorder="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4" fillId="0" borderId="0" xfId="0" applyFont="1" applyAlignment="1">
      <alignment horizontal="center" vertical="center"/>
    </xf>
    <xf numFmtId="4" fontId="18" fillId="0" borderId="14" xfId="0" applyNumberFormat="1" applyFont="1" applyBorder="1" applyAlignment="1">
      <alignment vertical="center"/>
    </xf>
    <xf numFmtId="4" fontId="18" fillId="0" borderId="0" xfId="0" applyNumberFormat="1" applyFont="1" applyAlignment="1">
      <alignment vertical="center"/>
    </xf>
    <xf numFmtId="166" fontId="18" fillId="0" borderId="0" xfId="0" applyNumberFormat="1" applyFont="1" applyAlignment="1">
      <alignment vertical="center"/>
    </xf>
    <xf numFmtId="4" fontId="18" fillId="0" borderId="15"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3"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4" xfId="0" applyNumberFormat="1" applyFont="1" applyBorder="1" applyAlignment="1">
      <alignment vertical="center"/>
    </xf>
    <xf numFmtId="4" fontId="27" fillId="0" borderId="0" xfId="0" applyNumberFormat="1" applyFont="1" applyAlignment="1">
      <alignment vertical="center"/>
    </xf>
    <xf numFmtId="166" fontId="27" fillId="0" borderId="0" xfId="0" applyNumberFormat="1" applyFont="1" applyAlignment="1">
      <alignment vertical="center"/>
    </xf>
    <xf numFmtId="4" fontId="27" fillId="0" borderId="15" xfId="0" applyNumberFormat="1" applyFont="1" applyBorder="1" applyAlignment="1">
      <alignment vertical="center"/>
    </xf>
    <xf numFmtId="0" fontId="5" fillId="0" borderId="0" xfId="0" applyFont="1" applyAlignment="1">
      <alignment horizontal="left" vertical="center"/>
    </xf>
    <xf numFmtId="4" fontId="27" fillId="0" borderId="19" xfId="0" applyNumberFormat="1" applyFont="1" applyBorder="1" applyAlignment="1">
      <alignment vertical="center"/>
    </xf>
    <xf numFmtId="4" fontId="27" fillId="0" borderId="20" xfId="0" applyNumberFormat="1" applyFont="1" applyBorder="1" applyAlignment="1">
      <alignment vertical="center"/>
    </xf>
    <xf numFmtId="166" fontId="27" fillId="0" borderId="20" xfId="0" applyNumberFormat="1" applyFont="1" applyBorder="1" applyAlignment="1">
      <alignment vertical="center"/>
    </xf>
    <xf numFmtId="4" fontId="27" fillId="0" borderId="21" xfId="0" applyNumberFormat="1" applyFont="1" applyBorder="1" applyAlignment="1">
      <alignment vertical="center"/>
    </xf>
    <xf numFmtId="0" fontId="28" fillId="0" borderId="0" xfId="0" applyFont="1" applyAlignment="1">
      <alignment horizontal="left" vertical="center"/>
    </xf>
    <xf numFmtId="0" fontId="0" fillId="0" borderId="3" xfId="0" applyBorder="1" applyAlignment="1">
      <alignment vertical="center" wrapText="1"/>
    </xf>
    <xf numFmtId="0" fontId="16"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20" fillId="4" borderId="0" xfId="0" applyFont="1" applyFill="1" applyAlignment="1">
      <alignment horizontal="left" vertical="center"/>
    </xf>
    <xf numFmtId="0" fontId="20" fillId="4" borderId="0" xfId="0" applyFont="1" applyFill="1" applyAlignment="1">
      <alignment horizontal="right" vertical="center"/>
    </xf>
    <xf numFmtId="0" fontId="29"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0" fillId="4" borderId="16"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4" fontId="22" fillId="0" borderId="0" xfId="0" applyNumberFormat="1" applyFont="1"/>
    <xf numFmtId="166" fontId="30" fillId="0" borderId="12" xfId="0" applyNumberFormat="1" applyFont="1" applyBorder="1"/>
    <xf numFmtId="166" fontId="30" fillId="0" borderId="13" xfId="0" applyNumberFormat="1" applyFont="1" applyBorder="1"/>
    <xf numFmtId="4" fontId="31"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0" fillId="0" borderId="22" xfId="0" applyFont="1" applyBorder="1" applyAlignment="1">
      <alignment horizontal="center" vertical="center"/>
    </xf>
    <xf numFmtId="49" fontId="20" fillId="0" borderId="22" xfId="0" applyNumberFormat="1" applyFont="1" applyBorder="1" applyAlignment="1">
      <alignment horizontal="left" vertical="center" wrapText="1"/>
    </xf>
    <xf numFmtId="0" fontId="20" fillId="0" borderId="22" xfId="0" applyFont="1" applyBorder="1" applyAlignment="1">
      <alignment horizontal="left" vertical="center" wrapText="1"/>
    </xf>
    <xf numFmtId="0" fontId="20" fillId="0" borderId="22" xfId="0" applyFont="1" applyBorder="1" applyAlignment="1">
      <alignment horizontal="center" vertical="center" wrapText="1"/>
    </xf>
    <xf numFmtId="167" fontId="20" fillId="0" borderId="22" xfId="0" applyNumberFormat="1" applyFont="1" applyBorder="1" applyAlignment="1">
      <alignment vertical="center"/>
    </xf>
    <xf numFmtId="4" fontId="20" fillId="2" borderId="22" xfId="0" applyNumberFormat="1" applyFont="1" applyFill="1" applyBorder="1" applyAlignment="1" applyProtection="1">
      <alignment vertical="center"/>
      <protection locked="0"/>
    </xf>
    <xf numFmtId="4" fontId="20" fillId="0" borderId="22" xfId="0" applyNumberFormat="1" applyFont="1" applyBorder="1" applyAlignment="1">
      <alignment vertical="center"/>
    </xf>
    <xf numFmtId="0" fontId="21" fillId="2" borderId="14" xfId="0" applyFont="1" applyFill="1" applyBorder="1" applyAlignment="1" applyProtection="1">
      <alignment horizontal="left" vertical="center"/>
      <protection locked="0"/>
    </xf>
    <xf numFmtId="0" fontId="21" fillId="0" borderId="0" xfId="0" applyFont="1" applyAlignment="1">
      <alignment horizontal="center" vertical="center"/>
    </xf>
    <xf numFmtId="166" fontId="21" fillId="0" borderId="0" xfId="0" applyNumberFormat="1" applyFont="1" applyAlignment="1">
      <alignment vertical="center"/>
    </xf>
    <xf numFmtId="166" fontId="21" fillId="0" borderId="15" xfId="0" applyNumberFormat="1" applyFont="1" applyBorder="1" applyAlignment="1">
      <alignment vertical="center"/>
    </xf>
    <xf numFmtId="0" fontId="20" fillId="0" borderId="0" xfId="0" applyFont="1" applyAlignment="1">
      <alignment horizontal="left" vertical="center"/>
    </xf>
    <xf numFmtId="4" fontId="0" fillId="0" borderId="0" xfId="0" applyNumberFormat="1" applyAlignment="1">
      <alignment vertical="center"/>
    </xf>
    <xf numFmtId="0" fontId="32" fillId="0" borderId="0" xfId="0" applyFont="1" applyAlignment="1">
      <alignment horizontal="left" vertical="center"/>
    </xf>
    <xf numFmtId="0" fontId="33" fillId="0" borderId="0" xfId="0" applyFont="1" applyAlignment="1">
      <alignment horizontal="left" vertical="center" wrapText="1"/>
    </xf>
    <xf numFmtId="0" fontId="0" fillId="0" borderId="0" xfId="0" applyAlignment="1" applyProtection="1">
      <alignment vertical="center"/>
      <protection locked="0"/>
    </xf>
    <xf numFmtId="0" fontId="0" fillId="0" borderId="14" xfId="0" applyBorder="1" applyAlignment="1">
      <alignment vertical="center"/>
    </xf>
    <xf numFmtId="0" fontId="34"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35" fillId="0" borderId="22" xfId="0" applyFont="1" applyBorder="1" applyAlignment="1">
      <alignment horizontal="center" vertical="center"/>
    </xf>
    <xf numFmtId="49" fontId="35" fillId="0" borderId="22" xfId="0" applyNumberFormat="1" applyFont="1" applyBorder="1" applyAlignment="1">
      <alignment horizontal="left" vertical="center" wrapText="1"/>
    </xf>
    <xf numFmtId="0" fontId="35" fillId="0" borderId="22" xfId="0" applyFont="1" applyBorder="1" applyAlignment="1">
      <alignment horizontal="left" vertical="center" wrapText="1"/>
    </xf>
    <xf numFmtId="0" fontId="35" fillId="0" borderId="22" xfId="0" applyFont="1" applyBorder="1" applyAlignment="1">
      <alignment horizontal="center" vertical="center" wrapText="1"/>
    </xf>
    <xf numFmtId="167" fontId="35" fillId="0" borderId="22" xfId="0" applyNumberFormat="1" applyFont="1" applyBorder="1" applyAlignment="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Alignment="1">
      <alignment horizontal="center"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0" xfId="0" applyAlignment="1">
      <alignment vertical="top"/>
    </xf>
    <xf numFmtId="0" fontId="37" fillId="0" borderId="23" xfId="0" applyFont="1" applyBorder="1" applyAlignment="1">
      <alignment vertical="center" wrapText="1"/>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6" xfId="0" applyFont="1" applyBorder="1" applyAlignment="1">
      <alignment vertical="center" wrapText="1"/>
    </xf>
    <xf numFmtId="0" fontId="37" fillId="0" borderId="28" xfId="0" applyFont="1" applyBorder="1" applyAlignment="1">
      <alignment vertical="center" wrapText="1"/>
    </xf>
    <xf numFmtId="0" fontId="39" fillId="0" borderId="27" xfId="0" applyFont="1" applyBorder="1" applyAlignment="1">
      <alignment horizontal="left" vertical="center" wrapText="1"/>
    </xf>
    <xf numFmtId="0" fontId="40" fillId="0" borderId="27" xfId="0" applyFont="1" applyBorder="1" applyAlignment="1">
      <alignment horizontal="left" vertical="center" wrapText="1"/>
    </xf>
    <xf numFmtId="0" fontId="41" fillId="0" borderId="26" xfId="0" applyFont="1" applyBorder="1" applyAlignment="1">
      <alignment vertical="center" wrapText="1"/>
    </xf>
    <xf numFmtId="0" fontId="40" fillId="0" borderId="27" xfId="0" applyFont="1" applyBorder="1" applyAlignment="1">
      <alignment vertical="center" wrapText="1"/>
    </xf>
    <xf numFmtId="0" fontId="40" fillId="0" borderId="27" xfId="0" applyFont="1" applyBorder="1" applyAlignment="1">
      <alignment horizontal="left" vertical="center"/>
    </xf>
    <xf numFmtId="0" fontId="40" fillId="0" borderId="27" xfId="0" applyFont="1" applyBorder="1" applyAlignment="1">
      <alignment vertical="center"/>
    </xf>
    <xf numFmtId="49" fontId="40" fillId="0" borderId="27" xfId="0" applyNumberFormat="1" applyFont="1" applyBorder="1" applyAlignment="1">
      <alignment vertical="center" wrapText="1"/>
    </xf>
    <xf numFmtId="0" fontId="37" fillId="0" borderId="30" xfId="0" applyFont="1" applyBorder="1" applyAlignment="1">
      <alignment vertical="center" wrapText="1"/>
    </xf>
    <xf numFmtId="0" fontId="42" fillId="0" borderId="29" xfId="0" applyFont="1" applyBorder="1" applyAlignment="1">
      <alignment vertical="center" wrapText="1"/>
    </xf>
    <xf numFmtId="0" fontId="37" fillId="0" borderId="31" xfId="0" applyFont="1" applyBorder="1" applyAlignment="1">
      <alignment vertical="center" wrapText="1"/>
    </xf>
    <xf numFmtId="0" fontId="37" fillId="0" borderId="27" xfId="0" applyFont="1" applyBorder="1" applyAlignment="1">
      <alignment vertical="top"/>
    </xf>
    <xf numFmtId="0" fontId="37" fillId="0" borderId="0" xfId="0" applyFont="1" applyAlignment="1">
      <alignment vertical="top"/>
    </xf>
    <xf numFmtId="0" fontId="37" fillId="0" borderId="23" xfId="0" applyFont="1" applyBorder="1" applyAlignment="1">
      <alignment horizontal="left" vertical="center"/>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8" xfId="0" applyFont="1" applyBorder="1" applyAlignment="1">
      <alignment horizontal="left" vertical="center"/>
    </xf>
    <xf numFmtId="0" fontId="39" fillId="0" borderId="27" xfId="0" applyFont="1" applyBorder="1" applyAlignment="1">
      <alignment horizontal="left" vertical="center"/>
    </xf>
    <xf numFmtId="0" fontId="43"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3" fillId="0" borderId="29" xfId="0" applyFont="1" applyBorder="1" applyAlignment="1">
      <alignment horizontal="left" vertical="center"/>
    </xf>
    <xf numFmtId="0" fontId="44" fillId="0" borderId="27" xfId="0" applyFont="1" applyBorder="1" applyAlignment="1">
      <alignment horizontal="left" vertical="center"/>
    </xf>
    <xf numFmtId="0" fontId="41" fillId="0" borderId="0" xfId="0" applyFont="1" applyAlignment="1">
      <alignment horizontal="left" vertical="center"/>
    </xf>
    <xf numFmtId="0" fontId="45" fillId="0" borderId="27" xfId="0" applyFont="1" applyBorder="1" applyAlignment="1">
      <alignment horizontal="left" vertical="center"/>
    </xf>
    <xf numFmtId="0" fontId="40" fillId="0" borderId="27" xfId="0" applyFont="1" applyBorder="1" applyAlignment="1">
      <alignment horizontal="center" vertical="center"/>
    </xf>
    <xf numFmtId="0" fontId="40" fillId="0" borderId="0" xfId="0" applyFont="1" applyAlignment="1">
      <alignment horizontal="left" vertical="center"/>
    </xf>
    <xf numFmtId="0" fontId="41" fillId="0" borderId="26" xfId="0" applyFont="1" applyBorder="1" applyAlignment="1">
      <alignment horizontal="left" vertical="center"/>
    </xf>
    <xf numFmtId="0" fontId="37" fillId="0" borderId="30" xfId="0" applyFont="1" applyBorder="1" applyAlignment="1">
      <alignment horizontal="left" vertical="center"/>
    </xf>
    <xf numFmtId="0" fontId="42" fillId="0" borderId="29" xfId="0" applyFont="1" applyBorder="1" applyAlignment="1">
      <alignment horizontal="left" vertical="center"/>
    </xf>
    <xf numFmtId="0" fontId="37" fillId="0" borderId="31" xfId="0" applyFont="1" applyBorder="1" applyAlignment="1">
      <alignment horizontal="left" vertical="center"/>
    </xf>
    <xf numFmtId="0" fontId="37" fillId="0" borderId="27" xfId="0" applyFont="1" applyBorder="1" applyAlignment="1">
      <alignment horizontal="left" vertical="center"/>
    </xf>
    <xf numFmtId="0" fontId="42" fillId="0" borderId="27" xfId="0" applyFont="1" applyBorder="1" applyAlignment="1">
      <alignment horizontal="left" vertical="center"/>
    </xf>
    <xf numFmtId="0" fontId="43" fillId="0" borderId="27" xfId="0" applyFont="1" applyBorder="1" applyAlignment="1">
      <alignment horizontal="left" vertical="center"/>
    </xf>
    <xf numFmtId="0" fontId="41" fillId="0" borderId="29" xfId="0" applyFont="1" applyBorder="1" applyAlignment="1">
      <alignment horizontal="left" vertical="center"/>
    </xf>
    <xf numFmtId="0" fontId="37" fillId="0" borderId="27" xfId="0" applyFont="1" applyBorder="1" applyAlignment="1">
      <alignment horizontal="left" vertical="center" wrapText="1"/>
    </xf>
    <xf numFmtId="0" fontId="41" fillId="0" borderId="27" xfId="0" applyFont="1" applyBorder="1" applyAlignment="1">
      <alignment horizontal="left" vertical="center" wrapText="1"/>
    </xf>
    <xf numFmtId="0" fontId="41" fillId="0" borderId="27" xfId="0" applyFont="1" applyBorder="1" applyAlignment="1">
      <alignment horizontal="center"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8" xfId="0" applyFont="1" applyBorder="1" applyAlignment="1">
      <alignment horizontal="left" vertical="center" wrapText="1"/>
    </xf>
    <xf numFmtId="0" fontId="43" fillId="0" borderId="26" xfId="0" applyFont="1" applyBorder="1" applyAlignment="1">
      <alignment horizontal="left" vertical="center" wrapText="1"/>
    </xf>
    <xf numFmtId="0" fontId="43" fillId="0" borderId="28"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0" fillId="0" borderId="27" xfId="0" applyFont="1" applyBorder="1" applyAlignment="1">
      <alignment horizontal="left" vertical="top"/>
    </xf>
    <xf numFmtId="0" fontId="40" fillId="0" borderId="27"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1" fillId="0" borderId="27" xfId="0" applyFont="1" applyBorder="1" applyAlignment="1">
      <alignment horizontal="center" vertical="center"/>
    </xf>
    <xf numFmtId="0" fontId="43" fillId="0" borderId="0" xfId="0" applyFont="1" applyAlignment="1">
      <alignment vertical="center"/>
    </xf>
    <xf numFmtId="0" fontId="39" fillId="0" borderId="27" xfId="0" applyFont="1" applyBorder="1" applyAlignment="1">
      <alignment vertical="center"/>
    </xf>
    <xf numFmtId="0" fontId="43" fillId="0" borderId="29" xfId="0" applyFont="1" applyBorder="1" applyAlignment="1">
      <alignment vertical="center"/>
    </xf>
    <xf numFmtId="0" fontId="39" fillId="0" borderId="29" xfId="0" applyFont="1" applyBorder="1" applyAlignment="1">
      <alignment vertical="center"/>
    </xf>
    <xf numFmtId="0" fontId="40" fillId="0" borderId="27" xfId="0" applyFont="1" applyBorder="1" applyAlignment="1">
      <alignment vertical="top"/>
    </xf>
    <xf numFmtId="49" fontId="40" fillId="0" borderId="27"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3" fillId="0" borderId="29" xfId="0" applyFont="1" applyBorder="1"/>
    <xf numFmtId="0" fontId="37" fillId="0" borderId="26" xfId="0" applyFont="1" applyBorder="1" applyAlignment="1">
      <alignment vertical="top"/>
    </xf>
    <xf numFmtId="0" fontId="37" fillId="0" borderId="28" xfId="0" applyFont="1" applyBorder="1" applyAlignment="1">
      <alignmen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0" fontId="0" fillId="0" borderId="0" xfId="0"/>
    <xf numFmtId="4" fontId="26"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4" fontId="22" fillId="0" borderId="0" xfId="0" applyNumberFormat="1" applyFont="1" applyAlignment="1">
      <alignment horizontal="right" vertical="center"/>
    </xf>
    <xf numFmtId="4" fontId="22" fillId="0" borderId="0" xfId="0" applyNumberFormat="1" applyFont="1" applyAlignment="1">
      <alignment vertical="center"/>
    </xf>
    <xf numFmtId="0" fontId="20" fillId="4" borderId="6" xfId="0" applyFont="1" applyFill="1" applyBorder="1" applyAlignment="1">
      <alignment horizontal="center" vertical="center"/>
    </xf>
    <xf numFmtId="0" fontId="20" fillId="4" borderId="7" xfId="0" applyFont="1" applyFill="1" applyBorder="1" applyAlignment="1">
      <alignment horizontal="left" vertical="center"/>
    </xf>
    <xf numFmtId="0" fontId="20" fillId="4" borderId="7" xfId="0" applyFont="1" applyFill="1" applyBorder="1" applyAlignment="1">
      <alignment horizontal="center" vertical="center"/>
    </xf>
    <xf numFmtId="0" fontId="20" fillId="4" borderId="7" xfId="0" applyFont="1" applyFill="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Alignment="1">
      <alignment horizontal="left" vertical="center"/>
    </xf>
    <xf numFmtId="4" fontId="17"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7" xfId="0" applyFont="1" applyFill="1" applyBorder="1" applyAlignment="1">
      <alignment horizontal="left" vertical="center"/>
    </xf>
    <xf numFmtId="0" fontId="0" fillId="3" borderId="7" xfId="0" applyFill="1" applyBorder="1" applyAlignment="1">
      <alignment vertical="center"/>
    </xf>
    <xf numFmtId="4" fontId="4" fillId="3" borderId="7" xfId="0" applyNumberFormat="1" applyFont="1" applyFill="1" applyBorder="1" applyAlignment="1">
      <alignment vertical="center"/>
    </xf>
    <xf numFmtId="0" fontId="0" fillId="3" borderId="8" xfId="0" applyFill="1" applyBorder="1" applyAlignment="1">
      <alignment vertical="center"/>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6"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40" fillId="0" borderId="27" xfId="0" applyFont="1" applyBorder="1" applyAlignment="1">
      <alignment horizontal="left" vertical="center" wrapText="1"/>
    </xf>
    <xf numFmtId="0" fontId="38" fillId="0" borderId="27" xfId="0" applyFont="1" applyBorder="1" applyAlignment="1">
      <alignment horizontal="center" vertical="center" wrapText="1"/>
    </xf>
    <xf numFmtId="0" fontId="39" fillId="0" borderId="29" xfId="0" applyFont="1" applyBorder="1" applyAlignment="1">
      <alignment horizontal="left" wrapText="1"/>
    </xf>
    <xf numFmtId="0" fontId="38" fillId="0" borderId="27" xfId="0" applyFont="1" applyBorder="1" applyAlignment="1">
      <alignment horizontal="center" vertical="center"/>
    </xf>
    <xf numFmtId="49" fontId="40" fillId="0" borderId="27" xfId="0" applyNumberFormat="1" applyFont="1" applyBorder="1" applyAlignment="1">
      <alignment horizontal="left" vertical="center" wrapText="1"/>
    </xf>
    <xf numFmtId="0" fontId="40" fillId="0" borderId="27" xfId="0" applyFont="1" applyBorder="1" applyAlignment="1">
      <alignment horizontal="left" vertical="top"/>
    </xf>
    <xf numFmtId="0" fontId="40" fillId="0" borderId="27" xfId="0" applyFont="1" applyBorder="1" applyAlignment="1">
      <alignment horizontal="left" vertical="center"/>
    </xf>
    <xf numFmtId="0" fontId="39"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8"/>
  <sheetViews>
    <sheetView showGridLines="0" tabSelected="1" workbookViewId="0">
      <selection activeCell="AN19" sqref="AN19"/>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5" t="s">
        <v>0</v>
      </c>
      <c r="AZ1" s="15" t="s">
        <v>1</v>
      </c>
      <c r="BA1" s="15" t="s">
        <v>2</v>
      </c>
      <c r="BB1" s="15" t="s">
        <v>3</v>
      </c>
      <c r="BT1" s="15" t="s">
        <v>4</v>
      </c>
      <c r="BU1" s="15" t="s">
        <v>4</v>
      </c>
      <c r="BV1" s="15" t="s">
        <v>5</v>
      </c>
    </row>
    <row r="2" spans="1:74" ht="36.950000000000003" customHeight="1">
      <c r="AR2" s="249"/>
      <c r="AS2" s="249"/>
      <c r="AT2" s="249"/>
      <c r="AU2" s="249"/>
      <c r="AV2" s="249"/>
      <c r="AW2" s="249"/>
      <c r="AX2" s="249"/>
      <c r="AY2" s="249"/>
      <c r="AZ2" s="249"/>
      <c r="BA2" s="249"/>
      <c r="BB2" s="249"/>
      <c r="BC2" s="249"/>
      <c r="BD2" s="249"/>
      <c r="BE2" s="249"/>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19"/>
      <c r="D4" s="20" t="s">
        <v>9</v>
      </c>
      <c r="AR4" s="19"/>
      <c r="AS4" s="21" t="s">
        <v>10</v>
      </c>
      <c r="BE4" s="22" t="s">
        <v>11</v>
      </c>
      <c r="BS4" s="16" t="s">
        <v>12</v>
      </c>
    </row>
    <row r="5" spans="1:74" ht="12" customHeight="1">
      <c r="B5" s="19"/>
      <c r="D5" s="23" t="s">
        <v>13</v>
      </c>
      <c r="K5" s="278" t="s">
        <v>14</v>
      </c>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R5" s="19"/>
      <c r="BE5" s="275" t="s">
        <v>15</v>
      </c>
      <c r="BS5" s="16" t="s">
        <v>6</v>
      </c>
    </row>
    <row r="6" spans="1:74" ht="36.950000000000003" customHeight="1">
      <c r="B6" s="19"/>
      <c r="D6" s="25" t="s">
        <v>16</v>
      </c>
      <c r="K6" s="279" t="s">
        <v>17</v>
      </c>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R6" s="19"/>
      <c r="BE6" s="276"/>
      <c r="BS6" s="16" t="s">
        <v>6</v>
      </c>
    </row>
    <row r="7" spans="1:74" ht="12" customHeight="1">
      <c r="B7" s="19"/>
      <c r="D7" s="26" t="s">
        <v>18</v>
      </c>
      <c r="K7" s="24" t="s">
        <v>19</v>
      </c>
      <c r="AK7" s="26" t="s">
        <v>20</v>
      </c>
      <c r="AN7" s="24" t="s">
        <v>19</v>
      </c>
      <c r="AR7" s="19"/>
      <c r="BE7" s="276"/>
      <c r="BS7" s="16" t="s">
        <v>6</v>
      </c>
    </row>
    <row r="8" spans="1:74" ht="12" customHeight="1">
      <c r="B8" s="19"/>
      <c r="D8" s="26" t="s">
        <v>21</v>
      </c>
      <c r="K8" s="24" t="s">
        <v>22</v>
      </c>
      <c r="AK8" s="26" t="s">
        <v>23</v>
      </c>
      <c r="AN8" s="27" t="s">
        <v>24</v>
      </c>
      <c r="AR8" s="19"/>
      <c r="BE8" s="276"/>
      <c r="BS8" s="16" t="s">
        <v>6</v>
      </c>
    </row>
    <row r="9" spans="1:74" ht="14.45" customHeight="1">
      <c r="B9" s="19"/>
      <c r="AR9" s="19"/>
      <c r="BE9" s="276"/>
      <c r="BS9" s="16" t="s">
        <v>6</v>
      </c>
    </row>
    <row r="10" spans="1:74" ht="12" customHeight="1">
      <c r="B10" s="19"/>
      <c r="D10" s="26" t="s">
        <v>25</v>
      </c>
      <c r="AK10" s="26" t="s">
        <v>26</v>
      </c>
      <c r="AN10" s="24" t="s">
        <v>19</v>
      </c>
      <c r="AR10" s="19"/>
      <c r="BE10" s="276"/>
      <c r="BS10" s="16" t="s">
        <v>6</v>
      </c>
    </row>
    <row r="11" spans="1:74" ht="18.399999999999999" customHeight="1">
      <c r="B11" s="19"/>
      <c r="E11" s="24" t="s">
        <v>27</v>
      </c>
      <c r="AK11" s="26" t="s">
        <v>28</v>
      </c>
      <c r="AN11" s="24" t="s">
        <v>19</v>
      </c>
      <c r="AR11" s="19"/>
      <c r="BE11" s="276"/>
      <c r="BS11" s="16" t="s">
        <v>6</v>
      </c>
    </row>
    <row r="12" spans="1:74" ht="6.95" customHeight="1">
      <c r="B12" s="19"/>
      <c r="AR12" s="19"/>
      <c r="BE12" s="276"/>
      <c r="BS12" s="16" t="s">
        <v>6</v>
      </c>
    </row>
    <row r="13" spans="1:74" ht="12" customHeight="1">
      <c r="B13" s="19"/>
      <c r="D13" s="26" t="s">
        <v>29</v>
      </c>
      <c r="AK13" s="26" t="s">
        <v>26</v>
      </c>
      <c r="AN13" s="28" t="s">
        <v>864</v>
      </c>
      <c r="AR13" s="19"/>
      <c r="BE13" s="276"/>
      <c r="BS13" s="16" t="s">
        <v>6</v>
      </c>
    </row>
    <row r="14" spans="1:74" ht="12.75">
      <c r="B14" s="19"/>
      <c r="E14" s="280" t="s">
        <v>862</v>
      </c>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6" t="s">
        <v>28</v>
      </c>
      <c r="AN14" s="28" t="s">
        <v>863</v>
      </c>
      <c r="AR14" s="19"/>
      <c r="BE14" s="276"/>
      <c r="BS14" s="16" t="s">
        <v>6</v>
      </c>
    </row>
    <row r="15" spans="1:74" ht="6.95" customHeight="1">
      <c r="B15" s="19"/>
      <c r="AR15" s="19"/>
      <c r="BE15" s="276"/>
      <c r="BS15" s="16" t="s">
        <v>4</v>
      </c>
    </row>
    <row r="16" spans="1:74" ht="12" customHeight="1">
      <c r="B16" s="19"/>
      <c r="D16" s="26" t="s">
        <v>30</v>
      </c>
      <c r="AK16" s="26" t="s">
        <v>26</v>
      </c>
      <c r="AN16" s="24" t="s">
        <v>19</v>
      </c>
      <c r="AR16" s="19"/>
      <c r="BE16" s="276"/>
      <c r="BS16" s="16" t="s">
        <v>4</v>
      </c>
    </row>
    <row r="17" spans="2:71" ht="18.399999999999999" customHeight="1">
      <c r="B17" s="19"/>
      <c r="E17" s="24" t="s">
        <v>31</v>
      </c>
      <c r="AK17" s="26" t="s">
        <v>28</v>
      </c>
      <c r="AN17" s="24" t="s">
        <v>19</v>
      </c>
      <c r="AR17" s="19"/>
      <c r="BE17" s="276"/>
      <c r="BS17" s="16" t="s">
        <v>32</v>
      </c>
    </row>
    <row r="18" spans="2:71" ht="6.95" customHeight="1">
      <c r="B18" s="19"/>
      <c r="AR18" s="19"/>
      <c r="BE18" s="276"/>
      <c r="BS18" s="16" t="s">
        <v>6</v>
      </c>
    </row>
    <row r="19" spans="2:71" ht="12" customHeight="1">
      <c r="B19" s="19"/>
      <c r="D19" s="26" t="s">
        <v>33</v>
      </c>
      <c r="AK19" s="26" t="s">
        <v>26</v>
      </c>
      <c r="AN19" s="24" t="s">
        <v>19</v>
      </c>
      <c r="AR19" s="19"/>
      <c r="BE19" s="276"/>
      <c r="BS19" s="16" t="s">
        <v>6</v>
      </c>
    </row>
    <row r="20" spans="2:71" ht="18.399999999999999" customHeight="1">
      <c r="B20" s="19"/>
      <c r="E20" s="24" t="s">
        <v>34</v>
      </c>
      <c r="AK20" s="26" t="s">
        <v>28</v>
      </c>
      <c r="AN20" s="24" t="s">
        <v>19</v>
      </c>
      <c r="AR20" s="19"/>
      <c r="BE20" s="276"/>
      <c r="BS20" s="16" t="s">
        <v>32</v>
      </c>
    </row>
    <row r="21" spans="2:71" ht="6.95" customHeight="1">
      <c r="B21" s="19"/>
      <c r="AR21" s="19"/>
      <c r="BE21" s="276"/>
    </row>
    <row r="22" spans="2:71" ht="12" customHeight="1">
      <c r="B22" s="19"/>
      <c r="D22" s="26" t="s">
        <v>35</v>
      </c>
      <c r="AR22" s="19"/>
      <c r="BE22" s="276"/>
    </row>
    <row r="23" spans="2:71" ht="47.25" customHeight="1">
      <c r="B23" s="19"/>
      <c r="E23" s="282" t="s">
        <v>36</v>
      </c>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R23" s="19"/>
      <c r="BE23" s="276"/>
    </row>
    <row r="24" spans="2:71" ht="6.95" customHeight="1">
      <c r="B24" s="19"/>
      <c r="AR24" s="19"/>
      <c r="BE24" s="276"/>
    </row>
    <row r="25" spans="2:71" ht="6.95"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276"/>
    </row>
    <row r="26" spans="2:71" s="1" customFormat="1" ht="25.9" customHeight="1">
      <c r="B26" s="31"/>
      <c r="D26" s="32" t="s">
        <v>37</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83">
        <f>ROUND(AG54,2)</f>
        <v>1861895.13</v>
      </c>
      <c r="AL26" s="284"/>
      <c r="AM26" s="284"/>
      <c r="AN26" s="284"/>
      <c r="AO26" s="284"/>
      <c r="AR26" s="31"/>
      <c r="BE26" s="276"/>
    </row>
    <row r="27" spans="2:71" s="1" customFormat="1" ht="6.95" customHeight="1">
      <c r="B27" s="31"/>
      <c r="AR27" s="31"/>
      <c r="BE27" s="276"/>
    </row>
    <row r="28" spans="2:71" s="1" customFormat="1" ht="12.75">
      <c r="B28" s="31"/>
      <c r="L28" s="285" t="s">
        <v>38</v>
      </c>
      <c r="M28" s="285"/>
      <c r="N28" s="285"/>
      <c r="O28" s="285"/>
      <c r="P28" s="285"/>
      <c r="W28" s="285" t="s">
        <v>39</v>
      </c>
      <c r="X28" s="285"/>
      <c r="Y28" s="285"/>
      <c r="Z28" s="285"/>
      <c r="AA28" s="285"/>
      <c r="AB28" s="285"/>
      <c r="AC28" s="285"/>
      <c r="AD28" s="285"/>
      <c r="AE28" s="285"/>
      <c r="AK28" s="285" t="s">
        <v>40</v>
      </c>
      <c r="AL28" s="285"/>
      <c r="AM28" s="285"/>
      <c r="AN28" s="285"/>
      <c r="AO28" s="285"/>
      <c r="AR28" s="31"/>
      <c r="BE28" s="276"/>
    </row>
    <row r="29" spans="2:71" s="2" customFormat="1" ht="14.45" customHeight="1">
      <c r="B29" s="35"/>
      <c r="D29" s="26" t="s">
        <v>41</v>
      </c>
      <c r="F29" s="26" t="s">
        <v>42</v>
      </c>
      <c r="L29" s="270">
        <v>0.21</v>
      </c>
      <c r="M29" s="269"/>
      <c r="N29" s="269"/>
      <c r="O29" s="269"/>
      <c r="P29" s="269"/>
      <c r="W29" s="268">
        <f>ROUND(AZ54, 2)</f>
        <v>1861895.13</v>
      </c>
      <c r="X29" s="269"/>
      <c r="Y29" s="269"/>
      <c r="Z29" s="269"/>
      <c r="AA29" s="269"/>
      <c r="AB29" s="269"/>
      <c r="AC29" s="269"/>
      <c r="AD29" s="269"/>
      <c r="AE29" s="269"/>
      <c r="AK29" s="268">
        <f>ROUND(AV54, 2)</f>
        <v>390997.98</v>
      </c>
      <c r="AL29" s="269"/>
      <c r="AM29" s="269"/>
      <c r="AN29" s="269"/>
      <c r="AO29" s="269"/>
      <c r="AR29" s="35"/>
      <c r="BE29" s="277"/>
    </row>
    <row r="30" spans="2:71" s="2" customFormat="1" ht="14.45" customHeight="1">
      <c r="B30" s="35"/>
      <c r="F30" s="26" t="s">
        <v>43</v>
      </c>
      <c r="L30" s="270">
        <v>0.15</v>
      </c>
      <c r="M30" s="269"/>
      <c r="N30" s="269"/>
      <c r="O30" s="269"/>
      <c r="P30" s="269"/>
      <c r="W30" s="268">
        <f>ROUND(BA54, 2)</f>
        <v>0</v>
      </c>
      <c r="X30" s="269"/>
      <c r="Y30" s="269"/>
      <c r="Z30" s="269"/>
      <c r="AA30" s="269"/>
      <c r="AB30" s="269"/>
      <c r="AC30" s="269"/>
      <c r="AD30" s="269"/>
      <c r="AE30" s="269"/>
      <c r="AK30" s="268">
        <f>ROUND(AW54, 2)</f>
        <v>0</v>
      </c>
      <c r="AL30" s="269"/>
      <c r="AM30" s="269"/>
      <c r="AN30" s="269"/>
      <c r="AO30" s="269"/>
      <c r="AR30" s="35"/>
      <c r="BE30" s="277"/>
    </row>
    <row r="31" spans="2:71" s="2" customFormat="1" ht="14.45" hidden="1" customHeight="1">
      <c r="B31" s="35"/>
      <c r="F31" s="26" t="s">
        <v>44</v>
      </c>
      <c r="L31" s="270">
        <v>0.21</v>
      </c>
      <c r="M31" s="269"/>
      <c r="N31" s="269"/>
      <c r="O31" s="269"/>
      <c r="P31" s="269"/>
      <c r="W31" s="268">
        <f>ROUND(BB54, 2)</f>
        <v>0</v>
      </c>
      <c r="X31" s="269"/>
      <c r="Y31" s="269"/>
      <c r="Z31" s="269"/>
      <c r="AA31" s="269"/>
      <c r="AB31" s="269"/>
      <c r="AC31" s="269"/>
      <c r="AD31" s="269"/>
      <c r="AE31" s="269"/>
      <c r="AK31" s="268">
        <v>0</v>
      </c>
      <c r="AL31" s="269"/>
      <c r="AM31" s="269"/>
      <c r="AN31" s="269"/>
      <c r="AO31" s="269"/>
      <c r="AR31" s="35"/>
      <c r="BE31" s="277"/>
    </row>
    <row r="32" spans="2:71" s="2" customFormat="1" ht="14.45" hidden="1" customHeight="1">
      <c r="B32" s="35"/>
      <c r="F32" s="26" t="s">
        <v>45</v>
      </c>
      <c r="L32" s="270">
        <v>0.15</v>
      </c>
      <c r="M32" s="269"/>
      <c r="N32" s="269"/>
      <c r="O32" s="269"/>
      <c r="P32" s="269"/>
      <c r="W32" s="268">
        <f>ROUND(BC54, 2)</f>
        <v>0</v>
      </c>
      <c r="X32" s="269"/>
      <c r="Y32" s="269"/>
      <c r="Z32" s="269"/>
      <c r="AA32" s="269"/>
      <c r="AB32" s="269"/>
      <c r="AC32" s="269"/>
      <c r="AD32" s="269"/>
      <c r="AE32" s="269"/>
      <c r="AK32" s="268">
        <v>0</v>
      </c>
      <c r="AL32" s="269"/>
      <c r="AM32" s="269"/>
      <c r="AN32" s="269"/>
      <c r="AO32" s="269"/>
      <c r="AR32" s="35"/>
      <c r="BE32" s="277"/>
    </row>
    <row r="33" spans="2:44" s="2" customFormat="1" ht="14.45" hidden="1" customHeight="1">
      <c r="B33" s="35"/>
      <c r="F33" s="26" t="s">
        <v>46</v>
      </c>
      <c r="L33" s="270">
        <v>0</v>
      </c>
      <c r="M33" s="269"/>
      <c r="N33" s="269"/>
      <c r="O33" s="269"/>
      <c r="P33" s="269"/>
      <c r="W33" s="268">
        <f>ROUND(BD54, 2)</f>
        <v>0</v>
      </c>
      <c r="X33" s="269"/>
      <c r="Y33" s="269"/>
      <c r="Z33" s="269"/>
      <c r="AA33" s="269"/>
      <c r="AB33" s="269"/>
      <c r="AC33" s="269"/>
      <c r="AD33" s="269"/>
      <c r="AE33" s="269"/>
      <c r="AK33" s="268">
        <v>0</v>
      </c>
      <c r="AL33" s="269"/>
      <c r="AM33" s="269"/>
      <c r="AN33" s="269"/>
      <c r="AO33" s="269"/>
      <c r="AR33" s="35"/>
    </row>
    <row r="34" spans="2:44" s="1" customFormat="1" ht="6.95" customHeight="1">
      <c r="B34" s="31"/>
      <c r="AR34" s="31"/>
    </row>
    <row r="35" spans="2:44" s="1" customFormat="1" ht="25.9" customHeight="1">
      <c r="B35" s="31"/>
      <c r="C35" s="36"/>
      <c r="D35" s="37" t="s">
        <v>47</v>
      </c>
      <c r="E35" s="38"/>
      <c r="F35" s="38"/>
      <c r="G35" s="38"/>
      <c r="H35" s="38"/>
      <c r="I35" s="38"/>
      <c r="J35" s="38"/>
      <c r="K35" s="38"/>
      <c r="L35" s="38"/>
      <c r="M35" s="38"/>
      <c r="N35" s="38"/>
      <c r="O35" s="38"/>
      <c r="P35" s="38"/>
      <c r="Q35" s="38"/>
      <c r="R35" s="38"/>
      <c r="S35" s="38"/>
      <c r="T35" s="39" t="s">
        <v>48</v>
      </c>
      <c r="U35" s="38"/>
      <c r="V35" s="38"/>
      <c r="W35" s="38"/>
      <c r="X35" s="271" t="s">
        <v>49</v>
      </c>
      <c r="Y35" s="272"/>
      <c r="Z35" s="272"/>
      <c r="AA35" s="272"/>
      <c r="AB35" s="272"/>
      <c r="AC35" s="38"/>
      <c r="AD35" s="38"/>
      <c r="AE35" s="38"/>
      <c r="AF35" s="38"/>
      <c r="AG35" s="38"/>
      <c r="AH35" s="38"/>
      <c r="AI35" s="38"/>
      <c r="AJ35" s="38"/>
      <c r="AK35" s="273">
        <f>SUM(AK26:AK33)</f>
        <v>2252893.11</v>
      </c>
      <c r="AL35" s="272"/>
      <c r="AM35" s="272"/>
      <c r="AN35" s="272"/>
      <c r="AO35" s="274"/>
      <c r="AP35" s="36"/>
      <c r="AQ35" s="36"/>
      <c r="AR35" s="31"/>
    </row>
    <row r="36" spans="2:44" s="1" customFormat="1" ht="6.95" customHeight="1">
      <c r="B36" s="31"/>
      <c r="AR36" s="31"/>
    </row>
    <row r="37" spans="2:44" s="1" customFormat="1" ht="6.95" customHeight="1">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31"/>
    </row>
    <row r="41" spans="2:44" s="1" customFormat="1" ht="6.95" customHeight="1">
      <c r="B41" s="42"/>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31"/>
    </row>
    <row r="42" spans="2:44" s="1" customFormat="1" ht="24.95" customHeight="1">
      <c r="B42" s="31"/>
      <c r="C42" s="20" t="s">
        <v>50</v>
      </c>
      <c r="AR42" s="31"/>
    </row>
    <row r="43" spans="2:44" s="1" customFormat="1" ht="6.95" customHeight="1">
      <c r="B43" s="31"/>
      <c r="AR43" s="31"/>
    </row>
    <row r="44" spans="2:44" s="3" customFormat="1" ht="12" customHeight="1">
      <c r="B44" s="44"/>
      <c r="C44" s="26" t="s">
        <v>13</v>
      </c>
      <c r="L44" s="3" t="str">
        <f>K5</f>
        <v>21h099</v>
      </c>
      <c r="AR44" s="44"/>
    </row>
    <row r="45" spans="2:44" s="4" customFormat="1" ht="36.950000000000003" customHeight="1">
      <c r="B45" s="45"/>
      <c r="C45" s="46" t="s">
        <v>16</v>
      </c>
      <c r="L45" s="259" t="str">
        <f>K6</f>
        <v>Bodenský rybník, návrh opravy vodního díla</v>
      </c>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R45" s="45"/>
    </row>
    <row r="46" spans="2:44" s="1" customFormat="1" ht="6.95" customHeight="1">
      <c r="B46" s="31"/>
      <c r="AR46" s="31"/>
    </row>
    <row r="47" spans="2:44" s="1" customFormat="1" ht="12" customHeight="1">
      <c r="B47" s="31"/>
      <c r="C47" s="26" t="s">
        <v>21</v>
      </c>
      <c r="L47" s="47" t="str">
        <f>IF(K8="","",K8)</f>
        <v>Habartov</v>
      </c>
      <c r="AI47" s="26" t="s">
        <v>23</v>
      </c>
      <c r="AM47" s="261" t="str">
        <f>IF(AN8= "","",AN8)</f>
        <v>12. 7. 2021</v>
      </c>
      <c r="AN47" s="261"/>
      <c r="AR47" s="31"/>
    </row>
    <row r="48" spans="2:44" s="1" customFormat="1" ht="6.95" customHeight="1">
      <c r="B48" s="31"/>
      <c r="AR48" s="31"/>
    </row>
    <row r="49" spans="1:91" s="1" customFormat="1" ht="25.7" customHeight="1">
      <c r="B49" s="31"/>
      <c r="C49" s="26" t="s">
        <v>25</v>
      </c>
      <c r="L49" s="3" t="str">
        <f>IF(E11= "","",E11)</f>
        <v>Město Habartov</v>
      </c>
      <c r="AI49" s="26" t="s">
        <v>30</v>
      </c>
      <c r="AM49" s="262" t="str">
        <f>IF(E17="","",E17)</f>
        <v>NOVAQUA s.r.o., Ing. Novák</v>
      </c>
      <c r="AN49" s="263"/>
      <c r="AO49" s="263"/>
      <c r="AP49" s="263"/>
      <c r="AR49" s="31"/>
      <c r="AS49" s="264" t="s">
        <v>51</v>
      </c>
      <c r="AT49" s="265"/>
      <c r="AU49" s="49"/>
      <c r="AV49" s="49"/>
      <c r="AW49" s="49"/>
      <c r="AX49" s="49"/>
      <c r="AY49" s="49"/>
      <c r="AZ49" s="49"/>
      <c r="BA49" s="49"/>
      <c r="BB49" s="49"/>
      <c r="BC49" s="49"/>
      <c r="BD49" s="50"/>
    </row>
    <row r="50" spans="1:91" s="1" customFormat="1" ht="15.2" customHeight="1">
      <c r="B50" s="31"/>
      <c r="C50" s="26" t="s">
        <v>29</v>
      </c>
      <c r="L50" s="3" t="str">
        <f>IF(E14= "Vyplň údaj","",E14)</f>
        <v>bss BÁŇSKÁ STAVEBNÍ SPOLEČNOST s.r.o.</v>
      </c>
      <c r="AI50" s="26" t="s">
        <v>33</v>
      </c>
      <c r="AM50" s="262" t="str">
        <f>IF(E20="","",E20)</f>
        <v>Daniela Hahnová</v>
      </c>
      <c r="AN50" s="263"/>
      <c r="AO50" s="263"/>
      <c r="AP50" s="263"/>
      <c r="AR50" s="31"/>
      <c r="AS50" s="266"/>
      <c r="AT50" s="267"/>
      <c r="BD50" s="52"/>
    </row>
    <row r="51" spans="1:91" s="1" customFormat="1" ht="10.9" customHeight="1">
      <c r="B51" s="31"/>
      <c r="AR51" s="31"/>
      <c r="AS51" s="266"/>
      <c r="AT51" s="267"/>
      <c r="BD51" s="52"/>
    </row>
    <row r="52" spans="1:91" s="1" customFormat="1" ht="29.25" customHeight="1">
      <c r="B52" s="31"/>
      <c r="C52" s="255" t="s">
        <v>52</v>
      </c>
      <c r="D52" s="256"/>
      <c r="E52" s="256"/>
      <c r="F52" s="256"/>
      <c r="G52" s="256"/>
      <c r="H52" s="53"/>
      <c r="I52" s="257" t="s">
        <v>53</v>
      </c>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8" t="s">
        <v>54</v>
      </c>
      <c r="AH52" s="256"/>
      <c r="AI52" s="256"/>
      <c r="AJ52" s="256"/>
      <c r="AK52" s="256"/>
      <c r="AL52" s="256"/>
      <c r="AM52" s="256"/>
      <c r="AN52" s="257" t="s">
        <v>55</v>
      </c>
      <c r="AO52" s="256"/>
      <c r="AP52" s="256"/>
      <c r="AQ52" s="54" t="s">
        <v>56</v>
      </c>
      <c r="AR52" s="31"/>
      <c r="AS52" s="55" t="s">
        <v>57</v>
      </c>
      <c r="AT52" s="56" t="s">
        <v>58</v>
      </c>
      <c r="AU52" s="56" t="s">
        <v>59</v>
      </c>
      <c r="AV52" s="56" t="s">
        <v>60</v>
      </c>
      <c r="AW52" s="56" t="s">
        <v>61</v>
      </c>
      <c r="AX52" s="56" t="s">
        <v>62</v>
      </c>
      <c r="AY52" s="56" t="s">
        <v>63</v>
      </c>
      <c r="AZ52" s="56" t="s">
        <v>64</v>
      </c>
      <c r="BA52" s="56" t="s">
        <v>65</v>
      </c>
      <c r="BB52" s="56" t="s">
        <v>66</v>
      </c>
      <c r="BC52" s="56" t="s">
        <v>67</v>
      </c>
      <c r="BD52" s="57" t="s">
        <v>68</v>
      </c>
    </row>
    <row r="53" spans="1:91" s="1" customFormat="1" ht="10.9" customHeight="1">
      <c r="B53" s="31"/>
      <c r="AR53" s="31"/>
      <c r="AS53" s="58"/>
      <c r="AT53" s="49"/>
      <c r="AU53" s="49"/>
      <c r="AV53" s="49"/>
      <c r="AW53" s="49"/>
      <c r="AX53" s="49"/>
      <c r="AY53" s="49"/>
      <c r="AZ53" s="49"/>
      <c r="BA53" s="49"/>
      <c r="BB53" s="49"/>
      <c r="BC53" s="49"/>
      <c r="BD53" s="50"/>
    </row>
    <row r="54" spans="1:91" s="5" customFormat="1" ht="32.450000000000003" customHeight="1">
      <c r="B54" s="59"/>
      <c r="C54" s="60" t="s">
        <v>69</v>
      </c>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253">
        <f>ROUND(SUM(AG55:AG56),2)</f>
        <v>1861895.13</v>
      </c>
      <c r="AH54" s="253"/>
      <c r="AI54" s="253"/>
      <c r="AJ54" s="253"/>
      <c r="AK54" s="253"/>
      <c r="AL54" s="253"/>
      <c r="AM54" s="253"/>
      <c r="AN54" s="254">
        <f>SUM(AG54,AT54)</f>
        <v>2252893.11</v>
      </c>
      <c r="AO54" s="254"/>
      <c r="AP54" s="254"/>
      <c r="AQ54" s="63" t="s">
        <v>19</v>
      </c>
      <c r="AR54" s="59"/>
      <c r="AS54" s="64">
        <f>ROUND(SUM(AS55:AS56),2)</f>
        <v>0</v>
      </c>
      <c r="AT54" s="65">
        <f>ROUND(SUM(AV54:AW54),2)</f>
        <v>390997.98</v>
      </c>
      <c r="AU54" s="66">
        <f>ROUND(SUM(AU55:AU56),5)</f>
        <v>0</v>
      </c>
      <c r="AV54" s="65">
        <f>ROUND(AZ54*L29,2)</f>
        <v>390997.98</v>
      </c>
      <c r="AW54" s="65">
        <f>ROUND(BA54*L30,2)</f>
        <v>0</v>
      </c>
      <c r="AX54" s="65">
        <f>ROUND(BB54*L29,2)</f>
        <v>0</v>
      </c>
      <c r="AY54" s="65">
        <f>ROUND(BC54*L30,2)</f>
        <v>0</v>
      </c>
      <c r="AZ54" s="65">
        <f>ROUND(SUM(AZ55:AZ56),2)</f>
        <v>1861895.13</v>
      </c>
      <c r="BA54" s="65">
        <f>ROUND(SUM(BA55:BA56),2)</f>
        <v>0</v>
      </c>
      <c r="BB54" s="65">
        <f>ROUND(SUM(BB55:BB56),2)</f>
        <v>0</v>
      </c>
      <c r="BC54" s="65">
        <f>ROUND(SUM(BC55:BC56),2)</f>
        <v>0</v>
      </c>
      <c r="BD54" s="67">
        <f>ROUND(SUM(BD55:BD56),2)</f>
        <v>0</v>
      </c>
      <c r="BS54" s="68" t="s">
        <v>70</v>
      </c>
      <c r="BT54" s="68" t="s">
        <v>71</v>
      </c>
      <c r="BU54" s="69" t="s">
        <v>72</v>
      </c>
      <c r="BV54" s="68" t="s">
        <v>73</v>
      </c>
      <c r="BW54" s="68" t="s">
        <v>5</v>
      </c>
      <c r="BX54" s="68" t="s">
        <v>74</v>
      </c>
      <c r="CL54" s="68" t="s">
        <v>19</v>
      </c>
    </row>
    <row r="55" spans="1:91" s="6" customFormat="1" ht="24.75" customHeight="1">
      <c r="A55" s="70" t="s">
        <v>75</v>
      </c>
      <c r="B55" s="71"/>
      <c r="C55" s="72"/>
      <c r="D55" s="252" t="s">
        <v>76</v>
      </c>
      <c r="E55" s="252"/>
      <c r="F55" s="252"/>
      <c r="G55" s="252"/>
      <c r="H55" s="252"/>
      <c r="I55" s="73"/>
      <c r="J55" s="252" t="s">
        <v>17</v>
      </c>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0">
        <f>'01 - Bodenský rybník, náv...'!J30</f>
        <v>1681895.13</v>
      </c>
      <c r="AH55" s="251"/>
      <c r="AI55" s="251"/>
      <c r="AJ55" s="251"/>
      <c r="AK55" s="251"/>
      <c r="AL55" s="251"/>
      <c r="AM55" s="251"/>
      <c r="AN55" s="250">
        <f>SUM(AG55,AT55)</f>
        <v>2035093.1099999999</v>
      </c>
      <c r="AO55" s="251"/>
      <c r="AP55" s="251"/>
      <c r="AQ55" s="74" t="s">
        <v>77</v>
      </c>
      <c r="AR55" s="71"/>
      <c r="AS55" s="75">
        <v>0</v>
      </c>
      <c r="AT55" s="76">
        <f>ROUND(SUM(AV55:AW55),2)</f>
        <v>353197.98</v>
      </c>
      <c r="AU55" s="77">
        <f>'01 - Bodenský rybník, náv...'!P94</f>
        <v>0</v>
      </c>
      <c r="AV55" s="76">
        <f>'01 - Bodenský rybník, náv...'!J33</f>
        <v>353197.98</v>
      </c>
      <c r="AW55" s="76">
        <f>'01 - Bodenský rybník, náv...'!J34</f>
        <v>0</v>
      </c>
      <c r="AX55" s="76">
        <f>'01 - Bodenský rybník, náv...'!J35</f>
        <v>0</v>
      </c>
      <c r="AY55" s="76">
        <f>'01 - Bodenský rybník, náv...'!J36</f>
        <v>0</v>
      </c>
      <c r="AZ55" s="76">
        <f>'01 - Bodenský rybník, náv...'!F33</f>
        <v>1681895.13</v>
      </c>
      <c r="BA55" s="76">
        <f>'01 - Bodenský rybník, náv...'!F34</f>
        <v>0</v>
      </c>
      <c r="BB55" s="76">
        <f>'01 - Bodenský rybník, náv...'!F35</f>
        <v>0</v>
      </c>
      <c r="BC55" s="76">
        <f>'01 - Bodenský rybník, náv...'!F36</f>
        <v>0</v>
      </c>
      <c r="BD55" s="78">
        <f>'01 - Bodenský rybník, náv...'!F37</f>
        <v>0</v>
      </c>
      <c r="BT55" s="79" t="s">
        <v>78</v>
      </c>
      <c r="BV55" s="79" t="s">
        <v>73</v>
      </c>
      <c r="BW55" s="79" t="s">
        <v>79</v>
      </c>
      <c r="BX55" s="79" t="s">
        <v>5</v>
      </c>
      <c r="CL55" s="79" t="s">
        <v>19</v>
      </c>
      <c r="CM55" s="79" t="s">
        <v>80</v>
      </c>
    </row>
    <row r="56" spans="1:91" s="6" customFormat="1" ht="16.5" customHeight="1">
      <c r="A56" s="70" t="s">
        <v>75</v>
      </c>
      <c r="B56" s="71"/>
      <c r="C56" s="72"/>
      <c r="D56" s="252" t="s">
        <v>81</v>
      </c>
      <c r="E56" s="252"/>
      <c r="F56" s="252"/>
      <c r="G56" s="252"/>
      <c r="H56" s="252"/>
      <c r="I56" s="73"/>
      <c r="J56" s="252" t="s">
        <v>82</v>
      </c>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0">
        <f>'VON - Vedlejší a ostatní ...'!J30</f>
        <v>180000</v>
      </c>
      <c r="AH56" s="251"/>
      <c r="AI56" s="251"/>
      <c r="AJ56" s="251"/>
      <c r="AK56" s="251"/>
      <c r="AL56" s="251"/>
      <c r="AM56" s="251"/>
      <c r="AN56" s="250">
        <f>SUM(AG56,AT56)</f>
        <v>217800</v>
      </c>
      <c r="AO56" s="251"/>
      <c r="AP56" s="251"/>
      <c r="AQ56" s="74" t="s">
        <v>81</v>
      </c>
      <c r="AR56" s="71"/>
      <c r="AS56" s="80">
        <v>0</v>
      </c>
      <c r="AT56" s="81">
        <f>ROUND(SUM(AV56:AW56),2)</f>
        <v>37800</v>
      </c>
      <c r="AU56" s="82">
        <f>'VON - Vedlejší a ostatní ...'!P85</f>
        <v>0</v>
      </c>
      <c r="AV56" s="81">
        <f>'VON - Vedlejší a ostatní ...'!J33</f>
        <v>37800</v>
      </c>
      <c r="AW56" s="81">
        <f>'VON - Vedlejší a ostatní ...'!J34</f>
        <v>0</v>
      </c>
      <c r="AX56" s="81">
        <f>'VON - Vedlejší a ostatní ...'!J35</f>
        <v>0</v>
      </c>
      <c r="AY56" s="81">
        <f>'VON - Vedlejší a ostatní ...'!J36</f>
        <v>0</v>
      </c>
      <c r="AZ56" s="81">
        <f>'VON - Vedlejší a ostatní ...'!F33</f>
        <v>180000</v>
      </c>
      <c r="BA56" s="81">
        <f>'VON - Vedlejší a ostatní ...'!F34</f>
        <v>0</v>
      </c>
      <c r="BB56" s="81">
        <f>'VON - Vedlejší a ostatní ...'!F35</f>
        <v>0</v>
      </c>
      <c r="BC56" s="81">
        <f>'VON - Vedlejší a ostatní ...'!F36</f>
        <v>0</v>
      </c>
      <c r="BD56" s="83">
        <f>'VON - Vedlejší a ostatní ...'!F37</f>
        <v>0</v>
      </c>
      <c r="BT56" s="79" t="s">
        <v>78</v>
      </c>
      <c r="BV56" s="79" t="s">
        <v>73</v>
      </c>
      <c r="BW56" s="79" t="s">
        <v>83</v>
      </c>
      <c r="BX56" s="79" t="s">
        <v>5</v>
      </c>
      <c r="CL56" s="79" t="s">
        <v>19</v>
      </c>
      <c r="CM56" s="79" t="s">
        <v>80</v>
      </c>
    </row>
    <row r="57" spans="1:91" s="1" customFormat="1" ht="30" customHeight="1">
      <c r="B57" s="31"/>
      <c r="AR57" s="31"/>
    </row>
    <row r="58" spans="1:91" s="1" customFormat="1" ht="6.95" customHeight="1">
      <c r="B58" s="40"/>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31"/>
    </row>
  </sheetData>
  <sheetProtection password="ED5F" sheet="1" objects="1" scenarios="1" formatColumns="0" formatRows="0"/>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L33:P33"/>
    <mergeCell ref="X35:AB35"/>
    <mergeCell ref="AK35:AO35"/>
    <mergeCell ref="AK31:AO31"/>
    <mergeCell ref="L31:P31"/>
    <mergeCell ref="W32:AE32"/>
    <mergeCell ref="AK32:AO32"/>
    <mergeCell ref="L32:P32"/>
    <mergeCell ref="AM47:AN47"/>
    <mergeCell ref="AM49:AP49"/>
    <mergeCell ref="AS49:AT51"/>
    <mergeCell ref="AM50:AP50"/>
    <mergeCell ref="W33:AE33"/>
    <mergeCell ref="AK33:AO33"/>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s>
  <hyperlinks>
    <hyperlink ref="A55" location="'01 - Bodenský rybník, náv...'!C2" display="/" xr:uid="{00000000-0004-0000-0000-000000000000}"/>
    <hyperlink ref="A56" location="'VON - Vedlejší a ostatní ...'!C2" display="/" xr:uid="{00000000-0004-0000-00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414"/>
  <sheetViews>
    <sheetView showGridLines="0" workbookViewId="0">
      <selection activeCell="J20" sqref="J2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c r="M2" s="249"/>
      <c r="N2" s="249"/>
      <c r="O2" s="249"/>
      <c r="P2" s="249"/>
      <c r="Q2" s="249"/>
      <c r="R2" s="249"/>
      <c r="S2" s="249"/>
      <c r="T2" s="249"/>
      <c r="U2" s="249"/>
      <c r="V2" s="249"/>
      <c r="AT2" s="16" t="s">
        <v>79</v>
      </c>
    </row>
    <row r="3" spans="2:46" ht="6.95" customHeight="1">
      <c r="B3" s="17"/>
      <c r="C3" s="18"/>
      <c r="D3" s="18"/>
      <c r="E3" s="18"/>
      <c r="F3" s="18"/>
      <c r="G3" s="18"/>
      <c r="H3" s="18"/>
      <c r="I3" s="18"/>
      <c r="J3" s="18"/>
      <c r="K3" s="18"/>
      <c r="L3" s="19"/>
      <c r="AT3" s="16" t="s">
        <v>80</v>
      </c>
    </row>
    <row r="4" spans="2:46" ht="24.95" customHeight="1">
      <c r="B4" s="19"/>
      <c r="D4" s="20" t="s">
        <v>84</v>
      </c>
      <c r="L4" s="19"/>
      <c r="M4" s="84" t="s">
        <v>10</v>
      </c>
      <c r="AT4" s="16" t="s">
        <v>4</v>
      </c>
    </row>
    <row r="5" spans="2:46" ht="6.95" customHeight="1">
      <c r="B5" s="19"/>
      <c r="L5" s="19"/>
    </row>
    <row r="6" spans="2:46" ht="12" customHeight="1">
      <c r="B6" s="19"/>
      <c r="D6" s="26" t="s">
        <v>16</v>
      </c>
      <c r="L6" s="19"/>
    </row>
    <row r="7" spans="2:46" ht="16.5" customHeight="1">
      <c r="B7" s="19"/>
      <c r="E7" s="287" t="str">
        <f>'Rekapitulace stavby'!K6</f>
        <v>Bodenský rybník, návrh opravy vodního díla</v>
      </c>
      <c r="F7" s="288"/>
      <c r="G7" s="288"/>
      <c r="H7" s="288"/>
      <c r="L7" s="19"/>
    </row>
    <row r="8" spans="2:46" s="1" customFormat="1" ht="12" customHeight="1">
      <c r="B8" s="31"/>
      <c r="D8" s="26" t="s">
        <v>85</v>
      </c>
      <c r="L8" s="31"/>
    </row>
    <row r="9" spans="2:46" s="1" customFormat="1" ht="16.5" customHeight="1">
      <c r="B9" s="31"/>
      <c r="E9" s="259" t="s">
        <v>86</v>
      </c>
      <c r="F9" s="286"/>
      <c r="G9" s="286"/>
      <c r="H9" s="286"/>
      <c r="L9" s="31"/>
    </row>
    <row r="10" spans="2:46" s="1" customFormat="1">
      <c r="B10" s="31"/>
      <c r="L10" s="31"/>
    </row>
    <row r="11" spans="2:46" s="1" customFormat="1" ht="12" customHeight="1">
      <c r="B11" s="31"/>
      <c r="D11" s="26" t="s">
        <v>18</v>
      </c>
      <c r="F11" s="24" t="s">
        <v>19</v>
      </c>
      <c r="I11" s="26" t="s">
        <v>20</v>
      </c>
      <c r="J11" s="24" t="s">
        <v>19</v>
      </c>
      <c r="L11" s="31"/>
    </row>
    <row r="12" spans="2:46" s="1" customFormat="1" ht="12" customHeight="1">
      <c r="B12" s="31"/>
      <c r="D12" s="26" t="s">
        <v>21</v>
      </c>
      <c r="F12" s="24" t="s">
        <v>22</v>
      </c>
      <c r="I12" s="26" t="s">
        <v>23</v>
      </c>
      <c r="J12" s="48" t="str">
        <f>'Rekapitulace stavby'!AN8</f>
        <v>12. 7. 2021</v>
      </c>
      <c r="L12" s="31"/>
    </row>
    <row r="13" spans="2:46" s="1" customFormat="1" ht="10.9" customHeight="1">
      <c r="B13" s="31"/>
      <c r="L13" s="31"/>
    </row>
    <row r="14" spans="2:46" s="1" customFormat="1" ht="12" customHeight="1">
      <c r="B14" s="31"/>
      <c r="D14" s="26" t="s">
        <v>25</v>
      </c>
      <c r="I14" s="26" t="s">
        <v>26</v>
      </c>
      <c r="J14" s="24" t="s">
        <v>19</v>
      </c>
      <c r="L14" s="31"/>
    </row>
    <row r="15" spans="2:46" s="1" customFormat="1" ht="18" customHeight="1">
      <c r="B15" s="31"/>
      <c r="E15" s="24" t="s">
        <v>27</v>
      </c>
      <c r="I15" s="26" t="s">
        <v>28</v>
      </c>
      <c r="J15" s="24" t="s">
        <v>19</v>
      </c>
      <c r="L15" s="31"/>
    </row>
    <row r="16" spans="2:46" s="1" customFormat="1" ht="6.95" customHeight="1">
      <c r="B16" s="31"/>
      <c r="L16" s="31"/>
    </row>
    <row r="17" spans="2:12" s="1" customFormat="1" ht="12" customHeight="1">
      <c r="B17" s="31"/>
      <c r="D17" s="26" t="s">
        <v>29</v>
      </c>
      <c r="I17" s="26" t="s">
        <v>26</v>
      </c>
      <c r="J17" s="27">
        <v>25233866</v>
      </c>
      <c r="L17" s="31"/>
    </row>
    <row r="18" spans="2:12" s="1" customFormat="1" ht="18" customHeight="1">
      <c r="B18" s="31"/>
      <c r="E18" s="289" t="s">
        <v>862</v>
      </c>
      <c r="F18" s="278"/>
      <c r="G18" s="278"/>
      <c r="H18" s="278"/>
      <c r="I18" s="26" t="s">
        <v>28</v>
      </c>
      <c r="J18" s="27" t="s">
        <v>863</v>
      </c>
      <c r="L18" s="31"/>
    </row>
    <row r="19" spans="2:12" s="1" customFormat="1" ht="6.95" customHeight="1">
      <c r="B19" s="31"/>
      <c r="L19" s="31"/>
    </row>
    <row r="20" spans="2:12" s="1" customFormat="1" ht="12" customHeight="1">
      <c r="B20" s="31"/>
      <c r="D20" s="26" t="s">
        <v>30</v>
      </c>
      <c r="I20" s="26" t="s">
        <v>26</v>
      </c>
      <c r="J20" s="24" t="s">
        <v>19</v>
      </c>
      <c r="L20" s="31"/>
    </row>
    <row r="21" spans="2:12" s="1" customFormat="1" ht="18" customHeight="1">
      <c r="B21" s="31"/>
      <c r="E21" s="24" t="s">
        <v>31</v>
      </c>
      <c r="I21" s="26" t="s">
        <v>28</v>
      </c>
      <c r="J21" s="24" t="s">
        <v>19</v>
      </c>
      <c r="L21" s="31"/>
    </row>
    <row r="22" spans="2:12" s="1" customFormat="1" ht="6.95" customHeight="1">
      <c r="B22" s="31"/>
      <c r="L22" s="31"/>
    </row>
    <row r="23" spans="2:12" s="1" customFormat="1" ht="12" customHeight="1">
      <c r="B23" s="31"/>
      <c r="D23" s="26" t="s">
        <v>33</v>
      </c>
      <c r="I23" s="26" t="s">
        <v>26</v>
      </c>
      <c r="J23" s="24" t="s">
        <v>19</v>
      </c>
      <c r="L23" s="31"/>
    </row>
    <row r="24" spans="2:12" s="1" customFormat="1" ht="18" customHeight="1">
      <c r="B24" s="31"/>
      <c r="E24" s="24" t="s">
        <v>34</v>
      </c>
      <c r="I24" s="26" t="s">
        <v>28</v>
      </c>
      <c r="J24" s="24" t="s">
        <v>19</v>
      </c>
      <c r="L24" s="31"/>
    </row>
    <row r="25" spans="2:12" s="1" customFormat="1" ht="6.95" customHeight="1">
      <c r="B25" s="31"/>
      <c r="L25" s="31"/>
    </row>
    <row r="26" spans="2:12" s="1" customFormat="1" ht="12" customHeight="1">
      <c r="B26" s="31"/>
      <c r="D26" s="26" t="s">
        <v>35</v>
      </c>
      <c r="L26" s="31"/>
    </row>
    <row r="27" spans="2:12" s="7" customFormat="1" ht="16.5" customHeight="1">
      <c r="B27" s="85"/>
      <c r="E27" s="282" t="s">
        <v>19</v>
      </c>
      <c r="F27" s="282"/>
      <c r="G27" s="282"/>
      <c r="H27" s="282"/>
      <c r="L27" s="85"/>
    </row>
    <row r="28" spans="2:12" s="1" customFormat="1" ht="6.95" customHeight="1">
      <c r="B28" s="31"/>
      <c r="L28" s="31"/>
    </row>
    <row r="29" spans="2:12" s="1" customFormat="1" ht="6.95" customHeight="1">
      <c r="B29" s="31"/>
      <c r="D29" s="49"/>
      <c r="E29" s="49"/>
      <c r="F29" s="49"/>
      <c r="G29" s="49"/>
      <c r="H29" s="49"/>
      <c r="I29" s="49"/>
      <c r="J29" s="49"/>
      <c r="K29" s="49"/>
      <c r="L29" s="31"/>
    </row>
    <row r="30" spans="2:12" s="1" customFormat="1" ht="25.35" customHeight="1">
      <c r="B30" s="31"/>
      <c r="D30" s="86" t="s">
        <v>37</v>
      </c>
      <c r="J30" s="62">
        <f>ROUND(J94, 2)</f>
        <v>1681895.13</v>
      </c>
      <c r="L30" s="31"/>
    </row>
    <row r="31" spans="2:12" s="1" customFormat="1" ht="6.95" customHeight="1">
      <c r="B31" s="31"/>
      <c r="D31" s="49"/>
      <c r="E31" s="49"/>
      <c r="F31" s="49"/>
      <c r="G31" s="49"/>
      <c r="H31" s="49"/>
      <c r="I31" s="49"/>
      <c r="J31" s="49"/>
      <c r="K31" s="49"/>
      <c r="L31" s="31"/>
    </row>
    <row r="32" spans="2:12" s="1" customFormat="1" ht="14.45" customHeight="1">
      <c r="B32" s="31"/>
      <c r="F32" s="34" t="s">
        <v>39</v>
      </c>
      <c r="I32" s="34" t="s">
        <v>38</v>
      </c>
      <c r="J32" s="34" t="s">
        <v>40</v>
      </c>
      <c r="L32" s="31"/>
    </row>
    <row r="33" spans="2:12" s="1" customFormat="1" ht="14.45" customHeight="1">
      <c r="B33" s="31"/>
      <c r="D33" s="51" t="s">
        <v>41</v>
      </c>
      <c r="E33" s="26" t="s">
        <v>42</v>
      </c>
      <c r="F33" s="87">
        <f>ROUND((SUM(BE94:BE413)),  2)</f>
        <v>1681895.13</v>
      </c>
      <c r="I33" s="88">
        <v>0.21</v>
      </c>
      <c r="J33" s="87">
        <f>ROUND(((SUM(BE94:BE413))*I33),  2)</f>
        <v>353197.98</v>
      </c>
      <c r="L33" s="31"/>
    </row>
    <row r="34" spans="2:12" s="1" customFormat="1" ht="14.45" customHeight="1">
      <c r="B34" s="31"/>
      <c r="E34" s="26" t="s">
        <v>43</v>
      </c>
      <c r="F34" s="87">
        <f>ROUND((SUM(BF94:BF413)),  2)</f>
        <v>0</v>
      </c>
      <c r="I34" s="88">
        <v>0.15</v>
      </c>
      <c r="J34" s="87">
        <f>ROUND(((SUM(BF94:BF413))*I34),  2)</f>
        <v>0</v>
      </c>
      <c r="L34" s="31"/>
    </row>
    <row r="35" spans="2:12" s="1" customFormat="1" ht="14.45" hidden="1" customHeight="1">
      <c r="B35" s="31"/>
      <c r="E35" s="26" t="s">
        <v>44</v>
      </c>
      <c r="F35" s="87">
        <f>ROUND((SUM(BG94:BG413)),  2)</f>
        <v>0</v>
      </c>
      <c r="I35" s="88">
        <v>0.21</v>
      </c>
      <c r="J35" s="87">
        <f>0</f>
        <v>0</v>
      </c>
      <c r="L35" s="31"/>
    </row>
    <row r="36" spans="2:12" s="1" customFormat="1" ht="14.45" hidden="1" customHeight="1">
      <c r="B36" s="31"/>
      <c r="E36" s="26" t="s">
        <v>45</v>
      </c>
      <c r="F36" s="87">
        <f>ROUND((SUM(BH94:BH413)),  2)</f>
        <v>0</v>
      </c>
      <c r="I36" s="88">
        <v>0.15</v>
      </c>
      <c r="J36" s="87">
        <f>0</f>
        <v>0</v>
      </c>
      <c r="L36" s="31"/>
    </row>
    <row r="37" spans="2:12" s="1" customFormat="1" ht="14.45" hidden="1" customHeight="1">
      <c r="B37" s="31"/>
      <c r="E37" s="26" t="s">
        <v>46</v>
      </c>
      <c r="F37" s="87">
        <f>ROUND((SUM(BI94:BI413)),  2)</f>
        <v>0</v>
      </c>
      <c r="I37" s="88">
        <v>0</v>
      </c>
      <c r="J37" s="87">
        <f>0</f>
        <v>0</v>
      </c>
      <c r="L37" s="31"/>
    </row>
    <row r="38" spans="2:12" s="1" customFormat="1" ht="6.95" customHeight="1">
      <c r="B38" s="31"/>
      <c r="L38" s="31"/>
    </row>
    <row r="39" spans="2:12" s="1" customFormat="1" ht="25.35" customHeight="1">
      <c r="B39" s="31"/>
      <c r="C39" s="89"/>
      <c r="D39" s="90" t="s">
        <v>47</v>
      </c>
      <c r="E39" s="53"/>
      <c r="F39" s="53"/>
      <c r="G39" s="91" t="s">
        <v>48</v>
      </c>
      <c r="H39" s="92" t="s">
        <v>49</v>
      </c>
      <c r="I39" s="53"/>
      <c r="J39" s="93">
        <f>SUM(J30:J37)</f>
        <v>2035093.1099999999</v>
      </c>
      <c r="K39" s="94"/>
      <c r="L39" s="31"/>
    </row>
    <row r="40" spans="2:12" s="1" customFormat="1" ht="14.45" customHeight="1">
      <c r="B40" s="40"/>
      <c r="C40" s="41"/>
      <c r="D40" s="41"/>
      <c r="E40" s="41"/>
      <c r="F40" s="41"/>
      <c r="G40" s="41"/>
      <c r="H40" s="41"/>
      <c r="I40" s="41"/>
      <c r="J40" s="41"/>
      <c r="K40" s="41"/>
      <c r="L40" s="31"/>
    </row>
    <row r="44" spans="2:12" s="1" customFormat="1" ht="6.95" customHeight="1">
      <c r="B44" s="42"/>
      <c r="C44" s="43"/>
      <c r="D44" s="43"/>
      <c r="E44" s="43"/>
      <c r="F44" s="43"/>
      <c r="G44" s="43"/>
      <c r="H44" s="43"/>
      <c r="I44" s="43"/>
      <c r="J44" s="43"/>
      <c r="K44" s="43"/>
      <c r="L44" s="31"/>
    </row>
    <row r="45" spans="2:12" s="1" customFormat="1" ht="24.95" customHeight="1">
      <c r="B45" s="31"/>
      <c r="C45" s="20" t="s">
        <v>87</v>
      </c>
      <c r="L45" s="31"/>
    </row>
    <row r="46" spans="2:12" s="1" customFormat="1" ht="6.95" customHeight="1">
      <c r="B46" s="31"/>
      <c r="L46" s="31"/>
    </row>
    <row r="47" spans="2:12" s="1" customFormat="1" ht="12" customHeight="1">
      <c r="B47" s="31"/>
      <c r="C47" s="26" t="s">
        <v>16</v>
      </c>
      <c r="L47" s="31"/>
    </row>
    <row r="48" spans="2:12" s="1" customFormat="1" ht="16.5" customHeight="1">
      <c r="B48" s="31"/>
      <c r="E48" s="287" t="str">
        <f>E7</f>
        <v>Bodenský rybník, návrh opravy vodního díla</v>
      </c>
      <c r="F48" s="288"/>
      <c r="G48" s="288"/>
      <c r="H48" s="288"/>
      <c r="L48" s="31"/>
    </row>
    <row r="49" spans="2:47" s="1" customFormat="1" ht="12" customHeight="1">
      <c r="B49" s="31"/>
      <c r="C49" s="26" t="s">
        <v>85</v>
      </c>
      <c r="L49" s="31"/>
    </row>
    <row r="50" spans="2:47" s="1" customFormat="1" ht="16.5" customHeight="1">
      <c r="B50" s="31"/>
      <c r="E50" s="259" t="str">
        <f>E9</f>
        <v>01 - Bodenský rybník, návrh opravy vodního díla</v>
      </c>
      <c r="F50" s="286"/>
      <c r="G50" s="286"/>
      <c r="H50" s="286"/>
      <c r="L50" s="31"/>
    </row>
    <row r="51" spans="2:47" s="1" customFormat="1" ht="6.95" customHeight="1">
      <c r="B51" s="31"/>
      <c r="L51" s="31"/>
    </row>
    <row r="52" spans="2:47" s="1" customFormat="1" ht="12" customHeight="1">
      <c r="B52" s="31"/>
      <c r="C52" s="26" t="s">
        <v>21</v>
      </c>
      <c r="F52" s="24" t="str">
        <f>F12</f>
        <v>Habartov</v>
      </c>
      <c r="I52" s="26" t="s">
        <v>23</v>
      </c>
      <c r="J52" s="48" t="str">
        <f>IF(J12="","",J12)</f>
        <v>12. 7. 2021</v>
      </c>
      <c r="L52" s="31"/>
    </row>
    <row r="53" spans="2:47" s="1" customFormat="1" ht="6.95" customHeight="1">
      <c r="B53" s="31"/>
      <c r="L53" s="31"/>
    </row>
    <row r="54" spans="2:47" s="1" customFormat="1" ht="25.7" customHeight="1">
      <c r="B54" s="31"/>
      <c r="C54" s="26" t="s">
        <v>25</v>
      </c>
      <c r="F54" s="24" t="str">
        <f>E15</f>
        <v>Město Habartov</v>
      </c>
      <c r="I54" s="26" t="s">
        <v>30</v>
      </c>
      <c r="J54" s="29" t="str">
        <f>E21</f>
        <v>NOVAQUA s.r.o., Ing. Novák</v>
      </c>
      <c r="L54" s="31"/>
    </row>
    <row r="55" spans="2:47" s="1" customFormat="1" ht="15.2" customHeight="1">
      <c r="B55" s="31"/>
      <c r="C55" s="26" t="s">
        <v>29</v>
      </c>
      <c r="F55" s="24" t="str">
        <f>IF(E18="","",E18)</f>
        <v>bss BÁŇSKÁ STAVEBNÍ SPOLEČNOST s.r.o.</v>
      </c>
      <c r="I55" s="26" t="s">
        <v>33</v>
      </c>
      <c r="J55" s="29" t="str">
        <f>E24</f>
        <v>Daniela Hahnová</v>
      </c>
      <c r="L55" s="31"/>
    </row>
    <row r="56" spans="2:47" s="1" customFormat="1" ht="10.35" customHeight="1">
      <c r="B56" s="31"/>
      <c r="L56" s="31"/>
    </row>
    <row r="57" spans="2:47" s="1" customFormat="1" ht="29.25" customHeight="1">
      <c r="B57" s="31"/>
      <c r="C57" s="95" t="s">
        <v>88</v>
      </c>
      <c r="D57" s="89"/>
      <c r="E57" s="89"/>
      <c r="F57" s="89"/>
      <c r="G57" s="89"/>
      <c r="H57" s="89"/>
      <c r="I57" s="89"/>
      <c r="J57" s="96" t="s">
        <v>89</v>
      </c>
      <c r="K57" s="89"/>
      <c r="L57" s="31"/>
    </row>
    <row r="58" spans="2:47" s="1" customFormat="1" ht="10.35" customHeight="1">
      <c r="B58" s="31"/>
      <c r="L58" s="31"/>
    </row>
    <row r="59" spans="2:47" s="1" customFormat="1" ht="22.9" customHeight="1">
      <c r="B59" s="31"/>
      <c r="C59" s="97" t="s">
        <v>69</v>
      </c>
      <c r="J59" s="62">
        <f>J94</f>
        <v>1681895.1300000001</v>
      </c>
      <c r="L59" s="31"/>
      <c r="AU59" s="16" t="s">
        <v>90</v>
      </c>
    </row>
    <row r="60" spans="2:47" s="8" customFormat="1" ht="24.95" customHeight="1">
      <c r="B60" s="98"/>
      <c r="D60" s="99" t="s">
        <v>91</v>
      </c>
      <c r="E60" s="100"/>
      <c r="F60" s="100"/>
      <c r="G60" s="100"/>
      <c r="H60" s="100"/>
      <c r="I60" s="100"/>
      <c r="J60" s="101">
        <f>J95</f>
        <v>1681895.1300000001</v>
      </c>
      <c r="L60" s="98"/>
    </row>
    <row r="61" spans="2:47" s="9" customFormat="1" ht="19.899999999999999" customHeight="1">
      <c r="B61" s="102"/>
      <c r="D61" s="103" t="s">
        <v>92</v>
      </c>
      <c r="E61" s="104"/>
      <c r="F61" s="104"/>
      <c r="G61" s="104"/>
      <c r="H61" s="104"/>
      <c r="I61" s="104"/>
      <c r="J61" s="105">
        <f>J96</f>
        <v>636151.24000000011</v>
      </c>
      <c r="L61" s="102"/>
    </row>
    <row r="62" spans="2:47" s="9" customFormat="1" ht="19.899999999999999" customHeight="1">
      <c r="B62" s="102"/>
      <c r="D62" s="103" t="s">
        <v>93</v>
      </c>
      <c r="E62" s="104"/>
      <c r="F62" s="104"/>
      <c r="G62" s="104"/>
      <c r="H62" s="104"/>
      <c r="I62" s="104"/>
      <c r="J62" s="105">
        <f>J265</f>
        <v>44489.49</v>
      </c>
      <c r="L62" s="102"/>
    </row>
    <row r="63" spans="2:47" s="9" customFormat="1" ht="19.899999999999999" customHeight="1">
      <c r="B63" s="102"/>
      <c r="D63" s="103" t="s">
        <v>94</v>
      </c>
      <c r="E63" s="104"/>
      <c r="F63" s="104"/>
      <c r="G63" s="104"/>
      <c r="H63" s="104"/>
      <c r="I63" s="104"/>
      <c r="J63" s="105">
        <f>J282</f>
        <v>120766.62</v>
      </c>
      <c r="L63" s="102"/>
    </row>
    <row r="64" spans="2:47" s="9" customFormat="1" ht="19.899999999999999" customHeight="1">
      <c r="B64" s="102"/>
      <c r="D64" s="103" t="s">
        <v>95</v>
      </c>
      <c r="E64" s="104"/>
      <c r="F64" s="104"/>
      <c r="G64" s="104"/>
      <c r="H64" s="104"/>
      <c r="I64" s="104"/>
      <c r="J64" s="105">
        <f>J308</f>
        <v>660559.29999999993</v>
      </c>
      <c r="L64" s="102"/>
    </row>
    <row r="65" spans="2:12" s="9" customFormat="1" ht="14.85" customHeight="1">
      <c r="B65" s="102"/>
      <c r="D65" s="103" t="s">
        <v>96</v>
      </c>
      <c r="E65" s="104"/>
      <c r="F65" s="104"/>
      <c r="G65" s="104"/>
      <c r="H65" s="104"/>
      <c r="I65" s="104"/>
      <c r="J65" s="105">
        <f>J309</f>
        <v>4498.08</v>
      </c>
      <c r="L65" s="102"/>
    </row>
    <row r="66" spans="2:12" s="9" customFormat="1" ht="14.85" customHeight="1">
      <c r="B66" s="102"/>
      <c r="D66" s="103" t="s">
        <v>97</v>
      </c>
      <c r="E66" s="104"/>
      <c r="F66" s="104"/>
      <c r="G66" s="104"/>
      <c r="H66" s="104"/>
      <c r="I66" s="104"/>
      <c r="J66" s="105">
        <f>J320</f>
        <v>656061.22</v>
      </c>
      <c r="L66" s="102"/>
    </row>
    <row r="67" spans="2:12" s="9" customFormat="1" ht="19.899999999999999" customHeight="1">
      <c r="B67" s="102"/>
      <c r="D67" s="103" t="s">
        <v>98</v>
      </c>
      <c r="E67" s="104"/>
      <c r="F67" s="104"/>
      <c r="G67" s="104"/>
      <c r="H67" s="104"/>
      <c r="I67" s="104"/>
      <c r="J67" s="105">
        <f>J361</f>
        <v>14506.85</v>
      </c>
      <c r="L67" s="102"/>
    </row>
    <row r="68" spans="2:12" s="9" customFormat="1" ht="14.85" customHeight="1">
      <c r="B68" s="102"/>
      <c r="D68" s="103" t="s">
        <v>99</v>
      </c>
      <c r="E68" s="104"/>
      <c r="F68" s="104"/>
      <c r="G68" s="104"/>
      <c r="H68" s="104"/>
      <c r="I68" s="104"/>
      <c r="J68" s="105">
        <f>J362</f>
        <v>14506.85</v>
      </c>
      <c r="L68" s="102"/>
    </row>
    <row r="69" spans="2:12" s="9" customFormat="1" ht="19.899999999999999" customHeight="1">
      <c r="B69" s="102"/>
      <c r="D69" s="103" t="s">
        <v>100</v>
      </c>
      <c r="E69" s="104"/>
      <c r="F69" s="104"/>
      <c r="G69" s="104"/>
      <c r="H69" s="104"/>
      <c r="I69" s="104"/>
      <c r="J69" s="105">
        <f>J371</f>
        <v>7198.1100000000006</v>
      </c>
      <c r="L69" s="102"/>
    </row>
    <row r="70" spans="2:12" s="9" customFormat="1" ht="19.899999999999999" customHeight="1">
      <c r="B70" s="102"/>
      <c r="D70" s="103" t="s">
        <v>101</v>
      </c>
      <c r="E70" s="104"/>
      <c r="F70" s="104"/>
      <c r="G70" s="104"/>
      <c r="H70" s="104"/>
      <c r="I70" s="104"/>
      <c r="J70" s="105">
        <f>J380</f>
        <v>20529.010000000002</v>
      </c>
      <c r="L70" s="102"/>
    </row>
    <row r="71" spans="2:12" s="9" customFormat="1" ht="14.85" customHeight="1">
      <c r="B71" s="102"/>
      <c r="D71" s="103" t="s">
        <v>102</v>
      </c>
      <c r="E71" s="104"/>
      <c r="F71" s="104"/>
      <c r="G71" s="104"/>
      <c r="H71" s="104"/>
      <c r="I71" s="104"/>
      <c r="J71" s="105">
        <f>J381</f>
        <v>10020.39</v>
      </c>
      <c r="L71" s="102"/>
    </row>
    <row r="72" spans="2:12" s="9" customFormat="1" ht="14.85" customHeight="1">
      <c r="B72" s="102"/>
      <c r="D72" s="103" t="s">
        <v>103</v>
      </c>
      <c r="E72" s="104"/>
      <c r="F72" s="104"/>
      <c r="G72" s="104"/>
      <c r="H72" s="104"/>
      <c r="I72" s="104"/>
      <c r="J72" s="105">
        <f>J386</f>
        <v>10508.62</v>
      </c>
      <c r="L72" s="102"/>
    </row>
    <row r="73" spans="2:12" s="9" customFormat="1" ht="19.899999999999999" customHeight="1">
      <c r="B73" s="102"/>
      <c r="D73" s="103" t="s">
        <v>104</v>
      </c>
      <c r="E73" s="104"/>
      <c r="F73" s="104"/>
      <c r="G73" s="104"/>
      <c r="H73" s="104"/>
      <c r="I73" s="104"/>
      <c r="J73" s="105">
        <f>J395</f>
        <v>52978.119999999995</v>
      </c>
      <c r="L73" s="102"/>
    </row>
    <row r="74" spans="2:12" s="9" customFormat="1" ht="19.899999999999999" customHeight="1">
      <c r="B74" s="102"/>
      <c r="D74" s="103" t="s">
        <v>105</v>
      </c>
      <c r="E74" s="104"/>
      <c r="F74" s="104"/>
      <c r="G74" s="104"/>
      <c r="H74" s="104"/>
      <c r="I74" s="104"/>
      <c r="J74" s="105">
        <f>J410</f>
        <v>124716.39</v>
      </c>
      <c r="L74" s="102"/>
    </row>
    <row r="75" spans="2:12" s="1" customFormat="1" ht="21.75" customHeight="1">
      <c r="B75" s="31"/>
      <c r="L75" s="31"/>
    </row>
    <row r="76" spans="2:12" s="1" customFormat="1" ht="6.95" customHeight="1">
      <c r="B76" s="40"/>
      <c r="C76" s="41"/>
      <c r="D76" s="41"/>
      <c r="E76" s="41"/>
      <c r="F76" s="41"/>
      <c r="G76" s="41"/>
      <c r="H76" s="41"/>
      <c r="I76" s="41"/>
      <c r="J76" s="41"/>
      <c r="K76" s="41"/>
      <c r="L76" s="31"/>
    </row>
    <row r="80" spans="2:12" s="1" customFormat="1" ht="6.95" customHeight="1">
      <c r="B80" s="42"/>
      <c r="C80" s="43"/>
      <c r="D80" s="43"/>
      <c r="E80" s="43"/>
      <c r="F80" s="43"/>
      <c r="G80" s="43"/>
      <c r="H80" s="43"/>
      <c r="I80" s="43"/>
      <c r="J80" s="43"/>
      <c r="K80" s="43"/>
      <c r="L80" s="31"/>
    </row>
    <row r="81" spans="2:63" s="1" customFormat="1" ht="24.95" customHeight="1">
      <c r="B81" s="31"/>
      <c r="C81" s="20" t="s">
        <v>106</v>
      </c>
      <c r="L81" s="31"/>
    </row>
    <row r="82" spans="2:63" s="1" customFormat="1" ht="6.95" customHeight="1">
      <c r="B82" s="31"/>
      <c r="L82" s="31"/>
    </row>
    <row r="83" spans="2:63" s="1" customFormat="1" ht="12" customHeight="1">
      <c r="B83" s="31"/>
      <c r="C83" s="26" t="s">
        <v>16</v>
      </c>
      <c r="L83" s="31"/>
    </row>
    <row r="84" spans="2:63" s="1" customFormat="1" ht="16.5" customHeight="1">
      <c r="B84" s="31"/>
      <c r="E84" s="287" t="str">
        <f>E7</f>
        <v>Bodenský rybník, návrh opravy vodního díla</v>
      </c>
      <c r="F84" s="288"/>
      <c r="G84" s="288"/>
      <c r="H84" s="288"/>
      <c r="L84" s="31"/>
    </row>
    <row r="85" spans="2:63" s="1" customFormat="1" ht="12" customHeight="1">
      <c r="B85" s="31"/>
      <c r="C85" s="26" t="s">
        <v>85</v>
      </c>
      <c r="L85" s="31"/>
    </row>
    <row r="86" spans="2:63" s="1" customFormat="1" ht="16.5" customHeight="1">
      <c r="B86" s="31"/>
      <c r="E86" s="259" t="str">
        <f>E9</f>
        <v>01 - Bodenský rybník, návrh opravy vodního díla</v>
      </c>
      <c r="F86" s="286"/>
      <c r="G86" s="286"/>
      <c r="H86" s="286"/>
      <c r="L86" s="31"/>
    </row>
    <row r="87" spans="2:63" s="1" customFormat="1" ht="6.95" customHeight="1">
      <c r="B87" s="31"/>
      <c r="L87" s="31"/>
    </row>
    <row r="88" spans="2:63" s="1" customFormat="1" ht="12" customHeight="1">
      <c r="B88" s="31"/>
      <c r="C88" s="26" t="s">
        <v>21</v>
      </c>
      <c r="F88" s="24" t="str">
        <f>F12</f>
        <v>Habartov</v>
      </c>
      <c r="I88" s="26" t="s">
        <v>23</v>
      </c>
      <c r="J88" s="48" t="str">
        <f>IF(J12="","",J12)</f>
        <v>12. 7. 2021</v>
      </c>
      <c r="L88" s="31"/>
    </row>
    <row r="89" spans="2:63" s="1" customFormat="1" ht="6.95" customHeight="1">
      <c r="B89" s="31"/>
      <c r="L89" s="31"/>
    </row>
    <row r="90" spans="2:63" s="1" customFormat="1" ht="25.7" customHeight="1">
      <c r="B90" s="31"/>
      <c r="C90" s="26" t="s">
        <v>25</v>
      </c>
      <c r="F90" s="24" t="str">
        <f>E15</f>
        <v>Město Habartov</v>
      </c>
      <c r="I90" s="26" t="s">
        <v>30</v>
      </c>
      <c r="J90" s="29" t="str">
        <f>E21</f>
        <v>NOVAQUA s.r.o., Ing. Novák</v>
      </c>
      <c r="L90" s="31"/>
    </row>
    <row r="91" spans="2:63" s="1" customFormat="1" ht="15.2" customHeight="1">
      <c r="B91" s="31"/>
      <c r="C91" s="26" t="s">
        <v>29</v>
      </c>
      <c r="F91" s="24" t="str">
        <f>IF(E18="","",E18)</f>
        <v>bss BÁŇSKÁ STAVEBNÍ SPOLEČNOST s.r.o.</v>
      </c>
      <c r="I91" s="26" t="s">
        <v>33</v>
      </c>
      <c r="J91" s="29" t="str">
        <f>E24</f>
        <v>Daniela Hahnová</v>
      </c>
      <c r="L91" s="31"/>
    </row>
    <row r="92" spans="2:63" s="1" customFormat="1" ht="10.35" customHeight="1">
      <c r="B92" s="31"/>
      <c r="L92" s="31"/>
    </row>
    <row r="93" spans="2:63" s="10" customFormat="1" ht="29.25" customHeight="1">
      <c r="B93" s="106"/>
      <c r="C93" s="107" t="s">
        <v>107</v>
      </c>
      <c r="D93" s="108" t="s">
        <v>56</v>
      </c>
      <c r="E93" s="108" t="s">
        <v>52</v>
      </c>
      <c r="F93" s="108" t="s">
        <v>53</v>
      </c>
      <c r="G93" s="108" t="s">
        <v>108</v>
      </c>
      <c r="H93" s="108" t="s">
        <v>109</v>
      </c>
      <c r="I93" s="108" t="s">
        <v>110</v>
      </c>
      <c r="J93" s="108" t="s">
        <v>89</v>
      </c>
      <c r="K93" s="109" t="s">
        <v>111</v>
      </c>
      <c r="L93" s="106"/>
      <c r="M93" s="55" t="s">
        <v>19</v>
      </c>
      <c r="N93" s="56" t="s">
        <v>41</v>
      </c>
      <c r="O93" s="56" t="s">
        <v>112</v>
      </c>
      <c r="P93" s="56" t="s">
        <v>113</v>
      </c>
      <c r="Q93" s="56" t="s">
        <v>114</v>
      </c>
      <c r="R93" s="56" t="s">
        <v>115</v>
      </c>
      <c r="S93" s="56" t="s">
        <v>116</v>
      </c>
      <c r="T93" s="57" t="s">
        <v>117</v>
      </c>
    </row>
    <row r="94" spans="2:63" s="1" customFormat="1" ht="22.9" customHeight="1">
      <c r="B94" s="31"/>
      <c r="C94" s="60" t="s">
        <v>118</v>
      </c>
      <c r="J94" s="110">
        <f>BK94</f>
        <v>1681895.1300000001</v>
      </c>
      <c r="L94" s="31"/>
      <c r="M94" s="58"/>
      <c r="N94" s="49"/>
      <c r="O94" s="49"/>
      <c r="P94" s="111">
        <f>P95</f>
        <v>0</v>
      </c>
      <c r="Q94" s="49"/>
      <c r="R94" s="111">
        <f>R95</f>
        <v>375.73127018999998</v>
      </c>
      <c r="S94" s="49"/>
      <c r="T94" s="112">
        <f>T95</f>
        <v>13</v>
      </c>
      <c r="AT94" s="16" t="s">
        <v>70</v>
      </c>
      <c r="AU94" s="16" t="s">
        <v>90</v>
      </c>
      <c r="BK94" s="113">
        <f>BK95</f>
        <v>1681895.1300000001</v>
      </c>
    </row>
    <row r="95" spans="2:63" s="11" customFormat="1" ht="25.9" customHeight="1">
      <c r="B95" s="114"/>
      <c r="D95" s="115" t="s">
        <v>70</v>
      </c>
      <c r="E95" s="116" t="s">
        <v>119</v>
      </c>
      <c r="F95" s="116" t="s">
        <v>120</v>
      </c>
      <c r="I95" s="117"/>
      <c r="J95" s="118">
        <f>BK95</f>
        <v>1681895.1300000001</v>
      </c>
      <c r="L95" s="114"/>
      <c r="M95" s="119"/>
      <c r="P95" s="120">
        <f>P96+P265+P282+P308+P361+P371+P380+P395+P410</f>
        <v>0</v>
      </c>
      <c r="R95" s="120">
        <f>R96+R265+R282+R308+R361+R371+R380+R395+R410</f>
        <v>375.73127018999998</v>
      </c>
      <c r="T95" s="121">
        <f>T96+T265+T282+T308+T361+T371+T380+T395+T410</f>
        <v>13</v>
      </c>
      <c r="AR95" s="115" t="s">
        <v>78</v>
      </c>
      <c r="AT95" s="122" t="s">
        <v>70</v>
      </c>
      <c r="AU95" s="122" t="s">
        <v>71</v>
      </c>
      <c r="AY95" s="115" t="s">
        <v>121</v>
      </c>
      <c r="BK95" s="123">
        <f>BK96+BK265+BK282+BK308+BK361+BK371+BK380+BK395+BK410</f>
        <v>1681895.1300000001</v>
      </c>
    </row>
    <row r="96" spans="2:63" s="11" customFormat="1" ht="22.9" customHeight="1">
      <c r="B96" s="114"/>
      <c r="D96" s="115" t="s">
        <v>70</v>
      </c>
      <c r="E96" s="124" t="s">
        <v>78</v>
      </c>
      <c r="F96" s="124" t="s">
        <v>122</v>
      </c>
      <c r="I96" s="117"/>
      <c r="J96" s="125">
        <f>BK96</f>
        <v>636151.24000000011</v>
      </c>
      <c r="L96" s="114"/>
      <c r="M96" s="119"/>
      <c r="P96" s="120">
        <f>SUM(P97:P264)</f>
        <v>0</v>
      </c>
      <c r="R96" s="120">
        <f>SUM(R97:R264)</f>
        <v>4.3448695400000004</v>
      </c>
      <c r="T96" s="121">
        <f>SUM(T97:T264)</f>
        <v>0</v>
      </c>
      <c r="AR96" s="115" t="s">
        <v>78</v>
      </c>
      <c r="AT96" s="122" t="s">
        <v>70</v>
      </c>
      <c r="AU96" s="122" t="s">
        <v>78</v>
      </c>
      <c r="AY96" s="115" t="s">
        <v>121</v>
      </c>
      <c r="BK96" s="123">
        <f>SUM(BK97:BK264)</f>
        <v>636151.24000000011</v>
      </c>
    </row>
    <row r="97" spans="2:65" s="1" customFormat="1" ht="24.2" customHeight="1">
      <c r="B97" s="31"/>
      <c r="C97" s="126" t="s">
        <v>78</v>
      </c>
      <c r="D97" s="126" t="s">
        <v>123</v>
      </c>
      <c r="E97" s="127" t="s">
        <v>124</v>
      </c>
      <c r="F97" s="128" t="s">
        <v>125</v>
      </c>
      <c r="G97" s="129" t="s">
        <v>126</v>
      </c>
      <c r="H97" s="130">
        <v>370</v>
      </c>
      <c r="I97" s="131">
        <v>129.16999999999999</v>
      </c>
      <c r="J97" s="132">
        <f>ROUND(I97*H97,2)</f>
        <v>47792.9</v>
      </c>
      <c r="K97" s="128" t="s">
        <v>127</v>
      </c>
      <c r="L97" s="31"/>
      <c r="M97" s="133" t="s">
        <v>19</v>
      </c>
      <c r="N97" s="134" t="s">
        <v>42</v>
      </c>
      <c r="P97" s="135">
        <f>O97*H97</f>
        <v>0</v>
      </c>
      <c r="Q97" s="135">
        <v>0</v>
      </c>
      <c r="R97" s="135">
        <f>Q97*H97</f>
        <v>0</v>
      </c>
      <c r="S97" s="135">
        <v>0</v>
      </c>
      <c r="T97" s="136">
        <f>S97*H97</f>
        <v>0</v>
      </c>
      <c r="AR97" s="137" t="s">
        <v>128</v>
      </c>
      <c r="AT97" s="137" t="s">
        <v>123</v>
      </c>
      <c r="AU97" s="137" t="s">
        <v>80</v>
      </c>
      <c r="AY97" s="16" t="s">
        <v>121</v>
      </c>
      <c r="BE97" s="138">
        <f>IF(N97="základní",J97,0)</f>
        <v>47792.9</v>
      </c>
      <c r="BF97" s="138">
        <f>IF(N97="snížená",J97,0)</f>
        <v>0</v>
      </c>
      <c r="BG97" s="138">
        <f>IF(N97="zákl. přenesená",J97,0)</f>
        <v>0</v>
      </c>
      <c r="BH97" s="138">
        <f>IF(N97="sníž. přenesená",J97,0)</f>
        <v>0</v>
      </c>
      <c r="BI97" s="138">
        <f>IF(N97="nulová",J97,0)</f>
        <v>0</v>
      </c>
      <c r="BJ97" s="16" t="s">
        <v>78</v>
      </c>
      <c r="BK97" s="138">
        <f>ROUND(I97*H97,2)</f>
        <v>47792.9</v>
      </c>
      <c r="BL97" s="16" t="s">
        <v>128</v>
      </c>
      <c r="BM97" s="137" t="s">
        <v>129</v>
      </c>
    </row>
    <row r="98" spans="2:65" s="1" customFormat="1" ht="29.25">
      <c r="B98" s="31"/>
      <c r="D98" s="139" t="s">
        <v>130</v>
      </c>
      <c r="F98" s="140" t="s">
        <v>131</v>
      </c>
      <c r="I98" s="141"/>
      <c r="L98" s="31"/>
      <c r="M98" s="142"/>
      <c r="T98" s="52"/>
      <c r="AT98" s="16" t="s">
        <v>130</v>
      </c>
      <c r="AU98" s="16" t="s">
        <v>80</v>
      </c>
    </row>
    <row r="99" spans="2:65" s="1" customFormat="1" ht="126.75">
      <c r="B99" s="31"/>
      <c r="D99" s="139" t="s">
        <v>132</v>
      </c>
      <c r="F99" s="143" t="s">
        <v>133</v>
      </c>
      <c r="I99" s="141"/>
      <c r="L99" s="31"/>
      <c r="M99" s="142"/>
      <c r="T99" s="52"/>
      <c r="AT99" s="16" t="s">
        <v>132</v>
      </c>
      <c r="AU99" s="16" t="s">
        <v>80</v>
      </c>
    </row>
    <row r="100" spans="2:65" s="12" customFormat="1">
      <c r="B100" s="144"/>
      <c r="D100" s="139" t="s">
        <v>134</v>
      </c>
      <c r="E100" s="145" t="s">
        <v>19</v>
      </c>
      <c r="F100" s="146" t="s">
        <v>135</v>
      </c>
      <c r="H100" s="147">
        <v>370</v>
      </c>
      <c r="I100" s="148"/>
      <c r="L100" s="144"/>
      <c r="M100" s="149"/>
      <c r="T100" s="150"/>
      <c r="AT100" s="145" t="s">
        <v>134</v>
      </c>
      <c r="AU100" s="145" t="s">
        <v>80</v>
      </c>
      <c r="AV100" s="12" t="s">
        <v>80</v>
      </c>
      <c r="AW100" s="12" t="s">
        <v>32</v>
      </c>
      <c r="AX100" s="12" t="s">
        <v>71</v>
      </c>
      <c r="AY100" s="145" t="s">
        <v>121</v>
      </c>
    </row>
    <row r="101" spans="2:65" s="1" customFormat="1" ht="37.9" customHeight="1">
      <c r="B101" s="31"/>
      <c r="C101" s="126" t="s">
        <v>80</v>
      </c>
      <c r="D101" s="126" t="s">
        <v>123</v>
      </c>
      <c r="E101" s="127" t="s">
        <v>136</v>
      </c>
      <c r="F101" s="128" t="s">
        <v>137</v>
      </c>
      <c r="G101" s="129" t="s">
        <v>126</v>
      </c>
      <c r="H101" s="130">
        <v>330</v>
      </c>
      <c r="I101" s="131">
        <v>38.76</v>
      </c>
      <c r="J101" s="132">
        <f>ROUND(I101*H101,2)</f>
        <v>12790.8</v>
      </c>
      <c r="K101" s="128" t="s">
        <v>127</v>
      </c>
      <c r="L101" s="31"/>
      <c r="M101" s="133" t="s">
        <v>19</v>
      </c>
      <c r="N101" s="134" t="s">
        <v>42</v>
      </c>
      <c r="P101" s="135">
        <f>O101*H101</f>
        <v>0</v>
      </c>
      <c r="Q101" s="135">
        <v>0</v>
      </c>
      <c r="R101" s="135">
        <f>Q101*H101</f>
        <v>0</v>
      </c>
      <c r="S101" s="135">
        <v>0</v>
      </c>
      <c r="T101" s="136">
        <f>S101*H101</f>
        <v>0</v>
      </c>
      <c r="AR101" s="137" t="s">
        <v>128</v>
      </c>
      <c r="AT101" s="137" t="s">
        <v>123</v>
      </c>
      <c r="AU101" s="137" t="s">
        <v>80</v>
      </c>
      <c r="AY101" s="16" t="s">
        <v>121</v>
      </c>
      <c r="BE101" s="138">
        <f>IF(N101="základní",J101,0)</f>
        <v>12790.8</v>
      </c>
      <c r="BF101" s="138">
        <f>IF(N101="snížená",J101,0)</f>
        <v>0</v>
      </c>
      <c r="BG101" s="138">
        <f>IF(N101="zákl. přenesená",J101,0)</f>
        <v>0</v>
      </c>
      <c r="BH101" s="138">
        <f>IF(N101="sníž. přenesená",J101,0)</f>
        <v>0</v>
      </c>
      <c r="BI101" s="138">
        <f>IF(N101="nulová",J101,0)</f>
        <v>0</v>
      </c>
      <c r="BJ101" s="16" t="s">
        <v>78</v>
      </c>
      <c r="BK101" s="138">
        <f>ROUND(I101*H101,2)</f>
        <v>12790.8</v>
      </c>
      <c r="BL101" s="16" t="s">
        <v>128</v>
      </c>
      <c r="BM101" s="137" t="s">
        <v>138</v>
      </c>
    </row>
    <row r="102" spans="2:65" s="1" customFormat="1" ht="29.25">
      <c r="B102" s="31"/>
      <c r="D102" s="139" t="s">
        <v>130</v>
      </c>
      <c r="F102" s="140" t="s">
        <v>139</v>
      </c>
      <c r="I102" s="141"/>
      <c r="L102" s="31"/>
      <c r="M102" s="142"/>
      <c r="T102" s="52"/>
      <c r="AT102" s="16" t="s">
        <v>130</v>
      </c>
      <c r="AU102" s="16" t="s">
        <v>80</v>
      </c>
    </row>
    <row r="103" spans="2:65" s="1" customFormat="1" ht="126.75">
      <c r="B103" s="31"/>
      <c r="D103" s="139" t="s">
        <v>132</v>
      </c>
      <c r="F103" s="143" t="s">
        <v>133</v>
      </c>
      <c r="I103" s="141"/>
      <c r="L103" s="31"/>
      <c r="M103" s="142"/>
      <c r="T103" s="52"/>
      <c r="AT103" s="16" t="s">
        <v>132</v>
      </c>
      <c r="AU103" s="16" t="s">
        <v>80</v>
      </c>
    </row>
    <row r="104" spans="2:65" s="12" customFormat="1">
      <c r="B104" s="144"/>
      <c r="D104" s="139" t="s">
        <v>134</v>
      </c>
      <c r="E104" s="145" t="s">
        <v>19</v>
      </c>
      <c r="F104" s="146" t="s">
        <v>140</v>
      </c>
      <c r="H104" s="147">
        <v>330</v>
      </c>
      <c r="I104" s="148"/>
      <c r="L104" s="144"/>
      <c r="M104" s="149"/>
      <c r="T104" s="150"/>
      <c r="AT104" s="145" t="s">
        <v>134</v>
      </c>
      <c r="AU104" s="145" t="s">
        <v>80</v>
      </c>
      <c r="AV104" s="12" t="s">
        <v>80</v>
      </c>
      <c r="AW104" s="12" t="s">
        <v>32</v>
      </c>
      <c r="AX104" s="12" t="s">
        <v>71</v>
      </c>
      <c r="AY104" s="145" t="s">
        <v>121</v>
      </c>
    </row>
    <row r="105" spans="2:65" s="1" customFormat="1" ht="24.2" customHeight="1">
      <c r="B105" s="31"/>
      <c r="C105" s="126" t="s">
        <v>141</v>
      </c>
      <c r="D105" s="126" t="s">
        <v>123</v>
      </c>
      <c r="E105" s="127" t="s">
        <v>142</v>
      </c>
      <c r="F105" s="128" t="s">
        <v>143</v>
      </c>
      <c r="G105" s="129" t="s">
        <v>126</v>
      </c>
      <c r="H105" s="130">
        <v>700</v>
      </c>
      <c r="I105" s="131">
        <v>26.15</v>
      </c>
      <c r="J105" s="132">
        <f>ROUND(I105*H105,2)</f>
        <v>18305</v>
      </c>
      <c r="K105" s="128" t="s">
        <v>127</v>
      </c>
      <c r="L105" s="31"/>
      <c r="M105" s="133" t="s">
        <v>19</v>
      </c>
      <c r="N105" s="134" t="s">
        <v>42</v>
      </c>
      <c r="P105" s="135">
        <f>O105*H105</f>
        <v>0</v>
      </c>
      <c r="Q105" s="135">
        <v>0</v>
      </c>
      <c r="R105" s="135">
        <f>Q105*H105</f>
        <v>0</v>
      </c>
      <c r="S105" s="135">
        <v>0</v>
      </c>
      <c r="T105" s="136">
        <f>S105*H105</f>
        <v>0</v>
      </c>
      <c r="AR105" s="137" t="s">
        <v>128</v>
      </c>
      <c r="AT105" s="137" t="s">
        <v>123</v>
      </c>
      <c r="AU105" s="137" t="s">
        <v>80</v>
      </c>
      <c r="AY105" s="16" t="s">
        <v>121</v>
      </c>
      <c r="BE105" s="138">
        <f>IF(N105="základní",J105,0)</f>
        <v>18305</v>
      </c>
      <c r="BF105" s="138">
        <f>IF(N105="snížená",J105,0)</f>
        <v>0</v>
      </c>
      <c r="BG105" s="138">
        <f>IF(N105="zákl. přenesená",J105,0)</f>
        <v>0</v>
      </c>
      <c r="BH105" s="138">
        <f>IF(N105="sníž. přenesená",J105,0)</f>
        <v>0</v>
      </c>
      <c r="BI105" s="138">
        <f>IF(N105="nulová",J105,0)</f>
        <v>0</v>
      </c>
      <c r="BJ105" s="16" t="s">
        <v>78</v>
      </c>
      <c r="BK105" s="138">
        <f>ROUND(I105*H105,2)</f>
        <v>18305</v>
      </c>
      <c r="BL105" s="16" t="s">
        <v>128</v>
      </c>
      <c r="BM105" s="137" t="s">
        <v>144</v>
      </c>
    </row>
    <row r="106" spans="2:65" s="1" customFormat="1" ht="19.5">
      <c r="B106" s="31"/>
      <c r="D106" s="139" t="s">
        <v>130</v>
      </c>
      <c r="F106" s="140" t="s">
        <v>145</v>
      </c>
      <c r="I106" s="141"/>
      <c r="L106" s="31"/>
      <c r="M106" s="142"/>
      <c r="T106" s="52"/>
      <c r="AT106" s="16" t="s">
        <v>130</v>
      </c>
      <c r="AU106" s="16" t="s">
        <v>80</v>
      </c>
    </row>
    <row r="107" spans="2:65" s="1" customFormat="1" ht="136.5">
      <c r="B107" s="31"/>
      <c r="D107" s="139" t="s">
        <v>132</v>
      </c>
      <c r="F107" s="143" t="s">
        <v>146</v>
      </c>
      <c r="I107" s="141"/>
      <c r="L107" s="31"/>
      <c r="M107" s="142"/>
      <c r="T107" s="52"/>
      <c r="AT107" s="16" t="s">
        <v>132</v>
      </c>
      <c r="AU107" s="16" t="s">
        <v>80</v>
      </c>
    </row>
    <row r="108" spans="2:65" s="1" customFormat="1" ht="24.2" customHeight="1">
      <c r="B108" s="31"/>
      <c r="C108" s="126" t="s">
        <v>128</v>
      </c>
      <c r="D108" s="126" t="s">
        <v>123</v>
      </c>
      <c r="E108" s="127" t="s">
        <v>147</v>
      </c>
      <c r="F108" s="128" t="s">
        <v>148</v>
      </c>
      <c r="G108" s="129" t="s">
        <v>149</v>
      </c>
      <c r="H108" s="130">
        <v>80</v>
      </c>
      <c r="I108" s="131">
        <v>86.36</v>
      </c>
      <c r="J108" s="132">
        <f>ROUND(I108*H108,2)</f>
        <v>6908.8</v>
      </c>
      <c r="K108" s="128" t="s">
        <v>127</v>
      </c>
      <c r="L108" s="31"/>
      <c r="M108" s="133" t="s">
        <v>19</v>
      </c>
      <c r="N108" s="134" t="s">
        <v>42</v>
      </c>
      <c r="P108" s="135">
        <f>O108*H108</f>
        <v>0</v>
      </c>
      <c r="Q108" s="135">
        <v>3.0000000000000001E-5</v>
      </c>
      <c r="R108" s="135">
        <f>Q108*H108</f>
        <v>2.4000000000000002E-3</v>
      </c>
      <c r="S108" s="135">
        <v>0</v>
      </c>
      <c r="T108" s="136">
        <f>S108*H108</f>
        <v>0</v>
      </c>
      <c r="AR108" s="137" t="s">
        <v>128</v>
      </c>
      <c r="AT108" s="137" t="s">
        <v>123</v>
      </c>
      <c r="AU108" s="137" t="s">
        <v>80</v>
      </c>
      <c r="AY108" s="16" t="s">
        <v>121</v>
      </c>
      <c r="BE108" s="138">
        <f>IF(N108="základní",J108,0)</f>
        <v>6908.8</v>
      </c>
      <c r="BF108" s="138">
        <f>IF(N108="snížená",J108,0)</f>
        <v>0</v>
      </c>
      <c r="BG108" s="138">
        <f>IF(N108="zákl. přenesená",J108,0)</f>
        <v>0</v>
      </c>
      <c r="BH108" s="138">
        <f>IF(N108="sníž. přenesená",J108,0)</f>
        <v>0</v>
      </c>
      <c r="BI108" s="138">
        <f>IF(N108="nulová",J108,0)</f>
        <v>0</v>
      </c>
      <c r="BJ108" s="16" t="s">
        <v>78</v>
      </c>
      <c r="BK108" s="138">
        <f>ROUND(I108*H108,2)</f>
        <v>6908.8</v>
      </c>
      <c r="BL108" s="16" t="s">
        <v>128</v>
      </c>
      <c r="BM108" s="137" t="s">
        <v>150</v>
      </c>
    </row>
    <row r="109" spans="2:65" s="1" customFormat="1" ht="19.5">
      <c r="B109" s="31"/>
      <c r="D109" s="139" t="s">
        <v>130</v>
      </c>
      <c r="F109" s="140" t="s">
        <v>151</v>
      </c>
      <c r="I109" s="141"/>
      <c r="L109" s="31"/>
      <c r="M109" s="142"/>
      <c r="T109" s="52"/>
      <c r="AT109" s="16" t="s">
        <v>130</v>
      </c>
      <c r="AU109" s="16" t="s">
        <v>80</v>
      </c>
    </row>
    <row r="110" spans="2:65" s="1" customFormat="1" ht="302.25">
      <c r="B110" s="31"/>
      <c r="D110" s="139" t="s">
        <v>132</v>
      </c>
      <c r="F110" s="143" t="s">
        <v>152</v>
      </c>
      <c r="I110" s="141"/>
      <c r="L110" s="31"/>
      <c r="M110" s="142"/>
      <c r="T110" s="52"/>
      <c r="AT110" s="16" t="s">
        <v>132</v>
      </c>
      <c r="AU110" s="16" t="s">
        <v>80</v>
      </c>
    </row>
    <row r="111" spans="2:65" s="1" customFormat="1" ht="24.2" customHeight="1">
      <c r="B111" s="31"/>
      <c r="C111" s="126" t="s">
        <v>153</v>
      </c>
      <c r="D111" s="126" t="s">
        <v>123</v>
      </c>
      <c r="E111" s="127" t="s">
        <v>154</v>
      </c>
      <c r="F111" s="128" t="s">
        <v>155</v>
      </c>
      <c r="G111" s="129" t="s">
        <v>156</v>
      </c>
      <c r="H111" s="130">
        <v>40</v>
      </c>
      <c r="I111" s="131">
        <v>51.13</v>
      </c>
      <c r="J111" s="132">
        <f>ROUND(I111*H111,2)</f>
        <v>2045.2</v>
      </c>
      <c r="K111" s="128" t="s">
        <v>127</v>
      </c>
      <c r="L111" s="31"/>
      <c r="M111" s="133" t="s">
        <v>19</v>
      </c>
      <c r="N111" s="134" t="s">
        <v>42</v>
      </c>
      <c r="P111" s="135">
        <f>O111*H111</f>
        <v>0</v>
      </c>
      <c r="Q111" s="135">
        <v>0</v>
      </c>
      <c r="R111" s="135">
        <f>Q111*H111</f>
        <v>0</v>
      </c>
      <c r="S111" s="135">
        <v>0</v>
      </c>
      <c r="T111" s="136">
        <f>S111*H111</f>
        <v>0</v>
      </c>
      <c r="AR111" s="137" t="s">
        <v>128</v>
      </c>
      <c r="AT111" s="137" t="s">
        <v>123</v>
      </c>
      <c r="AU111" s="137" t="s">
        <v>80</v>
      </c>
      <c r="AY111" s="16" t="s">
        <v>121</v>
      </c>
      <c r="BE111" s="138">
        <f>IF(N111="základní",J111,0)</f>
        <v>2045.2</v>
      </c>
      <c r="BF111" s="138">
        <f>IF(N111="snížená",J111,0)</f>
        <v>0</v>
      </c>
      <c r="BG111" s="138">
        <f>IF(N111="zákl. přenesená",J111,0)</f>
        <v>0</v>
      </c>
      <c r="BH111" s="138">
        <f>IF(N111="sníž. přenesená",J111,0)</f>
        <v>0</v>
      </c>
      <c r="BI111" s="138">
        <f>IF(N111="nulová",J111,0)</f>
        <v>0</v>
      </c>
      <c r="BJ111" s="16" t="s">
        <v>78</v>
      </c>
      <c r="BK111" s="138">
        <f>ROUND(I111*H111,2)</f>
        <v>2045.2</v>
      </c>
      <c r="BL111" s="16" t="s">
        <v>128</v>
      </c>
      <c r="BM111" s="137" t="s">
        <v>157</v>
      </c>
    </row>
    <row r="112" spans="2:65" s="1" customFormat="1" ht="19.5">
      <c r="B112" s="31"/>
      <c r="D112" s="139" t="s">
        <v>130</v>
      </c>
      <c r="F112" s="140" t="s">
        <v>158</v>
      </c>
      <c r="I112" s="141"/>
      <c r="L112" s="31"/>
      <c r="M112" s="142"/>
      <c r="T112" s="52"/>
      <c r="AT112" s="16" t="s">
        <v>130</v>
      </c>
      <c r="AU112" s="16" t="s">
        <v>80</v>
      </c>
    </row>
    <row r="113" spans="2:65" s="1" customFormat="1" ht="185.25">
      <c r="B113" s="31"/>
      <c r="D113" s="139" t="s">
        <v>132</v>
      </c>
      <c r="F113" s="143" t="s">
        <v>159</v>
      </c>
      <c r="I113" s="141"/>
      <c r="L113" s="31"/>
      <c r="M113" s="142"/>
      <c r="T113" s="52"/>
      <c r="AT113" s="16" t="s">
        <v>132</v>
      </c>
      <c r="AU113" s="16" t="s">
        <v>80</v>
      </c>
    </row>
    <row r="114" spans="2:65" s="1" customFormat="1" ht="24.2" customHeight="1">
      <c r="B114" s="31"/>
      <c r="C114" s="126" t="s">
        <v>160</v>
      </c>
      <c r="D114" s="126" t="s">
        <v>123</v>
      </c>
      <c r="E114" s="127" t="s">
        <v>161</v>
      </c>
      <c r="F114" s="128" t="s">
        <v>162</v>
      </c>
      <c r="G114" s="129" t="s">
        <v>126</v>
      </c>
      <c r="H114" s="130">
        <v>64.593000000000004</v>
      </c>
      <c r="I114" s="131">
        <v>63.31</v>
      </c>
      <c r="J114" s="132">
        <f>ROUND(I114*H114,2)</f>
        <v>4089.38</v>
      </c>
      <c r="K114" s="128" t="s">
        <v>127</v>
      </c>
      <c r="L114" s="31"/>
      <c r="M114" s="133" t="s">
        <v>19</v>
      </c>
      <c r="N114" s="134" t="s">
        <v>42</v>
      </c>
      <c r="P114" s="135">
        <f>O114*H114</f>
        <v>0</v>
      </c>
      <c r="Q114" s="135">
        <v>0</v>
      </c>
      <c r="R114" s="135">
        <f>Q114*H114</f>
        <v>0</v>
      </c>
      <c r="S114" s="135">
        <v>0</v>
      </c>
      <c r="T114" s="136">
        <f>S114*H114</f>
        <v>0</v>
      </c>
      <c r="AR114" s="137" t="s">
        <v>128</v>
      </c>
      <c r="AT114" s="137" t="s">
        <v>123</v>
      </c>
      <c r="AU114" s="137" t="s">
        <v>80</v>
      </c>
      <c r="AY114" s="16" t="s">
        <v>121</v>
      </c>
      <c r="BE114" s="138">
        <f>IF(N114="základní",J114,0)</f>
        <v>4089.38</v>
      </c>
      <c r="BF114" s="138">
        <f>IF(N114="snížená",J114,0)</f>
        <v>0</v>
      </c>
      <c r="BG114" s="138">
        <f>IF(N114="zákl. přenesená",J114,0)</f>
        <v>0</v>
      </c>
      <c r="BH114" s="138">
        <f>IF(N114="sníž. přenesená",J114,0)</f>
        <v>0</v>
      </c>
      <c r="BI114" s="138">
        <f>IF(N114="nulová",J114,0)</f>
        <v>0</v>
      </c>
      <c r="BJ114" s="16" t="s">
        <v>78</v>
      </c>
      <c r="BK114" s="138">
        <f>ROUND(I114*H114,2)</f>
        <v>4089.38</v>
      </c>
      <c r="BL114" s="16" t="s">
        <v>128</v>
      </c>
      <c r="BM114" s="137" t="s">
        <v>163</v>
      </c>
    </row>
    <row r="115" spans="2:65" s="1" customFormat="1" ht="19.5">
      <c r="B115" s="31"/>
      <c r="D115" s="139" t="s">
        <v>130</v>
      </c>
      <c r="F115" s="140" t="s">
        <v>164</v>
      </c>
      <c r="I115" s="141"/>
      <c r="L115" s="31"/>
      <c r="M115" s="142"/>
      <c r="T115" s="52"/>
      <c r="AT115" s="16" t="s">
        <v>130</v>
      </c>
      <c r="AU115" s="16" t="s">
        <v>80</v>
      </c>
    </row>
    <row r="116" spans="2:65" s="1" customFormat="1" ht="97.5">
      <c r="B116" s="31"/>
      <c r="D116" s="139" t="s">
        <v>132</v>
      </c>
      <c r="F116" s="143" t="s">
        <v>165</v>
      </c>
      <c r="I116" s="141"/>
      <c r="L116" s="31"/>
      <c r="M116" s="142"/>
      <c r="T116" s="52"/>
      <c r="AT116" s="16" t="s">
        <v>132</v>
      </c>
      <c r="AU116" s="16" t="s">
        <v>80</v>
      </c>
    </row>
    <row r="117" spans="2:65" s="12" customFormat="1">
      <c r="B117" s="144"/>
      <c r="D117" s="139" t="s">
        <v>134</v>
      </c>
      <c r="E117" s="145" t="s">
        <v>19</v>
      </c>
      <c r="F117" s="146" t="s">
        <v>166</v>
      </c>
      <c r="H117" s="147">
        <v>64.593000000000004</v>
      </c>
      <c r="I117" s="148"/>
      <c r="L117" s="144"/>
      <c r="M117" s="149"/>
      <c r="T117" s="150"/>
      <c r="AT117" s="145" t="s">
        <v>134</v>
      </c>
      <c r="AU117" s="145" t="s">
        <v>80</v>
      </c>
      <c r="AV117" s="12" t="s">
        <v>80</v>
      </c>
      <c r="AW117" s="12" t="s">
        <v>32</v>
      </c>
      <c r="AX117" s="12" t="s">
        <v>71</v>
      </c>
      <c r="AY117" s="145" t="s">
        <v>121</v>
      </c>
    </row>
    <row r="118" spans="2:65" s="1" customFormat="1" ht="24.2" customHeight="1">
      <c r="B118" s="31"/>
      <c r="C118" s="126" t="s">
        <v>167</v>
      </c>
      <c r="D118" s="126" t="s">
        <v>123</v>
      </c>
      <c r="E118" s="127" t="s">
        <v>168</v>
      </c>
      <c r="F118" s="128" t="s">
        <v>169</v>
      </c>
      <c r="G118" s="129" t="s">
        <v>126</v>
      </c>
      <c r="H118" s="130">
        <v>180.161</v>
      </c>
      <c r="I118" s="131">
        <v>28.97</v>
      </c>
      <c r="J118" s="132">
        <f>ROUND(I118*H118,2)</f>
        <v>5219.26</v>
      </c>
      <c r="K118" s="128" t="s">
        <v>127</v>
      </c>
      <c r="L118" s="31"/>
      <c r="M118" s="133" t="s">
        <v>19</v>
      </c>
      <c r="N118" s="134" t="s">
        <v>42</v>
      </c>
      <c r="P118" s="135">
        <f>O118*H118</f>
        <v>0</v>
      </c>
      <c r="Q118" s="135">
        <v>0</v>
      </c>
      <c r="R118" s="135">
        <f>Q118*H118</f>
        <v>0</v>
      </c>
      <c r="S118" s="135">
        <v>0</v>
      </c>
      <c r="T118" s="136">
        <f>S118*H118</f>
        <v>0</v>
      </c>
      <c r="AR118" s="137" t="s">
        <v>128</v>
      </c>
      <c r="AT118" s="137" t="s">
        <v>123</v>
      </c>
      <c r="AU118" s="137" t="s">
        <v>80</v>
      </c>
      <c r="AY118" s="16" t="s">
        <v>121</v>
      </c>
      <c r="BE118" s="138">
        <f>IF(N118="základní",J118,0)</f>
        <v>5219.26</v>
      </c>
      <c r="BF118" s="138">
        <f>IF(N118="snížená",J118,0)</f>
        <v>0</v>
      </c>
      <c r="BG118" s="138">
        <f>IF(N118="zákl. přenesená",J118,0)</f>
        <v>0</v>
      </c>
      <c r="BH118" s="138">
        <f>IF(N118="sníž. přenesená",J118,0)</f>
        <v>0</v>
      </c>
      <c r="BI118" s="138">
        <f>IF(N118="nulová",J118,0)</f>
        <v>0</v>
      </c>
      <c r="BJ118" s="16" t="s">
        <v>78</v>
      </c>
      <c r="BK118" s="138">
        <f>ROUND(I118*H118,2)</f>
        <v>5219.26</v>
      </c>
      <c r="BL118" s="16" t="s">
        <v>128</v>
      </c>
      <c r="BM118" s="137" t="s">
        <v>170</v>
      </c>
    </row>
    <row r="119" spans="2:65" s="1" customFormat="1" ht="19.5">
      <c r="B119" s="31"/>
      <c r="D119" s="139" t="s">
        <v>130</v>
      </c>
      <c r="F119" s="140" t="s">
        <v>171</v>
      </c>
      <c r="I119" s="141"/>
      <c r="L119" s="31"/>
      <c r="M119" s="142"/>
      <c r="T119" s="52"/>
      <c r="AT119" s="16" t="s">
        <v>130</v>
      </c>
      <c r="AU119" s="16" t="s">
        <v>80</v>
      </c>
    </row>
    <row r="120" spans="2:65" s="1" customFormat="1" ht="97.5">
      <c r="B120" s="31"/>
      <c r="D120" s="139" t="s">
        <v>132</v>
      </c>
      <c r="F120" s="143" t="s">
        <v>165</v>
      </c>
      <c r="I120" s="141"/>
      <c r="L120" s="31"/>
      <c r="M120" s="142"/>
      <c r="T120" s="52"/>
      <c r="AT120" s="16" t="s">
        <v>132</v>
      </c>
      <c r="AU120" s="16" t="s">
        <v>80</v>
      </c>
    </row>
    <row r="121" spans="2:65" s="12" customFormat="1">
      <c r="B121" s="144"/>
      <c r="D121" s="139" t="s">
        <v>134</v>
      </c>
      <c r="E121" s="145" t="s">
        <v>19</v>
      </c>
      <c r="F121" s="146" t="s">
        <v>172</v>
      </c>
      <c r="H121" s="147">
        <v>180.161</v>
      </c>
      <c r="I121" s="148"/>
      <c r="L121" s="144"/>
      <c r="M121" s="149"/>
      <c r="T121" s="150"/>
      <c r="AT121" s="145" t="s">
        <v>134</v>
      </c>
      <c r="AU121" s="145" t="s">
        <v>80</v>
      </c>
      <c r="AV121" s="12" t="s">
        <v>80</v>
      </c>
      <c r="AW121" s="12" t="s">
        <v>32</v>
      </c>
      <c r="AX121" s="12" t="s">
        <v>71</v>
      </c>
      <c r="AY121" s="145" t="s">
        <v>121</v>
      </c>
    </row>
    <row r="122" spans="2:65" s="1" customFormat="1" ht="24.2" customHeight="1">
      <c r="B122" s="31"/>
      <c r="C122" s="126" t="s">
        <v>173</v>
      </c>
      <c r="D122" s="126" t="s">
        <v>123</v>
      </c>
      <c r="E122" s="127" t="s">
        <v>174</v>
      </c>
      <c r="F122" s="128" t="s">
        <v>175</v>
      </c>
      <c r="G122" s="129" t="s">
        <v>126</v>
      </c>
      <c r="H122" s="130">
        <v>641</v>
      </c>
      <c r="I122" s="131">
        <v>16.09</v>
      </c>
      <c r="J122" s="132">
        <f>ROUND(I122*H122,2)</f>
        <v>10313.69</v>
      </c>
      <c r="K122" s="128" t="s">
        <v>127</v>
      </c>
      <c r="L122" s="31"/>
      <c r="M122" s="133" t="s">
        <v>19</v>
      </c>
      <c r="N122" s="134" t="s">
        <v>42</v>
      </c>
      <c r="P122" s="135">
        <f>O122*H122</f>
        <v>0</v>
      </c>
      <c r="Q122" s="135">
        <v>0</v>
      </c>
      <c r="R122" s="135">
        <f>Q122*H122</f>
        <v>0</v>
      </c>
      <c r="S122" s="135">
        <v>0</v>
      </c>
      <c r="T122" s="136">
        <f>S122*H122</f>
        <v>0</v>
      </c>
      <c r="AR122" s="137" t="s">
        <v>128</v>
      </c>
      <c r="AT122" s="137" t="s">
        <v>123</v>
      </c>
      <c r="AU122" s="137" t="s">
        <v>80</v>
      </c>
      <c r="AY122" s="16" t="s">
        <v>121</v>
      </c>
      <c r="BE122" s="138">
        <f>IF(N122="základní",J122,0)</f>
        <v>10313.69</v>
      </c>
      <c r="BF122" s="138">
        <f>IF(N122="snížená",J122,0)</f>
        <v>0</v>
      </c>
      <c r="BG122" s="138">
        <f>IF(N122="zákl. přenesená",J122,0)</f>
        <v>0</v>
      </c>
      <c r="BH122" s="138">
        <f>IF(N122="sníž. přenesená",J122,0)</f>
        <v>0</v>
      </c>
      <c r="BI122" s="138">
        <f>IF(N122="nulová",J122,0)</f>
        <v>0</v>
      </c>
      <c r="BJ122" s="16" t="s">
        <v>78</v>
      </c>
      <c r="BK122" s="138">
        <f>ROUND(I122*H122,2)</f>
        <v>10313.69</v>
      </c>
      <c r="BL122" s="16" t="s">
        <v>128</v>
      </c>
      <c r="BM122" s="137" t="s">
        <v>176</v>
      </c>
    </row>
    <row r="123" spans="2:65" s="1" customFormat="1" ht="19.5">
      <c r="B123" s="31"/>
      <c r="D123" s="139" t="s">
        <v>130</v>
      </c>
      <c r="F123" s="140" t="s">
        <v>177</v>
      </c>
      <c r="I123" s="141"/>
      <c r="L123" s="31"/>
      <c r="M123" s="142"/>
      <c r="T123" s="52"/>
      <c r="AT123" s="16" t="s">
        <v>130</v>
      </c>
      <c r="AU123" s="16" t="s">
        <v>80</v>
      </c>
    </row>
    <row r="124" spans="2:65" s="1" customFormat="1" ht="97.5">
      <c r="B124" s="31"/>
      <c r="D124" s="139" t="s">
        <v>132</v>
      </c>
      <c r="F124" s="143" t="s">
        <v>165</v>
      </c>
      <c r="I124" s="141"/>
      <c r="L124" s="31"/>
      <c r="M124" s="142"/>
      <c r="T124" s="52"/>
      <c r="AT124" s="16" t="s">
        <v>132</v>
      </c>
      <c r="AU124" s="16" t="s">
        <v>80</v>
      </c>
    </row>
    <row r="125" spans="2:65" s="12" customFormat="1">
      <c r="B125" s="144"/>
      <c r="D125" s="139" t="s">
        <v>134</v>
      </c>
      <c r="E125" s="145" t="s">
        <v>19</v>
      </c>
      <c r="F125" s="146" t="s">
        <v>178</v>
      </c>
      <c r="H125" s="147">
        <v>641</v>
      </c>
      <c r="I125" s="148"/>
      <c r="L125" s="144"/>
      <c r="M125" s="149"/>
      <c r="T125" s="150"/>
      <c r="AT125" s="145" t="s">
        <v>134</v>
      </c>
      <c r="AU125" s="145" t="s">
        <v>80</v>
      </c>
      <c r="AV125" s="12" t="s">
        <v>80</v>
      </c>
      <c r="AW125" s="12" t="s">
        <v>32</v>
      </c>
      <c r="AX125" s="12" t="s">
        <v>71</v>
      </c>
      <c r="AY125" s="145" t="s">
        <v>121</v>
      </c>
    </row>
    <row r="126" spans="2:65" s="1" customFormat="1" ht="24.2" customHeight="1">
      <c r="B126" s="31"/>
      <c r="C126" s="126" t="s">
        <v>179</v>
      </c>
      <c r="D126" s="126" t="s">
        <v>123</v>
      </c>
      <c r="E126" s="127" t="s">
        <v>180</v>
      </c>
      <c r="F126" s="128" t="s">
        <v>181</v>
      </c>
      <c r="G126" s="129" t="s">
        <v>182</v>
      </c>
      <c r="H126" s="130">
        <v>259.267</v>
      </c>
      <c r="I126" s="131">
        <v>90.96</v>
      </c>
      <c r="J126" s="132">
        <f>ROUND(I126*H126,2)</f>
        <v>23582.93</v>
      </c>
      <c r="K126" s="128" t="s">
        <v>127</v>
      </c>
      <c r="L126" s="31"/>
      <c r="M126" s="133" t="s">
        <v>19</v>
      </c>
      <c r="N126" s="134" t="s">
        <v>42</v>
      </c>
      <c r="P126" s="135">
        <f>O126*H126</f>
        <v>0</v>
      </c>
      <c r="Q126" s="135">
        <v>0</v>
      </c>
      <c r="R126" s="135">
        <f>Q126*H126</f>
        <v>0</v>
      </c>
      <c r="S126" s="135">
        <v>0</v>
      </c>
      <c r="T126" s="136">
        <f>S126*H126</f>
        <v>0</v>
      </c>
      <c r="AR126" s="137" t="s">
        <v>128</v>
      </c>
      <c r="AT126" s="137" t="s">
        <v>123</v>
      </c>
      <c r="AU126" s="137" t="s">
        <v>80</v>
      </c>
      <c r="AY126" s="16" t="s">
        <v>121</v>
      </c>
      <c r="BE126" s="138">
        <f>IF(N126="základní",J126,0)</f>
        <v>23582.93</v>
      </c>
      <c r="BF126" s="138">
        <f>IF(N126="snížená",J126,0)</f>
        <v>0</v>
      </c>
      <c r="BG126" s="138">
        <f>IF(N126="zákl. přenesená",J126,0)</f>
        <v>0</v>
      </c>
      <c r="BH126" s="138">
        <f>IF(N126="sníž. přenesená",J126,0)</f>
        <v>0</v>
      </c>
      <c r="BI126" s="138">
        <f>IF(N126="nulová",J126,0)</f>
        <v>0</v>
      </c>
      <c r="BJ126" s="16" t="s">
        <v>78</v>
      </c>
      <c r="BK126" s="138">
        <f>ROUND(I126*H126,2)</f>
        <v>23582.93</v>
      </c>
      <c r="BL126" s="16" t="s">
        <v>128</v>
      </c>
      <c r="BM126" s="137" t="s">
        <v>183</v>
      </c>
    </row>
    <row r="127" spans="2:65" s="1" customFormat="1" ht="39">
      <c r="B127" s="31"/>
      <c r="D127" s="139" t="s">
        <v>130</v>
      </c>
      <c r="F127" s="140" t="s">
        <v>184</v>
      </c>
      <c r="I127" s="141"/>
      <c r="L127" s="31"/>
      <c r="M127" s="142"/>
      <c r="T127" s="52"/>
      <c r="AT127" s="16" t="s">
        <v>130</v>
      </c>
      <c r="AU127" s="16" t="s">
        <v>80</v>
      </c>
    </row>
    <row r="128" spans="2:65" s="1" customFormat="1" ht="78">
      <c r="B128" s="31"/>
      <c r="D128" s="139" t="s">
        <v>132</v>
      </c>
      <c r="F128" s="143" t="s">
        <v>185</v>
      </c>
      <c r="I128" s="141"/>
      <c r="L128" s="31"/>
      <c r="M128" s="142"/>
      <c r="T128" s="52"/>
      <c r="AT128" s="16" t="s">
        <v>132</v>
      </c>
      <c r="AU128" s="16" t="s">
        <v>80</v>
      </c>
    </row>
    <row r="129" spans="2:65" s="12" customFormat="1">
      <c r="B129" s="144"/>
      <c r="D129" s="139" t="s">
        <v>134</v>
      </c>
      <c r="E129" s="145" t="s">
        <v>19</v>
      </c>
      <c r="F129" s="146" t="s">
        <v>186</v>
      </c>
      <c r="H129" s="147">
        <v>12.919</v>
      </c>
      <c r="I129" s="148"/>
      <c r="L129" s="144"/>
      <c r="M129" s="149"/>
      <c r="T129" s="150"/>
      <c r="AT129" s="145" t="s">
        <v>134</v>
      </c>
      <c r="AU129" s="145" t="s">
        <v>80</v>
      </c>
      <c r="AV129" s="12" t="s">
        <v>80</v>
      </c>
      <c r="AW129" s="12" t="s">
        <v>32</v>
      </c>
      <c r="AX129" s="12" t="s">
        <v>71</v>
      </c>
      <c r="AY129" s="145" t="s">
        <v>121</v>
      </c>
    </row>
    <row r="130" spans="2:65" s="12" customFormat="1">
      <c r="B130" s="144"/>
      <c r="D130" s="139" t="s">
        <v>134</v>
      </c>
      <c r="E130" s="145" t="s">
        <v>19</v>
      </c>
      <c r="F130" s="146" t="s">
        <v>187</v>
      </c>
      <c r="H130" s="147">
        <v>54.048000000000002</v>
      </c>
      <c r="I130" s="148"/>
      <c r="L130" s="144"/>
      <c r="M130" s="149"/>
      <c r="T130" s="150"/>
      <c r="AT130" s="145" t="s">
        <v>134</v>
      </c>
      <c r="AU130" s="145" t="s">
        <v>80</v>
      </c>
      <c r="AV130" s="12" t="s">
        <v>80</v>
      </c>
      <c r="AW130" s="12" t="s">
        <v>32</v>
      </c>
      <c r="AX130" s="12" t="s">
        <v>71</v>
      </c>
      <c r="AY130" s="145" t="s">
        <v>121</v>
      </c>
    </row>
    <row r="131" spans="2:65" s="12" customFormat="1">
      <c r="B131" s="144"/>
      <c r="D131" s="139" t="s">
        <v>134</v>
      </c>
      <c r="E131" s="145" t="s">
        <v>19</v>
      </c>
      <c r="F131" s="146" t="s">
        <v>188</v>
      </c>
      <c r="H131" s="147">
        <v>192.3</v>
      </c>
      <c r="I131" s="148"/>
      <c r="L131" s="144"/>
      <c r="M131" s="149"/>
      <c r="T131" s="150"/>
      <c r="AT131" s="145" t="s">
        <v>134</v>
      </c>
      <c r="AU131" s="145" t="s">
        <v>80</v>
      </c>
      <c r="AV131" s="12" t="s">
        <v>80</v>
      </c>
      <c r="AW131" s="12" t="s">
        <v>32</v>
      </c>
      <c r="AX131" s="12" t="s">
        <v>71</v>
      </c>
      <c r="AY131" s="145" t="s">
        <v>121</v>
      </c>
    </row>
    <row r="132" spans="2:65" s="1" customFormat="1" ht="24.2" customHeight="1">
      <c r="B132" s="31"/>
      <c r="C132" s="126" t="s">
        <v>189</v>
      </c>
      <c r="D132" s="126" t="s">
        <v>123</v>
      </c>
      <c r="E132" s="127" t="s">
        <v>190</v>
      </c>
      <c r="F132" s="128" t="s">
        <v>191</v>
      </c>
      <c r="G132" s="129" t="s">
        <v>182</v>
      </c>
      <c r="H132" s="130">
        <v>129.63300000000001</v>
      </c>
      <c r="I132" s="131">
        <v>57.32</v>
      </c>
      <c r="J132" s="132">
        <f>ROUND(I132*H132,2)</f>
        <v>7430.56</v>
      </c>
      <c r="K132" s="128" t="s">
        <v>127</v>
      </c>
      <c r="L132" s="31"/>
      <c r="M132" s="133" t="s">
        <v>19</v>
      </c>
      <c r="N132" s="134" t="s">
        <v>42</v>
      </c>
      <c r="P132" s="135">
        <f>O132*H132</f>
        <v>0</v>
      </c>
      <c r="Q132" s="135">
        <v>0</v>
      </c>
      <c r="R132" s="135">
        <f>Q132*H132</f>
        <v>0</v>
      </c>
      <c r="S132" s="135">
        <v>0</v>
      </c>
      <c r="T132" s="136">
        <f>S132*H132</f>
        <v>0</v>
      </c>
      <c r="AR132" s="137" t="s">
        <v>128</v>
      </c>
      <c r="AT132" s="137" t="s">
        <v>123</v>
      </c>
      <c r="AU132" s="137" t="s">
        <v>80</v>
      </c>
      <c r="AY132" s="16" t="s">
        <v>121</v>
      </c>
      <c r="BE132" s="138">
        <f>IF(N132="základní",J132,0)</f>
        <v>7430.56</v>
      </c>
      <c r="BF132" s="138">
        <f>IF(N132="snížená",J132,0)</f>
        <v>0</v>
      </c>
      <c r="BG132" s="138">
        <f>IF(N132="zákl. přenesená",J132,0)</f>
        <v>0</v>
      </c>
      <c r="BH132" s="138">
        <f>IF(N132="sníž. přenesená",J132,0)</f>
        <v>0</v>
      </c>
      <c r="BI132" s="138">
        <f>IF(N132="nulová",J132,0)</f>
        <v>0</v>
      </c>
      <c r="BJ132" s="16" t="s">
        <v>78</v>
      </c>
      <c r="BK132" s="138">
        <f>ROUND(I132*H132,2)</f>
        <v>7430.56</v>
      </c>
      <c r="BL132" s="16" t="s">
        <v>128</v>
      </c>
      <c r="BM132" s="137" t="s">
        <v>192</v>
      </c>
    </row>
    <row r="133" spans="2:65" s="1" customFormat="1" ht="29.25">
      <c r="B133" s="31"/>
      <c r="D133" s="139" t="s">
        <v>130</v>
      </c>
      <c r="F133" s="140" t="s">
        <v>193</v>
      </c>
      <c r="I133" s="141"/>
      <c r="L133" s="31"/>
      <c r="M133" s="142"/>
      <c r="T133" s="52"/>
      <c r="AT133" s="16" t="s">
        <v>130</v>
      </c>
      <c r="AU133" s="16" t="s">
        <v>80</v>
      </c>
    </row>
    <row r="134" spans="2:65" s="1" customFormat="1" ht="136.5">
      <c r="B134" s="31"/>
      <c r="D134" s="139" t="s">
        <v>132</v>
      </c>
      <c r="F134" s="143" t="s">
        <v>194</v>
      </c>
      <c r="I134" s="141"/>
      <c r="L134" s="31"/>
      <c r="M134" s="142"/>
      <c r="T134" s="52"/>
      <c r="AT134" s="16" t="s">
        <v>132</v>
      </c>
      <c r="AU134" s="16" t="s">
        <v>80</v>
      </c>
    </row>
    <row r="135" spans="2:65" s="12" customFormat="1">
      <c r="B135" s="144"/>
      <c r="D135" s="139" t="s">
        <v>134</v>
      </c>
      <c r="E135" s="145" t="s">
        <v>19</v>
      </c>
      <c r="F135" s="146" t="s">
        <v>195</v>
      </c>
      <c r="H135" s="147">
        <v>6.4589999999999996</v>
      </c>
      <c r="I135" s="148"/>
      <c r="L135" s="144"/>
      <c r="M135" s="149"/>
      <c r="T135" s="150"/>
      <c r="AT135" s="145" t="s">
        <v>134</v>
      </c>
      <c r="AU135" s="145" t="s">
        <v>80</v>
      </c>
      <c r="AV135" s="12" t="s">
        <v>80</v>
      </c>
      <c r="AW135" s="12" t="s">
        <v>32</v>
      </c>
      <c r="AX135" s="12" t="s">
        <v>71</v>
      </c>
      <c r="AY135" s="145" t="s">
        <v>121</v>
      </c>
    </row>
    <row r="136" spans="2:65" s="12" customFormat="1">
      <c r="B136" s="144"/>
      <c r="D136" s="139" t="s">
        <v>134</v>
      </c>
      <c r="E136" s="145" t="s">
        <v>19</v>
      </c>
      <c r="F136" s="146" t="s">
        <v>196</v>
      </c>
      <c r="H136" s="147">
        <v>27.024000000000001</v>
      </c>
      <c r="I136" s="148"/>
      <c r="L136" s="144"/>
      <c r="M136" s="149"/>
      <c r="T136" s="150"/>
      <c r="AT136" s="145" t="s">
        <v>134</v>
      </c>
      <c r="AU136" s="145" t="s">
        <v>80</v>
      </c>
      <c r="AV136" s="12" t="s">
        <v>80</v>
      </c>
      <c r="AW136" s="12" t="s">
        <v>32</v>
      </c>
      <c r="AX136" s="12" t="s">
        <v>71</v>
      </c>
      <c r="AY136" s="145" t="s">
        <v>121</v>
      </c>
    </row>
    <row r="137" spans="2:65" s="12" customFormat="1">
      <c r="B137" s="144"/>
      <c r="D137" s="139" t="s">
        <v>134</v>
      </c>
      <c r="E137" s="145" t="s">
        <v>19</v>
      </c>
      <c r="F137" s="146" t="s">
        <v>197</v>
      </c>
      <c r="H137" s="147">
        <v>96.15</v>
      </c>
      <c r="I137" s="148"/>
      <c r="L137" s="144"/>
      <c r="M137" s="149"/>
      <c r="T137" s="150"/>
      <c r="AT137" s="145" t="s">
        <v>134</v>
      </c>
      <c r="AU137" s="145" t="s">
        <v>80</v>
      </c>
      <c r="AV137" s="12" t="s">
        <v>80</v>
      </c>
      <c r="AW137" s="12" t="s">
        <v>32</v>
      </c>
      <c r="AX137" s="12" t="s">
        <v>71</v>
      </c>
      <c r="AY137" s="145" t="s">
        <v>121</v>
      </c>
    </row>
    <row r="138" spans="2:65" s="1" customFormat="1" ht="24.2" customHeight="1">
      <c r="B138" s="31"/>
      <c r="C138" s="126" t="s">
        <v>198</v>
      </c>
      <c r="D138" s="126" t="s">
        <v>123</v>
      </c>
      <c r="E138" s="127" t="s">
        <v>199</v>
      </c>
      <c r="F138" s="128" t="s">
        <v>200</v>
      </c>
      <c r="G138" s="129" t="s">
        <v>126</v>
      </c>
      <c r="H138" s="130">
        <v>64.593000000000004</v>
      </c>
      <c r="I138" s="131">
        <v>106.94</v>
      </c>
      <c r="J138" s="132">
        <f>ROUND(I138*H138,2)</f>
        <v>6907.58</v>
      </c>
      <c r="K138" s="128" t="s">
        <v>127</v>
      </c>
      <c r="L138" s="31"/>
      <c r="M138" s="133" t="s">
        <v>19</v>
      </c>
      <c r="N138" s="134" t="s">
        <v>42</v>
      </c>
      <c r="P138" s="135">
        <f>O138*H138</f>
        <v>0</v>
      </c>
      <c r="Q138" s="135">
        <v>0</v>
      </c>
      <c r="R138" s="135">
        <f>Q138*H138</f>
        <v>0</v>
      </c>
      <c r="S138" s="135">
        <v>0</v>
      </c>
      <c r="T138" s="136">
        <f>S138*H138</f>
        <v>0</v>
      </c>
      <c r="AR138" s="137" t="s">
        <v>128</v>
      </c>
      <c r="AT138" s="137" t="s">
        <v>123</v>
      </c>
      <c r="AU138" s="137" t="s">
        <v>80</v>
      </c>
      <c r="AY138" s="16" t="s">
        <v>121</v>
      </c>
      <c r="BE138" s="138">
        <f>IF(N138="základní",J138,0)</f>
        <v>6907.58</v>
      </c>
      <c r="BF138" s="138">
        <f>IF(N138="snížená",J138,0)</f>
        <v>0</v>
      </c>
      <c r="BG138" s="138">
        <f>IF(N138="zákl. přenesená",J138,0)</f>
        <v>0</v>
      </c>
      <c r="BH138" s="138">
        <f>IF(N138="sníž. přenesená",J138,0)</f>
        <v>0</v>
      </c>
      <c r="BI138" s="138">
        <f>IF(N138="nulová",J138,0)</f>
        <v>0</v>
      </c>
      <c r="BJ138" s="16" t="s">
        <v>78</v>
      </c>
      <c r="BK138" s="138">
        <f>ROUND(I138*H138,2)</f>
        <v>6907.58</v>
      </c>
      <c r="BL138" s="16" t="s">
        <v>128</v>
      </c>
      <c r="BM138" s="137" t="s">
        <v>201</v>
      </c>
    </row>
    <row r="139" spans="2:65" s="1" customFormat="1" ht="19.5">
      <c r="B139" s="31"/>
      <c r="D139" s="139" t="s">
        <v>130</v>
      </c>
      <c r="F139" s="140" t="s">
        <v>202</v>
      </c>
      <c r="I139" s="141"/>
      <c r="L139" s="31"/>
      <c r="M139" s="142"/>
      <c r="T139" s="52"/>
      <c r="AT139" s="16" t="s">
        <v>130</v>
      </c>
      <c r="AU139" s="16" t="s">
        <v>80</v>
      </c>
    </row>
    <row r="140" spans="2:65" s="1" customFormat="1" ht="68.25">
      <c r="B140" s="31"/>
      <c r="D140" s="139" t="s">
        <v>132</v>
      </c>
      <c r="F140" s="143" t="s">
        <v>203</v>
      </c>
      <c r="I140" s="141"/>
      <c r="L140" s="31"/>
      <c r="M140" s="142"/>
      <c r="T140" s="52"/>
      <c r="AT140" s="16" t="s">
        <v>132</v>
      </c>
      <c r="AU140" s="16" t="s">
        <v>80</v>
      </c>
    </row>
    <row r="141" spans="2:65" s="12" customFormat="1">
      <c r="B141" s="144"/>
      <c r="D141" s="139" t="s">
        <v>134</v>
      </c>
      <c r="E141" s="145" t="s">
        <v>19</v>
      </c>
      <c r="F141" s="146" t="s">
        <v>204</v>
      </c>
      <c r="H141" s="147">
        <v>64.593000000000004</v>
      </c>
      <c r="I141" s="148"/>
      <c r="L141" s="144"/>
      <c r="M141" s="149"/>
      <c r="T141" s="150"/>
      <c r="AT141" s="145" t="s">
        <v>134</v>
      </c>
      <c r="AU141" s="145" t="s">
        <v>80</v>
      </c>
      <c r="AV141" s="12" t="s">
        <v>80</v>
      </c>
      <c r="AW141" s="12" t="s">
        <v>32</v>
      </c>
      <c r="AX141" s="12" t="s">
        <v>71</v>
      </c>
      <c r="AY141" s="145" t="s">
        <v>121</v>
      </c>
    </row>
    <row r="142" spans="2:65" s="1" customFormat="1" ht="24.2" customHeight="1">
      <c r="B142" s="31"/>
      <c r="C142" s="126" t="s">
        <v>205</v>
      </c>
      <c r="D142" s="126" t="s">
        <v>123</v>
      </c>
      <c r="E142" s="127" t="s">
        <v>206</v>
      </c>
      <c r="F142" s="128" t="s">
        <v>207</v>
      </c>
      <c r="G142" s="129" t="s">
        <v>126</v>
      </c>
      <c r="H142" s="130">
        <v>180.161</v>
      </c>
      <c r="I142" s="131">
        <v>61.21</v>
      </c>
      <c r="J142" s="132">
        <f>ROUND(I142*H142,2)</f>
        <v>11027.65</v>
      </c>
      <c r="K142" s="128" t="s">
        <v>127</v>
      </c>
      <c r="L142" s="31"/>
      <c r="M142" s="133" t="s">
        <v>19</v>
      </c>
      <c r="N142" s="134" t="s">
        <v>42</v>
      </c>
      <c r="P142" s="135">
        <f>O142*H142</f>
        <v>0</v>
      </c>
      <c r="Q142" s="135">
        <v>0</v>
      </c>
      <c r="R142" s="135">
        <f>Q142*H142</f>
        <v>0</v>
      </c>
      <c r="S142" s="135">
        <v>0</v>
      </c>
      <c r="T142" s="136">
        <f>S142*H142</f>
        <v>0</v>
      </c>
      <c r="AR142" s="137" t="s">
        <v>128</v>
      </c>
      <c r="AT142" s="137" t="s">
        <v>123</v>
      </c>
      <c r="AU142" s="137" t="s">
        <v>80</v>
      </c>
      <c r="AY142" s="16" t="s">
        <v>121</v>
      </c>
      <c r="BE142" s="138">
        <f>IF(N142="základní",J142,0)</f>
        <v>11027.65</v>
      </c>
      <c r="BF142" s="138">
        <f>IF(N142="snížená",J142,0)</f>
        <v>0</v>
      </c>
      <c r="BG142" s="138">
        <f>IF(N142="zákl. přenesená",J142,0)</f>
        <v>0</v>
      </c>
      <c r="BH142" s="138">
        <f>IF(N142="sníž. přenesená",J142,0)</f>
        <v>0</v>
      </c>
      <c r="BI142" s="138">
        <f>IF(N142="nulová",J142,0)</f>
        <v>0</v>
      </c>
      <c r="BJ142" s="16" t="s">
        <v>78</v>
      </c>
      <c r="BK142" s="138">
        <f>ROUND(I142*H142,2)</f>
        <v>11027.65</v>
      </c>
      <c r="BL142" s="16" t="s">
        <v>128</v>
      </c>
      <c r="BM142" s="137" t="s">
        <v>208</v>
      </c>
    </row>
    <row r="143" spans="2:65" s="1" customFormat="1" ht="29.25">
      <c r="B143" s="31"/>
      <c r="D143" s="139" t="s">
        <v>130</v>
      </c>
      <c r="F143" s="140" t="s">
        <v>209</v>
      </c>
      <c r="I143" s="141"/>
      <c r="L143" s="31"/>
      <c r="M143" s="142"/>
      <c r="T143" s="52"/>
      <c r="AT143" s="16" t="s">
        <v>130</v>
      </c>
      <c r="AU143" s="16" t="s">
        <v>80</v>
      </c>
    </row>
    <row r="144" spans="2:65" s="1" customFormat="1" ht="68.25">
      <c r="B144" s="31"/>
      <c r="D144" s="139" t="s">
        <v>132</v>
      </c>
      <c r="F144" s="143" t="s">
        <v>203</v>
      </c>
      <c r="I144" s="141"/>
      <c r="L144" s="31"/>
      <c r="M144" s="142"/>
      <c r="T144" s="52"/>
      <c r="AT144" s="16" t="s">
        <v>132</v>
      </c>
      <c r="AU144" s="16" t="s">
        <v>80</v>
      </c>
    </row>
    <row r="145" spans="2:65" s="12" customFormat="1">
      <c r="B145" s="144"/>
      <c r="D145" s="139" t="s">
        <v>134</v>
      </c>
      <c r="E145" s="145" t="s">
        <v>19</v>
      </c>
      <c r="F145" s="146" t="s">
        <v>172</v>
      </c>
      <c r="H145" s="147">
        <v>180.161</v>
      </c>
      <c r="I145" s="148"/>
      <c r="L145" s="144"/>
      <c r="M145" s="149"/>
      <c r="T145" s="150"/>
      <c r="AT145" s="145" t="s">
        <v>134</v>
      </c>
      <c r="AU145" s="145" t="s">
        <v>80</v>
      </c>
      <c r="AV145" s="12" t="s">
        <v>80</v>
      </c>
      <c r="AW145" s="12" t="s">
        <v>32</v>
      </c>
      <c r="AX145" s="12" t="s">
        <v>71</v>
      </c>
      <c r="AY145" s="145" t="s">
        <v>121</v>
      </c>
    </row>
    <row r="146" spans="2:65" s="1" customFormat="1" ht="24.2" customHeight="1">
      <c r="B146" s="31"/>
      <c r="C146" s="126" t="s">
        <v>210</v>
      </c>
      <c r="D146" s="126" t="s">
        <v>123</v>
      </c>
      <c r="E146" s="127" t="s">
        <v>211</v>
      </c>
      <c r="F146" s="128" t="s">
        <v>212</v>
      </c>
      <c r="G146" s="129" t="s">
        <v>126</v>
      </c>
      <c r="H146" s="130">
        <v>641</v>
      </c>
      <c r="I146" s="131">
        <v>17.37</v>
      </c>
      <c r="J146" s="132">
        <f>ROUND(I146*H146,2)</f>
        <v>11134.17</v>
      </c>
      <c r="K146" s="128" t="s">
        <v>127</v>
      </c>
      <c r="L146" s="31"/>
      <c r="M146" s="133" t="s">
        <v>19</v>
      </c>
      <c r="N146" s="134" t="s">
        <v>42</v>
      </c>
      <c r="P146" s="135">
        <f>O146*H146</f>
        <v>0</v>
      </c>
      <c r="Q146" s="135">
        <v>0</v>
      </c>
      <c r="R146" s="135">
        <f>Q146*H146</f>
        <v>0</v>
      </c>
      <c r="S146" s="135">
        <v>0</v>
      </c>
      <c r="T146" s="136">
        <f>S146*H146</f>
        <v>0</v>
      </c>
      <c r="AR146" s="137" t="s">
        <v>128</v>
      </c>
      <c r="AT146" s="137" t="s">
        <v>123</v>
      </c>
      <c r="AU146" s="137" t="s">
        <v>80</v>
      </c>
      <c r="AY146" s="16" t="s">
        <v>121</v>
      </c>
      <c r="BE146" s="138">
        <f>IF(N146="základní",J146,0)</f>
        <v>11134.17</v>
      </c>
      <c r="BF146" s="138">
        <f>IF(N146="snížená",J146,0)</f>
        <v>0</v>
      </c>
      <c r="BG146" s="138">
        <f>IF(N146="zákl. přenesená",J146,0)</f>
        <v>0</v>
      </c>
      <c r="BH146" s="138">
        <f>IF(N146="sníž. přenesená",J146,0)</f>
        <v>0</v>
      </c>
      <c r="BI146" s="138">
        <f>IF(N146="nulová",J146,0)</f>
        <v>0</v>
      </c>
      <c r="BJ146" s="16" t="s">
        <v>78</v>
      </c>
      <c r="BK146" s="138">
        <f>ROUND(I146*H146,2)</f>
        <v>11134.17</v>
      </c>
      <c r="BL146" s="16" t="s">
        <v>128</v>
      </c>
      <c r="BM146" s="137" t="s">
        <v>213</v>
      </c>
    </row>
    <row r="147" spans="2:65" s="1" customFormat="1" ht="19.5">
      <c r="B147" s="31"/>
      <c r="D147" s="139" t="s">
        <v>130</v>
      </c>
      <c r="F147" s="140" t="s">
        <v>214</v>
      </c>
      <c r="I147" s="141"/>
      <c r="L147" s="31"/>
      <c r="M147" s="142"/>
      <c r="T147" s="52"/>
      <c r="AT147" s="16" t="s">
        <v>130</v>
      </c>
      <c r="AU147" s="16" t="s">
        <v>80</v>
      </c>
    </row>
    <row r="148" spans="2:65" s="1" customFormat="1" ht="68.25">
      <c r="B148" s="31"/>
      <c r="D148" s="139" t="s">
        <v>132</v>
      </c>
      <c r="F148" s="143" t="s">
        <v>203</v>
      </c>
      <c r="I148" s="141"/>
      <c r="L148" s="31"/>
      <c r="M148" s="142"/>
      <c r="T148" s="52"/>
      <c r="AT148" s="16" t="s">
        <v>132</v>
      </c>
      <c r="AU148" s="16" t="s">
        <v>80</v>
      </c>
    </row>
    <row r="149" spans="2:65" s="12" customFormat="1">
      <c r="B149" s="144"/>
      <c r="D149" s="139" t="s">
        <v>134</v>
      </c>
      <c r="E149" s="145" t="s">
        <v>19</v>
      </c>
      <c r="F149" s="146" t="s">
        <v>215</v>
      </c>
      <c r="H149" s="147">
        <v>641</v>
      </c>
      <c r="I149" s="148"/>
      <c r="L149" s="144"/>
      <c r="M149" s="149"/>
      <c r="T149" s="150"/>
      <c r="AT149" s="145" t="s">
        <v>134</v>
      </c>
      <c r="AU149" s="145" t="s">
        <v>80</v>
      </c>
      <c r="AV149" s="12" t="s">
        <v>80</v>
      </c>
      <c r="AW149" s="12" t="s">
        <v>32</v>
      </c>
      <c r="AX149" s="12" t="s">
        <v>71</v>
      </c>
      <c r="AY149" s="145" t="s">
        <v>121</v>
      </c>
    </row>
    <row r="150" spans="2:65" s="1" customFormat="1" ht="24.2" customHeight="1">
      <c r="B150" s="31"/>
      <c r="C150" s="126" t="s">
        <v>216</v>
      </c>
      <c r="D150" s="126" t="s">
        <v>123</v>
      </c>
      <c r="E150" s="127" t="s">
        <v>217</v>
      </c>
      <c r="F150" s="128" t="s">
        <v>218</v>
      </c>
      <c r="G150" s="129" t="s">
        <v>126</v>
      </c>
      <c r="H150" s="130">
        <v>885.75400000000002</v>
      </c>
      <c r="I150" s="131">
        <v>14.39</v>
      </c>
      <c r="J150" s="132">
        <f>ROUND(I150*H150,2)</f>
        <v>12746</v>
      </c>
      <c r="K150" s="128" t="s">
        <v>127</v>
      </c>
      <c r="L150" s="31"/>
      <c r="M150" s="133" t="s">
        <v>19</v>
      </c>
      <c r="N150" s="134" t="s">
        <v>42</v>
      </c>
      <c r="P150" s="135">
        <f>O150*H150</f>
        <v>0</v>
      </c>
      <c r="Q150" s="135">
        <v>0</v>
      </c>
      <c r="R150" s="135">
        <f>Q150*H150</f>
        <v>0</v>
      </c>
      <c r="S150" s="135">
        <v>0</v>
      </c>
      <c r="T150" s="136">
        <f>S150*H150</f>
        <v>0</v>
      </c>
      <c r="AR150" s="137" t="s">
        <v>128</v>
      </c>
      <c r="AT150" s="137" t="s">
        <v>123</v>
      </c>
      <c r="AU150" s="137" t="s">
        <v>80</v>
      </c>
      <c r="AY150" s="16" t="s">
        <v>121</v>
      </c>
      <c r="BE150" s="138">
        <f>IF(N150="základní",J150,0)</f>
        <v>12746</v>
      </c>
      <c r="BF150" s="138">
        <f>IF(N150="snížená",J150,0)</f>
        <v>0</v>
      </c>
      <c r="BG150" s="138">
        <f>IF(N150="zákl. přenesená",J150,0)</f>
        <v>0</v>
      </c>
      <c r="BH150" s="138">
        <f>IF(N150="sníž. přenesená",J150,0)</f>
        <v>0</v>
      </c>
      <c r="BI150" s="138">
        <f>IF(N150="nulová",J150,0)</f>
        <v>0</v>
      </c>
      <c r="BJ150" s="16" t="s">
        <v>78</v>
      </c>
      <c r="BK150" s="138">
        <f>ROUND(I150*H150,2)</f>
        <v>12746</v>
      </c>
      <c r="BL150" s="16" t="s">
        <v>128</v>
      </c>
      <c r="BM150" s="137" t="s">
        <v>219</v>
      </c>
    </row>
    <row r="151" spans="2:65" s="1" customFormat="1" ht="19.5">
      <c r="B151" s="31"/>
      <c r="D151" s="139" t="s">
        <v>130</v>
      </c>
      <c r="F151" s="140" t="s">
        <v>220</v>
      </c>
      <c r="I151" s="141"/>
      <c r="L151" s="31"/>
      <c r="M151" s="142"/>
      <c r="T151" s="52"/>
      <c r="AT151" s="16" t="s">
        <v>130</v>
      </c>
      <c r="AU151" s="16" t="s">
        <v>80</v>
      </c>
    </row>
    <row r="152" spans="2:65" s="1" customFormat="1" ht="156">
      <c r="B152" s="31"/>
      <c r="D152" s="139" t="s">
        <v>132</v>
      </c>
      <c r="F152" s="143" t="s">
        <v>221</v>
      </c>
      <c r="I152" s="141"/>
      <c r="L152" s="31"/>
      <c r="M152" s="142"/>
      <c r="T152" s="52"/>
      <c r="AT152" s="16" t="s">
        <v>132</v>
      </c>
      <c r="AU152" s="16" t="s">
        <v>80</v>
      </c>
    </row>
    <row r="153" spans="2:65" s="12" customFormat="1">
      <c r="B153" s="144"/>
      <c r="D153" s="139" t="s">
        <v>134</v>
      </c>
      <c r="E153" s="145" t="s">
        <v>19</v>
      </c>
      <c r="F153" s="146" t="s">
        <v>166</v>
      </c>
      <c r="H153" s="147">
        <v>64.593000000000004</v>
      </c>
      <c r="I153" s="148"/>
      <c r="L153" s="144"/>
      <c r="M153" s="149"/>
      <c r="T153" s="150"/>
      <c r="AT153" s="145" t="s">
        <v>134</v>
      </c>
      <c r="AU153" s="145" t="s">
        <v>80</v>
      </c>
      <c r="AV153" s="12" t="s">
        <v>80</v>
      </c>
      <c r="AW153" s="12" t="s">
        <v>32</v>
      </c>
      <c r="AX153" s="12" t="s">
        <v>71</v>
      </c>
      <c r="AY153" s="145" t="s">
        <v>121</v>
      </c>
    </row>
    <row r="154" spans="2:65" s="12" customFormat="1">
      <c r="B154" s="144"/>
      <c r="D154" s="139" t="s">
        <v>134</v>
      </c>
      <c r="E154" s="145" t="s">
        <v>19</v>
      </c>
      <c r="F154" s="146" t="s">
        <v>222</v>
      </c>
      <c r="H154" s="147">
        <v>180.161</v>
      </c>
      <c r="I154" s="148"/>
      <c r="L154" s="144"/>
      <c r="M154" s="149"/>
      <c r="T154" s="150"/>
      <c r="AT154" s="145" t="s">
        <v>134</v>
      </c>
      <c r="AU154" s="145" t="s">
        <v>80</v>
      </c>
      <c r="AV154" s="12" t="s">
        <v>80</v>
      </c>
      <c r="AW154" s="12" t="s">
        <v>32</v>
      </c>
      <c r="AX154" s="12" t="s">
        <v>71</v>
      </c>
      <c r="AY154" s="145" t="s">
        <v>121</v>
      </c>
    </row>
    <row r="155" spans="2:65" s="12" customFormat="1">
      <c r="B155" s="144"/>
      <c r="D155" s="139" t="s">
        <v>134</v>
      </c>
      <c r="E155" s="145" t="s">
        <v>19</v>
      </c>
      <c r="F155" s="146" t="s">
        <v>178</v>
      </c>
      <c r="H155" s="147">
        <v>641</v>
      </c>
      <c r="I155" s="148"/>
      <c r="L155" s="144"/>
      <c r="M155" s="149"/>
      <c r="T155" s="150"/>
      <c r="AT155" s="145" t="s">
        <v>134</v>
      </c>
      <c r="AU155" s="145" t="s">
        <v>80</v>
      </c>
      <c r="AV155" s="12" t="s">
        <v>80</v>
      </c>
      <c r="AW155" s="12" t="s">
        <v>32</v>
      </c>
      <c r="AX155" s="12" t="s">
        <v>71</v>
      </c>
      <c r="AY155" s="145" t="s">
        <v>121</v>
      </c>
    </row>
    <row r="156" spans="2:65" s="1" customFormat="1" ht="14.45" customHeight="1">
      <c r="B156" s="31"/>
      <c r="C156" s="151" t="s">
        <v>8</v>
      </c>
      <c r="D156" s="151" t="s">
        <v>223</v>
      </c>
      <c r="E156" s="152" t="s">
        <v>224</v>
      </c>
      <c r="F156" s="153" t="s">
        <v>225</v>
      </c>
      <c r="G156" s="154" t="s">
        <v>226</v>
      </c>
      <c r="H156" s="155">
        <v>27.901</v>
      </c>
      <c r="I156" s="156">
        <v>191.18</v>
      </c>
      <c r="J156" s="157">
        <f>ROUND(I156*H156,2)</f>
        <v>5334.11</v>
      </c>
      <c r="K156" s="153" t="s">
        <v>127</v>
      </c>
      <c r="L156" s="158"/>
      <c r="M156" s="159" t="s">
        <v>19</v>
      </c>
      <c r="N156" s="160" t="s">
        <v>42</v>
      </c>
      <c r="P156" s="135">
        <f>O156*H156</f>
        <v>0</v>
      </c>
      <c r="Q156" s="135">
        <v>1E-3</v>
      </c>
      <c r="R156" s="135">
        <f>Q156*H156</f>
        <v>2.7900999999999999E-2</v>
      </c>
      <c r="S156" s="135">
        <v>0</v>
      </c>
      <c r="T156" s="136">
        <f>S156*H156</f>
        <v>0</v>
      </c>
      <c r="AR156" s="137" t="s">
        <v>173</v>
      </c>
      <c r="AT156" s="137" t="s">
        <v>223</v>
      </c>
      <c r="AU156" s="137" t="s">
        <v>80</v>
      </c>
      <c r="AY156" s="16" t="s">
        <v>121</v>
      </c>
      <c r="BE156" s="138">
        <f>IF(N156="základní",J156,0)</f>
        <v>5334.11</v>
      </c>
      <c r="BF156" s="138">
        <f>IF(N156="snížená",J156,0)</f>
        <v>0</v>
      </c>
      <c r="BG156" s="138">
        <f>IF(N156="zákl. přenesená",J156,0)</f>
        <v>0</v>
      </c>
      <c r="BH156" s="138">
        <f>IF(N156="sníž. přenesená",J156,0)</f>
        <v>0</v>
      </c>
      <c r="BI156" s="138">
        <f>IF(N156="nulová",J156,0)</f>
        <v>0</v>
      </c>
      <c r="BJ156" s="16" t="s">
        <v>78</v>
      </c>
      <c r="BK156" s="138">
        <f>ROUND(I156*H156,2)</f>
        <v>5334.11</v>
      </c>
      <c r="BL156" s="16" t="s">
        <v>128</v>
      </c>
      <c r="BM156" s="137" t="s">
        <v>227</v>
      </c>
    </row>
    <row r="157" spans="2:65" s="1" customFormat="1">
      <c r="B157" s="31"/>
      <c r="D157" s="139" t="s">
        <v>130</v>
      </c>
      <c r="F157" s="140" t="s">
        <v>225</v>
      </c>
      <c r="I157" s="141"/>
      <c r="L157" s="31"/>
      <c r="M157" s="142"/>
      <c r="T157" s="52"/>
      <c r="AT157" s="16" t="s">
        <v>130</v>
      </c>
      <c r="AU157" s="16" t="s">
        <v>80</v>
      </c>
    </row>
    <row r="158" spans="2:65" s="12" customFormat="1">
      <c r="B158" s="144"/>
      <c r="D158" s="139" t="s">
        <v>134</v>
      </c>
      <c r="E158" s="145" t="s">
        <v>19</v>
      </c>
      <c r="F158" s="146" t="s">
        <v>228</v>
      </c>
      <c r="H158" s="147">
        <v>27.901</v>
      </c>
      <c r="I158" s="148"/>
      <c r="L158" s="144"/>
      <c r="M158" s="149"/>
      <c r="T158" s="150"/>
      <c r="AT158" s="145" t="s">
        <v>134</v>
      </c>
      <c r="AU158" s="145" t="s">
        <v>80</v>
      </c>
      <c r="AV158" s="12" t="s">
        <v>80</v>
      </c>
      <c r="AW158" s="12" t="s">
        <v>32</v>
      </c>
      <c r="AX158" s="12" t="s">
        <v>71</v>
      </c>
      <c r="AY158" s="145" t="s">
        <v>121</v>
      </c>
    </row>
    <row r="159" spans="2:65" s="1" customFormat="1" ht="24.2" customHeight="1">
      <c r="B159" s="31"/>
      <c r="C159" s="126" t="s">
        <v>229</v>
      </c>
      <c r="D159" s="126" t="s">
        <v>123</v>
      </c>
      <c r="E159" s="127" t="s">
        <v>230</v>
      </c>
      <c r="F159" s="128" t="s">
        <v>231</v>
      </c>
      <c r="G159" s="129" t="s">
        <v>182</v>
      </c>
      <c r="H159" s="130">
        <v>320.95</v>
      </c>
      <c r="I159" s="131">
        <v>133.72999999999999</v>
      </c>
      <c r="J159" s="132">
        <f>ROUND(I159*H159,2)</f>
        <v>42920.639999999999</v>
      </c>
      <c r="K159" s="128" t="s">
        <v>127</v>
      </c>
      <c r="L159" s="31"/>
      <c r="M159" s="133" t="s">
        <v>19</v>
      </c>
      <c r="N159" s="134" t="s">
        <v>42</v>
      </c>
      <c r="P159" s="135">
        <f>O159*H159</f>
        <v>0</v>
      </c>
      <c r="Q159" s="135">
        <v>0</v>
      </c>
      <c r="R159" s="135">
        <f>Q159*H159</f>
        <v>0</v>
      </c>
      <c r="S159" s="135">
        <v>0</v>
      </c>
      <c r="T159" s="136">
        <f>S159*H159</f>
        <v>0</v>
      </c>
      <c r="AR159" s="137" t="s">
        <v>128</v>
      </c>
      <c r="AT159" s="137" t="s">
        <v>123</v>
      </c>
      <c r="AU159" s="137" t="s">
        <v>80</v>
      </c>
      <c r="AY159" s="16" t="s">
        <v>121</v>
      </c>
      <c r="BE159" s="138">
        <f>IF(N159="základní",J159,0)</f>
        <v>42920.639999999999</v>
      </c>
      <c r="BF159" s="138">
        <f>IF(N159="snížená",J159,0)</f>
        <v>0</v>
      </c>
      <c r="BG159" s="138">
        <f>IF(N159="zákl. přenesená",J159,0)</f>
        <v>0</v>
      </c>
      <c r="BH159" s="138">
        <f>IF(N159="sníž. přenesená",J159,0)</f>
        <v>0</v>
      </c>
      <c r="BI159" s="138">
        <f>IF(N159="nulová",J159,0)</f>
        <v>0</v>
      </c>
      <c r="BJ159" s="16" t="s">
        <v>78</v>
      </c>
      <c r="BK159" s="138">
        <f>ROUND(I159*H159,2)</f>
        <v>42920.639999999999</v>
      </c>
      <c r="BL159" s="16" t="s">
        <v>128</v>
      </c>
      <c r="BM159" s="137" t="s">
        <v>232</v>
      </c>
    </row>
    <row r="160" spans="2:65" s="1" customFormat="1" ht="29.25">
      <c r="B160" s="31"/>
      <c r="D160" s="139" t="s">
        <v>130</v>
      </c>
      <c r="F160" s="140" t="s">
        <v>233</v>
      </c>
      <c r="I160" s="141"/>
      <c r="L160" s="31"/>
      <c r="M160" s="142"/>
      <c r="T160" s="52"/>
      <c r="AT160" s="16" t="s">
        <v>130</v>
      </c>
      <c r="AU160" s="16" t="s">
        <v>80</v>
      </c>
    </row>
    <row r="161" spans="2:65" s="1" customFormat="1" ht="136.5">
      <c r="B161" s="31"/>
      <c r="D161" s="139" t="s">
        <v>132</v>
      </c>
      <c r="F161" s="143" t="s">
        <v>234</v>
      </c>
      <c r="I161" s="141"/>
      <c r="L161" s="31"/>
      <c r="M161" s="142"/>
      <c r="T161" s="52"/>
      <c r="AT161" s="16" t="s">
        <v>132</v>
      </c>
      <c r="AU161" s="16" t="s">
        <v>80</v>
      </c>
    </row>
    <row r="162" spans="2:65" s="12" customFormat="1">
      <c r="B162" s="144"/>
      <c r="D162" s="139" t="s">
        <v>134</v>
      </c>
      <c r="E162" s="145" t="s">
        <v>19</v>
      </c>
      <c r="F162" s="146" t="s">
        <v>235</v>
      </c>
      <c r="H162" s="147">
        <v>320.95</v>
      </c>
      <c r="I162" s="148"/>
      <c r="L162" s="144"/>
      <c r="M162" s="149"/>
      <c r="T162" s="150"/>
      <c r="AT162" s="145" t="s">
        <v>134</v>
      </c>
      <c r="AU162" s="145" t="s">
        <v>80</v>
      </c>
      <c r="AV162" s="12" t="s">
        <v>80</v>
      </c>
      <c r="AW162" s="12" t="s">
        <v>32</v>
      </c>
      <c r="AX162" s="12" t="s">
        <v>71</v>
      </c>
      <c r="AY162" s="145" t="s">
        <v>121</v>
      </c>
    </row>
    <row r="163" spans="2:65" s="1" customFormat="1" ht="24.2" customHeight="1">
      <c r="B163" s="31"/>
      <c r="C163" s="126" t="s">
        <v>236</v>
      </c>
      <c r="D163" s="126" t="s">
        <v>123</v>
      </c>
      <c r="E163" s="127" t="s">
        <v>237</v>
      </c>
      <c r="F163" s="128" t="s">
        <v>238</v>
      </c>
      <c r="G163" s="129" t="s">
        <v>182</v>
      </c>
      <c r="H163" s="130">
        <v>320.95</v>
      </c>
      <c r="I163" s="131">
        <v>41.55</v>
      </c>
      <c r="J163" s="132">
        <f>ROUND(I163*H163,2)</f>
        <v>13335.47</v>
      </c>
      <c r="K163" s="128" t="s">
        <v>127</v>
      </c>
      <c r="L163" s="31"/>
      <c r="M163" s="133" t="s">
        <v>19</v>
      </c>
      <c r="N163" s="134" t="s">
        <v>42</v>
      </c>
      <c r="P163" s="135">
        <f>O163*H163</f>
        <v>0</v>
      </c>
      <c r="Q163" s="135">
        <v>0</v>
      </c>
      <c r="R163" s="135">
        <f>Q163*H163</f>
        <v>0</v>
      </c>
      <c r="S163" s="135">
        <v>0</v>
      </c>
      <c r="T163" s="136">
        <f>S163*H163</f>
        <v>0</v>
      </c>
      <c r="AR163" s="137" t="s">
        <v>128</v>
      </c>
      <c r="AT163" s="137" t="s">
        <v>123</v>
      </c>
      <c r="AU163" s="137" t="s">
        <v>80</v>
      </c>
      <c r="AY163" s="16" t="s">
        <v>121</v>
      </c>
      <c r="BE163" s="138">
        <f>IF(N163="základní",J163,0)</f>
        <v>13335.47</v>
      </c>
      <c r="BF163" s="138">
        <f>IF(N163="snížená",J163,0)</f>
        <v>0</v>
      </c>
      <c r="BG163" s="138">
        <f>IF(N163="zákl. přenesená",J163,0)</f>
        <v>0</v>
      </c>
      <c r="BH163" s="138">
        <f>IF(N163="sníž. přenesená",J163,0)</f>
        <v>0</v>
      </c>
      <c r="BI163" s="138">
        <f>IF(N163="nulová",J163,0)</f>
        <v>0</v>
      </c>
      <c r="BJ163" s="16" t="s">
        <v>78</v>
      </c>
      <c r="BK163" s="138">
        <f>ROUND(I163*H163,2)</f>
        <v>13335.47</v>
      </c>
      <c r="BL163" s="16" t="s">
        <v>128</v>
      </c>
      <c r="BM163" s="137" t="s">
        <v>239</v>
      </c>
    </row>
    <row r="164" spans="2:65" s="1" customFormat="1" ht="29.25">
      <c r="B164" s="31"/>
      <c r="D164" s="139" t="s">
        <v>130</v>
      </c>
      <c r="F164" s="140" t="s">
        <v>240</v>
      </c>
      <c r="I164" s="141"/>
      <c r="L164" s="31"/>
      <c r="M164" s="142"/>
      <c r="T164" s="52"/>
      <c r="AT164" s="16" t="s">
        <v>130</v>
      </c>
      <c r="AU164" s="16" t="s">
        <v>80</v>
      </c>
    </row>
    <row r="165" spans="2:65" s="1" customFormat="1" ht="87.75">
      <c r="B165" s="31"/>
      <c r="D165" s="139" t="s">
        <v>132</v>
      </c>
      <c r="F165" s="143" t="s">
        <v>241</v>
      </c>
      <c r="I165" s="141"/>
      <c r="L165" s="31"/>
      <c r="M165" s="142"/>
      <c r="T165" s="52"/>
      <c r="AT165" s="16" t="s">
        <v>132</v>
      </c>
      <c r="AU165" s="16" t="s">
        <v>80</v>
      </c>
    </row>
    <row r="166" spans="2:65" s="1" customFormat="1" ht="24.2" customHeight="1">
      <c r="B166" s="31"/>
      <c r="C166" s="126" t="s">
        <v>242</v>
      </c>
      <c r="D166" s="126" t="s">
        <v>123</v>
      </c>
      <c r="E166" s="127" t="s">
        <v>243</v>
      </c>
      <c r="F166" s="128" t="s">
        <v>244</v>
      </c>
      <c r="G166" s="129" t="s">
        <v>182</v>
      </c>
      <c r="H166" s="130">
        <v>641.9</v>
      </c>
      <c r="I166" s="131">
        <v>128.94</v>
      </c>
      <c r="J166" s="132">
        <f>ROUND(I166*H166,2)</f>
        <v>82766.59</v>
      </c>
      <c r="K166" s="128" t="s">
        <v>127</v>
      </c>
      <c r="L166" s="31"/>
      <c r="M166" s="133" t="s">
        <v>19</v>
      </c>
      <c r="N166" s="134" t="s">
        <v>42</v>
      </c>
      <c r="P166" s="135">
        <f>O166*H166</f>
        <v>0</v>
      </c>
      <c r="Q166" s="135">
        <v>0</v>
      </c>
      <c r="R166" s="135">
        <f>Q166*H166</f>
        <v>0</v>
      </c>
      <c r="S166" s="135">
        <v>0</v>
      </c>
      <c r="T166" s="136">
        <f>S166*H166</f>
        <v>0</v>
      </c>
      <c r="AR166" s="137" t="s">
        <v>128</v>
      </c>
      <c r="AT166" s="137" t="s">
        <v>123</v>
      </c>
      <c r="AU166" s="137" t="s">
        <v>80</v>
      </c>
      <c r="AY166" s="16" t="s">
        <v>121</v>
      </c>
      <c r="BE166" s="138">
        <f>IF(N166="základní",J166,0)</f>
        <v>82766.59</v>
      </c>
      <c r="BF166" s="138">
        <f>IF(N166="snížená",J166,0)</f>
        <v>0</v>
      </c>
      <c r="BG166" s="138">
        <f>IF(N166="zákl. přenesená",J166,0)</f>
        <v>0</v>
      </c>
      <c r="BH166" s="138">
        <f>IF(N166="sníž. přenesená",J166,0)</f>
        <v>0</v>
      </c>
      <c r="BI166" s="138">
        <f>IF(N166="nulová",J166,0)</f>
        <v>0</v>
      </c>
      <c r="BJ166" s="16" t="s">
        <v>78</v>
      </c>
      <c r="BK166" s="138">
        <f>ROUND(I166*H166,2)</f>
        <v>82766.59</v>
      </c>
      <c r="BL166" s="16" t="s">
        <v>128</v>
      </c>
      <c r="BM166" s="137" t="s">
        <v>245</v>
      </c>
    </row>
    <row r="167" spans="2:65" s="1" customFormat="1" ht="29.25">
      <c r="B167" s="31"/>
      <c r="D167" s="139" t="s">
        <v>130</v>
      </c>
      <c r="F167" s="140" t="s">
        <v>246</v>
      </c>
      <c r="I167" s="141"/>
      <c r="L167" s="31"/>
      <c r="M167" s="142"/>
      <c r="T167" s="52"/>
      <c r="AT167" s="16" t="s">
        <v>130</v>
      </c>
      <c r="AU167" s="16" t="s">
        <v>80</v>
      </c>
    </row>
    <row r="168" spans="2:65" s="1" customFormat="1" ht="136.5">
      <c r="B168" s="31"/>
      <c r="D168" s="139" t="s">
        <v>132</v>
      </c>
      <c r="F168" s="143" t="s">
        <v>194</v>
      </c>
      <c r="I168" s="141"/>
      <c r="L168" s="31"/>
      <c r="M168" s="142"/>
      <c r="T168" s="52"/>
      <c r="AT168" s="16" t="s">
        <v>132</v>
      </c>
      <c r="AU168" s="16" t="s">
        <v>80</v>
      </c>
    </row>
    <row r="169" spans="2:65" s="12" customFormat="1">
      <c r="B169" s="144"/>
      <c r="D169" s="139" t="s">
        <v>134</v>
      </c>
      <c r="E169" s="145" t="s">
        <v>19</v>
      </c>
      <c r="F169" s="146" t="s">
        <v>247</v>
      </c>
      <c r="H169" s="147">
        <v>641.9</v>
      </c>
      <c r="I169" s="148"/>
      <c r="L169" s="144"/>
      <c r="M169" s="149"/>
      <c r="T169" s="150"/>
      <c r="AT169" s="145" t="s">
        <v>134</v>
      </c>
      <c r="AU169" s="145" t="s">
        <v>80</v>
      </c>
      <c r="AV169" s="12" t="s">
        <v>80</v>
      </c>
      <c r="AW169" s="12" t="s">
        <v>32</v>
      </c>
      <c r="AX169" s="12" t="s">
        <v>71</v>
      </c>
      <c r="AY169" s="145" t="s">
        <v>121</v>
      </c>
    </row>
    <row r="170" spans="2:65" s="1" customFormat="1" ht="24.2" customHeight="1">
      <c r="B170" s="31"/>
      <c r="C170" s="126" t="s">
        <v>248</v>
      </c>
      <c r="D170" s="126" t="s">
        <v>123</v>
      </c>
      <c r="E170" s="127" t="s">
        <v>249</v>
      </c>
      <c r="F170" s="128" t="s">
        <v>250</v>
      </c>
      <c r="G170" s="129" t="s">
        <v>182</v>
      </c>
      <c r="H170" s="130">
        <v>42.676000000000002</v>
      </c>
      <c r="I170" s="131">
        <v>289.39</v>
      </c>
      <c r="J170" s="132">
        <f>ROUND(I170*H170,2)</f>
        <v>12350.01</v>
      </c>
      <c r="K170" s="128" t="s">
        <v>127</v>
      </c>
      <c r="L170" s="31"/>
      <c r="M170" s="133" t="s">
        <v>19</v>
      </c>
      <c r="N170" s="134" t="s">
        <v>42</v>
      </c>
      <c r="P170" s="135">
        <f>O170*H170</f>
        <v>0</v>
      </c>
      <c r="Q170" s="135">
        <v>0</v>
      </c>
      <c r="R170" s="135">
        <f>Q170*H170</f>
        <v>0</v>
      </c>
      <c r="S170" s="135">
        <v>0</v>
      </c>
      <c r="T170" s="136">
        <f>S170*H170</f>
        <v>0</v>
      </c>
      <c r="AR170" s="137" t="s">
        <v>128</v>
      </c>
      <c r="AT170" s="137" t="s">
        <v>123</v>
      </c>
      <c r="AU170" s="137" t="s">
        <v>80</v>
      </c>
      <c r="AY170" s="16" t="s">
        <v>121</v>
      </c>
      <c r="BE170" s="138">
        <f>IF(N170="základní",J170,0)</f>
        <v>12350.01</v>
      </c>
      <c r="BF170" s="138">
        <f>IF(N170="snížená",J170,0)</f>
        <v>0</v>
      </c>
      <c r="BG170" s="138">
        <f>IF(N170="zákl. přenesená",J170,0)</f>
        <v>0</v>
      </c>
      <c r="BH170" s="138">
        <f>IF(N170="sníž. přenesená",J170,0)</f>
        <v>0</v>
      </c>
      <c r="BI170" s="138">
        <f>IF(N170="nulová",J170,0)</f>
        <v>0</v>
      </c>
      <c r="BJ170" s="16" t="s">
        <v>78</v>
      </c>
      <c r="BK170" s="138">
        <f>ROUND(I170*H170,2)</f>
        <v>12350.01</v>
      </c>
      <c r="BL170" s="16" t="s">
        <v>128</v>
      </c>
      <c r="BM170" s="137" t="s">
        <v>251</v>
      </c>
    </row>
    <row r="171" spans="2:65" s="1" customFormat="1" ht="19.5">
      <c r="B171" s="31"/>
      <c r="D171" s="139" t="s">
        <v>130</v>
      </c>
      <c r="F171" s="140" t="s">
        <v>252</v>
      </c>
      <c r="I171" s="141"/>
      <c r="L171" s="31"/>
      <c r="M171" s="142"/>
      <c r="T171" s="52"/>
      <c r="AT171" s="16" t="s">
        <v>130</v>
      </c>
      <c r="AU171" s="16" t="s">
        <v>80</v>
      </c>
    </row>
    <row r="172" spans="2:65" s="1" customFormat="1" ht="39">
      <c r="B172" s="31"/>
      <c r="D172" s="139" t="s">
        <v>132</v>
      </c>
      <c r="F172" s="143" t="s">
        <v>253</v>
      </c>
      <c r="I172" s="141"/>
      <c r="L172" s="31"/>
      <c r="M172" s="142"/>
      <c r="T172" s="52"/>
      <c r="AT172" s="16" t="s">
        <v>132</v>
      </c>
      <c r="AU172" s="16" t="s">
        <v>80</v>
      </c>
    </row>
    <row r="173" spans="2:65" s="12" customFormat="1">
      <c r="B173" s="144"/>
      <c r="D173" s="139" t="s">
        <v>134</v>
      </c>
      <c r="E173" s="145" t="s">
        <v>19</v>
      </c>
      <c r="F173" s="146" t="s">
        <v>254</v>
      </c>
      <c r="H173" s="147">
        <v>8</v>
      </c>
      <c r="I173" s="148"/>
      <c r="L173" s="144"/>
      <c r="M173" s="149"/>
      <c r="T173" s="150"/>
      <c r="AT173" s="145" t="s">
        <v>134</v>
      </c>
      <c r="AU173" s="145" t="s">
        <v>80</v>
      </c>
      <c r="AV173" s="12" t="s">
        <v>80</v>
      </c>
      <c r="AW173" s="12" t="s">
        <v>32</v>
      </c>
      <c r="AX173" s="12" t="s">
        <v>71</v>
      </c>
      <c r="AY173" s="145" t="s">
        <v>121</v>
      </c>
    </row>
    <row r="174" spans="2:65" s="12" customFormat="1">
      <c r="B174" s="144"/>
      <c r="D174" s="139" t="s">
        <v>134</v>
      </c>
      <c r="E174" s="145" t="s">
        <v>19</v>
      </c>
      <c r="F174" s="146" t="s">
        <v>255</v>
      </c>
      <c r="H174" s="147">
        <v>1.7</v>
      </c>
      <c r="I174" s="148"/>
      <c r="L174" s="144"/>
      <c r="M174" s="149"/>
      <c r="T174" s="150"/>
      <c r="AT174" s="145" t="s">
        <v>134</v>
      </c>
      <c r="AU174" s="145" t="s">
        <v>80</v>
      </c>
      <c r="AV174" s="12" t="s">
        <v>80</v>
      </c>
      <c r="AW174" s="12" t="s">
        <v>32</v>
      </c>
      <c r="AX174" s="12" t="s">
        <v>71</v>
      </c>
      <c r="AY174" s="145" t="s">
        <v>121</v>
      </c>
    </row>
    <row r="175" spans="2:65" s="12" customFormat="1" ht="22.5">
      <c r="B175" s="144"/>
      <c r="D175" s="139" t="s">
        <v>134</v>
      </c>
      <c r="E175" s="145" t="s">
        <v>19</v>
      </c>
      <c r="F175" s="146" t="s">
        <v>256</v>
      </c>
      <c r="H175" s="147">
        <v>16.146999999999998</v>
      </c>
      <c r="I175" s="148"/>
      <c r="L175" s="144"/>
      <c r="M175" s="149"/>
      <c r="T175" s="150"/>
      <c r="AT175" s="145" t="s">
        <v>134</v>
      </c>
      <c r="AU175" s="145" t="s">
        <v>80</v>
      </c>
      <c r="AV175" s="12" t="s">
        <v>80</v>
      </c>
      <c r="AW175" s="12" t="s">
        <v>32</v>
      </c>
      <c r="AX175" s="12" t="s">
        <v>71</v>
      </c>
      <c r="AY175" s="145" t="s">
        <v>121</v>
      </c>
    </row>
    <row r="176" spans="2:65" s="12" customFormat="1">
      <c r="B176" s="144"/>
      <c r="D176" s="139" t="s">
        <v>134</v>
      </c>
      <c r="E176" s="145" t="s">
        <v>19</v>
      </c>
      <c r="F176" s="146" t="s">
        <v>257</v>
      </c>
      <c r="H176" s="147">
        <v>7.7270000000000003</v>
      </c>
      <c r="I176" s="148"/>
      <c r="L176" s="144"/>
      <c r="M176" s="149"/>
      <c r="T176" s="150"/>
      <c r="AT176" s="145" t="s">
        <v>134</v>
      </c>
      <c r="AU176" s="145" t="s">
        <v>80</v>
      </c>
      <c r="AV176" s="12" t="s">
        <v>80</v>
      </c>
      <c r="AW176" s="12" t="s">
        <v>32</v>
      </c>
      <c r="AX176" s="12" t="s">
        <v>71</v>
      </c>
      <c r="AY176" s="145" t="s">
        <v>121</v>
      </c>
    </row>
    <row r="177" spans="2:65" s="12" customFormat="1">
      <c r="B177" s="144"/>
      <c r="D177" s="139" t="s">
        <v>134</v>
      </c>
      <c r="E177" s="145" t="s">
        <v>19</v>
      </c>
      <c r="F177" s="146" t="s">
        <v>258</v>
      </c>
      <c r="H177" s="147">
        <v>4.6020000000000003</v>
      </c>
      <c r="I177" s="148"/>
      <c r="L177" s="144"/>
      <c r="M177" s="149"/>
      <c r="T177" s="150"/>
      <c r="AT177" s="145" t="s">
        <v>134</v>
      </c>
      <c r="AU177" s="145" t="s">
        <v>80</v>
      </c>
      <c r="AV177" s="12" t="s">
        <v>80</v>
      </c>
      <c r="AW177" s="12" t="s">
        <v>32</v>
      </c>
      <c r="AX177" s="12" t="s">
        <v>71</v>
      </c>
      <c r="AY177" s="145" t="s">
        <v>121</v>
      </c>
    </row>
    <row r="178" spans="2:65" s="12" customFormat="1">
      <c r="B178" s="144"/>
      <c r="D178" s="139" t="s">
        <v>134</v>
      </c>
      <c r="E178" s="145" t="s">
        <v>19</v>
      </c>
      <c r="F178" s="146" t="s">
        <v>259</v>
      </c>
      <c r="H178" s="147">
        <v>4.5</v>
      </c>
      <c r="I178" s="148"/>
      <c r="L178" s="144"/>
      <c r="M178" s="149"/>
      <c r="T178" s="150"/>
      <c r="AT178" s="145" t="s">
        <v>134</v>
      </c>
      <c r="AU178" s="145" t="s">
        <v>80</v>
      </c>
      <c r="AV178" s="12" t="s">
        <v>80</v>
      </c>
      <c r="AW178" s="12" t="s">
        <v>32</v>
      </c>
      <c r="AX178" s="12" t="s">
        <v>71</v>
      </c>
      <c r="AY178" s="145" t="s">
        <v>121</v>
      </c>
    </row>
    <row r="179" spans="2:65" s="1" customFormat="1" ht="24.2" customHeight="1">
      <c r="B179" s="31"/>
      <c r="C179" s="126" t="s">
        <v>260</v>
      </c>
      <c r="D179" s="126" t="s">
        <v>123</v>
      </c>
      <c r="E179" s="127" t="s">
        <v>261</v>
      </c>
      <c r="F179" s="128" t="s">
        <v>262</v>
      </c>
      <c r="G179" s="129" t="s">
        <v>182</v>
      </c>
      <c r="H179" s="130">
        <v>123.601</v>
      </c>
      <c r="I179" s="131">
        <v>159.01</v>
      </c>
      <c r="J179" s="132">
        <f>ROUND(I179*H179,2)</f>
        <v>19653.8</v>
      </c>
      <c r="K179" s="128" t="s">
        <v>127</v>
      </c>
      <c r="L179" s="31"/>
      <c r="M179" s="133" t="s">
        <v>19</v>
      </c>
      <c r="N179" s="134" t="s">
        <v>42</v>
      </c>
      <c r="P179" s="135">
        <f>O179*H179</f>
        <v>0</v>
      </c>
      <c r="Q179" s="135">
        <v>0</v>
      </c>
      <c r="R179" s="135">
        <f>Q179*H179</f>
        <v>0</v>
      </c>
      <c r="S179" s="135">
        <v>0</v>
      </c>
      <c r="T179" s="136">
        <f>S179*H179</f>
        <v>0</v>
      </c>
      <c r="AR179" s="137" t="s">
        <v>128</v>
      </c>
      <c r="AT179" s="137" t="s">
        <v>123</v>
      </c>
      <c r="AU179" s="137" t="s">
        <v>80</v>
      </c>
      <c r="AY179" s="16" t="s">
        <v>121</v>
      </c>
      <c r="BE179" s="138">
        <f>IF(N179="základní",J179,0)</f>
        <v>19653.8</v>
      </c>
      <c r="BF179" s="138">
        <f>IF(N179="snížená",J179,0)</f>
        <v>0</v>
      </c>
      <c r="BG179" s="138">
        <f>IF(N179="zákl. přenesená",J179,0)</f>
        <v>0</v>
      </c>
      <c r="BH179" s="138">
        <f>IF(N179="sníž. přenesená",J179,0)</f>
        <v>0</v>
      </c>
      <c r="BI179" s="138">
        <f>IF(N179="nulová",J179,0)</f>
        <v>0</v>
      </c>
      <c r="BJ179" s="16" t="s">
        <v>78</v>
      </c>
      <c r="BK179" s="138">
        <f>ROUND(I179*H179,2)</f>
        <v>19653.8</v>
      </c>
      <c r="BL179" s="16" t="s">
        <v>128</v>
      </c>
      <c r="BM179" s="137" t="s">
        <v>263</v>
      </c>
    </row>
    <row r="180" spans="2:65" s="1" customFormat="1" ht="19.5">
      <c r="B180" s="31"/>
      <c r="D180" s="139" t="s">
        <v>130</v>
      </c>
      <c r="F180" s="140" t="s">
        <v>264</v>
      </c>
      <c r="I180" s="141"/>
      <c r="L180" s="31"/>
      <c r="M180" s="142"/>
      <c r="T180" s="52"/>
      <c r="AT180" s="16" t="s">
        <v>130</v>
      </c>
      <c r="AU180" s="16" t="s">
        <v>80</v>
      </c>
    </row>
    <row r="181" spans="2:65" s="1" customFormat="1" ht="39">
      <c r="B181" s="31"/>
      <c r="D181" s="139" t="s">
        <v>132</v>
      </c>
      <c r="F181" s="143" t="s">
        <v>253</v>
      </c>
      <c r="I181" s="141"/>
      <c r="L181" s="31"/>
      <c r="M181" s="142"/>
      <c r="T181" s="52"/>
      <c r="AT181" s="16" t="s">
        <v>132</v>
      </c>
      <c r="AU181" s="16" t="s">
        <v>80</v>
      </c>
    </row>
    <row r="182" spans="2:65" s="12" customFormat="1">
      <c r="B182" s="144"/>
      <c r="D182" s="139" t="s">
        <v>134</v>
      </c>
      <c r="E182" s="145" t="s">
        <v>19</v>
      </c>
      <c r="F182" s="146" t="s">
        <v>265</v>
      </c>
      <c r="H182" s="147">
        <v>123.601</v>
      </c>
      <c r="I182" s="148"/>
      <c r="L182" s="144"/>
      <c r="M182" s="149"/>
      <c r="T182" s="150"/>
      <c r="AT182" s="145" t="s">
        <v>134</v>
      </c>
      <c r="AU182" s="145" t="s">
        <v>80</v>
      </c>
      <c r="AV182" s="12" t="s">
        <v>80</v>
      </c>
      <c r="AW182" s="12" t="s">
        <v>32</v>
      </c>
      <c r="AX182" s="12" t="s">
        <v>71</v>
      </c>
      <c r="AY182" s="145" t="s">
        <v>121</v>
      </c>
    </row>
    <row r="183" spans="2:65" s="1" customFormat="1" ht="14.45" customHeight="1">
      <c r="B183" s="31"/>
      <c r="C183" s="126" t="s">
        <v>7</v>
      </c>
      <c r="D183" s="126" t="s">
        <v>123</v>
      </c>
      <c r="E183" s="127" t="s">
        <v>266</v>
      </c>
      <c r="F183" s="128" t="s">
        <v>267</v>
      </c>
      <c r="G183" s="129" t="s">
        <v>126</v>
      </c>
      <c r="H183" s="130">
        <v>13.34</v>
      </c>
      <c r="I183" s="131">
        <v>299.87</v>
      </c>
      <c r="J183" s="132">
        <f>ROUND(I183*H183,2)</f>
        <v>4000.27</v>
      </c>
      <c r="K183" s="128" t="s">
        <v>127</v>
      </c>
      <c r="L183" s="31"/>
      <c r="M183" s="133" t="s">
        <v>19</v>
      </c>
      <c r="N183" s="134" t="s">
        <v>42</v>
      </c>
      <c r="P183" s="135">
        <f>O183*H183</f>
        <v>0</v>
      </c>
      <c r="Q183" s="135">
        <v>8.4999999999999995E-4</v>
      </c>
      <c r="R183" s="135">
        <f>Q183*H183</f>
        <v>1.1338999999999998E-2</v>
      </c>
      <c r="S183" s="135">
        <v>0</v>
      </c>
      <c r="T183" s="136">
        <f>S183*H183</f>
        <v>0</v>
      </c>
      <c r="AR183" s="137" t="s">
        <v>128</v>
      </c>
      <c r="AT183" s="137" t="s">
        <v>123</v>
      </c>
      <c r="AU183" s="137" t="s">
        <v>80</v>
      </c>
      <c r="AY183" s="16" t="s">
        <v>121</v>
      </c>
      <c r="BE183" s="138">
        <f>IF(N183="základní",J183,0)</f>
        <v>4000.27</v>
      </c>
      <c r="BF183" s="138">
        <f>IF(N183="snížená",J183,0)</f>
        <v>0</v>
      </c>
      <c r="BG183" s="138">
        <f>IF(N183="zákl. přenesená",J183,0)</f>
        <v>0</v>
      </c>
      <c r="BH183" s="138">
        <f>IF(N183="sníž. přenesená",J183,0)</f>
        <v>0</v>
      </c>
      <c r="BI183" s="138">
        <f>IF(N183="nulová",J183,0)</f>
        <v>0</v>
      </c>
      <c r="BJ183" s="16" t="s">
        <v>78</v>
      </c>
      <c r="BK183" s="138">
        <f>ROUND(I183*H183,2)</f>
        <v>4000.27</v>
      </c>
      <c r="BL183" s="16" t="s">
        <v>128</v>
      </c>
      <c r="BM183" s="137" t="s">
        <v>268</v>
      </c>
    </row>
    <row r="184" spans="2:65" s="1" customFormat="1" ht="19.5">
      <c r="B184" s="31"/>
      <c r="D184" s="139" t="s">
        <v>130</v>
      </c>
      <c r="F184" s="140" t="s">
        <v>269</v>
      </c>
      <c r="I184" s="141"/>
      <c r="L184" s="31"/>
      <c r="M184" s="142"/>
      <c r="T184" s="52"/>
      <c r="AT184" s="16" t="s">
        <v>130</v>
      </c>
      <c r="AU184" s="16" t="s">
        <v>80</v>
      </c>
    </row>
    <row r="185" spans="2:65" s="1" customFormat="1" ht="175.5">
      <c r="B185" s="31"/>
      <c r="D185" s="139" t="s">
        <v>132</v>
      </c>
      <c r="F185" s="143" t="s">
        <v>270</v>
      </c>
      <c r="I185" s="141"/>
      <c r="L185" s="31"/>
      <c r="M185" s="142"/>
      <c r="T185" s="52"/>
      <c r="AT185" s="16" t="s">
        <v>132</v>
      </c>
      <c r="AU185" s="16" t="s">
        <v>80</v>
      </c>
    </row>
    <row r="186" spans="2:65" s="12" customFormat="1">
      <c r="B186" s="144"/>
      <c r="D186" s="139" t="s">
        <v>134</v>
      </c>
      <c r="E186" s="145" t="s">
        <v>19</v>
      </c>
      <c r="F186" s="146" t="s">
        <v>271</v>
      </c>
      <c r="H186" s="147">
        <v>13.34</v>
      </c>
      <c r="I186" s="148"/>
      <c r="L186" s="144"/>
      <c r="M186" s="149"/>
      <c r="T186" s="150"/>
      <c r="AT186" s="145" t="s">
        <v>134</v>
      </c>
      <c r="AU186" s="145" t="s">
        <v>80</v>
      </c>
      <c r="AV186" s="12" t="s">
        <v>80</v>
      </c>
      <c r="AW186" s="12" t="s">
        <v>32</v>
      </c>
      <c r="AX186" s="12" t="s">
        <v>71</v>
      </c>
      <c r="AY186" s="145" t="s">
        <v>121</v>
      </c>
    </row>
    <row r="187" spans="2:65" s="1" customFormat="1" ht="24.2" customHeight="1">
      <c r="B187" s="31"/>
      <c r="C187" s="126" t="s">
        <v>272</v>
      </c>
      <c r="D187" s="126" t="s">
        <v>123</v>
      </c>
      <c r="E187" s="127" t="s">
        <v>273</v>
      </c>
      <c r="F187" s="128" t="s">
        <v>274</v>
      </c>
      <c r="G187" s="129" t="s">
        <v>126</v>
      </c>
      <c r="H187" s="130">
        <v>13.34</v>
      </c>
      <c r="I187" s="131">
        <v>152.81</v>
      </c>
      <c r="J187" s="132">
        <f>ROUND(I187*H187,2)</f>
        <v>2038.49</v>
      </c>
      <c r="K187" s="128" t="s">
        <v>127</v>
      </c>
      <c r="L187" s="31"/>
      <c r="M187" s="133" t="s">
        <v>19</v>
      </c>
      <c r="N187" s="134" t="s">
        <v>42</v>
      </c>
      <c r="P187" s="135">
        <f>O187*H187</f>
        <v>0</v>
      </c>
      <c r="Q187" s="135">
        <v>0</v>
      </c>
      <c r="R187" s="135">
        <f>Q187*H187</f>
        <v>0</v>
      </c>
      <c r="S187" s="135">
        <v>0</v>
      </c>
      <c r="T187" s="136">
        <f>S187*H187</f>
        <v>0</v>
      </c>
      <c r="AR187" s="137" t="s">
        <v>128</v>
      </c>
      <c r="AT187" s="137" t="s">
        <v>123</v>
      </c>
      <c r="AU187" s="137" t="s">
        <v>80</v>
      </c>
      <c r="AY187" s="16" t="s">
        <v>121</v>
      </c>
      <c r="BE187" s="138">
        <f>IF(N187="základní",J187,0)</f>
        <v>2038.49</v>
      </c>
      <c r="BF187" s="138">
        <f>IF(N187="snížená",J187,0)</f>
        <v>0</v>
      </c>
      <c r="BG187" s="138">
        <f>IF(N187="zákl. přenesená",J187,0)</f>
        <v>0</v>
      </c>
      <c r="BH187" s="138">
        <f>IF(N187="sníž. přenesená",J187,0)</f>
        <v>0</v>
      </c>
      <c r="BI187" s="138">
        <f>IF(N187="nulová",J187,0)</f>
        <v>0</v>
      </c>
      <c r="BJ187" s="16" t="s">
        <v>78</v>
      </c>
      <c r="BK187" s="138">
        <f>ROUND(I187*H187,2)</f>
        <v>2038.49</v>
      </c>
      <c r="BL187" s="16" t="s">
        <v>128</v>
      </c>
      <c r="BM187" s="137" t="s">
        <v>275</v>
      </c>
    </row>
    <row r="188" spans="2:65" s="1" customFormat="1" ht="29.25">
      <c r="B188" s="31"/>
      <c r="D188" s="139" t="s">
        <v>130</v>
      </c>
      <c r="F188" s="140" t="s">
        <v>276</v>
      </c>
      <c r="I188" s="141"/>
      <c r="L188" s="31"/>
      <c r="M188" s="142"/>
      <c r="T188" s="52"/>
      <c r="AT188" s="16" t="s">
        <v>130</v>
      </c>
      <c r="AU188" s="16" t="s">
        <v>80</v>
      </c>
    </row>
    <row r="189" spans="2:65" s="1" customFormat="1" ht="24.2" customHeight="1">
      <c r="B189" s="31"/>
      <c r="C189" s="126" t="s">
        <v>277</v>
      </c>
      <c r="D189" s="126" t="s">
        <v>123</v>
      </c>
      <c r="E189" s="127" t="s">
        <v>278</v>
      </c>
      <c r="F189" s="128" t="s">
        <v>279</v>
      </c>
      <c r="G189" s="129" t="s">
        <v>182</v>
      </c>
      <c r="H189" s="130">
        <v>487.22699999999998</v>
      </c>
      <c r="I189" s="131">
        <v>48.4</v>
      </c>
      <c r="J189" s="132">
        <f>ROUND(I189*H189,2)</f>
        <v>23581.79</v>
      </c>
      <c r="K189" s="128" t="s">
        <v>127</v>
      </c>
      <c r="L189" s="31"/>
      <c r="M189" s="133" t="s">
        <v>19</v>
      </c>
      <c r="N189" s="134" t="s">
        <v>42</v>
      </c>
      <c r="P189" s="135">
        <f>O189*H189</f>
        <v>0</v>
      </c>
      <c r="Q189" s="135">
        <v>0</v>
      </c>
      <c r="R189" s="135">
        <f>Q189*H189</f>
        <v>0</v>
      </c>
      <c r="S189" s="135">
        <v>0</v>
      </c>
      <c r="T189" s="136">
        <f>S189*H189</f>
        <v>0</v>
      </c>
      <c r="AR189" s="137" t="s">
        <v>128</v>
      </c>
      <c r="AT189" s="137" t="s">
        <v>123</v>
      </c>
      <c r="AU189" s="137" t="s">
        <v>80</v>
      </c>
      <c r="AY189" s="16" t="s">
        <v>121</v>
      </c>
      <c r="BE189" s="138">
        <f>IF(N189="základní",J189,0)</f>
        <v>23581.79</v>
      </c>
      <c r="BF189" s="138">
        <f>IF(N189="snížená",J189,0)</f>
        <v>0</v>
      </c>
      <c r="BG189" s="138">
        <f>IF(N189="zákl. přenesená",J189,0)</f>
        <v>0</v>
      </c>
      <c r="BH189" s="138">
        <f>IF(N189="sníž. přenesená",J189,0)</f>
        <v>0</v>
      </c>
      <c r="BI189" s="138">
        <f>IF(N189="nulová",J189,0)</f>
        <v>0</v>
      </c>
      <c r="BJ189" s="16" t="s">
        <v>78</v>
      </c>
      <c r="BK189" s="138">
        <f>ROUND(I189*H189,2)</f>
        <v>23581.79</v>
      </c>
      <c r="BL189" s="16" t="s">
        <v>128</v>
      </c>
      <c r="BM189" s="137" t="s">
        <v>280</v>
      </c>
    </row>
    <row r="190" spans="2:65" s="1" customFormat="1" ht="39">
      <c r="B190" s="31"/>
      <c r="D190" s="139" t="s">
        <v>130</v>
      </c>
      <c r="F190" s="140" t="s">
        <v>281</v>
      </c>
      <c r="I190" s="141"/>
      <c r="L190" s="31"/>
      <c r="M190" s="142"/>
      <c r="T190" s="52"/>
      <c r="AT190" s="16" t="s">
        <v>130</v>
      </c>
      <c r="AU190" s="16" t="s">
        <v>80</v>
      </c>
    </row>
    <row r="191" spans="2:65" s="1" customFormat="1" ht="78">
      <c r="B191" s="31"/>
      <c r="D191" s="139" t="s">
        <v>132</v>
      </c>
      <c r="F191" s="143" t="s">
        <v>185</v>
      </c>
      <c r="I191" s="141"/>
      <c r="L191" s="31"/>
      <c r="M191" s="142"/>
      <c r="T191" s="52"/>
      <c r="AT191" s="16" t="s">
        <v>132</v>
      </c>
      <c r="AU191" s="16" t="s">
        <v>80</v>
      </c>
    </row>
    <row r="192" spans="2:65" s="12" customFormat="1">
      <c r="B192" s="144"/>
      <c r="D192" s="139" t="s">
        <v>134</v>
      </c>
      <c r="E192" s="145" t="s">
        <v>19</v>
      </c>
      <c r="F192" s="146" t="s">
        <v>235</v>
      </c>
      <c r="H192" s="147">
        <v>320.95</v>
      </c>
      <c r="I192" s="148"/>
      <c r="L192" s="144"/>
      <c r="M192" s="149"/>
      <c r="T192" s="150"/>
      <c r="AT192" s="145" t="s">
        <v>134</v>
      </c>
      <c r="AU192" s="145" t="s">
        <v>80</v>
      </c>
      <c r="AV192" s="12" t="s">
        <v>80</v>
      </c>
      <c r="AW192" s="12" t="s">
        <v>32</v>
      </c>
      <c r="AX192" s="12" t="s">
        <v>71</v>
      </c>
      <c r="AY192" s="145" t="s">
        <v>121</v>
      </c>
    </row>
    <row r="193" spans="2:65" s="12" customFormat="1">
      <c r="B193" s="144"/>
      <c r="D193" s="139" t="s">
        <v>134</v>
      </c>
      <c r="E193" s="145" t="s">
        <v>19</v>
      </c>
      <c r="F193" s="146" t="s">
        <v>282</v>
      </c>
      <c r="H193" s="147">
        <v>123.601</v>
      </c>
      <c r="I193" s="148"/>
      <c r="L193" s="144"/>
      <c r="M193" s="149"/>
      <c r="T193" s="150"/>
      <c r="AT193" s="145" t="s">
        <v>134</v>
      </c>
      <c r="AU193" s="145" t="s">
        <v>80</v>
      </c>
      <c r="AV193" s="12" t="s">
        <v>80</v>
      </c>
      <c r="AW193" s="12" t="s">
        <v>32</v>
      </c>
      <c r="AX193" s="12" t="s">
        <v>71</v>
      </c>
      <c r="AY193" s="145" t="s">
        <v>121</v>
      </c>
    </row>
    <row r="194" spans="2:65" s="12" customFormat="1">
      <c r="B194" s="144"/>
      <c r="D194" s="139" t="s">
        <v>134</v>
      </c>
      <c r="E194" s="145" t="s">
        <v>19</v>
      </c>
      <c r="F194" s="146" t="s">
        <v>283</v>
      </c>
      <c r="H194" s="147">
        <v>8</v>
      </c>
      <c r="I194" s="148"/>
      <c r="L194" s="144"/>
      <c r="M194" s="149"/>
      <c r="T194" s="150"/>
      <c r="AT194" s="145" t="s">
        <v>134</v>
      </c>
      <c r="AU194" s="145" t="s">
        <v>80</v>
      </c>
      <c r="AV194" s="12" t="s">
        <v>80</v>
      </c>
      <c r="AW194" s="12" t="s">
        <v>32</v>
      </c>
      <c r="AX194" s="12" t="s">
        <v>71</v>
      </c>
      <c r="AY194" s="145" t="s">
        <v>121</v>
      </c>
    </row>
    <row r="195" spans="2:65" s="12" customFormat="1">
      <c r="B195" s="144"/>
      <c r="D195" s="139" t="s">
        <v>134</v>
      </c>
      <c r="E195" s="145" t="s">
        <v>19</v>
      </c>
      <c r="F195" s="146" t="s">
        <v>255</v>
      </c>
      <c r="H195" s="147">
        <v>1.7</v>
      </c>
      <c r="I195" s="148"/>
      <c r="L195" s="144"/>
      <c r="M195" s="149"/>
      <c r="T195" s="150"/>
      <c r="AT195" s="145" t="s">
        <v>134</v>
      </c>
      <c r="AU195" s="145" t="s">
        <v>80</v>
      </c>
      <c r="AV195" s="12" t="s">
        <v>80</v>
      </c>
      <c r="AW195" s="12" t="s">
        <v>32</v>
      </c>
      <c r="AX195" s="12" t="s">
        <v>71</v>
      </c>
      <c r="AY195" s="145" t="s">
        <v>121</v>
      </c>
    </row>
    <row r="196" spans="2:65" s="12" customFormat="1" ht="22.5">
      <c r="B196" s="144"/>
      <c r="D196" s="139" t="s">
        <v>134</v>
      </c>
      <c r="E196" s="145" t="s">
        <v>19</v>
      </c>
      <c r="F196" s="146" t="s">
        <v>256</v>
      </c>
      <c r="H196" s="147">
        <v>16.146999999999998</v>
      </c>
      <c r="I196" s="148"/>
      <c r="L196" s="144"/>
      <c r="M196" s="149"/>
      <c r="T196" s="150"/>
      <c r="AT196" s="145" t="s">
        <v>134</v>
      </c>
      <c r="AU196" s="145" t="s">
        <v>80</v>
      </c>
      <c r="AV196" s="12" t="s">
        <v>80</v>
      </c>
      <c r="AW196" s="12" t="s">
        <v>32</v>
      </c>
      <c r="AX196" s="12" t="s">
        <v>71</v>
      </c>
      <c r="AY196" s="145" t="s">
        <v>121</v>
      </c>
    </row>
    <row r="197" spans="2:65" s="12" customFormat="1">
      <c r="B197" s="144"/>
      <c r="D197" s="139" t="s">
        <v>134</v>
      </c>
      <c r="E197" s="145" t="s">
        <v>19</v>
      </c>
      <c r="F197" s="146" t="s">
        <v>257</v>
      </c>
      <c r="H197" s="147">
        <v>7.7270000000000003</v>
      </c>
      <c r="I197" s="148"/>
      <c r="L197" s="144"/>
      <c r="M197" s="149"/>
      <c r="T197" s="150"/>
      <c r="AT197" s="145" t="s">
        <v>134</v>
      </c>
      <c r="AU197" s="145" t="s">
        <v>80</v>
      </c>
      <c r="AV197" s="12" t="s">
        <v>80</v>
      </c>
      <c r="AW197" s="12" t="s">
        <v>32</v>
      </c>
      <c r="AX197" s="12" t="s">
        <v>71</v>
      </c>
      <c r="AY197" s="145" t="s">
        <v>121</v>
      </c>
    </row>
    <row r="198" spans="2:65" s="12" customFormat="1">
      <c r="B198" s="144"/>
      <c r="D198" s="139" t="s">
        <v>134</v>
      </c>
      <c r="E198" s="145" t="s">
        <v>19</v>
      </c>
      <c r="F198" s="146" t="s">
        <v>258</v>
      </c>
      <c r="H198" s="147">
        <v>4.6020000000000003</v>
      </c>
      <c r="I198" s="148"/>
      <c r="L198" s="144"/>
      <c r="M198" s="149"/>
      <c r="T198" s="150"/>
      <c r="AT198" s="145" t="s">
        <v>134</v>
      </c>
      <c r="AU198" s="145" t="s">
        <v>80</v>
      </c>
      <c r="AV198" s="12" t="s">
        <v>80</v>
      </c>
      <c r="AW198" s="12" t="s">
        <v>32</v>
      </c>
      <c r="AX198" s="12" t="s">
        <v>71</v>
      </c>
      <c r="AY198" s="145" t="s">
        <v>121</v>
      </c>
    </row>
    <row r="199" spans="2:65" s="12" customFormat="1">
      <c r="B199" s="144"/>
      <c r="D199" s="139" t="s">
        <v>134</v>
      </c>
      <c r="E199" s="145" t="s">
        <v>19</v>
      </c>
      <c r="F199" s="146" t="s">
        <v>259</v>
      </c>
      <c r="H199" s="147">
        <v>4.5</v>
      </c>
      <c r="I199" s="148"/>
      <c r="L199" s="144"/>
      <c r="M199" s="149"/>
      <c r="T199" s="150"/>
      <c r="AT199" s="145" t="s">
        <v>134</v>
      </c>
      <c r="AU199" s="145" t="s">
        <v>80</v>
      </c>
      <c r="AV199" s="12" t="s">
        <v>80</v>
      </c>
      <c r="AW199" s="12" t="s">
        <v>32</v>
      </c>
      <c r="AX199" s="12" t="s">
        <v>71</v>
      </c>
      <c r="AY199" s="145" t="s">
        <v>121</v>
      </c>
    </row>
    <row r="200" spans="2:65" s="1" customFormat="1" ht="24.2" customHeight="1">
      <c r="B200" s="31"/>
      <c r="C200" s="126" t="s">
        <v>284</v>
      </c>
      <c r="D200" s="126" t="s">
        <v>123</v>
      </c>
      <c r="E200" s="127" t="s">
        <v>190</v>
      </c>
      <c r="F200" s="128" t="s">
        <v>191</v>
      </c>
      <c r="G200" s="129" t="s">
        <v>182</v>
      </c>
      <c r="H200" s="130">
        <v>487.22699999999998</v>
      </c>
      <c r="I200" s="131">
        <v>56.75</v>
      </c>
      <c r="J200" s="132">
        <f>ROUND(I200*H200,2)</f>
        <v>27650.13</v>
      </c>
      <c r="K200" s="128" t="s">
        <v>127</v>
      </c>
      <c r="L200" s="31"/>
      <c r="M200" s="133" t="s">
        <v>19</v>
      </c>
      <c r="N200" s="134" t="s">
        <v>42</v>
      </c>
      <c r="P200" s="135">
        <f>O200*H200</f>
        <v>0</v>
      </c>
      <c r="Q200" s="135">
        <v>0</v>
      </c>
      <c r="R200" s="135">
        <f>Q200*H200</f>
        <v>0</v>
      </c>
      <c r="S200" s="135">
        <v>0</v>
      </c>
      <c r="T200" s="136">
        <f>S200*H200</f>
        <v>0</v>
      </c>
      <c r="AR200" s="137" t="s">
        <v>128</v>
      </c>
      <c r="AT200" s="137" t="s">
        <v>123</v>
      </c>
      <c r="AU200" s="137" t="s">
        <v>80</v>
      </c>
      <c r="AY200" s="16" t="s">
        <v>121</v>
      </c>
      <c r="BE200" s="138">
        <f>IF(N200="základní",J200,0)</f>
        <v>27650.13</v>
      </c>
      <c r="BF200" s="138">
        <f>IF(N200="snížená",J200,0)</f>
        <v>0</v>
      </c>
      <c r="BG200" s="138">
        <f>IF(N200="zákl. přenesená",J200,0)</f>
        <v>0</v>
      </c>
      <c r="BH200" s="138">
        <f>IF(N200="sníž. přenesená",J200,0)</f>
        <v>0</v>
      </c>
      <c r="BI200" s="138">
        <f>IF(N200="nulová",J200,0)</f>
        <v>0</v>
      </c>
      <c r="BJ200" s="16" t="s">
        <v>78</v>
      </c>
      <c r="BK200" s="138">
        <f>ROUND(I200*H200,2)</f>
        <v>27650.13</v>
      </c>
      <c r="BL200" s="16" t="s">
        <v>128</v>
      </c>
      <c r="BM200" s="137" t="s">
        <v>285</v>
      </c>
    </row>
    <row r="201" spans="2:65" s="1" customFormat="1" ht="29.25">
      <c r="B201" s="31"/>
      <c r="D201" s="139" t="s">
        <v>130</v>
      </c>
      <c r="F201" s="140" t="s">
        <v>193</v>
      </c>
      <c r="I201" s="141"/>
      <c r="L201" s="31"/>
      <c r="M201" s="142"/>
      <c r="T201" s="52"/>
      <c r="AT201" s="16" t="s">
        <v>130</v>
      </c>
      <c r="AU201" s="16" t="s">
        <v>80</v>
      </c>
    </row>
    <row r="202" spans="2:65" s="1" customFormat="1" ht="136.5">
      <c r="B202" s="31"/>
      <c r="D202" s="139" t="s">
        <v>132</v>
      </c>
      <c r="F202" s="143" t="s">
        <v>194</v>
      </c>
      <c r="I202" s="141"/>
      <c r="L202" s="31"/>
      <c r="M202" s="142"/>
      <c r="T202" s="52"/>
      <c r="AT202" s="16" t="s">
        <v>132</v>
      </c>
      <c r="AU202" s="16" t="s">
        <v>80</v>
      </c>
    </row>
    <row r="203" spans="2:65" s="1" customFormat="1" ht="24.2" customHeight="1">
      <c r="B203" s="31"/>
      <c r="C203" s="126" t="s">
        <v>286</v>
      </c>
      <c r="D203" s="126" t="s">
        <v>123</v>
      </c>
      <c r="E203" s="127" t="s">
        <v>287</v>
      </c>
      <c r="F203" s="128" t="s">
        <v>288</v>
      </c>
      <c r="G203" s="129" t="s">
        <v>182</v>
      </c>
      <c r="H203" s="130">
        <v>487.22699999999998</v>
      </c>
      <c r="I203" s="131">
        <v>169.4</v>
      </c>
      <c r="J203" s="132">
        <f>ROUND(I203*H203,2)</f>
        <v>82536.25</v>
      </c>
      <c r="K203" s="128" t="s">
        <v>127</v>
      </c>
      <c r="L203" s="31"/>
      <c r="M203" s="133" t="s">
        <v>19</v>
      </c>
      <c r="N203" s="134" t="s">
        <v>42</v>
      </c>
      <c r="P203" s="135">
        <f>O203*H203</f>
        <v>0</v>
      </c>
      <c r="Q203" s="135">
        <v>0</v>
      </c>
      <c r="R203" s="135">
        <f>Q203*H203</f>
        <v>0</v>
      </c>
      <c r="S203" s="135">
        <v>0</v>
      </c>
      <c r="T203" s="136">
        <f>S203*H203</f>
        <v>0</v>
      </c>
      <c r="AR203" s="137" t="s">
        <v>128</v>
      </c>
      <c r="AT203" s="137" t="s">
        <v>123</v>
      </c>
      <c r="AU203" s="137" t="s">
        <v>80</v>
      </c>
      <c r="AY203" s="16" t="s">
        <v>121</v>
      </c>
      <c r="BE203" s="138">
        <f>IF(N203="základní",J203,0)</f>
        <v>82536.25</v>
      </c>
      <c r="BF203" s="138">
        <f>IF(N203="snížená",J203,0)</f>
        <v>0</v>
      </c>
      <c r="BG203" s="138">
        <f>IF(N203="zákl. přenesená",J203,0)</f>
        <v>0</v>
      </c>
      <c r="BH203" s="138">
        <f>IF(N203="sníž. přenesená",J203,0)</f>
        <v>0</v>
      </c>
      <c r="BI203" s="138">
        <f>IF(N203="nulová",J203,0)</f>
        <v>0</v>
      </c>
      <c r="BJ203" s="16" t="s">
        <v>78</v>
      </c>
      <c r="BK203" s="138">
        <f>ROUND(I203*H203,2)</f>
        <v>82536.25</v>
      </c>
      <c r="BL203" s="16" t="s">
        <v>128</v>
      </c>
      <c r="BM203" s="137" t="s">
        <v>289</v>
      </c>
    </row>
    <row r="204" spans="2:65" s="1" customFormat="1" ht="29.25">
      <c r="B204" s="31"/>
      <c r="D204" s="139" t="s">
        <v>130</v>
      </c>
      <c r="F204" s="140" t="s">
        <v>290</v>
      </c>
      <c r="I204" s="141"/>
      <c r="L204" s="31"/>
      <c r="M204" s="142"/>
      <c r="T204" s="52"/>
      <c r="AT204" s="16" t="s">
        <v>130</v>
      </c>
      <c r="AU204" s="16" t="s">
        <v>80</v>
      </c>
    </row>
    <row r="205" spans="2:65" s="1" customFormat="1" ht="185.25">
      <c r="B205" s="31"/>
      <c r="D205" s="139" t="s">
        <v>132</v>
      </c>
      <c r="F205" s="143" t="s">
        <v>291</v>
      </c>
      <c r="I205" s="141"/>
      <c r="L205" s="31"/>
      <c r="M205" s="142"/>
      <c r="T205" s="52"/>
      <c r="AT205" s="16" t="s">
        <v>132</v>
      </c>
      <c r="AU205" s="16" t="s">
        <v>80</v>
      </c>
    </row>
    <row r="206" spans="2:65" s="1" customFormat="1" ht="19.5">
      <c r="B206" s="31"/>
      <c r="D206" s="139" t="s">
        <v>292</v>
      </c>
      <c r="F206" s="143" t="s">
        <v>293</v>
      </c>
      <c r="I206" s="141"/>
      <c r="L206" s="31"/>
      <c r="M206" s="142"/>
      <c r="T206" s="52"/>
      <c r="AT206" s="16" t="s">
        <v>292</v>
      </c>
      <c r="AU206" s="16" t="s">
        <v>80</v>
      </c>
    </row>
    <row r="207" spans="2:65" s="12" customFormat="1">
      <c r="B207" s="144"/>
      <c r="D207" s="139" t="s">
        <v>134</v>
      </c>
      <c r="E207" s="145" t="s">
        <v>19</v>
      </c>
      <c r="F207" s="146" t="s">
        <v>235</v>
      </c>
      <c r="H207" s="147">
        <v>320.95</v>
      </c>
      <c r="I207" s="148"/>
      <c r="L207" s="144"/>
      <c r="M207" s="149"/>
      <c r="T207" s="150"/>
      <c r="AT207" s="145" t="s">
        <v>134</v>
      </c>
      <c r="AU207" s="145" t="s">
        <v>80</v>
      </c>
      <c r="AV207" s="12" t="s">
        <v>80</v>
      </c>
      <c r="AW207" s="12" t="s">
        <v>32</v>
      </c>
      <c r="AX207" s="12" t="s">
        <v>71</v>
      </c>
      <c r="AY207" s="145" t="s">
        <v>121</v>
      </c>
    </row>
    <row r="208" spans="2:65" s="12" customFormat="1">
      <c r="B208" s="144"/>
      <c r="D208" s="139" t="s">
        <v>134</v>
      </c>
      <c r="E208" s="145" t="s">
        <v>19</v>
      </c>
      <c r="F208" s="146" t="s">
        <v>282</v>
      </c>
      <c r="H208" s="147">
        <v>123.601</v>
      </c>
      <c r="I208" s="148"/>
      <c r="L208" s="144"/>
      <c r="M208" s="149"/>
      <c r="T208" s="150"/>
      <c r="AT208" s="145" t="s">
        <v>134</v>
      </c>
      <c r="AU208" s="145" t="s">
        <v>80</v>
      </c>
      <c r="AV208" s="12" t="s">
        <v>80</v>
      </c>
      <c r="AW208" s="12" t="s">
        <v>32</v>
      </c>
      <c r="AX208" s="12" t="s">
        <v>71</v>
      </c>
      <c r="AY208" s="145" t="s">
        <v>121</v>
      </c>
    </row>
    <row r="209" spans="2:65" s="12" customFormat="1">
      <c r="B209" s="144"/>
      <c r="D209" s="139" t="s">
        <v>134</v>
      </c>
      <c r="E209" s="145" t="s">
        <v>19</v>
      </c>
      <c r="F209" s="146" t="s">
        <v>283</v>
      </c>
      <c r="H209" s="147">
        <v>8</v>
      </c>
      <c r="I209" s="148"/>
      <c r="L209" s="144"/>
      <c r="M209" s="149"/>
      <c r="T209" s="150"/>
      <c r="AT209" s="145" t="s">
        <v>134</v>
      </c>
      <c r="AU209" s="145" t="s">
        <v>80</v>
      </c>
      <c r="AV209" s="12" t="s">
        <v>80</v>
      </c>
      <c r="AW209" s="12" t="s">
        <v>32</v>
      </c>
      <c r="AX209" s="12" t="s">
        <v>71</v>
      </c>
      <c r="AY209" s="145" t="s">
        <v>121</v>
      </c>
    </row>
    <row r="210" spans="2:65" s="12" customFormat="1">
      <c r="B210" s="144"/>
      <c r="D210" s="139" t="s">
        <v>134</v>
      </c>
      <c r="E210" s="145" t="s">
        <v>19</v>
      </c>
      <c r="F210" s="146" t="s">
        <v>255</v>
      </c>
      <c r="H210" s="147">
        <v>1.7</v>
      </c>
      <c r="I210" s="148"/>
      <c r="L210" s="144"/>
      <c r="M210" s="149"/>
      <c r="T210" s="150"/>
      <c r="AT210" s="145" t="s">
        <v>134</v>
      </c>
      <c r="AU210" s="145" t="s">
        <v>80</v>
      </c>
      <c r="AV210" s="12" t="s">
        <v>80</v>
      </c>
      <c r="AW210" s="12" t="s">
        <v>32</v>
      </c>
      <c r="AX210" s="12" t="s">
        <v>71</v>
      </c>
      <c r="AY210" s="145" t="s">
        <v>121</v>
      </c>
    </row>
    <row r="211" spans="2:65" s="12" customFormat="1" ht="22.5">
      <c r="B211" s="144"/>
      <c r="D211" s="139" t="s">
        <v>134</v>
      </c>
      <c r="E211" s="145" t="s">
        <v>19</v>
      </c>
      <c r="F211" s="146" t="s">
        <v>256</v>
      </c>
      <c r="H211" s="147">
        <v>16.146999999999998</v>
      </c>
      <c r="I211" s="148"/>
      <c r="L211" s="144"/>
      <c r="M211" s="149"/>
      <c r="T211" s="150"/>
      <c r="AT211" s="145" t="s">
        <v>134</v>
      </c>
      <c r="AU211" s="145" t="s">
        <v>80</v>
      </c>
      <c r="AV211" s="12" t="s">
        <v>80</v>
      </c>
      <c r="AW211" s="12" t="s">
        <v>32</v>
      </c>
      <c r="AX211" s="12" t="s">
        <v>71</v>
      </c>
      <c r="AY211" s="145" t="s">
        <v>121</v>
      </c>
    </row>
    <row r="212" spans="2:65" s="12" customFormat="1">
      <c r="B212" s="144"/>
      <c r="D212" s="139" t="s">
        <v>134</v>
      </c>
      <c r="E212" s="145" t="s">
        <v>19</v>
      </c>
      <c r="F212" s="146" t="s">
        <v>257</v>
      </c>
      <c r="H212" s="147">
        <v>7.7270000000000003</v>
      </c>
      <c r="I212" s="148"/>
      <c r="L212" s="144"/>
      <c r="M212" s="149"/>
      <c r="T212" s="150"/>
      <c r="AT212" s="145" t="s">
        <v>134</v>
      </c>
      <c r="AU212" s="145" t="s">
        <v>80</v>
      </c>
      <c r="AV212" s="12" t="s">
        <v>80</v>
      </c>
      <c r="AW212" s="12" t="s">
        <v>32</v>
      </c>
      <c r="AX212" s="12" t="s">
        <v>71</v>
      </c>
      <c r="AY212" s="145" t="s">
        <v>121</v>
      </c>
    </row>
    <row r="213" spans="2:65" s="12" customFormat="1">
      <c r="B213" s="144"/>
      <c r="D213" s="139" t="s">
        <v>134</v>
      </c>
      <c r="E213" s="145" t="s">
        <v>19</v>
      </c>
      <c r="F213" s="146" t="s">
        <v>258</v>
      </c>
      <c r="H213" s="147">
        <v>4.6020000000000003</v>
      </c>
      <c r="I213" s="148"/>
      <c r="L213" s="144"/>
      <c r="M213" s="149"/>
      <c r="T213" s="150"/>
      <c r="AT213" s="145" t="s">
        <v>134</v>
      </c>
      <c r="AU213" s="145" t="s">
        <v>80</v>
      </c>
      <c r="AV213" s="12" t="s">
        <v>80</v>
      </c>
      <c r="AW213" s="12" t="s">
        <v>32</v>
      </c>
      <c r="AX213" s="12" t="s">
        <v>71</v>
      </c>
      <c r="AY213" s="145" t="s">
        <v>121</v>
      </c>
    </row>
    <row r="214" spans="2:65" s="12" customFormat="1">
      <c r="B214" s="144"/>
      <c r="D214" s="139" t="s">
        <v>134</v>
      </c>
      <c r="E214" s="145" t="s">
        <v>19</v>
      </c>
      <c r="F214" s="146" t="s">
        <v>259</v>
      </c>
      <c r="H214" s="147">
        <v>4.5</v>
      </c>
      <c r="I214" s="148"/>
      <c r="L214" s="144"/>
      <c r="M214" s="149"/>
      <c r="T214" s="150"/>
      <c r="AT214" s="145" t="s">
        <v>134</v>
      </c>
      <c r="AU214" s="145" t="s">
        <v>80</v>
      </c>
      <c r="AV214" s="12" t="s">
        <v>80</v>
      </c>
      <c r="AW214" s="12" t="s">
        <v>32</v>
      </c>
      <c r="AX214" s="12" t="s">
        <v>71</v>
      </c>
      <c r="AY214" s="145" t="s">
        <v>121</v>
      </c>
    </row>
    <row r="215" spans="2:65" s="1" customFormat="1" ht="37.9" customHeight="1">
      <c r="B215" s="31"/>
      <c r="C215" s="126" t="s">
        <v>294</v>
      </c>
      <c r="D215" s="126" t="s">
        <v>123</v>
      </c>
      <c r="E215" s="127" t="s">
        <v>295</v>
      </c>
      <c r="F215" s="128" t="s">
        <v>296</v>
      </c>
      <c r="G215" s="129" t="s">
        <v>182</v>
      </c>
      <c r="H215" s="130">
        <v>15.26</v>
      </c>
      <c r="I215" s="131">
        <v>123.65</v>
      </c>
      <c r="J215" s="132">
        <f>ROUND(I215*H215,2)</f>
        <v>1886.9</v>
      </c>
      <c r="K215" s="128" t="s">
        <v>127</v>
      </c>
      <c r="L215" s="31"/>
      <c r="M215" s="133" t="s">
        <v>19</v>
      </c>
      <c r="N215" s="134" t="s">
        <v>42</v>
      </c>
      <c r="P215" s="135">
        <f>O215*H215</f>
        <v>0</v>
      </c>
      <c r="Q215" s="135">
        <v>0</v>
      </c>
      <c r="R215" s="135">
        <f>Q215*H215</f>
        <v>0</v>
      </c>
      <c r="S215" s="135">
        <v>0</v>
      </c>
      <c r="T215" s="136">
        <f>S215*H215</f>
        <v>0</v>
      </c>
      <c r="AR215" s="137" t="s">
        <v>128</v>
      </c>
      <c r="AT215" s="137" t="s">
        <v>123</v>
      </c>
      <c r="AU215" s="137" t="s">
        <v>80</v>
      </c>
      <c r="AY215" s="16" t="s">
        <v>121</v>
      </c>
      <c r="BE215" s="138">
        <f>IF(N215="základní",J215,0)</f>
        <v>1886.9</v>
      </c>
      <c r="BF215" s="138">
        <f>IF(N215="snížená",J215,0)</f>
        <v>0</v>
      </c>
      <c r="BG215" s="138">
        <f>IF(N215="zákl. přenesená",J215,0)</f>
        <v>0</v>
      </c>
      <c r="BH215" s="138">
        <f>IF(N215="sníž. přenesená",J215,0)</f>
        <v>0</v>
      </c>
      <c r="BI215" s="138">
        <f>IF(N215="nulová",J215,0)</f>
        <v>0</v>
      </c>
      <c r="BJ215" s="16" t="s">
        <v>78</v>
      </c>
      <c r="BK215" s="138">
        <f>ROUND(I215*H215,2)</f>
        <v>1886.9</v>
      </c>
      <c r="BL215" s="16" t="s">
        <v>128</v>
      </c>
      <c r="BM215" s="137" t="s">
        <v>297</v>
      </c>
    </row>
    <row r="216" spans="2:65" s="1" customFormat="1" ht="39">
      <c r="B216" s="31"/>
      <c r="D216" s="139" t="s">
        <v>130</v>
      </c>
      <c r="F216" s="140" t="s">
        <v>298</v>
      </c>
      <c r="I216" s="141"/>
      <c r="L216" s="31"/>
      <c r="M216" s="142"/>
      <c r="T216" s="52"/>
      <c r="AT216" s="16" t="s">
        <v>130</v>
      </c>
      <c r="AU216" s="16" t="s">
        <v>80</v>
      </c>
    </row>
    <row r="217" spans="2:65" s="1" customFormat="1" ht="58.5">
      <c r="B217" s="31"/>
      <c r="D217" s="139" t="s">
        <v>132</v>
      </c>
      <c r="F217" s="143" t="s">
        <v>299</v>
      </c>
      <c r="I217" s="141"/>
      <c r="L217" s="31"/>
      <c r="M217" s="142"/>
      <c r="T217" s="52"/>
      <c r="AT217" s="16" t="s">
        <v>132</v>
      </c>
      <c r="AU217" s="16" t="s">
        <v>80</v>
      </c>
    </row>
    <row r="218" spans="2:65" s="12" customFormat="1">
      <c r="B218" s="144"/>
      <c r="D218" s="139" t="s">
        <v>134</v>
      </c>
      <c r="E218" s="145" t="s">
        <v>19</v>
      </c>
      <c r="F218" s="146" t="s">
        <v>300</v>
      </c>
      <c r="H218" s="147">
        <v>8.75</v>
      </c>
      <c r="I218" s="148"/>
      <c r="L218" s="144"/>
      <c r="M218" s="149"/>
      <c r="T218" s="150"/>
      <c r="AT218" s="145" t="s">
        <v>134</v>
      </c>
      <c r="AU218" s="145" t="s">
        <v>80</v>
      </c>
      <c r="AV218" s="12" t="s">
        <v>80</v>
      </c>
      <c r="AW218" s="12" t="s">
        <v>32</v>
      </c>
      <c r="AX218" s="12" t="s">
        <v>71</v>
      </c>
      <c r="AY218" s="145" t="s">
        <v>121</v>
      </c>
    </row>
    <row r="219" spans="2:65" s="12" customFormat="1">
      <c r="B219" s="144"/>
      <c r="D219" s="139" t="s">
        <v>134</v>
      </c>
      <c r="E219" s="145" t="s">
        <v>19</v>
      </c>
      <c r="F219" s="146" t="s">
        <v>301</v>
      </c>
      <c r="H219" s="147">
        <v>3.27</v>
      </c>
      <c r="I219" s="148"/>
      <c r="L219" s="144"/>
      <c r="M219" s="149"/>
      <c r="T219" s="150"/>
      <c r="AT219" s="145" t="s">
        <v>134</v>
      </c>
      <c r="AU219" s="145" t="s">
        <v>80</v>
      </c>
      <c r="AV219" s="12" t="s">
        <v>80</v>
      </c>
      <c r="AW219" s="12" t="s">
        <v>32</v>
      </c>
      <c r="AX219" s="12" t="s">
        <v>71</v>
      </c>
      <c r="AY219" s="145" t="s">
        <v>121</v>
      </c>
    </row>
    <row r="220" spans="2:65" s="12" customFormat="1">
      <c r="B220" s="144"/>
      <c r="D220" s="139" t="s">
        <v>134</v>
      </c>
      <c r="E220" s="145" t="s">
        <v>19</v>
      </c>
      <c r="F220" s="146" t="s">
        <v>302</v>
      </c>
      <c r="H220" s="147">
        <v>3.24</v>
      </c>
      <c r="I220" s="148"/>
      <c r="L220" s="144"/>
      <c r="M220" s="149"/>
      <c r="T220" s="150"/>
      <c r="AT220" s="145" t="s">
        <v>134</v>
      </c>
      <c r="AU220" s="145" t="s">
        <v>80</v>
      </c>
      <c r="AV220" s="12" t="s">
        <v>80</v>
      </c>
      <c r="AW220" s="12" t="s">
        <v>32</v>
      </c>
      <c r="AX220" s="12" t="s">
        <v>71</v>
      </c>
      <c r="AY220" s="145" t="s">
        <v>121</v>
      </c>
    </row>
    <row r="221" spans="2:65" s="1" customFormat="1" ht="24.2" customHeight="1">
      <c r="B221" s="31"/>
      <c r="C221" s="126" t="s">
        <v>303</v>
      </c>
      <c r="D221" s="126" t="s">
        <v>123</v>
      </c>
      <c r="E221" s="127" t="s">
        <v>304</v>
      </c>
      <c r="F221" s="128" t="s">
        <v>305</v>
      </c>
      <c r="G221" s="129" t="s">
        <v>126</v>
      </c>
      <c r="H221" s="130">
        <v>1388.14</v>
      </c>
      <c r="I221" s="131">
        <v>30.94</v>
      </c>
      <c r="J221" s="132">
        <f>ROUND(I221*H221,2)</f>
        <v>42949.05</v>
      </c>
      <c r="K221" s="128" t="s">
        <v>127</v>
      </c>
      <c r="L221" s="31"/>
      <c r="M221" s="133" t="s">
        <v>19</v>
      </c>
      <c r="N221" s="134" t="s">
        <v>42</v>
      </c>
      <c r="P221" s="135">
        <f>O221*H221</f>
        <v>0</v>
      </c>
      <c r="Q221" s="135">
        <v>0</v>
      </c>
      <c r="R221" s="135">
        <f>Q221*H221</f>
        <v>0</v>
      </c>
      <c r="S221" s="135">
        <v>0</v>
      </c>
      <c r="T221" s="136">
        <f>S221*H221</f>
        <v>0</v>
      </c>
      <c r="AR221" s="137" t="s">
        <v>128</v>
      </c>
      <c r="AT221" s="137" t="s">
        <v>123</v>
      </c>
      <c r="AU221" s="137" t="s">
        <v>80</v>
      </c>
      <c r="AY221" s="16" t="s">
        <v>121</v>
      </c>
      <c r="BE221" s="138">
        <f>IF(N221="základní",J221,0)</f>
        <v>42949.05</v>
      </c>
      <c r="BF221" s="138">
        <f>IF(N221="snížená",J221,0)</f>
        <v>0</v>
      </c>
      <c r="BG221" s="138">
        <f>IF(N221="zákl. přenesená",J221,0)</f>
        <v>0</v>
      </c>
      <c r="BH221" s="138">
        <f>IF(N221="sníž. přenesená",J221,0)</f>
        <v>0</v>
      </c>
      <c r="BI221" s="138">
        <f>IF(N221="nulová",J221,0)</f>
        <v>0</v>
      </c>
      <c r="BJ221" s="16" t="s">
        <v>78</v>
      </c>
      <c r="BK221" s="138">
        <f>ROUND(I221*H221,2)</f>
        <v>42949.05</v>
      </c>
      <c r="BL221" s="16" t="s">
        <v>128</v>
      </c>
      <c r="BM221" s="137" t="s">
        <v>306</v>
      </c>
    </row>
    <row r="222" spans="2:65" s="1" customFormat="1" ht="19.5">
      <c r="B222" s="31"/>
      <c r="D222" s="139" t="s">
        <v>130</v>
      </c>
      <c r="F222" s="140" t="s">
        <v>307</v>
      </c>
      <c r="I222" s="141"/>
      <c r="L222" s="31"/>
      <c r="M222" s="142"/>
      <c r="T222" s="52"/>
      <c r="AT222" s="16" t="s">
        <v>130</v>
      </c>
      <c r="AU222" s="16" t="s">
        <v>80</v>
      </c>
    </row>
    <row r="223" spans="2:65" s="1" customFormat="1" ht="146.25">
      <c r="B223" s="31"/>
      <c r="D223" s="139" t="s">
        <v>132</v>
      </c>
      <c r="F223" s="143" t="s">
        <v>308</v>
      </c>
      <c r="I223" s="141"/>
      <c r="L223" s="31"/>
      <c r="M223" s="142"/>
      <c r="T223" s="52"/>
      <c r="AT223" s="16" t="s">
        <v>132</v>
      </c>
      <c r="AU223" s="16" t="s">
        <v>80</v>
      </c>
    </row>
    <row r="224" spans="2:65" s="12" customFormat="1">
      <c r="B224" s="144"/>
      <c r="D224" s="139" t="s">
        <v>134</v>
      </c>
      <c r="E224" s="145" t="s">
        <v>19</v>
      </c>
      <c r="F224" s="146" t="s">
        <v>309</v>
      </c>
      <c r="H224" s="147">
        <v>568.36</v>
      </c>
      <c r="I224" s="148"/>
      <c r="L224" s="144"/>
      <c r="M224" s="149"/>
      <c r="T224" s="150"/>
      <c r="AT224" s="145" t="s">
        <v>134</v>
      </c>
      <c r="AU224" s="145" t="s">
        <v>80</v>
      </c>
      <c r="AV224" s="12" t="s">
        <v>80</v>
      </c>
      <c r="AW224" s="12" t="s">
        <v>32</v>
      </c>
      <c r="AX224" s="12" t="s">
        <v>71</v>
      </c>
      <c r="AY224" s="145" t="s">
        <v>121</v>
      </c>
    </row>
    <row r="225" spans="2:65" s="12" customFormat="1">
      <c r="B225" s="144"/>
      <c r="D225" s="139" t="s">
        <v>134</v>
      </c>
      <c r="E225" s="145" t="s">
        <v>19</v>
      </c>
      <c r="F225" s="146" t="s">
        <v>310</v>
      </c>
      <c r="H225" s="147">
        <v>23</v>
      </c>
      <c r="I225" s="148"/>
      <c r="L225" s="144"/>
      <c r="M225" s="149"/>
      <c r="T225" s="150"/>
      <c r="AT225" s="145" t="s">
        <v>134</v>
      </c>
      <c r="AU225" s="145" t="s">
        <v>80</v>
      </c>
      <c r="AV225" s="12" t="s">
        <v>80</v>
      </c>
      <c r="AW225" s="12" t="s">
        <v>32</v>
      </c>
      <c r="AX225" s="12" t="s">
        <v>71</v>
      </c>
      <c r="AY225" s="145" t="s">
        <v>121</v>
      </c>
    </row>
    <row r="226" spans="2:65" s="12" customFormat="1">
      <c r="B226" s="144"/>
      <c r="D226" s="139" t="s">
        <v>134</v>
      </c>
      <c r="E226" s="145" t="s">
        <v>19</v>
      </c>
      <c r="F226" s="146" t="s">
        <v>311</v>
      </c>
      <c r="H226" s="147">
        <v>155.78</v>
      </c>
      <c r="I226" s="148"/>
      <c r="L226" s="144"/>
      <c r="M226" s="149"/>
      <c r="T226" s="150"/>
      <c r="AT226" s="145" t="s">
        <v>134</v>
      </c>
      <c r="AU226" s="145" t="s">
        <v>80</v>
      </c>
      <c r="AV226" s="12" t="s">
        <v>80</v>
      </c>
      <c r="AW226" s="12" t="s">
        <v>32</v>
      </c>
      <c r="AX226" s="12" t="s">
        <v>71</v>
      </c>
      <c r="AY226" s="145" t="s">
        <v>121</v>
      </c>
    </row>
    <row r="227" spans="2:65" s="12" customFormat="1">
      <c r="B227" s="144"/>
      <c r="D227" s="139" t="s">
        <v>134</v>
      </c>
      <c r="E227" s="145" t="s">
        <v>19</v>
      </c>
      <c r="F227" s="146" t="s">
        <v>312</v>
      </c>
      <c r="H227" s="147">
        <v>641</v>
      </c>
      <c r="I227" s="148"/>
      <c r="L227" s="144"/>
      <c r="M227" s="149"/>
      <c r="T227" s="150"/>
      <c r="AT227" s="145" t="s">
        <v>134</v>
      </c>
      <c r="AU227" s="145" t="s">
        <v>80</v>
      </c>
      <c r="AV227" s="12" t="s">
        <v>80</v>
      </c>
      <c r="AW227" s="12" t="s">
        <v>32</v>
      </c>
      <c r="AX227" s="12" t="s">
        <v>71</v>
      </c>
      <c r="AY227" s="145" t="s">
        <v>121</v>
      </c>
    </row>
    <row r="228" spans="2:65" s="1" customFormat="1" ht="14.45" customHeight="1">
      <c r="B228" s="31"/>
      <c r="C228" s="126" t="s">
        <v>313</v>
      </c>
      <c r="D228" s="126" t="s">
        <v>123</v>
      </c>
      <c r="E228" s="127" t="s">
        <v>314</v>
      </c>
      <c r="F228" s="128" t="s">
        <v>315</v>
      </c>
      <c r="G228" s="129" t="s">
        <v>126</v>
      </c>
      <c r="H228" s="130">
        <v>554.399</v>
      </c>
      <c r="I228" s="131">
        <v>78.33</v>
      </c>
      <c r="J228" s="132">
        <f>ROUND(I228*H228,2)</f>
        <v>43426.07</v>
      </c>
      <c r="K228" s="128" t="s">
        <v>127</v>
      </c>
      <c r="L228" s="31"/>
      <c r="M228" s="133" t="s">
        <v>19</v>
      </c>
      <c r="N228" s="134" t="s">
        <v>42</v>
      </c>
      <c r="P228" s="135">
        <f>O228*H228</f>
        <v>0</v>
      </c>
      <c r="Q228" s="135">
        <v>0</v>
      </c>
      <c r="R228" s="135">
        <f>Q228*H228</f>
        <v>0</v>
      </c>
      <c r="S228" s="135">
        <v>0</v>
      </c>
      <c r="T228" s="136">
        <f>S228*H228</f>
        <v>0</v>
      </c>
      <c r="AR228" s="137" t="s">
        <v>128</v>
      </c>
      <c r="AT228" s="137" t="s">
        <v>123</v>
      </c>
      <c r="AU228" s="137" t="s">
        <v>80</v>
      </c>
      <c r="AY228" s="16" t="s">
        <v>121</v>
      </c>
      <c r="BE228" s="138">
        <f>IF(N228="základní",J228,0)</f>
        <v>43426.07</v>
      </c>
      <c r="BF228" s="138">
        <f>IF(N228="snížená",J228,0)</f>
        <v>0</v>
      </c>
      <c r="BG228" s="138">
        <f>IF(N228="zákl. přenesená",J228,0)</f>
        <v>0</v>
      </c>
      <c r="BH228" s="138">
        <f>IF(N228="sníž. přenesená",J228,0)</f>
        <v>0</v>
      </c>
      <c r="BI228" s="138">
        <f>IF(N228="nulová",J228,0)</f>
        <v>0</v>
      </c>
      <c r="BJ228" s="16" t="s">
        <v>78</v>
      </c>
      <c r="BK228" s="138">
        <f>ROUND(I228*H228,2)</f>
        <v>43426.07</v>
      </c>
      <c r="BL228" s="16" t="s">
        <v>128</v>
      </c>
      <c r="BM228" s="137" t="s">
        <v>316</v>
      </c>
    </row>
    <row r="229" spans="2:65" s="1" customFormat="1" ht="29.25">
      <c r="B229" s="31"/>
      <c r="D229" s="139" t="s">
        <v>130</v>
      </c>
      <c r="F229" s="140" t="s">
        <v>317</v>
      </c>
      <c r="I229" s="141"/>
      <c r="L229" s="31"/>
      <c r="M229" s="142"/>
      <c r="T229" s="52"/>
      <c r="AT229" s="16" t="s">
        <v>130</v>
      </c>
      <c r="AU229" s="16" t="s">
        <v>80</v>
      </c>
    </row>
    <row r="230" spans="2:65" s="1" customFormat="1" ht="68.25">
      <c r="B230" s="31"/>
      <c r="D230" s="139" t="s">
        <v>132</v>
      </c>
      <c r="F230" s="143" t="s">
        <v>318</v>
      </c>
      <c r="I230" s="141"/>
      <c r="L230" s="31"/>
      <c r="M230" s="142"/>
      <c r="T230" s="52"/>
      <c r="AT230" s="16" t="s">
        <v>132</v>
      </c>
      <c r="AU230" s="16" t="s">
        <v>80</v>
      </c>
    </row>
    <row r="231" spans="2:65" s="12" customFormat="1">
      <c r="B231" s="144"/>
      <c r="D231" s="139" t="s">
        <v>134</v>
      </c>
      <c r="E231" s="145" t="s">
        <v>19</v>
      </c>
      <c r="F231" s="146" t="s">
        <v>319</v>
      </c>
      <c r="H231" s="147">
        <v>382.29199999999997</v>
      </c>
      <c r="I231" s="148"/>
      <c r="L231" s="144"/>
      <c r="M231" s="149"/>
      <c r="T231" s="150"/>
      <c r="AT231" s="145" t="s">
        <v>134</v>
      </c>
      <c r="AU231" s="145" t="s">
        <v>80</v>
      </c>
      <c r="AV231" s="12" t="s">
        <v>80</v>
      </c>
      <c r="AW231" s="12" t="s">
        <v>32</v>
      </c>
      <c r="AX231" s="12" t="s">
        <v>71</v>
      </c>
      <c r="AY231" s="145" t="s">
        <v>121</v>
      </c>
    </row>
    <row r="232" spans="2:65" s="12" customFormat="1">
      <c r="B232" s="144"/>
      <c r="D232" s="139" t="s">
        <v>134</v>
      </c>
      <c r="E232" s="145" t="s">
        <v>19</v>
      </c>
      <c r="F232" s="146" t="s">
        <v>320</v>
      </c>
      <c r="H232" s="147">
        <v>3.2</v>
      </c>
      <c r="I232" s="148"/>
      <c r="L232" s="144"/>
      <c r="M232" s="149"/>
      <c r="T232" s="150"/>
      <c r="AT232" s="145" t="s">
        <v>134</v>
      </c>
      <c r="AU232" s="145" t="s">
        <v>80</v>
      </c>
      <c r="AV232" s="12" t="s">
        <v>80</v>
      </c>
      <c r="AW232" s="12" t="s">
        <v>32</v>
      </c>
      <c r="AX232" s="12" t="s">
        <v>71</v>
      </c>
      <c r="AY232" s="145" t="s">
        <v>121</v>
      </c>
    </row>
    <row r="233" spans="2:65" s="12" customFormat="1">
      <c r="B233" s="144"/>
      <c r="D233" s="139" t="s">
        <v>134</v>
      </c>
      <c r="E233" s="145" t="s">
        <v>19</v>
      </c>
      <c r="F233" s="146" t="s">
        <v>321</v>
      </c>
      <c r="H233" s="147">
        <v>64.593000000000004</v>
      </c>
      <c r="I233" s="148"/>
      <c r="L233" s="144"/>
      <c r="M233" s="149"/>
      <c r="T233" s="150"/>
      <c r="AT233" s="145" t="s">
        <v>134</v>
      </c>
      <c r="AU233" s="145" t="s">
        <v>80</v>
      </c>
      <c r="AV233" s="12" t="s">
        <v>80</v>
      </c>
      <c r="AW233" s="12" t="s">
        <v>32</v>
      </c>
      <c r="AX233" s="12" t="s">
        <v>71</v>
      </c>
      <c r="AY233" s="145" t="s">
        <v>121</v>
      </c>
    </row>
    <row r="234" spans="2:65" s="12" customFormat="1">
      <c r="B234" s="144"/>
      <c r="D234" s="139" t="s">
        <v>134</v>
      </c>
      <c r="E234" s="145" t="s">
        <v>19</v>
      </c>
      <c r="F234" s="146" t="s">
        <v>322</v>
      </c>
      <c r="H234" s="147">
        <v>50.866999999999997</v>
      </c>
      <c r="I234" s="148"/>
      <c r="L234" s="144"/>
      <c r="M234" s="149"/>
      <c r="T234" s="150"/>
      <c r="AT234" s="145" t="s">
        <v>134</v>
      </c>
      <c r="AU234" s="145" t="s">
        <v>80</v>
      </c>
      <c r="AV234" s="12" t="s">
        <v>80</v>
      </c>
      <c r="AW234" s="12" t="s">
        <v>32</v>
      </c>
      <c r="AX234" s="12" t="s">
        <v>71</v>
      </c>
      <c r="AY234" s="145" t="s">
        <v>121</v>
      </c>
    </row>
    <row r="235" spans="2:65" s="12" customFormat="1">
      <c r="B235" s="144"/>
      <c r="D235" s="139" t="s">
        <v>134</v>
      </c>
      <c r="E235" s="145" t="s">
        <v>19</v>
      </c>
      <c r="F235" s="146" t="s">
        <v>323</v>
      </c>
      <c r="H235" s="147">
        <v>17.561</v>
      </c>
      <c r="I235" s="148"/>
      <c r="L235" s="144"/>
      <c r="M235" s="149"/>
      <c r="T235" s="150"/>
      <c r="AT235" s="145" t="s">
        <v>134</v>
      </c>
      <c r="AU235" s="145" t="s">
        <v>80</v>
      </c>
      <c r="AV235" s="12" t="s">
        <v>80</v>
      </c>
      <c r="AW235" s="12" t="s">
        <v>32</v>
      </c>
      <c r="AX235" s="12" t="s">
        <v>71</v>
      </c>
      <c r="AY235" s="145" t="s">
        <v>121</v>
      </c>
    </row>
    <row r="236" spans="2:65" s="12" customFormat="1">
      <c r="B236" s="144"/>
      <c r="D236" s="139" t="s">
        <v>134</v>
      </c>
      <c r="E236" s="145" t="s">
        <v>19</v>
      </c>
      <c r="F236" s="146" t="s">
        <v>324</v>
      </c>
      <c r="H236" s="147">
        <v>11.505000000000001</v>
      </c>
      <c r="I236" s="148"/>
      <c r="L236" s="144"/>
      <c r="M236" s="149"/>
      <c r="T236" s="150"/>
      <c r="AT236" s="145" t="s">
        <v>134</v>
      </c>
      <c r="AU236" s="145" t="s">
        <v>80</v>
      </c>
      <c r="AV236" s="12" t="s">
        <v>80</v>
      </c>
      <c r="AW236" s="12" t="s">
        <v>32</v>
      </c>
      <c r="AX236" s="12" t="s">
        <v>71</v>
      </c>
      <c r="AY236" s="145" t="s">
        <v>121</v>
      </c>
    </row>
    <row r="237" spans="2:65" s="12" customFormat="1">
      <c r="B237" s="144"/>
      <c r="D237" s="139" t="s">
        <v>134</v>
      </c>
      <c r="E237" s="145" t="s">
        <v>19</v>
      </c>
      <c r="F237" s="146" t="s">
        <v>325</v>
      </c>
      <c r="H237" s="147">
        <v>24.381</v>
      </c>
      <c r="I237" s="148"/>
      <c r="L237" s="144"/>
      <c r="M237" s="149"/>
      <c r="T237" s="150"/>
      <c r="AT237" s="145" t="s">
        <v>134</v>
      </c>
      <c r="AU237" s="145" t="s">
        <v>80</v>
      </c>
      <c r="AV237" s="12" t="s">
        <v>80</v>
      </c>
      <c r="AW237" s="12" t="s">
        <v>32</v>
      </c>
      <c r="AX237" s="12" t="s">
        <v>71</v>
      </c>
      <c r="AY237" s="145" t="s">
        <v>121</v>
      </c>
    </row>
    <row r="238" spans="2:65" s="1" customFormat="1" ht="24.2" customHeight="1">
      <c r="B238" s="31"/>
      <c r="C238" s="126" t="s">
        <v>326</v>
      </c>
      <c r="D238" s="126" t="s">
        <v>123</v>
      </c>
      <c r="E238" s="127" t="s">
        <v>327</v>
      </c>
      <c r="F238" s="128" t="s">
        <v>328</v>
      </c>
      <c r="G238" s="129" t="s">
        <v>182</v>
      </c>
      <c r="H238" s="130">
        <v>2.2999999999999998</v>
      </c>
      <c r="I238" s="131">
        <v>452.09</v>
      </c>
      <c r="J238" s="132">
        <f>ROUND(I238*H238,2)</f>
        <v>1039.81</v>
      </c>
      <c r="K238" s="128" t="s">
        <v>127</v>
      </c>
      <c r="L238" s="31"/>
      <c r="M238" s="133" t="s">
        <v>19</v>
      </c>
      <c r="N238" s="134" t="s">
        <v>42</v>
      </c>
      <c r="P238" s="135">
        <f>O238*H238</f>
        <v>0</v>
      </c>
      <c r="Q238" s="135">
        <v>0</v>
      </c>
      <c r="R238" s="135">
        <f>Q238*H238</f>
        <v>0</v>
      </c>
      <c r="S238" s="135">
        <v>0</v>
      </c>
      <c r="T238" s="136">
        <f>S238*H238</f>
        <v>0</v>
      </c>
      <c r="AR238" s="137" t="s">
        <v>128</v>
      </c>
      <c r="AT238" s="137" t="s">
        <v>123</v>
      </c>
      <c r="AU238" s="137" t="s">
        <v>80</v>
      </c>
      <c r="AY238" s="16" t="s">
        <v>121</v>
      </c>
      <c r="BE238" s="138">
        <f>IF(N238="základní",J238,0)</f>
        <v>1039.81</v>
      </c>
      <c r="BF238" s="138">
        <f>IF(N238="snížená",J238,0)</f>
        <v>0</v>
      </c>
      <c r="BG238" s="138">
        <f>IF(N238="zákl. přenesená",J238,0)</f>
        <v>0</v>
      </c>
      <c r="BH238" s="138">
        <f>IF(N238="sníž. přenesená",J238,0)</f>
        <v>0</v>
      </c>
      <c r="BI238" s="138">
        <f>IF(N238="nulová",J238,0)</f>
        <v>0</v>
      </c>
      <c r="BJ238" s="16" t="s">
        <v>78</v>
      </c>
      <c r="BK238" s="138">
        <f>ROUND(I238*H238,2)</f>
        <v>1039.81</v>
      </c>
      <c r="BL238" s="16" t="s">
        <v>128</v>
      </c>
      <c r="BM238" s="137" t="s">
        <v>329</v>
      </c>
    </row>
    <row r="239" spans="2:65" s="1" customFormat="1" ht="19.5">
      <c r="B239" s="31"/>
      <c r="D239" s="139" t="s">
        <v>130</v>
      </c>
      <c r="F239" s="140" t="s">
        <v>330</v>
      </c>
      <c r="I239" s="141"/>
      <c r="L239" s="31"/>
      <c r="M239" s="142"/>
      <c r="T239" s="52"/>
      <c r="AT239" s="16" t="s">
        <v>130</v>
      </c>
      <c r="AU239" s="16" t="s">
        <v>80</v>
      </c>
    </row>
    <row r="240" spans="2:65" s="1" customFormat="1" ht="78">
      <c r="B240" s="31"/>
      <c r="D240" s="139" t="s">
        <v>132</v>
      </c>
      <c r="F240" s="143" t="s">
        <v>331</v>
      </c>
      <c r="I240" s="141"/>
      <c r="L240" s="31"/>
      <c r="M240" s="142"/>
      <c r="T240" s="52"/>
      <c r="AT240" s="16" t="s">
        <v>132</v>
      </c>
      <c r="AU240" s="16" t="s">
        <v>80</v>
      </c>
    </row>
    <row r="241" spans="2:65" s="12" customFormat="1">
      <c r="B241" s="144"/>
      <c r="D241" s="139" t="s">
        <v>134</v>
      </c>
      <c r="E241" s="145" t="s">
        <v>19</v>
      </c>
      <c r="F241" s="146" t="s">
        <v>332</v>
      </c>
      <c r="H241" s="147">
        <v>2.2999999999999998</v>
      </c>
      <c r="I241" s="148"/>
      <c r="L241" s="144"/>
      <c r="M241" s="149"/>
      <c r="T241" s="150"/>
      <c r="AT241" s="145" t="s">
        <v>134</v>
      </c>
      <c r="AU241" s="145" t="s">
        <v>80</v>
      </c>
      <c r="AV241" s="12" t="s">
        <v>80</v>
      </c>
      <c r="AW241" s="12" t="s">
        <v>32</v>
      </c>
      <c r="AX241" s="12" t="s">
        <v>71</v>
      </c>
      <c r="AY241" s="145" t="s">
        <v>121</v>
      </c>
    </row>
    <row r="242" spans="2:65" s="1" customFormat="1" ht="14.45" customHeight="1">
      <c r="B242" s="31"/>
      <c r="C242" s="151" t="s">
        <v>333</v>
      </c>
      <c r="D242" s="151" t="s">
        <v>223</v>
      </c>
      <c r="E242" s="152" t="s">
        <v>334</v>
      </c>
      <c r="F242" s="153" t="s">
        <v>335</v>
      </c>
      <c r="G242" s="154" t="s">
        <v>336</v>
      </c>
      <c r="H242" s="155">
        <v>1.4570000000000001</v>
      </c>
      <c r="I242" s="156">
        <v>641.66</v>
      </c>
      <c r="J242" s="157">
        <f>ROUND(I242*H242,2)</f>
        <v>934.9</v>
      </c>
      <c r="K242" s="153" t="s">
        <v>127</v>
      </c>
      <c r="L242" s="158"/>
      <c r="M242" s="159" t="s">
        <v>19</v>
      </c>
      <c r="N242" s="160" t="s">
        <v>42</v>
      </c>
      <c r="P242" s="135">
        <f>O242*H242</f>
        <v>0</v>
      </c>
      <c r="Q242" s="135">
        <v>1</v>
      </c>
      <c r="R242" s="135">
        <f>Q242*H242</f>
        <v>1.4570000000000001</v>
      </c>
      <c r="S242" s="135">
        <v>0</v>
      </c>
      <c r="T242" s="136">
        <f>S242*H242</f>
        <v>0</v>
      </c>
      <c r="AR242" s="137" t="s">
        <v>173</v>
      </c>
      <c r="AT242" s="137" t="s">
        <v>223</v>
      </c>
      <c r="AU242" s="137" t="s">
        <v>80</v>
      </c>
      <c r="AY242" s="16" t="s">
        <v>121</v>
      </c>
      <c r="BE242" s="138">
        <f>IF(N242="základní",J242,0)</f>
        <v>934.9</v>
      </c>
      <c r="BF242" s="138">
        <f>IF(N242="snížená",J242,0)</f>
        <v>0</v>
      </c>
      <c r="BG242" s="138">
        <f>IF(N242="zákl. přenesená",J242,0)</f>
        <v>0</v>
      </c>
      <c r="BH242" s="138">
        <f>IF(N242="sníž. přenesená",J242,0)</f>
        <v>0</v>
      </c>
      <c r="BI242" s="138">
        <f>IF(N242="nulová",J242,0)</f>
        <v>0</v>
      </c>
      <c r="BJ242" s="16" t="s">
        <v>78</v>
      </c>
      <c r="BK242" s="138">
        <f>ROUND(I242*H242,2)</f>
        <v>934.9</v>
      </c>
      <c r="BL242" s="16" t="s">
        <v>128</v>
      </c>
      <c r="BM242" s="137" t="s">
        <v>337</v>
      </c>
    </row>
    <row r="243" spans="2:65" s="1" customFormat="1">
      <c r="B243" s="31"/>
      <c r="D243" s="139" t="s">
        <v>130</v>
      </c>
      <c r="F243" s="140" t="s">
        <v>335</v>
      </c>
      <c r="I243" s="141"/>
      <c r="L243" s="31"/>
      <c r="M243" s="142"/>
      <c r="T243" s="52"/>
      <c r="AT243" s="16" t="s">
        <v>130</v>
      </c>
      <c r="AU243" s="16" t="s">
        <v>80</v>
      </c>
    </row>
    <row r="244" spans="2:65" s="12" customFormat="1">
      <c r="B244" s="144"/>
      <c r="D244" s="139" t="s">
        <v>134</v>
      </c>
      <c r="E244" s="145" t="s">
        <v>19</v>
      </c>
      <c r="F244" s="146" t="s">
        <v>338</v>
      </c>
      <c r="H244" s="147">
        <v>1.4570000000000001</v>
      </c>
      <c r="I244" s="148"/>
      <c r="L244" s="144"/>
      <c r="M244" s="149"/>
      <c r="T244" s="150"/>
      <c r="AT244" s="145" t="s">
        <v>134</v>
      </c>
      <c r="AU244" s="145" t="s">
        <v>80</v>
      </c>
      <c r="AV244" s="12" t="s">
        <v>80</v>
      </c>
      <c r="AW244" s="12" t="s">
        <v>32</v>
      </c>
      <c r="AX244" s="12" t="s">
        <v>71</v>
      </c>
      <c r="AY244" s="145" t="s">
        <v>121</v>
      </c>
    </row>
    <row r="245" spans="2:65" s="1" customFormat="1" ht="14.45" customHeight="1">
      <c r="B245" s="31"/>
      <c r="C245" s="151" t="s">
        <v>339</v>
      </c>
      <c r="D245" s="151" t="s">
        <v>223</v>
      </c>
      <c r="E245" s="152" t="s">
        <v>340</v>
      </c>
      <c r="F245" s="153" t="s">
        <v>341</v>
      </c>
      <c r="G245" s="154" t="s">
        <v>336</v>
      </c>
      <c r="H245" s="155">
        <v>1.4079999999999999</v>
      </c>
      <c r="I245" s="156">
        <v>733.14</v>
      </c>
      <c r="J245" s="157">
        <f>ROUND(I245*H245,2)</f>
        <v>1032.26</v>
      </c>
      <c r="K245" s="153" t="s">
        <v>127</v>
      </c>
      <c r="L245" s="158"/>
      <c r="M245" s="159" t="s">
        <v>19</v>
      </c>
      <c r="N245" s="160" t="s">
        <v>42</v>
      </c>
      <c r="P245" s="135">
        <f>O245*H245</f>
        <v>0</v>
      </c>
      <c r="Q245" s="135">
        <v>1</v>
      </c>
      <c r="R245" s="135">
        <f>Q245*H245</f>
        <v>1.4079999999999999</v>
      </c>
      <c r="S245" s="135">
        <v>0</v>
      </c>
      <c r="T245" s="136">
        <f>S245*H245</f>
        <v>0</v>
      </c>
      <c r="AR245" s="137" t="s">
        <v>173</v>
      </c>
      <c r="AT245" s="137" t="s">
        <v>223</v>
      </c>
      <c r="AU245" s="137" t="s">
        <v>80</v>
      </c>
      <c r="AY245" s="16" t="s">
        <v>121</v>
      </c>
      <c r="BE245" s="138">
        <f>IF(N245="základní",J245,0)</f>
        <v>1032.26</v>
      </c>
      <c r="BF245" s="138">
        <f>IF(N245="snížená",J245,0)</f>
        <v>0</v>
      </c>
      <c r="BG245" s="138">
        <f>IF(N245="zákl. přenesená",J245,0)</f>
        <v>0</v>
      </c>
      <c r="BH245" s="138">
        <f>IF(N245="sníž. přenesená",J245,0)</f>
        <v>0</v>
      </c>
      <c r="BI245" s="138">
        <f>IF(N245="nulová",J245,0)</f>
        <v>0</v>
      </c>
      <c r="BJ245" s="16" t="s">
        <v>78</v>
      </c>
      <c r="BK245" s="138">
        <f>ROUND(I245*H245,2)</f>
        <v>1032.26</v>
      </c>
      <c r="BL245" s="16" t="s">
        <v>128</v>
      </c>
      <c r="BM245" s="137" t="s">
        <v>342</v>
      </c>
    </row>
    <row r="246" spans="2:65" s="1" customFormat="1">
      <c r="B246" s="31"/>
      <c r="D246" s="139" t="s">
        <v>130</v>
      </c>
      <c r="F246" s="140" t="s">
        <v>341</v>
      </c>
      <c r="I246" s="141"/>
      <c r="L246" s="31"/>
      <c r="M246" s="142"/>
      <c r="T246" s="52"/>
      <c r="AT246" s="16" t="s">
        <v>130</v>
      </c>
      <c r="AU246" s="16" t="s">
        <v>80</v>
      </c>
    </row>
    <row r="247" spans="2:65" s="12" customFormat="1">
      <c r="B247" s="144"/>
      <c r="D247" s="139" t="s">
        <v>134</v>
      </c>
      <c r="E247" s="145" t="s">
        <v>19</v>
      </c>
      <c r="F247" s="146" t="s">
        <v>343</v>
      </c>
      <c r="H247" s="147">
        <v>1.4079999999999999</v>
      </c>
      <c r="I247" s="148"/>
      <c r="L247" s="144"/>
      <c r="M247" s="149"/>
      <c r="T247" s="150"/>
      <c r="AT247" s="145" t="s">
        <v>134</v>
      </c>
      <c r="AU247" s="145" t="s">
        <v>80</v>
      </c>
      <c r="AV247" s="12" t="s">
        <v>80</v>
      </c>
      <c r="AW247" s="12" t="s">
        <v>32</v>
      </c>
      <c r="AX247" s="12" t="s">
        <v>71</v>
      </c>
      <c r="AY247" s="145" t="s">
        <v>121</v>
      </c>
    </row>
    <row r="248" spans="2:65" s="1" customFormat="1" ht="14.45" customHeight="1">
      <c r="B248" s="31"/>
      <c r="C248" s="151" t="s">
        <v>344</v>
      </c>
      <c r="D248" s="151" t="s">
        <v>223</v>
      </c>
      <c r="E248" s="152" t="s">
        <v>345</v>
      </c>
      <c r="F248" s="153" t="s">
        <v>346</v>
      </c>
      <c r="G248" s="154" t="s">
        <v>336</v>
      </c>
      <c r="H248" s="155">
        <v>1.4079999999999999</v>
      </c>
      <c r="I248" s="156">
        <v>1978.07</v>
      </c>
      <c r="J248" s="157">
        <f>ROUND(I248*H248,2)</f>
        <v>2785.12</v>
      </c>
      <c r="K248" s="153" t="s">
        <v>127</v>
      </c>
      <c r="L248" s="158"/>
      <c r="M248" s="159" t="s">
        <v>19</v>
      </c>
      <c r="N248" s="160" t="s">
        <v>42</v>
      </c>
      <c r="P248" s="135">
        <f>O248*H248</f>
        <v>0</v>
      </c>
      <c r="Q248" s="135">
        <v>1</v>
      </c>
      <c r="R248" s="135">
        <f>Q248*H248</f>
        <v>1.4079999999999999</v>
      </c>
      <c r="S248" s="135">
        <v>0</v>
      </c>
      <c r="T248" s="136">
        <f>S248*H248</f>
        <v>0</v>
      </c>
      <c r="AR248" s="137" t="s">
        <v>173</v>
      </c>
      <c r="AT248" s="137" t="s">
        <v>223</v>
      </c>
      <c r="AU248" s="137" t="s">
        <v>80</v>
      </c>
      <c r="AY248" s="16" t="s">
        <v>121</v>
      </c>
      <c r="BE248" s="138">
        <f>IF(N248="základní",J248,0)</f>
        <v>2785.12</v>
      </c>
      <c r="BF248" s="138">
        <f>IF(N248="snížená",J248,0)</f>
        <v>0</v>
      </c>
      <c r="BG248" s="138">
        <f>IF(N248="zákl. přenesená",J248,0)</f>
        <v>0</v>
      </c>
      <c r="BH248" s="138">
        <f>IF(N248="sníž. přenesená",J248,0)</f>
        <v>0</v>
      </c>
      <c r="BI248" s="138">
        <f>IF(N248="nulová",J248,0)</f>
        <v>0</v>
      </c>
      <c r="BJ248" s="16" t="s">
        <v>78</v>
      </c>
      <c r="BK248" s="138">
        <f>ROUND(I248*H248,2)</f>
        <v>2785.12</v>
      </c>
      <c r="BL248" s="16" t="s">
        <v>128</v>
      </c>
      <c r="BM248" s="137" t="s">
        <v>347</v>
      </c>
    </row>
    <row r="249" spans="2:65" s="1" customFormat="1">
      <c r="B249" s="31"/>
      <c r="D249" s="139" t="s">
        <v>130</v>
      </c>
      <c r="F249" s="140" t="s">
        <v>346</v>
      </c>
      <c r="I249" s="141"/>
      <c r="L249" s="31"/>
      <c r="M249" s="142"/>
      <c r="T249" s="52"/>
      <c r="AT249" s="16" t="s">
        <v>130</v>
      </c>
      <c r="AU249" s="16" t="s">
        <v>80</v>
      </c>
    </row>
    <row r="250" spans="2:65" s="12" customFormat="1">
      <c r="B250" s="144"/>
      <c r="D250" s="139" t="s">
        <v>134</v>
      </c>
      <c r="E250" s="145" t="s">
        <v>19</v>
      </c>
      <c r="F250" s="146" t="s">
        <v>343</v>
      </c>
      <c r="H250" s="147">
        <v>1.4079999999999999</v>
      </c>
      <c r="I250" s="148"/>
      <c r="L250" s="144"/>
      <c r="M250" s="149"/>
      <c r="T250" s="150"/>
      <c r="AT250" s="145" t="s">
        <v>134</v>
      </c>
      <c r="AU250" s="145" t="s">
        <v>80</v>
      </c>
      <c r="AV250" s="12" t="s">
        <v>80</v>
      </c>
      <c r="AW250" s="12" t="s">
        <v>32</v>
      </c>
      <c r="AX250" s="12" t="s">
        <v>71</v>
      </c>
      <c r="AY250" s="145" t="s">
        <v>121</v>
      </c>
    </row>
    <row r="251" spans="2:65" s="1" customFormat="1" ht="24.2" customHeight="1">
      <c r="B251" s="31"/>
      <c r="C251" s="126" t="s">
        <v>348</v>
      </c>
      <c r="D251" s="126" t="s">
        <v>123</v>
      </c>
      <c r="E251" s="127" t="s">
        <v>199</v>
      </c>
      <c r="F251" s="128" t="s">
        <v>200</v>
      </c>
      <c r="G251" s="129" t="s">
        <v>126</v>
      </c>
      <c r="H251" s="130">
        <v>23</v>
      </c>
      <c r="I251" s="131">
        <v>103</v>
      </c>
      <c r="J251" s="132">
        <f>ROUND(I251*H251,2)</f>
        <v>2369</v>
      </c>
      <c r="K251" s="128" t="s">
        <v>127</v>
      </c>
      <c r="L251" s="31"/>
      <c r="M251" s="133" t="s">
        <v>19</v>
      </c>
      <c r="N251" s="134" t="s">
        <v>42</v>
      </c>
      <c r="P251" s="135">
        <f>O251*H251</f>
        <v>0</v>
      </c>
      <c r="Q251" s="135">
        <v>0</v>
      </c>
      <c r="R251" s="135">
        <f>Q251*H251</f>
        <v>0</v>
      </c>
      <c r="S251" s="135">
        <v>0</v>
      </c>
      <c r="T251" s="136">
        <f>S251*H251</f>
        <v>0</v>
      </c>
      <c r="AR251" s="137" t="s">
        <v>128</v>
      </c>
      <c r="AT251" s="137" t="s">
        <v>123</v>
      </c>
      <c r="AU251" s="137" t="s">
        <v>80</v>
      </c>
      <c r="AY251" s="16" t="s">
        <v>121</v>
      </c>
      <c r="BE251" s="138">
        <f>IF(N251="základní",J251,0)</f>
        <v>2369</v>
      </c>
      <c r="BF251" s="138">
        <f>IF(N251="snížená",J251,0)</f>
        <v>0</v>
      </c>
      <c r="BG251" s="138">
        <f>IF(N251="zákl. přenesená",J251,0)</f>
        <v>0</v>
      </c>
      <c r="BH251" s="138">
        <f>IF(N251="sníž. přenesená",J251,0)</f>
        <v>0</v>
      </c>
      <c r="BI251" s="138">
        <f>IF(N251="nulová",J251,0)</f>
        <v>0</v>
      </c>
      <c r="BJ251" s="16" t="s">
        <v>78</v>
      </c>
      <c r="BK251" s="138">
        <f>ROUND(I251*H251,2)</f>
        <v>2369</v>
      </c>
      <c r="BL251" s="16" t="s">
        <v>128</v>
      </c>
      <c r="BM251" s="137" t="s">
        <v>349</v>
      </c>
    </row>
    <row r="252" spans="2:65" s="1" customFormat="1" ht="19.5">
      <c r="B252" s="31"/>
      <c r="D252" s="139" t="s">
        <v>130</v>
      </c>
      <c r="F252" s="140" t="s">
        <v>202</v>
      </c>
      <c r="I252" s="141"/>
      <c r="L252" s="31"/>
      <c r="M252" s="142"/>
      <c r="T252" s="52"/>
      <c r="AT252" s="16" t="s">
        <v>130</v>
      </c>
      <c r="AU252" s="16" t="s">
        <v>80</v>
      </c>
    </row>
    <row r="253" spans="2:65" s="1" customFormat="1" ht="68.25">
      <c r="B253" s="31"/>
      <c r="D253" s="139" t="s">
        <v>132</v>
      </c>
      <c r="F253" s="143" t="s">
        <v>203</v>
      </c>
      <c r="I253" s="141"/>
      <c r="L253" s="31"/>
      <c r="M253" s="142"/>
      <c r="T253" s="52"/>
      <c r="AT253" s="16" t="s">
        <v>132</v>
      </c>
      <c r="AU253" s="16" t="s">
        <v>80</v>
      </c>
    </row>
    <row r="254" spans="2:65" s="12" customFormat="1">
      <c r="B254" s="144"/>
      <c r="D254" s="139" t="s">
        <v>134</v>
      </c>
      <c r="E254" s="145" t="s">
        <v>19</v>
      </c>
      <c r="F254" s="146" t="s">
        <v>350</v>
      </c>
      <c r="H254" s="147">
        <v>23</v>
      </c>
      <c r="I254" s="148"/>
      <c r="L254" s="144"/>
      <c r="M254" s="149"/>
      <c r="T254" s="150"/>
      <c r="AT254" s="145" t="s">
        <v>134</v>
      </c>
      <c r="AU254" s="145" t="s">
        <v>80</v>
      </c>
      <c r="AV254" s="12" t="s">
        <v>80</v>
      </c>
      <c r="AW254" s="12" t="s">
        <v>32</v>
      </c>
      <c r="AX254" s="12" t="s">
        <v>71</v>
      </c>
      <c r="AY254" s="145" t="s">
        <v>121</v>
      </c>
    </row>
    <row r="255" spans="2:65" s="1" customFormat="1" ht="37.9" customHeight="1">
      <c r="B255" s="31"/>
      <c r="C255" s="126" t="s">
        <v>351</v>
      </c>
      <c r="D255" s="126" t="s">
        <v>123</v>
      </c>
      <c r="E255" s="127" t="s">
        <v>352</v>
      </c>
      <c r="F255" s="128" t="s">
        <v>353</v>
      </c>
      <c r="G255" s="129" t="s">
        <v>354</v>
      </c>
      <c r="H255" s="130">
        <v>150</v>
      </c>
      <c r="I255" s="131">
        <v>200</v>
      </c>
      <c r="J255" s="132">
        <f>ROUND(I255*H255,2)</f>
        <v>30000</v>
      </c>
      <c r="K255" s="128" t="s">
        <v>19</v>
      </c>
      <c r="L255" s="31"/>
      <c r="M255" s="133" t="s">
        <v>19</v>
      </c>
      <c r="N255" s="134" t="s">
        <v>42</v>
      </c>
      <c r="P255" s="135">
        <f>O255*H255</f>
        <v>0</v>
      </c>
      <c r="Q255" s="135">
        <v>0</v>
      </c>
      <c r="R255" s="135">
        <f>Q255*H255</f>
        <v>0</v>
      </c>
      <c r="S255" s="135">
        <v>0</v>
      </c>
      <c r="T255" s="136">
        <f>S255*H255</f>
        <v>0</v>
      </c>
      <c r="AR255" s="137" t="s">
        <v>128</v>
      </c>
      <c r="AT255" s="137" t="s">
        <v>123</v>
      </c>
      <c r="AU255" s="137" t="s">
        <v>80</v>
      </c>
      <c r="AY255" s="16" t="s">
        <v>121</v>
      </c>
      <c r="BE255" s="138">
        <f>IF(N255="základní",J255,0)</f>
        <v>30000</v>
      </c>
      <c r="BF255" s="138">
        <f>IF(N255="snížená",J255,0)</f>
        <v>0</v>
      </c>
      <c r="BG255" s="138">
        <f>IF(N255="zákl. přenesená",J255,0)</f>
        <v>0</v>
      </c>
      <c r="BH255" s="138">
        <f>IF(N255="sníž. přenesená",J255,0)</f>
        <v>0</v>
      </c>
      <c r="BI255" s="138">
        <f>IF(N255="nulová",J255,0)</f>
        <v>0</v>
      </c>
      <c r="BJ255" s="16" t="s">
        <v>78</v>
      </c>
      <c r="BK255" s="138">
        <f>ROUND(I255*H255,2)</f>
        <v>30000</v>
      </c>
      <c r="BL255" s="16" t="s">
        <v>128</v>
      </c>
      <c r="BM255" s="137" t="s">
        <v>355</v>
      </c>
    </row>
    <row r="256" spans="2:65" s="1" customFormat="1" ht="19.5">
      <c r="B256" s="31"/>
      <c r="D256" s="139" t="s">
        <v>130</v>
      </c>
      <c r="F256" s="140" t="s">
        <v>353</v>
      </c>
      <c r="I256" s="141"/>
      <c r="L256" s="31"/>
      <c r="M256" s="142"/>
      <c r="T256" s="52"/>
      <c r="AT256" s="16" t="s">
        <v>130</v>
      </c>
      <c r="AU256" s="16" t="s">
        <v>80</v>
      </c>
    </row>
    <row r="257" spans="2:65" s="12" customFormat="1">
      <c r="B257" s="144"/>
      <c r="D257" s="139" t="s">
        <v>134</v>
      </c>
      <c r="E257" s="145" t="s">
        <v>19</v>
      </c>
      <c r="F257" s="146" t="s">
        <v>356</v>
      </c>
      <c r="H257" s="147">
        <v>150</v>
      </c>
      <c r="I257" s="148"/>
      <c r="L257" s="144"/>
      <c r="M257" s="149"/>
      <c r="T257" s="150"/>
      <c r="AT257" s="145" t="s">
        <v>134</v>
      </c>
      <c r="AU257" s="145" t="s">
        <v>80</v>
      </c>
      <c r="AV257" s="12" t="s">
        <v>80</v>
      </c>
      <c r="AW257" s="12" t="s">
        <v>32</v>
      </c>
      <c r="AX257" s="12" t="s">
        <v>71</v>
      </c>
      <c r="AY257" s="145" t="s">
        <v>121</v>
      </c>
    </row>
    <row r="258" spans="2:65" s="1" customFormat="1" ht="24.2" customHeight="1">
      <c r="B258" s="31"/>
      <c r="C258" s="126" t="s">
        <v>357</v>
      </c>
      <c r="D258" s="126" t="s">
        <v>123</v>
      </c>
      <c r="E258" s="127" t="s">
        <v>358</v>
      </c>
      <c r="F258" s="128" t="s">
        <v>359</v>
      </c>
      <c r="G258" s="129" t="s">
        <v>126</v>
      </c>
      <c r="H258" s="130">
        <v>64.593000000000004</v>
      </c>
      <c r="I258" s="131">
        <v>88.33</v>
      </c>
      <c r="J258" s="132">
        <f>ROUND(I258*H258,2)</f>
        <v>5705.5</v>
      </c>
      <c r="K258" s="128" t="s">
        <v>127</v>
      </c>
      <c r="L258" s="31"/>
      <c r="M258" s="133" t="s">
        <v>19</v>
      </c>
      <c r="N258" s="134" t="s">
        <v>42</v>
      </c>
      <c r="P258" s="135">
        <f>O258*H258</f>
        <v>0</v>
      </c>
      <c r="Q258" s="135">
        <v>1E-4</v>
      </c>
      <c r="R258" s="135">
        <f>Q258*H258</f>
        <v>6.4593000000000003E-3</v>
      </c>
      <c r="S258" s="135">
        <v>0</v>
      </c>
      <c r="T258" s="136">
        <f>S258*H258</f>
        <v>0</v>
      </c>
      <c r="AR258" s="137" t="s">
        <v>128</v>
      </c>
      <c r="AT258" s="137" t="s">
        <v>123</v>
      </c>
      <c r="AU258" s="137" t="s">
        <v>80</v>
      </c>
      <c r="AY258" s="16" t="s">
        <v>121</v>
      </c>
      <c r="BE258" s="138">
        <f>IF(N258="základní",J258,0)</f>
        <v>5705.5</v>
      </c>
      <c r="BF258" s="138">
        <f>IF(N258="snížená",J258,0)</f>
        <v>0</v>
      </c>
      <c r="BG258" s="138">
        <f>IF(N258="zákl. přenesená",J258,0)</f>
        <v>0</v>
      </c>
      <c r="BH258" s="138">
        <f>IF(N258="sníž. přenesená",J258,0)</f>
        <v>0</v>
      </c>
      <c r="BI258" s="138">
        <f>IF(N258="nulová",J258,0)</f>
        <v>0</v>
      </c>
      <c r="BJ258" s="16" t="s">
        <v>78</v>
      </c>
      <c r="BK258" s="138">
        <f>ROUND(I258*H258,2)</f>
        <v>5705.5</v>
      </c>
      <c r="BL258" s="16" t="s">
        <v>128</v>
      </c>
      <c r="BM258" s="137" t="s">
        <v>360</v>
      </c>
    </row>
    <row r="259" spans="2:65" s="1" customFormat="1" ht="19.5">
      <c r="B259" s="31"/>
      <c r="D259" s="139" t="s">
        <v>130</v>
      </c>
      <c r="F259" s="140" t="s">
        <v>361</v>
      </c>
      <c r="I259" s="141"/>
      <c r="L259" s="31"/>
      <c r="M259" s="142"/>
      <c r="T259" s="52"/>
      <c r="AT259" s="16" t="s">
        <v>130</v>
      </c>
      <c r="AU259" s="16" t="s">
        <v>80</v>
      </c>
    </row>
    <row r="260" spans="2:65" s="1" customFormat="1" ht="97.5">
      <c r="B260" s="31"/>
      <c r="D260" s="139" t="s">
        <v>132</v>
      </c>
      <c r="F260" s="143" t="s">
        <v>362</v>
      </c>
      <c r="I260" s="141"/>
      <c r="L260" s="31"/>
      <c r="M260" s="142"/>
      <c r="T260" s="52"/>
      <c r="AT260" s="16" t="s">
        <v>132</v>
      </c>
      <c r="AU260" s="16" t="s">
        <v>80</v>
      </c>
    </row>
    <row r="261" spans="2:65" s="12" customFormat="1">
      <c r="B261" s="144"/>
      <c r="D261" s="139" t="s">
        <v>134</v>
      </c>
      <c r="E261" s="145" t="s">
        <v>19</v>
      </c>
      <c r="F261" s="146" t="s">
        <v>363</v>
      </c>
      <c r="H261" s="147">
        <v>64.593000000000004</v>
      </c>
      <c r="I261" s="148"/>
      <c r="L261" s="144"/>
      <c r="M261" s="149"/>
      <c r="T261" s="150"/>
      <c r="AT261" s="145" t="s">
        <v>134</v>
      </c>
      <c r="AU261" s="145" t="s">
        <v>80</v>
      </c>
      <c r="AV261" s="12" t="s">
        <v>80</v>
      </c>
      <c r="AW261" s="12" t="s">
        <v>32</v>
      </c>
      <c r="AX261" s="12" t="s">
        <v>71</v>
      </c>
      <c r="AY261" s="145" t="s">
        <v>121</v>
      </c>
    </row>
    <row r="262" spans="2:65" s="1" customFormat="1" ht="14.45" customHeight="1">
      <c r="B262" s="31"/>
      <c r="C262" s="151" t="s">
        <v>364</v>
      </c>
      <c r="D262" s="151" t="s">
        <v>223</v>
      </c>
      <c r="E262" s="152" t="s">
        <v>365</v>
      </c>
      <c r="F262" s="153" t="s">
        <v>366</v>
      </c>
      <c r="G262" s="154" t="s">
        <v>126</v>
      </c>
      <c r="H262" s="155">
        <v>74.281999999999996</v>
      </c>
      <c r="I262" s="156">
        <v>101.79</v>
      </c>
      <c r="J262" s="157">
        <f>ROUND(I262*H262,2)</f>
        <v>7561.16</v>
      </c>
      <c r="K262" s="153" t="s">
        <v>127</v>
      </c>
      <c r="L262" s="158"/>
      <c r="M262" s="159" t="s">
        <v>19</v>
      </c>
      <c r="N262" s="160" t="s">
        <v>42</v>
      </c>
      <c r="P262" s="135">
        <f>O262*H262</f>
        <v>0</v>
      </c>
      <c r="Q262" s="135">
        <v>3.2000000000000003E-4</v>
      </c>
      <c r="R262" s="135">
        <f>Q262*H262</f>
        <v>2.3770240000000002E-2</v>
      </c>
      <c r="S262" s="135">
        <v>0</v>
      </c>
      <c r="T262" s="136">
        <f>S262*H262</f>
        <v>0</v>
      </c>
      <c r="AR262" s="137" t="s">
        <v>173</v>
      </c>
      <c r="AT262" s="137" t="s">
        <v>223</v>
      </c>
      <c r="AU262" s="137" t="s">
        <v>80</v>
      </c>
      <c r="AY262" s="16" t="s">
        <v>121</v>
      </c>
      <c r="BE262" s="138">
        <f>IF(N262="základní",J262,0)</f>
        <v>7561.16</v>
      </c>
      <c r="BF262" s="138">
        <f>IF(N262="snížená",J262,0)</f>
        <v>0</v>
      </c>
      <c r="BG262" s="138">
        <f>IF(N262="zákl. přenesená",J262,0)</f>
        <v>0</v>
      </c>
      <c r="BH262" s="138">
        <f>IF(N262="sníž. přenesená",J262,0)</f>
        <v>0</v>
      </c>
      <c r="BI262" s="138">
        <f>IF(N262="nulová",J262,0)</f>
        <v>0</v>
      </c>
      <c r="BJ262" s="16" t="s">
        <v>78</v>
      </c>
      <c r="BK262" s="138">
        <f>ROUND(I262*H262,2)</f>
        <v>7561.16</v>
      </c>
      <c r="BL262" s="16" t="s">
        <v>128</v>
      </c>
      <c r="BM262" s="137" t="s">
        <v>367</v>
      </c>
    </row>
    <row r="263" spans="2:65" s="1" customFormat="1">
      <c r="B263" s="31"/>
      <c r="D263" s="139" t="s">
        <v>130</v>
      </c>
      <c r="F263" s="140" t="s">
        <v>366</v>
      </c>
      <c r="I263" s="141"/>
      <c r="L263" s="31"/>
      <c r="M263" s="142"/>
      <c r="T263" s="52"/>
      <c r="AT263" s="16" t="s">
        <v>130</v>
      </c>
      <c r="AU263" s="16" t="s">
        <v>80</v>
      </c>
    </row>
    <row r="264" spans="2:65" s="12" customFormat="1">
      <c r="B264" s="144"/>
      <c r="D264" s="139" t="s">
        <v>134</v>
      </c>
      <c r="F264" s="146" t="s">
        <v>368</v>
      </c>
      <c r="H264" s="147">
        <v>74.281999999999996</v>
      </c>
      <c r="I264" s="148"/>
      <c r="L264" s="144"/>
      <c r="M264" s="149"/>
      <c r="T264" s="150"/>
      <c r="AT264" s="145" t="s">
        <v>134</v>
      </c>
      <c r="AU264" s="145" t="s">
        <v>80</v>
      </c>
      <c r="AV264" s="12" t="s">
        <v>80</v>
      </c>
      <c r="AW264" s="12" t="s">
        <v>4</v>
      </c>
      <c r="AX264" s="12" t="s">
        <v>78</v>
      </c>
      <c r="AY264" s="145" t="s">
        <v>121</v>
      </c>
    </row>
    <row r="265" spans="2:65" s="11" customFormat="1" ht="22.9" customHeight="1">
      <c r="B265" s="114"/>
      <c r="D265" s="115" t="s">
        <v>70</v>
      </c>
      <c r="E265" s="124" t="s">
        <v>80</v>
      </c>
      <c r="F265" s="124" t="s">
        <v>369</v>
      </c>
      <c r="I265" s="117"/>
      <c r="J265" s="125">
        <f>BK265</f>
        <v>44489.49</v>
      </c>
      <c r="L265" s="114"/>
      <c r="M265" s="119"/>
      <c r="P265" s="120">
        <f>SUM(P266:P281)</f>
        <v>0</v>
      </c>
      <c r="R265" s="120">
        <f>SUM(R266:R281)</f>
        <v>12.561436539999997</v>
      </c>
      <c r="T265" s="121">
        <f>SUM(T266:T281)</f>
        <v>0</v>
      </c>
      <c r="AR265" s="115" t="s">
        <v>78</v>
      </c>
      <c r="AT265" s="122" t="s">
        <v>70</v>
      </c>
      <c r="AU265" s="122" t="s">
        <v>78</v>
      </c>
      <c r="AY265" s="115" t="s">
        <v>121</v>
      </c>
      <c r="BK265" s="123">
        <f>SUM(BK266:BK281)</f>
        <v>44489.49</v>
      </c>
    </row>
    <row r="266" spans="2:65" s="1" customFormat="1" ht="24.2" customHeight="1">
      <c r="B266" s="31"/>
      <c r="C266" s="126" t="s">
        <v>370</v>
      </c>
      <c r="D266" s="126" t="s">
        <v>123</v>
      </c>
      <c r="E266" s="127" t="s">
        <v>371</v>
      </c>
      <c r="F266" s="128" t="s">
        <v>372</v>
      </c>
      <c r="G266" s="129" t="s">
        <v>182</v>
      </c>
      <c r="H266" s="130">
        <v>4.8259999999999996</v>
      </c>
      <c r="I266" s="131">
        <v>5254.75</v>
      </c>
      <c r="J266" s="132">
        <f>ROUND(I266*H266,2)</f>
        <v>25359.42</v>
      </c>
      <c r="K266" s="128" t="s">
        <v>127</v>
      </c>
      <c r="L266" s="31"/>
      <c r="M266" s="133" t="s">
        <v>19</v>
      </c>
      <c r="N266" s="134" t="s">
        <v>42</v>
      </c>
      <c r="P266" s="135">
        <f>O266*H266</f>
        <v>0</v>
      </c>
      <c r="Q266" s="135">
        <v>2.5517799999999999</v>
      </c>
      <c r="R266" s="135">
        <f>Q266*H266</f>
        <v>12.314890279999998</v>
      </c>
      <c r="S266" s="135">
        <v>0</v>
      </c>
      <c r="T266" s="136">
        <f>S266*H266</f>
        <v>0</v>
      </c>
      <c r="AR266" s="137" t="s">
        <v>128</v>
      </c>
      <c r="AT266" s="137" t="s">
        <v>123</v>
      </c>
      <c r="AU266" s="137" t="s">
        <v>80</v>
      </c>
      <c r="AY266" s="16" t="s">
        <v>121</v>
      </c>
      <c r="BE266" s="138">
        <f>IF(N266="základní",J266,0)</f>
        <v>25359.42</v>
      </c>
      <c r="BF266" s="138">
        <f>IF(N266="snížená",J266,0)</f>
        <v>0</v>
      </c>
      <c r="BG266" s="138">
        <f>IF(N266="zákl. přenesená",J266,0)</f>
        <v>0</v>
      </c>
      <c r="BH266" s="138">
        <f>IF(N266="sníž. přenesená",J266,0)</f>
        <v>0</v>
      </c>
      <c r="BI266" s="138">
        <f>IF(N266="nulová",J266,0)</f>
        <v>0</v>
      </c>
      <c r="BJ266" s="16" t="s">
        <v>78</v>
      </c>
      <c r="BK266" s="138">
        <f>ROUND(I266*H266,2)</f>
        <v>25359.42</v>
      </c>
      <c r="BL266" s="16" t="s">
        <v>128</v>
      </c>
      <c r="BM266" s="137" t="s">
        <v>373</v>
      </c>
    </row>
    <row r="267" spans="2:65" s="1" customFormat="1" ht="19.5">
      <c r="B267" s="31"/>
      <c r="D267" s="139" t="s">
        <v>130</v>
      </c>
      <c r="F267" s="140" t="s">
        <v>374</v>
      </c>
      <c r="I267" s="141"/>
      <c r="L267" s="31"/>
      <c r="M267" s="142"/>
      <c r="T267" s="52"/>
      <c r="AT267" s="16" t="s">
        <v>130</v>
      </c>
      <c r="AU267" s="16" t="s">
        <v>80</v>
      </c>
    </row>
    <row r="268" spans="2:65" s="1" customFormat="1" ht="107.25">
      <c r="B268" s="31"/>
      <c r="D268" s="139" t="s">
        <v>132</v>
      </c>
      <c r="F268" s="143" t="s">
        <v>375</v>
      </c>
      <c r="I268" s="141"/>
      <c r="L268" s="31"/>
      <c r="M268" s="142"/>
      <c r="T268" s="52"/>
      <c r="AT268" s="16" t="s">
        <v>132</v>
      </c>
      <c r="AU268" s="16" t="s">
        <v>80</v>
      </c>
    </row>
    <row r="269" spans="2:65" s="12" customFormat="1">
      <c r="B269" s="144"/>
      <c r="D269" s="139" t="s">
        <v>134</v>
      </c>
      <c r="E269" s="145" t="s">
        <v>19</v>
      </c>
      <c r="F269" s="146" t="s">
        <v>376</v>
      </c>
      <c r="H269" s="147">
        <v>3.726</v>
      </c>
      <c r="I269" s="148"/>
      <c r="L269" s="144"/>
      <c r="M269" s="149"/>
      <c r="T269" s="150"/>
      <c r="AT269" s="145" t="s">
        <v>134</v>
      </c>
      <c r="AU269" s="145" t="s">
        <v>80</v>
      </c>
      <c r="AV269" s="12" t="s">
        <v>80</v>
      </c>
      <c r="AW269" s="12" t="s">
        <v>32</v>
      </c>
      <c r="AX269" s="12" t="s">
        <v>71</v>
      </c>
      <c r="AY269" s="145" t="s">
        <v>121</v>
      </c>
    </row>
    <row r="270" spans="2:65" s="12" customFormat="1">
      <c r="B270" s="144"/>
      <c r="D270" s="139" t="s">
        <v>134</v>
      </c>
      <c r="E270" s="145" t="s">
        <v>19</v>
      </c>
      <c r="F270" s="146" t="s">
        <v>377</v>
      </c>
      <c r="H270" s="147">
        <v>1.1000000000000001</v>
      </c>
      <c r="I270" s="148"/>
      <c r="L270" s="144"/>
      <c r="M270" s="149"/>
      <c r="T270" s="150"/>
      <c r="AT270" s="145" t="s">
        <v>134</v>
      </c>
      <c r="AU270" s="145" t="s">
        <v>80</v>
      </c>
      <c r="AV270" s="12" t="s">
        <v>80</v>
      </c>
      <c r="AW270" s="12" t="s">
        <v>32</v>
      </c>
      <c r="AX270" s="12" t="s">
        <v>71</v>
      </c>
      <c r="AY270" s="145" t="s">
        <v>121</v>
      </c>
    </row>
    <row r="271" spans="2:65" s="1" customFormat="1" ht="14.45" customHeight="1">
      <c r="B271" s="31"/>
      <c r="C271" s="126" t="s">
        <v>378</v>
      </c>
      <c r="D271" s="126" t="s">
        <v>123</v>
      </c>
      <c r="E271" s="127" t="s">
        <v>379</v>
      </c>
      <c r="F271" s="128" t="s">
        <v>380</v>
      </c>
      <c r="G271" s="129" t="s">
        <v>126</v>
      </c>
      <c r="H271" s="130">
        <v>18.096</v>
      </c>
      <c r="I271" s="131">
        <v>535.57000000000005</v>
      </c>
      <c r="J271" s="132">
        <f>ROUND(I271*H271,2)</f>
        <v>9691.67</v>
      </c>
      <c r="K271" s="128" t="s">
        <v>127</v>
      </c>
      <c r="L271" s="31"/>
      <c r="M271" s="133" t="s">
        <v>19</v>
      </c>
      <c r="N271" s="134" t="s">
        <v>42</v>
      </c>
      <c r="P271" s="135">
        <f>O271*H271</f>
        <v>0</v>
      </c>
      <c r="Q271" s="135">
        <v>4.5799999999999999E-3</v>
      </c>
      <c r="R271" s="135">
        <f>Q271*H271</f>
        <v>8.2879679999999997E-2</v>
      </c>
      <c r="S271" s="135">
        <v>0</v>
      </c>
      <c r="T271" s="136">
        <f>S271*H271</f>
        <v>0</v>
      </c>
      <c r="AR271" s="137" t="s">
        <v>128</v>
      </c>
      <c r="AT271" s="137" t="s">
        <v>123</v>
      </c>
      <c r="AU271" s="137" t="s">
        <v>80</v>
      </c>
      <c r="AY271" s="16" t="s">
        <v>121</v>
      </c>
      <c r="BE271" s="138">
        <f>IF(N271="základní",J271,0)</f>
        <v>9691.67</v>
      </c>
      <c r="BF271" s="138">
        <f>IF(N271="snížená",J271,0)</f>
        <v>0</v>
      </c>
      <c r="BG271" s="138">
        <f>IF(N271="zákl. přenesená",J271,0)</f>
        <v>0</v>
      </c>
      <c r="BH271" s="138">
        <f>IF(N271="sníž. přenesená",J271,0)</f>
        <v>0</v>
      </c>
      <c r="BI271" s="138">
        <f>IF(N271="nulová",J271,0)</f>
        <v>0</v>
      </c>
      <c r="BJ271" s="16" t="s">
        <v>78</v>
      </c>
      <c r="BK271" s="138">
        <f>ROUND(I271*H271,2)</f>
        <v>9691.67</v>
      </c>
      <c r="BL271" s="16" t="s">
        <v>128</v>
      </c>
      <c r="BM271" s="137" t="s">
        <v>381</v>
      </c>
    </row>
    <row r="272" spans="2:65" s="1" customFormat="1" ht="19.5">
      <c r="B272" s="31"/>
      <c r="D272" s="139" t="s">
        <v>130</v>
      </c>
      <c r="F272" s="140" t="s">
        <v>382</v>
      </c>
      <c r="I272" s="141"/>
      <c r="L272" s="31"/>
      <c r="M272" s="142"/>
      <c r="T272" s="52"/>
      <c r="AT272" s="16" t="s">
        <v>130</v>
      </c>
      <c r="AU272" s="16" t="s">
        <v>80</v>
      </c>
    </row>
    <row r="273" spans="2:65" s="12" customFormat="1" ht="22.5">
      <c r="B273" s="144"/>
      <c r="D273" s="139" t="s">
        <v>134</v>
      </c>
      <c r="E273" s="145" t="s">
        <v>19</v>
      </c>
      <c r="F273" s="146" t="s">
        <v>383</v>
      </c>
      <c r="H273" s="147">
        <v>15.375999999999999</v>
      </c>
      <c r="I273" s="148"/>
      <c r="L273" s="144"/>
      <c r="M273" s="149"/>
      <c r="T273" s="150"/>
      <c r="AT273" s="145" t="s">
        <v>134</v>
      </c>
      <c r="AU273" s="145" t="s">
        <v>80</v>
      </c>
      <c r="AV273" s="12" t="s">
        <v>80</v>
      </c>
      <c r="AW273" s="12" t="s">
        <v>32</v>
      </c>
      <c r="AX273" s="12" t="s">
        <v>71</v>
      </c>
      <c r="AY273" s="145" t="s">
        <v>121</v>
      </c>
    </row>
    <row r="274" spans="2:65" s="12" customFormat="1" ht="22.5">
      <c r="B274" s="144"/>
      <c r="D274" s="139" t="s">
        <v>134</v>
      </c>
      <c r="E274" s="145" t="s">
        <v>19</v>
      </c>
      <c r="F274" s="146" t="s">
        <v>384</v>
      </c>
      <c r="H274" s="147">
        <v>2.72</v>
      </c>
      <c r="I274" s="148"/>
      <c r="L274" s="144"/>
      <c r="M274" s="149"/>
      <c r="T274" s="150"/>
      <c r="AT274" s="145" t="s">
        <v>134</v>
      </c>
      <c r="AU274" s="145" t="s">
        <v>80</v>
      </c>
      <c r="AV274" s="12" t="s">
        <v>80</v>
      </c>
      <c r="AW274" s="12" t="s">
        <v>32</v>
      </c>
      <c r="AX274" s="12" t="s">
        <v>71</v>
      </c>
      <c r="AY274" s="145" t="s">
        <v>121</v>
      </c>
    </row>
    <row r="275" spans="2:65" s="1" customFormat="1" ht="14.45" customHeight="1">
      <c r="B275" s="31"/>
      <c r="C275" s="126" t="s">
        <v>385</v>
      </c>
      <c r="D275" s="126" t="s">
        <v>123</v>
      </c>
      <c r="E275" s="127" t="s">
        <v>386</v>
      </c>
      <c r="F275" s="128" t="s">
        <v>387</v>
      </c>
      <c r="G275" s="129" t="s">
        <v>126</v>
      </c>
      <c r="H275" s="130">
        <v>18.096</v>
      </c>
      <c r="I275" s="131">
        <v>149.58000000000001</v>
      </c>
      <c r="J275" s="132">
        <f>ROUND(I275*H275,2)</f>
        <v>2706.8</v>
      </c>
      <c r="K275" s="128" t="s">
        <v>127</v>
      </c>
      <c r="L275" s="31"/>
      <c r="M275" s="133" t="s">
        <v>19</v>
      </c>
      <c r="N275" s="134" t="s">
        <v>42</v>
      </c>
      <c r="P275" s="135">
        <f>O275*H275</f>
        <v>0</v>
      </c>
      <c r="Q275" s="135">
        <v>0</v>
      </c>
      <c r="R275" s="135">
        <f>Q275*H275</f>
        <v>0</v>
      </c>
      <c r="S275" s="135">
        <v>0</v>
      </c>
      <c r="T275" s="136">
        <f>S275*H275</f>
        <v>0</v>
      </c>
      <c r="AR275" s="137" t="s">
        <v>128</v>
      </c>
      <c r="AT275" s="137" t="s">
        <v>123</v>
      </c>
      <c r="AU275" s="137" t="s">
        <v>80</v>
      </c>
      <c r="AY275" s="16" t="s">
        <v>121</v>
      </c>
      <c r="BE275" s="138">
        <f>IF(N275="základní",J275,0)</f>
        <v>2706.8</v>
      </c>
      <c r="BF275" s="138">
        <f>IF(N275="snížená",J275,0)</f>
        <v>0</v>
      </c>
      <c r="BG275" s="138">
        <f>IF(N275="zákl. přenesená",J275,0)</f>
        <v>0</v>
      </c>
      <c r="BH275" s="138">
        <f>IF(N275="sníž. přenesená",J275,0)</f>
        <v>0</v>
      </c>
      <c r="BI275" s="138">
        <f>IF(N275="nulová",J275,0)</f>
        <v>0</v>
      </c>
      <c r="BJ275" s="16" t="s">
        <v>78</v>
      </c>
      <c r="BK275" s="138">
        <f>ROUND(I275*H275,2)</f>
        <v>2706.8</v>
      </c>
      <c r="BL275" s="16" t="s">
        <v>128</v>
      </c>
      <c r="BM275" s="137" t="s">
        <v>388</v>
      </c>
    </row>
    <row r="276" spans="2:65" s="1" customFormat="1" ht="19.5">
      <c r="B276" s="31"/>
      <c r="D276" s="139" t="s">
        <v>130</v>
      </c>
      <c r="F276" s="140" t="s">
        <v>389</v>
      </c>
      <c r="I276" s="141"/>
      <c r="L276" s="31"/>
      <c r="M276" s="142"/>
      <c r="T276" s="52"/>
      <c r="AT276" s="16" t="s">
        <v>130</v>
      </c>
      <c r="AU276" s="16" t="s">
        <v>80</v>
      </c>
    </row>
    <row r="277" spans="2:65" s="1" customFormat="1" ht="14.45" customHeight="1">
      <c r="B277" s="31"/>
      <c r="C277" s="126" t="s">
        <v>390</v>
      </c>
      <c r="D277" s="126" t="s">
        <v>123</v>
      </c>
      <c r="E277" s="127" t="s">
        <v>391</v>
      </c>
      <c r="F277" s="128" t="s">
        <v>392</v>
      </c>
      <c r="G277" s="129" t="s">
        <v>336</v>
      </c>
      <c r="H277" s="130">
        <v>0.154</v>
      </c>
      <c r="I277" s="131">
        <v>43711.66</v>
      </c>
      <c r="J277" s="132">
        <f>ROUND(I277*H277,2)</f>
        <v>6731.6</v>
      </c>
      <c r="K277" s="128" t="s">
        <v>127</v>
      </c>
      <c r="L277" s="31"/>
      <c r="M277" s="133" t="s">
        <v>19</v>
      </c>
      <c r="N277" s="134" t="s">
        <v>42</v>
      </c>
      <c r="P277" s="135">
        <f>O277*H277</f>
        <v>0</v>
      </c>
      <c r="Q277" s="135">
        <v>1.06277</v>
      </c>
      <c r="R277" s="135">
        <f>Q277*H277</f>
        <v>0.16366658000000001</v>
      </c>
      <c r="S277" s="135">
        <v>0</v>
      </c>
      <c r="T277" s="136">
        <f>S277*H277</f>
        <v>0</v>
      </c>
      <c r="AR277" s="137" t="s">
        <v>128</v>
      </c>
      <c r="AT277" s="137" t="s">
        <v>123</v>
      </c>
      <c r="AU277" s="137" t="s">
        <v>80</v>
      </c>
      <c r="AY277" s="16" t="s">
        <v>121</v>
      </c>
      <c r="BE277" s="138">
        <f>IF(N277="základní",J277,0)</f>
        <v>6731.6</v>
      </c>
      <c r="BF277" s="138">
        <f>IF(N277="snížená",J277,0)</f>
        <v>0</v>
      </c>
      <c r="BG277" s="138">
        <f>IF(N277="zákl. přenesená",J277,0)</f>
        <v>0</v>
      </c>
      <c r="BH277" s="138">
        <f>IF(N277="sníž. přenesená",J277,0)</f>
        <v>0</v>
      </c>
      <c r="BI277" s="138">
        <f>IF(N277="nulová",J277,0)</f>
        <v>0</v>
      </c>
      <c r="BJ277" s="16" t="s">
        <v>78</v>
      </c>
      <c r="BK277" s="138">
        <f>ROUND(I277*H277,2)</f>
        <v>6731.6</v>
      </c>
      <c r="BL277" s="16" t="s">
        <v>128</v>
      </c>
      <c r="BM277" s="137" t="s">
        <v>393</v>
      </c>
    </row>
    <row r="278" spans="2:65" s="1" customFormat="1">
      <c r="B278" s="31"/>
      <c r="D278" s="139" t="s">
        <v>130</v>
      </c>
      <c r="F278" s="140" t="s">
        <v>394</v>
      </c>
      <c r="I278" s="141"/>
      <c r="L278" s="31"/>
      <c r="M278" s="142"/>
      <c r="T278" s="52"/>
      <c r="AT278" s="16" t="s">
        <v>130</v>
      </c>
      <c r="AU278" s="16" t="s">
        <v>80</v>
      </c>
    </row>
    <row r="279" spans="2:65" s="1" customFormat="1" ht="39">
      <c r="B279" s="31"/>
      <c r="D279" s="139" t="s">
        <v>132</v>
      </c>
      <c r="F279" s="143" t="s">
        <v>395</v>
      </c>
      <c r="I279" s="141"/>
      <c r="L279" s="31"/>
      <c r="M279" s="142"/>
      <c r="T279" s="52"/>
      <c r="AT279" s="16" t="s">
        <v>132</v>
      </c>
      <c r="AU279" s="16" t="s">
        <v>80</v>
      </c>
    </row>
    <row r="280" spans="2:65" s="12" customFormat="1">
      <c r="B280" s="144"/>
      <c r="D280" s="139" t="s">
        <v>134</v>
      </c>
      <c r="E280" s="145" t="s">
        <v>19</v>
      </c>
      <c r="F280" s="146" t="s">
        <v>396</v>
      </c>
      <c r="H280" s="147">
        <v>0.122</v>
      </c>
      <c r="I280" s="148"/>
      <c r="L280" s="144"/>
      <c r="M280" s="149"/>
      <c r="T280" s="150"/>
      <c r="AT280" s="145" t="s">
        <v>134</v>
      </c>
      <c r="AU280" s="145" t="s">
        <v>80</v>
      </c>
      <c r="AV280" s="12" t="s">
        <v>80</v>
      </c>
      <c r="AW280" s="12" t="s">
        <v>32</v>
      </c>
      <c r="AX280" s="12" t="s">
        <v>71</v>
      </c>
      <c r="AY280" s="145" t="s">
        <v>121</v>
      </c>
    </row>
    <row r="281" spans="2:65" s="12" customFormat="1">
      <c r="B281" s="144"/>
      <c r="D281" s="139" t="s">
        <v>134</v>
      </c>
      <c r="E281" s="145" t="s">
        <v>19</v>
      </c>
      <c r="F281" s="146" t="s">
        <v>397</v>
      </c>
      <c r="H281" s="147">
        <v>3.2000000000000001E-2</v>
      </c>
      <c r="I281" s="148"/>
      <c r="L281" s="144"/>
      <c r="M281" s="149"/>
      <c r="T281" s="150"/>
      <c r="AT281" s="145" t="s">
        <v>134</v>
      </c>
      <c r="AU281" s="145" t="s">
        <v>80</v>
      </c>
      <c r="AV281" s="12" t="s">
        <v>80</v>
      </c>
      <c r="AW281" s="12" t="s">
        <v>32</v>
      </c>
      <c r="AX281" s="12" t="s">
        <v>71</v>
      </c>
      <c r="AY281" s="145" t="s">
        <v>121</v>
      </c>
    </row>
    <row r="282" spans="2:65" s="11" customFormat="1" ht="22.9" customHeight="1">
      <c r="B282" s="114"/>
      <c r="D282" s="115" t="s">
        <v>70</v>
      </c>
      <c r="E282" s="124" t="s">
        <v>141</v>
      </c>
      <c r="F282" s="124" t="s">
        <v>398</v>
      </c>
      <c r="I282" s="117"/>
      <c r="J282" s="125">
        <f>BK282</f>
        <v>120766.62</v>
      </c>
      <c r="L282" s="114"/>
      <c r="M282" s="119"/>
      <c r="P282" s="120">
        <f>SUM(P283:P307)</f>
        <v>0</v>
      </c>
      <c r="R282" s="120">
        <f>SUM(R283:R307)</f>
        <v>10.7983674</v>
      </c>
      <c r="T282" s="121">
        <f>SUM(T283:T307)</f>
        <v>0</v>
      </c>
      <c r="AR282" s="115" t="s">
        <v>78</v>
      </c>
      <c r="AT282" s="122" t="s">
        <v>70</v>
      </c>
      <c r="AU282" s="122" t="s">
        <v>78</v>
      </c>
      <c r="AY282" s="115" t="s">
        <v>121</v>
      </c>
      <c r="BK282" s="123">
        <f>SUM(BK283:BK307)</f>
        <v>120766.62</v>
      </c>
    </row>
    <row r="283" spans="2:65" s="1" customFormat="1" ht="37.9" customHeight="1">
      <c r="B283" s="31"/>
      <c r="C283" s="126" t="s">
        <v>399</v>
      </c>
      <c r="D283" s="126" t="s">
        <v>123</v>
      </c>
      <c r="E283" s="127" t="s">
        <v>400</v>
      </c>
      <c r="F283" s="128" t="s">
        <v>401</v>
      </c>
      <c r="G283" s="129" t="s">
        <v>402</v>
      </c>
      <c r="H283" s="130">
        <v>1</v>
      </c>
      <c r="I283" s="131">
        <v>50000</v>
      </c>
      <c r="J283" s="132">
        <f>ROUND(I283*H283,2)</f>
        <v>50000</v>
      </c>
      <c r="K283" s="128" t="s">
        <v>19</v>
      </c>
      <c r="L283" s="31"/>
      <c r="M283" s="133" t="s">
        <v>19</v>
      </c>
      <c r="N283" s="134" t="s">
        <v>42</v>
      </c>
      <c r="P283" s="135">
        <f>O283*H283</f>
        <v>0</v>
      </c>
      <c r="Q283" s="135">
        <v>0</v>
      </c>
      <c r="R283" s="135">
        <f>Q283*H283</f>
        <v>0</v>
      </c>
      <c r="S283" s="135">
        <v>0</v>
      </c>
      <c r="T283" s="136">
        <f>S283*H283</f>
        <v>0</v>
      </c>
      <c r="AR283" s="137" t="s">
        <v>128</v>
      </c>
      <c r="AT283" s="137" t="s">
        <v>123</v>
      </c>
      <c r="AU283" s="137" t="s">
        <v>80</v>
      </c>
      <c r="AY283" s="16" t="s">
        <v>121</v>
      </c>
      <c r="BE283" s="138">
        <f>IF(N283="základní",J283,0)</f>
        <v>50000</v>
      </c>
      <c r="BF283" s="138">
        <f>IF(N283="snížená",J283,0)</f>
        <v>0</v>
      </c>
      <c r="BG283" s="138">
        <f>IF(N283="zákl. přenesená",J283,0)</f>
        <v>0</v>
      </c>
      <c r="BH283" s="138">
        <f>IF(N283="sníž. přenesená",J283,0)</f>
        <v>0</v>
      </c>
      <c r="BI283" s="138">
        <f>IF(N283="nulová",J283,0)</f>
        <v>0</v>
      </c>
      <c r="BJ283" s="16" t="s">
        <v>78</v>
      </c>
      <c r="BK283" s="138">
        <f>ROUND(I283*H283,2)</f>
        <v>50000</v>
      </c>
      <c r="BL283" s="16" t="s">
        <v>128</v>
      </c>
      <c r="BM283" s="137" t="s">
        <v>403</v>
      </c>
    </row>
    <row r="284" spans="2:65" s="1" customFormat="1" ht="19.5">
      <c r="B284" s="31"/>
      <c r="D284" s="139" t="s">
        <v>130</v>
      </c>
      <c r="F284" s="140" t="s">
        <v>401</v>
      </c>
      <c r="I284" s="141"/>
      <c r="L284" s="31"/>
      <c r="M284" s="142"/>
      <c r="T284" s="52"/>
      <c r="AT284" s="16" t="s">
        <v>130</v>
      </c>
      <c r="AU284" s="16" t="s">
        <v>80</v>
      </c>
    </row>
    <row r="285" spans="2:65" s="1" customFormat="1" ht="58.5">
      <c r="B285" s="31"/>
      <c r="D285" s="139" t="s">
        <v>292</v>
      </c>
      <c r="F285" s="143" t="s">
        <v>404</v>
      </c>
      <c r="I285" s="141"/>
      <c r="L285" s="31"/>
      <c r="M285" s="142"/>
      <c r="T285" s="52"/>
      <c r="AT285" s="16" t="s">
        <v>292</v>
      </c>
      <c r="AU285" s="16" t="s">
        <v>80</v>
      </c>
    </row>
    <row r="286" spans="2:65" s="1" customFormat="1" ht="24.2" customHeight="1">
      <c r="B286" s="31"/>
      <c r="C286" s="126" t="s">
        <v>405</v>
      </c>
      <c r="D286" s="126" t="s">
        <v>123</v>
      </c>
      <c r="E286" s="127" t="s">
        <v>406</v>
      </c>
      <c r="F286" s="128" t="s">
        <v>407</v>
      </c>
      <c r="G286" s="129" t="s">
        <v>182</v>
      </c>
      <c r="H286" s="130">
        <v>2.37</v>
      </c>
      <c r="I286" s="131">
        <v>7412.77</v>
      </c>
      <c r="J286" s="132">
        <f>ROUND(I286*H286,2)</f>
        <v>17568.259999999998</v>
      </c>
      <c r="K286" s="128" t="s">
        <v>127</v>
      </c>
      <c r="L286" s="31"/>
      <c r="M286" s="133" t="s">
        <v>19</v>
      </c>
      <c r="N286" s="134" t="s">
        <v>42</v>
      </c>
      <c r="P286" s="135">
        <f>O286*H286</f>
        <v>0</v>
      </c>
      <c r="Q286" s="135">
        <v>0</v>
      </c>
      <c r="R286" s="135">
        <f>Q286*H286</f>
        <v>0</v>
      </c>
      <c r="S286" s="135">
        <v>0</v>
      </c>
      <c r="T286" s="136">
        <f>S286*H286</f>
        <v>0</v>
      </c>
      <c r="AR286" s="137" t="s">
        <v>128</v>
      </c>
      <c r="AT286" s="137" t="s">
        <v>123</v>
      </c>
      <c r="AU286" s="137" t="s">
        <v>80</v>
      </c>
      <c r="AY286" s="16" t="s">
        <v>121</v>
      </c>
      <c r="BE286" s="138">
        <f>IF(N286="základní",J286,0)</f>
        <v>17568.259999999998</v>
      </c>
      <c r="BF286" s="138">
        <f>IF(N286="snížená",J286,0)</f>
        <v>0</v>
      </c>
      <c r="BG286" s="138">
        <f>IF(N286="zákl. přenesená",J286,0)</f>
        <v>0</v>
      </c>
      <c r="BH286" s="138">
        <f>IF(N286="sníž. přenesená",J286,0)</f>
        <v>0</v>
      </c>
      <c r="BI286" s="138">
        <f>IF(N286="nulová",J286,0)</f>
        <v>0</v>
      </c>
      <c r="BJ286" s="16" t="s">
        <v>78</v>
      </c>
      <c r="BK286" s="138">
        <f>ROUND(I286*H286,2)</f>
        <v>17568.259999999998</v>
      </c>
      <c r="BL286" s="16" t="s">
        <v>128</v>
      </c>
      <c r="BM286" s="137" t="s">
        <v>408</v>
      </c>
    </row>
    <row r="287" spans="2:65" s="1" customFormat="1" ht="48.75">
      <c r="B287" s="31"/>
      <c r="D287" s="139" t="s">
        <v>130</v>
      </c>
      <c r="F287" s="140" t="s">
        <v>409</v>
      </c>
      <c r="I287" s="141"/>
      <c r="L287" s="31"/>
      <c r="M287" s="142"/>
      <c r="T287" s="52"/>
      <c r="AT287" s="16" t="s">
        <v>130</v>
      </c>
      <c r="AU287" s="16" t="s">
        <v>80</v>
      </c>
    </row>
    <row r="288" spans="2:65" s="1" customFormat="1" ht="370.5">
      <c r="B288" s="31"/>
      <c r="D288" s="139" t="s">
        <v>132</v>
      </c>
      <c r="F288" s="143" t="s">
        <v>410</v>
      </c>
      <c r="I288" s="141"/>
      <c r="L288" s="31"/>
      <c r="M288" s="142"/>
      <c r="T288" s="52"/>
      <c r="AT288" s="16" t="s">
        <v>132</v>
      </c>
      <c r="AU288" s="16" t="s">
        <v>80</v>
      </c>
    </row>
    <row r="289" spans="2:65" s="1" customFormat="1" ht="19.5">
      <c r="B289" s="31"/>
      <c r="D289" s="139" t="s">
        <v>292</v>
      </c>
      <c r="F289" s="143" t="s">
        <v>411</v>
      </c>
      <c r="I289" s="141"/>
      <c r="L289" s="31"/>
      <c r="M289" s="142"/>
      <c r="T289" s="52"/>
      <c r="AT289" s="16" t="s">
        <v>292</v>
      </c>
      <c r="AU289" s="16" t="s">
        <v>80</v>
      </c>
    </row>
    <row r="290" spans="2:65" s="12" customFormat="1">
      <c r="B290" s="144"/>
      <c r="D290" s="139" t="s">
        <v>134</v>
      </c>
      <c r="E290" s="145" t="s">
        <v>19</v>
      </c>
      <c r="F290" s="146" t="s">
        <v>412</v>
      </c>
      <c r="H290" s="147">
        <v>1.17</v>
      </c>
      <c r="I290" s="148"/>
      <c r="L290" s="144"/>
      <c r="M290" s="149"/>
      <c r="T290" s="150"/>
      <c r="AT290" s="145" t="s">
        <v>134</v>
      </c>
      <c r="AU290" s="145" t="s">
        <v>80</v>
      </c>
      <c r="AV290" s="12" t="s">
        <v>80</v>
      </c>
      <c r="AW290" s="12" t="s">
        <v>32</v>
      </c>
      <c r="AX290" s="12" t="s">
        <v>71</v>
      </c>
      <c r="AY290" s="145" t="s">
        <v>121</v>
      </c>
    </row>
    <row r="291" spans="2:65" s="12" customFormat="1">
      <c r="B291" s="144"/>
      <c r="D291" s="139" t="s">
        <v>134</v>
      </c>
      <c r="E291" s="145" t="s">
        <v>19</v>
      </c>
      <c r="F291" s="146" t="s">
        <v>413</v>
      </c>
      <c r="H291" s="147">
        <v>1.2</v>
      </c>
      <c r="I291" s="148"/>
      <c r="L291" s="144"/>
      <c r="M291" s="149"/>
      <c r="T291" s="150"/>
      <c r="AT291" s="145" t="s">
        <v>134</v>
      </c>
      <c r="AU291" s="145" t="s">
        <v>80</v>
      </c>
      <c r="AV291" s="12" t="s">
        <v>80</v>
      </c>
      <c r="AW291" s="12" t="s">
        <v>32</v>
      </c>
      <c r="AX291" s="12" t="s">
        <v>71</v>
      </c>
      <c r="AY291" s="145" t="s">
        <v>121</v>
      </c>
    </row>
    <row r="292" spans="2:65" s="1" customFormat="1" ht="24.2" customHeight="1">
      <c r="B292" s="31"/>
      <c r="C292" s="126" t="s">
        <v>414</v>
      </c>
      <c r="D292" s="126" t="s">
        <v>123</v>
      </c>
      <c r="E292" s="127" t="s">
        <v>415</v>
      </c>
      <c r="F292" s="128" t="s">
        <v>416</v>
      </c>
      <c r="G292" s="129" t="s">
        <v>182</v>
      </c>
      <c r="H292" s="130">
        <v>1.5</v>
      </c>
      <c r="I292" s="131">
        <v>6467.03</v>
      </c>
      <c r="J292" s="132">
        <f>ROUND(I292*H292,2)</f>
        <v>9700.5499999999993</v>
      </c>
      <c r="K292" s="128" t="s">
        <v>127</v>
      </c>
      <c r="L292" s="31"/>
      <c r="M292" s="133" t="s">
        <v>19</v>
      </c>
      <c r="N292" s="134" t="s">
        <v>42</v>
      </c>
      <c r="P292" s="135">
        <f>O292*H292</f>
        <v>0</v>
      </c>
      <c r="Q292" s="135">
        <v>2.6770200000000002</v>
      </c>
      <c r="R292" s="135">
        <f>Q292*H292</f>
        <v>4.01553</v>
      </c>
      <c r="S292" s="135">
        <v>0</v>
      </c>
      <c r="T292" s="136">
        <f>S292*H292</f>
        <v>0</v>
      </c>
      <c r="AR292" s="137" t="s">
        <v>128</v>
      </c>
      <c r="AT292" s="137" t="s">
        <v>123</v>
      </c>
      <c r="AU292" s="137" t="s">
        <v>80</v>
      </c>
      <c r="AY292" s="16" t="s">
        <v>121</v>
      </c>
      <c r="BE292" s="138">
        <f>IF(N292="základní",J292,0)</f>
        <v>9700.5499999999993</v>
      </c>
      <c r="BF292" s="138">
        <f>IF(N292="snížená",J292,0)</f>
        <v>0</v>
      </c>
      <c r="BG292" s="138">
        <f>IF(N292="zákl. přenesená",J292,0)</f>
        <v>0</v>
      </c>
      <c r="BH292" s="138">
        <f>IF(N292="sníž. přenesená",J292,0)</f>
        <v>0</v>
      </c>
      <c r="BI292" s="138">
        <f>IF(N292="nulová",J292,0)</f>
        <v>0</v>
      </c>
      <c r="BJ292" s="16" t="s">
        <v>78</v>
      </c>
      <c r="BK292" s="138">
        <f>ROUND(I292*H292,2)</f>
        <v>9700.5499999999993</v>
      </c>
      <c r="BL292" s="16" t="s">
        <v>128</v>
      </c>
      <c r="BM292" s="137" t="s">
        <v>417</v>
      </c>
    </row>
    <row r="293" spans="2:65" s="1" customFormat="1" ht="48.75">
      <c r="B293" s="31"/>
      <c r="D293" s="139" t="s">
        <v>130</v>
      </c>
      <c r="F293" s="140" t="s">
        <v>418</v>
      </c>
      <c r="I293" s="141"/>
      <c r="L293" s="31"/>
      <c r="M293" s="142"/>
      <c r="T293" s="52"/>
      <c r="AT293" s="16" t="s">
        <v>130</v>
      </c>
      <c r="AU293" s="16" t="s">
        <v>80</v>
      </c>
    </row>
    <row r="294" spans="2:65" s="1" customFormat="1" ht="78">
      <c r="B294" s="31"/>
      <c r="D294" s="139" t="s">
        <v>132</v>
      </c>
      <c r="F294" s="143" t="s">
        <v>419</v>
      </c>
      <c r="I294" s="141"/>
      <c r="L294" s="31"/>
      <c r="M294" s="142"/>
      <c r="T294" s="52"/>
      <c r="AT294" s="16" t="s">
        <v>132</v>
      </c>
      <c r="AU294" s="16" t="s">
        <v>80</v>
      </c>
    </row>
    <row r="295" spans="2:65" s="12" customFormat="1">
      <c r="B295" s="144"/>
      <c r="D295" s="139" t="s">
        <v>134</v>
      </c>
      <c r="E295" s="145" t="s">
        <v>19</v>
      </c>
      <c r="F295" s="146" t="s">
        <v>420</v>
      </c>
      <c r="H295" s="147">
        <v>1.5</v>
      </c>
      <c r="I295" s="148"/>
      <c r="L295" s="144"/>
      <c r="M295" s="149"/>
      <c r="T295" s="150"/>
      <c r="AT295" s="145" t="s">
        <v>134</v>
      </c>
      <c r="AU295" s="145" t="s">
        <v>80</v>
      </c>
      <c r="AV295" s="12" t="s">
        <v>80</v>
      </c>
      <c r="AW295" s="12" t="s">
        <v>32</v>
      </c>
      <c r="AX295" s="12" t="s">
        <v>71</v>
      </c>
      <c r="AY295" s="145" t="s">
        <v>121</v>
      </c>
    </row>
    <row r="296" spans="2:65" s="1" customFormat="1" ht="24.2" customHeight="1">
      <c r="B296" s="31"/>
      <c r="C296" s="126" t="s">
        <v>421</v>
      </c>
      <c r="D296" s="126" t="s">
        <v>123</v>
      </c>
      <c r="E296" s="127" t="s">
        <v>422</v>
      </c>
      <c r="F296" s="128" t="s">
        <v>423</v>
      </c>
      <c r="G296" s="129" t="s">
        <v>182</v>
      </c>
      <c r="H296" s="130">
        <v>1.53</v>
      </c>
      <c r="I296" s="131">
        <v>10183.5</v>
      </c>
      <c r="J296" s="132">
        <f>ROUND(I296*H296,2)</f>
        <v>15580.76</v>
      </c>
      <c r="K296" s="128" t="s">
        <v>127</v>
      </c>
      <c r="L296" s="31"/>
      <c r="M296" s="133" t="s">
        <v>19</v>
      </c>
      <c r="N296" s="134" t="s">
        <v>42</v>
      </c>
      <c r="P296" s="135">
        <f>O296*H296</f>
        <v>0</v>
      </c>
      <c r="Q296" s="135">
        <v>0.36037999999999998</v>
      </c>
      <c r="R296" s="135">
        <f>Q296*H296</f>
        <v>0.55138140000000002</v>
      </c>
      <c r="S296" s="135">
        <v>0</v>
      </c>
      <c r="T296" s="136">
        <f>S296*H296</f>
        <v>0</v>
      </c>
      <c r="AR296" s="137" t="s">
        <v>128</v>
      </c>
      <c r="AT296" s="137" t="s">
        <v>123</v>
      </c>
      <c r="AU296" s="137" t="s">
        <v>80</v>
      </c>
      <c r="AY296" s="16" t="s">
        <v>121</v>
      </c>
      <c r="BE296" s="138">
        <f>IF(N296="základní",J296,0)</f>
        <v>15580.76</v>
      </c>
      <c r="BF296" s="138">
        <f>IF(N296="snížená",J296,0)</f>
        <v>0</v>
      </c>
      <c r="BG296" s="138">
        <f>IF(N296="zákl. přenesená",J296,0)</f>
        <v>0</v>
      </c>
      <c r="BH296" s="138">
        <f>IF(N296="sníž. přenesená",J296,0)</f>
        <v>0</v>
      </c>
      <c r="BI296" s="138">
        <f>IF(N296="nulová",J296,0)</f>
        <v>0</v>
      </c>
      <c r="BJ296" s="16" t="s">
        <v>78</v>
      </c>
      <c r="BK296" s="138">
        <f>ROUND(I296*H296,2)</f>
        <v>15580.76</v>
      </c>
      <c r="BL296" s="16" t="s">
        <v>128</v>
      </c>
      <c r="BM296" s="137" t="s">
        <v>424</v>
      </c>
    </row>
    <row r="297" spans="2:65" s="1" customFormat="1" ht="48.75">
      <c r="B297" s="31"/>
      <c r="D297" s="139" t="s">
        <v>130</v>
      </c>
      <c r="F297" s="140" t="s">
        <v>425</v>
      </c>
      <c r="I297" s="141"/>
      <c r="L297" s="31"/>
      <c r="M297" s="142"/>
      <c r="T297" s="52"/>
      <c r="AT297" s="16" t="s">
        <v>130</v>
      </c>
      <c r="AU297" s="16" t="s">
        <v>80</v>
      </c>
    </row>
    <row r="298" spans="2:65" s="1" customFormat="1" ht="204.75">
      <c r="B298" s="31"/>
      <c r="D298" s="139" t="s">
        <v>132</v>
      </c>
      <c r="F298" s="143" t="s">
        <v>426</v>
      </c>
      <c r="I298" s="141"/>
      <c r="L298" s="31"/>
      <c r="M298" s="142"/>
      <c r="T298" s="52"/>
      <c r="AT298" s="16" t="s">
        <v>132</v>
      </c>
      <c r="AU298" s="16" t="s">
        <v>80</v>
      </c>
    </row>
    <row r="299" spans="2:65" s="12" customFormat="1">
      <c r="B299" s="144"/>
      <c r="D299" s="139" t="s">
        <v>134</v>
      </c>
      <c r="E299" s="145" t="s">
        <v>19</v>
      </c>
      <c r="F299" s="146" t="s">
        <v>427</v>
      </c>
      <c r="H299" s="147">
        <v>1.53</v>
      </c>
      <c r="I299" s="148"/>
      <c r="L299" s="144"/>
      <c r="M299" s="149"/>
      <c r="T299" s="150"/>
      <c r="AT299" s="145" t="s">
        <v>134</v>
      </c>
      <c r="AU299" s="145" t="s">
        <v>80</v>
      </c>
      <c r="AV299" s="12" t="s">
        <v>80</v>
      </c>
      <c r="AW299" s="12" t="s">
        <v>32</v>
      </c>
      <c r="AX299" s="12" t="s">
        <v>71</v>
      </c>
      <c r="AY299" s="145" t="s">
        <v>121</v>
      </c>
    </row>
    <row r="300" spans="2:65" s="1" customFormat="1" ht="14.45" customHeight="1">
      <c r="B300" s="31"/>
      <c r="C300" s="151" t="s">
        <v>428</v>
      </c>
      <c r="D300" s="151" t="s">
        <v>223</v>
      </c>
      <c r="E300" s="152" t="s">
        <v>429</v>
      </c>
      <c r="F300" s="153" t="s">
        <v>430</v>
      </c>
      <c r="G300" s="154" t="s">
        <v>126</v>
      </c>
      <c r="H300" s="155">
        <v>3.24</v>
      </c>
      <c r="I300" s="156">
        <v>4570</v>
      </c>
      <c r="J300" s="157">
        <f>ROUND(I300*H300,2)</f>
        <v>14806.8</v>
      </c>
      <c r="K300" s="153" t="s">
        <v>127</v>
      </c>
      <c r="L300" s="158"/>
      <c r="M300" s="159" t="s">
        <v>19</v>
      </c>
      <c r="N300" s="160" t="s">
        <v>42</v>
      </c>
      <c r="P300" s="135">
        <f>O300*H300</f>
        <v>0</v>
      </c>
      <c r="Q300" s="135">
        <v>0.77</v>
      </c>
      <c r="R300" s="135">
        <f>Q300*H300</f>
        <v>2.4948000000000001</v>
      </c>
      <c r="S300" s="135">
        <v>0</v>
      </c>
      <c r="T300" s="136">
        <f>S300*H300</f>
        <v>0</v>
      </c>
      <c r="AR300" s="137" t="s">
        <v>173</v>
      </c>
      <c r="AT300" s="137" t="s">
        <v>223</v>
      </c>
      <c r="AU300" s="137" t="s">
        <v>80</v>
      </c>
      <c r="AY300" s="16" t="s">
        <v>121</v>
      </c>
      <c r="BE300" s="138">
        <f>IF(N300="základní",J300,0)</f>
        <v>14806.8</v>
      </c>
      <c r="BF300" s="138">
        <f>IF(N300="snížená",J300,0)</f>
        <v>0</v>
      </c>
      <c r="BG300" s="138">
        <f>IF(N300="zákl. přenesená",J300,0)</f>
        <v>0</v>
      </c>
      <c r="BH300" s="138">
        <f>IF(N300="sníž. přenesená",J300,0)</f>
        <v>0</v>
      </c>
      <c r="BI300" s="138">
        <f>IF(N300="nulová",J300,0)</f>
        <v>0</v>
      </c>
      <c r="BJ300" s="16" t="s">
        <v>78</v>
      </c>
      <c r="BK300" s="138">
        <f>ROUND(I300*H300,2)</f>
        <v>14806.8</v>
      </c>
      <c r="BL300" s="16" t="s">
        <v>128</v>
      </c>
      <c r="BM300" s="137" t="s">
        <v>431</v>
      </c>
    </row>
    <row r="301" spans="2:65" s="1" customFormat="1">
      <c r="B301" s="31"/>
      <c r="D301" s="139" t="s">
        <v>130</v>
      </c>
      <c r="F301" s="140" t="s">
        <v>430</v>
      </c>
      <c r="I301" s="141"/>
      <c r="L301" s="31"/>
      <c r="M301" s="142"/>
      <c r="T301" s="52"/>
      <c r="AT301" s="16" t="s">
        <v>130</v>
      </c>
      <c r="AU301" s="16" t="s">
        <v>80</v>
      </c>
    </row>
    <row r="302" spans="2:65" s="12" customFormat="1">
      <c r="B302" s="144"/>
      <c r="D302" s="139" t="s">
        <v>134</v>
      </c>
      <c r="E302" s="145" t="s">
        <v>19</v>
      </c>
      <c r="F302" s="146" t="s">
        <v>432</v>
      </c>
      <c r="H302" s="147">
        <v>3</v>
      </c>
      <c r="I302" s="148"/>
      <c r="L302" s="144"/>
      <c r="M302" s="149"/>
      <c r="T302" s="150"/>
      <c r="AT302" s="145" t="s">
        <v>134</v>
      </c>
      <c r="AU302" s="145" t="s">
        <v>80</v>
      </c>
      <c r="AV302" s="12" t="s">
        <v>80</v>
      </c>
      <c r="AW302" s="12" t="s">
        <v>32</v>
      </c>
      <c r="AX302" s="12" t="s">
        <v>71</v>
      </c>
      <c r="AY302" s="145" t="s">
        <v>121</v>
      </c>
    </row>
    <row r="303" spans="2:65" s="12" customFormat="1">
      <c r="B303" s="144"/>
      <c r="D303" s="139" t="s">
        <v>134</v>
      </c>
      <c r="F303" s="146" t="s">
        <v>433</v>
      </c>
      <c r="H303" s="147">
        <v>3.24</v>
      </c>
      <c r="I303" s="148"/>
      <c r="L303" s="144"/>
      <c r="M303" s="149"/>
      <c r="T303" s="150"/>
      <c r="AT303" s="145" t="s">
        <v>134</v>
      </c>
      <c r="AU303" s="145" t="s">
        <v>80</v>
      </c>
      <c r="AV303" s="12" t="s">
        <v>80</v>
      </c>
      <c r="AW303" s="12" t="s">
        <v>4</v>
      </c>
      <c r="AX303" s="12" t="s">
        <v>78</v>
      </c>
      <c r="AY303" s="145" t="s">
        <v>121</v>
      </c>
    </row>
    <row r="304" spans="2:65" s="1" customFormat="1" ht="24.2" customHeight="1">
      <c r="B304" s="31"/>
      <c r="C304" s="126" t="s">
        <v>434</v>
      </c>
      <c r="D304" s="126" t="s">
        <v>123</v>
      </c>
      <c r="E304" s="127" t="s">
        <v>435</v>
      </c>
      <c r="F304" s="128" t="s">
        <v>436</v>
      </c>
      <c r="G304" s="129" t="s">
        <v>182</v>
      </c>
      <c r="H304" s="130">
        <v>1.2</v>
      </c>
      <c r="I304" s="131">
        <v>10925.21</v>
      </c>
      <c r="J304" s="132">
        <f>ROUND(I304*H304,2)</f>
        <v>13110.25</v>
      </c>
      <c r="K304" s="128" t="s">
        <v>127</v>
      </c>
      <c r="L304" s="31"/>
      <c r="M304" s="133" t="s">
        <v>19</v>
      </c>
      <c r="N304" s="134" t="s">
        <v>42</v>
      </c>
      <c r="P304" s="135">
        <f>O304*H304</f>
        <v>0</v>
      </c>
      <c r="Q304" s="135">
        <v>3.11388</v>
      </c>
      <c r="R304" s="135">
        <f>Q304*H304</f>
        <v>3.736656</v>
      </c>
      <c r="S304" s="135">
        <v>0</v>
      </c>
      <c r="T304" s="136">
        <f>S304*H304</f>
        <v>0</v>
      </c>
      <c r="AR304" s="137" t="s">
        <v>128</v>
      </c>
      <c r="AT304" s="137" t="s">
        <v>123</v>
      </c>
      <c r="AU304" s="137" t="s">
        <v>80</v>
      </c>
      <c r="AY304" s="16" t="s">
        <v>121</v>
      </c>
      <c r="BE304" s="138">
        <f>IF(N304="základní",J304,0)</f>
        <v>13110.25</v>
      </c>
      <c r="BF304" s="138">
        <f>IF(N304="snížená",J304,0)</f>
        <v>0</v>
      </c>
      <c r="BG304" s="138">
        <f>IF(N304="zákl. přenesená",J304,0)</f>
        <v>0</v>
      </c>
      <c r="BH304" s="138">
        <f>IF(N304="sníž. přenesená",J304,0)</f>
        <v>0</v>
      </c>
      <c r="BI304" s="138">
        <f>IF(N304="nulová",J304,0)</f>
        <v>0</v>
      </c>
      <c r="BJ304" s="16" t="s">
        <v>78</v>
      </c>
      <c r="BK304" s="138">
        <f>ROUND(I304*H304,2)</f>
        <v>13110.25</v>
      </c>
      <c r="BL304" s="16" t="s">
        <v>128</v>
      </c>
      <c r="BM304" s="137" t="s">
        <v>437</v>
      </c>
    </row>
    <row r="305" spans="2:65" s="1" customFormat="1" ht="48.75">
      <c r="B305" s="31"/>
      <c r="D305" s="139" t="s">
        <v>130</v>
      </c>
      <c r="F305" s="140" t="s">
        <v>438</v>
      </c>
      <c r="I305" s="141"/>
      <c r="L305" s="31"/>
      <c r="M305" s="142"/>
      <c r="T305" s="52"/>
      <c r="AT305" s="16" t="s">
        <v>130</v>
      </c>
      <c r="AU305" s="16" t="s">
        <v>80</v>
      </c>
    </row>
    <row r="306" spans="2:65" s="1" customFormat="1" ht="78">
      <c r="B306" s="31"/>
      <c r="D306" s="139" t="s">
        <v>132</v>
      </c>
      <c r="F306" s="143" t="s">
        <v>419</v>
      </c>
      <c r="I306" s="141"/>
      <c r="L306" s="31"/>
      <c r="M306" s="142"/>
      <c r="T306" s="52"/>
      <c r="AT306" s="16" t="s">
        <v>132</v>
      </c>
      <c r="AU306" s="16" t="s">
        <v>80</v>
      </c>
    </row>
    <row r="307" spans="2:65" s="12" customFormat="1">
      <c r="B307" s="144"/>
      <c r="D307" s="139" t="s">
        <v>134</v>
      </c>
      <c r="E307" s="145" t="s">
        <v>19</v>
      </c>
      <c r="F307" s="146" t="s">
        <v>413</v>
      </c>
      <c r="H307" s="147">
        <v>1.2</v>
      </c>
      <c r="I307" s="148"/>
      <c r="L307" s="144"/>
      <c r="M307" s="149"/>
      <c r="T307" s="150"/>
      <c r="AT307" s="145" t="s">
        <v>134</v>
      </c>
      <c r="AU307" s="145" t="s">
        <v>80</v>
      </c>
      <c r="AV307" s="12" t="s">
        <v>80</v>
      </c>
      <c r="AW307" s="12" t="s">
        <v>32</v>
      </c>
      <c r="AX307" s="12" t="s">
        <v>71</v>
      </c>
      <c r="AY307" s="145" t="s">
        <v>121</v>
      </c>
    </row>
    <row r="308" spans="2:65" s="11" customFormat="1" ht="22.9" customHeight="1">
      <c r="B308" s="114"/>
      <c r="D308" s="115" t="s">
        <v>70</v>
      </c>
      <c r="E308" s="124" t="s">
        <v>128</v>
      </c>
      <c r="F308" s="124" t="s">
        <v>439</v>
      </c>
      <c r="I308" s="117"/>
      <c r="J308" s="125">
        <f>BK308</f>
        <v>660559.29999999993</v>
      </c>
      <c r="L308" s="114"/>
      <c r="M308" s="119"/>
      <c r="P308" s="120">
        <f>P309+P320</f>
        <v>0</v>
      </c>
      <c r="R308" s="120">
        <f>R309+R320</f>
        <v>346.41418131</v>
      </c>
      <c r="T308" s="121">
        <f>T309+T320</f>
        <v>0</v>
      </c>
      <c r="AR308" s="115" t="s">
        <v>78</v>
      </c>
      <c r="AT308" s="122" t="s">
        <v>70</v>
      </c>
      <c r="AU308" s="122" t="s">
        <v>78</v>
      </c>
      <c r="AY308" s="115" t="s">
        <v>121</v>
      </c>
      <c r="BK308" s="123">
        <f>BK309+BK320</f>
        <v>660559.29999999993</v>
      </c>
    </row>
    <row r="309" spans="2:65" s="11" customFormat="1" ht="20.85" customHeight="1">
      <c r="B309" s="114"/>
      <c r="D309" s="115" t="s">
        <v>70</v>
      </c>
      <c r="E309" s="124" t="s">
        <v>414</v>
      </c>
      <c r="F309" s="124" t="s">
        <v>440</v>
      </c>
      <c r="I309" s="117"/>
      <c r="J309" s="125">
        <f>BK309</f>
        <v>4498.08</v>
      </c>
      <c r="L309" s="114"/>
      <c r="M309" s="119"/>
      <c r="P309" s="120">
        <f>SUM(P310:P319)</f>
        <v>0</v>
      </c>
      <c r="R309" s="120">
        <f>SUM(R310:R319)</f>
        <v>0.894208</v>
      </c>
      <c r="T309" s="121">
        <f>SUM(T310:T319)</f>
        <v>0</v>
      </c>
      <c r="AR309" s="115" t="s">
        <v>78</v>
      </c>
      <c r="AT309" s="122" t="s">
        <v>70</v>
      </c>
      <c r="AU309" s="122" t="s">
        <v>80</v>
      </c>
      <c r="AY309" s="115" t="s">
        <v>121</v>
      </c>
      <c r="BK309" s="123">
        <f>SUM(BK310:BK319)</f>
        <v>4498.08</v>
      </c>
    </row>
    <row r="310" spans="2:65" s="1" customFormat="1" ht="24.2" customHeight="1">
      <c r="B310" s="31"/>
      <c r="C310" s="126" t="s">
        <v>441</v>
      </c>
      <c r="D310" s="126" t="s">
        <v>123</v>
      </c>
      <c r="E310" s="127" t="s">
        <v>442</v>
      </c>
      <c r="F310" s="128" t="s">
        <v>443</v>
      </c>
      <c r="G310" s="129" t="s">
        <v>444</v>
      </c>
      <c r="H310" s="130">
        <v>8</v>
      </c>
      <c r="I310" s="131">
        <v>416.23</v>
      </c>
      <c r="J310" s="132">
        <f>ROUND(I310*H310,2)</f>
        <v>3329.84</v>
      </c>
      <c r="K310" s="128" t="s">
        <v>127</v>
      </c>
      <c r="L310" s="31"/>
      <c r="M310" s="133" t="s">
        <v>19</v>
      </c>
      <c r="N310" s="134" t="s">
        <v>42</v>
      </c>
      <c r="P310" s="135">
        <f>O310*H310</f>
        <v>0</v>
      </c>
      <c r="Q310" s="135">
        <v>0.11046</v>
      </c>
      <c r="R310" s="135">
        <f>Q310*H310</f>
        <v>0.88368000000000002</v>
      </c>
      <c r="S310" s="135">
        <v>0</v>
      </c>
      <c r="T310" s="136">
        <f>S310*H310</f>
        <v>0</v>
      </c>
      <c r="AR310" s="137" t="s">
        <v>128</v>
      </c>
      <c r="AT310" s="137" t="s">
        <v>123</v>
      </c>
      <c r="AU310" s="137" t="s">
        <v>141</v>
      </c>
      <c r="AY310" s="16" t="s">
        <v>121</v>
      </c>
      <c r="BE310" s="138">
        <f>IF(N310="základní",J310,0)</f>
        <v>3329.84</v>
      </c>
      <c r="BF310" s="138">
        <f>IF(N310="snížená",J310,0)</f>
        <v>0</v>
      </c>
      <c r="BG310" s="138">
        <f>IF(N310="zákl. přenesená",J310,0)</f>
        <v>0</v>
      </c>
      <c r="BH310" s="138">
        <f>IF(N310="sníž. přenesená",J310,0)</f>
        <v>0</v>
      </c>
      <c r="BI310" s="138">
        <f>IF(N310="nulová",J310,0)</f>
        <v>0</v>
      </c>
      <c r="BJ310" s="16" t="s">
        <v>78</v>
      </c>
      <c r="BK310" s="138">
        <f>ROUND(I310*H310,2)</f>
        <v>3329.84</v>
      </c>
      <c r="BL310" s="16" t="s">
        <v>128</v>
      </c>
      <c r="BM310" s="137" t="s">
        <v>445</v>
      </c>
    </row>
    <row r="311" spans="2:65" s="1" customFormat="1" ht="19.5">
      <c r="B311" s="31"/>
      <c r="D311" s="139" t="s">
        <v>130</v>
      </c>
      <c r="F311" s="140" t="s">
        <v>446</v>
      </c>
      <c r="I311" s="141"/>
      <c r="L311" s="31"/>
      <c r="M311" s="142"/>
      <c r="T311" s="52"/>
      <c r="AT311" s="16" t="s">
        <v>130</v>
      </c>
      <c r="AU311" s="16" t="s">
        <v>141</v>
      </c>
    </row>
    <row r="312" spans="2:65" s="12" customFormat="1">
      <c r="B312" s="144"/>
      <c r="D312" s="139" t="s">
        <v>134</v>
      </c>
      <c r="E312" s="145" t="s">
        <v>19</v>
      </c>
      <c r="F312" s="146" t="s">
        <v>447</v>
      </c>
      <c r="H312" s="147">
        <v>8</v>
      </c>
      <c r="I312" s="148"/>
      <c r="L312" s="144"/>
      <c r="M312" s="149"/>
      <c r="T312" s="150"/>
      <c r="AT312" s="145" t="s">
        <v>134</v>
      </c>
      <c r="AU312" s="145" t="s">
        <v>141</v>
      </c>
      <c r="AV312" s="12" t="s">
        <v>80</v>
      </c>
      <c r="AW312" s="12" t="s">
        <v>32</v>
      </c>
      <c r="AX312" s="12" t="s">
        <v>71</v>
      </c>
      <c r="AY312" s="145" t="s">
        <v>121</v>
      </c>
    </row>
    <row r="313" spans="2:65" s="1" customFormat="1" ht="14.45" customHeight="1">
      <c r="B313" s="31"/>
      <c r="C313" s="126" t="s">
        <v>448</v>
      </c>
      <c r="D313" s="126" t="s">
        <v>123</v>
      </c>
      <c r="E313" s="127" t="s">
        <v>449</v>
      </c>
      <c r="F313" s="128" t="s">
        <v>450</v>
      </c>
      <c r="G313" s="129" t="s">
        <v>126</v>
      </c>
      <c r="H313" s="130">
        <v>1.6</v>
      </c>
      <c r="I313" s="131">
        <v>618.1</v>
      </c>
      <c r="J313" s="132">
        <f>ROUND(I313*H313,2)</f>
        <v>988.96</v>
      </c>
      <c r="K313" s="128" t="s">
        <v>127</v>
      </c>
      <c r="L313" s="31"/>
      <c r="M313" s="133" t="s">
        <v>19</v>
      </c>
      <c r="N313" s="134" t="s">
        <v>42</v>
      </c>
      <c r="P313" s="135">
        <f>O313*H313</f>
        <v>0</v>
      </c>
      <c r="Q313" s="135">
        <v>6.5799999999999999E-3</v>
      </c>
      <c r="R313" s="135">
        <f>Q313*H313</f>
        <v>1.0528000000000001E-2</v>
      </c>
      <c r="S313" s="135">
        <v>0</v>
      </c>
      <c r="T313" s="136">
        <f>S313*H313</f>
        <v>0</v>
      </c>
      <c r="AR313" s="137" t="s">
        <v>128</v>
      </c>
      <c r="AT313" s="137" t="s">
        <v>123</v>
      </c>
      <c r="AU313" s="137" t="s">
        <v>141</v>
      </c>
      <c r="AY313" s="16" t="s">
        <v>121</v>
      </c>
      <c r="BE313" s="138">
        <f>IF(N313="základní",J313,0)</f>
        <v>988.96</v>
      </c>
      <c r="BF313" s="138">
        <f>IF(N313="snížená",J313,0)</f>
        <v>0</v>
      </c>
      <c r="BG313" s="138">
        <f>IF(N313="zákl. přenesená",J313,0)</f>
        <v>0</v>
      </c>
      <c r="BH313" s="138">
        <f>IF(N313="sníž. přenesená",J313,0)</f>
        <v>0</v>
      </c>
      <c r="BI313" s="138">
        <f>IF(N313="nulová",J313,0)</f>
        <v>0</v>
      </c>
      <c r="BJ313" s="16" t="s">
        <v>78</v>
      </c>
      <c r="BK313" s="138">
        <f>ROUND(I313*H313,2)</f>
        <v>988.96</v>
      </c>
      <c r="BL313" s="16" t="s">
        <v>128</v>
      </c>
      <c r="BM313" s="137" t="s">
        <v>451</v>
      </c>
    </row>
    <row r="314" spans="2:65" s="1" customFormat="1" ht="19.5">
      <c r="B314" s="31"/>
      <c r="D314" s="139" t="s">
        <v>130</v>
      </c>
      <c r="F314" s="140" t="s">
        <v>452</v>
      </c>
      <c r="I314" s="141"/>
      <c r="L314" s="31"/>
      <c r="M314" s="142"/>
      <c r="T314" s="52"/>
      <c r="AT314" s="16" t="s">
        <v>130</v>
      </c>
      <c r="AU314" s="16" t="s">
        <v>141</v>
      </c>
    </row>
    <row r="315" spans="2:65" s="1" customFormat="1" ht="39">
      <c r="B315" s="31"/>
      <c r="D315" s="139" t="s">
        <v>132</v>
      </c>
      <c r="F315" s="143" t="s">
        <v>453</v>
      </c>
      <c r="I315" s="141"/>
      <c r="L315" s="31"/>
      <c r="M315" s="142"/>
      <c r="T315" s="52"/>
      <c r="AT315" s="16" t="s">
        <v>132</v>
      </c>
      <c r="AU315" s="16" t="s">
        <v>141</v>
      </c>
    </row>
    <row r="316" spans="2:65" s="12" customFormat="1">
      <c r="B316" s="144"/>
      <c r="D316" s="139" t="s">
        <v>134</v>
      </c>
      <c r="E316" s="145" t="s">
        <v>19</v>
      </c>
      <c r="F316" s="146" t="s">
        <v>454</v>
      </c>
      <c r="H316" s="147">
        <v>1.6</v>
      </c>
      <c r="I316" s="148"/>
      <c r="L316" s="144"/>
      <c r="M316" s="149"/>
      <c r="T316" s="150"/>
      <c r="AT316" s="145" t="s">
        <v>134</v>
      </c>
      <c r="AU316" s="145" t="s">
        <v>141</v>
      </c>
      <c r="AV316" s="12" t="s">
        <v>80</v>
      </c>
      <c r="AW316" s="12" t="s">
        <v>32</v>
      </c>
      <c r="AX316" s="12" t="s">
        <v>71</v>
      </c>
      <c r="AY316" s="145" t="s">
        <v>121</v>
      </c>
    </row>
    <row r="317" spans="2:65" s="1" customFormat="1" ht="14.45" customHeight="1">
      <c r="B317" s="31"/>
      <c r="C317" s="126" t="s">
        <v>455</v>
      </c>
      <c r="D317" s="126" t="s">
        <v>123</v>
      </c>
      <c r="E317" s="127" t="s">
        <v>456</v>
      </c>
      <c r="F317" s="128" t="s">
        <v>457</v>
      </c>
      <c r="G317" s="129" t="s">
        <v>126</v>
      </c>
      <c r="H317" s="130">
        <v>1.6</v>
      </c>
      <c r="I317" s="131">
        <v>112.05</v>
      </c>
      <c r="J317" s="132">
        <f>ROUND(I317*H317,2)</f>
        <v>179.28</v>
      </c>
      <c r="K317" s="128" t="s">
        <v>127</v>
      </c>
      <c r="L317" s="31"/>
      <c r="M317" s="133" t="s">
        <v>19</v>
      </c>
      <c r="N317" s="134" t="s">
        <v>42</v>
      </c>
      <c r="P317" s="135">
        <f>O317*H317</f>
        <v>0</v>
      </c>
      <c r="Q317" s="135">
        <v>0</v>
      </c>
      <c r="R317" s="135">
        <f>Q317*H317</f>
        <v>0</v>
      </c>
      <c r="S317" s="135">
        <v>0</v>
      </c>
      <c r="T317" s="136">
        <f>S317*H317</f>
        <v>0</v>
      </c>
      <c r="AR317" s="137" t="s">
        <v>128</v>
      </c>
      <c r="AT317" s="137" t="s">
        <v>123</v>
      </c>
      <c r="AU317" s="137" t="s">
        <v>141</v>
      </c>
      <c r="AY317" s="16" t="s">
        <v>121</v>
      </c>
      <c r="BE317" s="138">
        <f>IF(N317="základní",J317,0)</f>
        <v>179.28</v>
      </c>
      <c r="BF317" s="138">
        <f>IF(N317="snížená",J317,0)</f>
        <v>0</v>
      </c>
      <c r="BG317" s="138">
        <f>IF(N317="zákl. přenesená",J317,0)</f>
        <v>0</v>
      </c>
      <c r="BH317" s="138">
        <f>IF(N317="sníž. přenesená",J317,0)</f>
        <v>0</v>
      </c>
      <c r="BI317" s="138">
        <f>IF(N317="nulová",J317,0)</f>
        <v>0</v>
      </c>
      <c r="BJ317" s="16" t="s">
        <v>78</v>
      </c>
      <c r="BK317" s="138">
        <f>ROUND(I317*H317,2)</f>
        <v>179.28</v>
      </c>
      <c r="BL317" s="16" t="s">
        <v>128</v>
      </c>
      <c r="BM317" s="137" t="s">
        <v>458</v>
      </c>
    </row>
    <row r="318" spans="2:65" s="1" customFormat="1" ht="19.5">
      <c r="B318" s="31"/>
      <c r="D318" s="139" t="s">
        <v>130</v>
      </c>
      <c r="F318" s="140" t="s">
        <v>459</v>
      </c>
      <c r="I318" s="141"/>
      <c r="L318" s="31"/>
      <c r="M318" s="142"/>
      <c r="T318" s="52"/>
      <c r="AT318" s="16" t="s">
        <v>130</v>
      </c>
      <c r="AU318" s="16" t="s">
        <v>141</v>
      </c>
    </row>
    <row r="319" spans="2:65" s="1" customFormat="1" ht="39">
      <c r="B319" s="31"/>
      <c r="D319" s="139" t="s">
        <v>132</v>
      </c>
      <c r="F319" s="143" t="s">
        <v>453</v>
      </c>
      <c r="I319" s="141"/>
      <c r="L319" s="31"/>
      <c r="M319" s="142"/>
      <c r="T319" s="52"/>
      <c r="AT319" s="16" t="s">
        <v>132</v>
      </c>
      <c r="AU319" s="16" t="s">
        <v>141</v>
      </c>
    </row>
    <row r="320" spans="2:65" s="11" customFormat="1" ht="20.85" customHeight="1">
      <c r="B320" s="114"/>
      <c r="D320" s="115" t="s">
        <v>70</v>
      </c>
      <c r="E320" s="124" t="s">
        <v>434</v>
      </c>
      <c r="F320" s="124" t="s">
        <v>460</v>
      </c>
      <c r="I320" s="117"/>
      <c r="J320" s="125">
        <f>BK320</f>
        <v>656061.22</v>
      </c>
      <c r="L320" s="114"/>
      <c r="M320" s="119"/>
      <c r="P320" s="120">
        <f>SUM(P321:P360)</f>
        <v>0</v>
      </c>
      <c r="R320" s="120">
        <f>SUM(R321:R360)</f>
        <v>345.51997331000001</v>
      </c>
      <c r="T320" s="121">
        <f>SUM(T321:T360)</f>
        <v>0</v>
      </c>
      <c r="AR320" s="115" t="s">
        <v>78</v>
      </c>
      <c r="AT320" s="122" t="s">
        <v>70</v>
      </c>
      <c r="AU320" s="122" t="s">
        <v>80</v>
      </c>
      <c r="AY320" s="115" t="s">
        <v>121</v>
      </c>
      <c r="BK320" s="123">
        <f>SUM(BK321:BK360)</f>
        <v>656061.22</v>
      </c>
    </row>
    <row r="321" spans="2:65" s="1" customFormat="1" ht="24.2" customHeight="1">
      <c r="B321" s="31"/>
      <c r="C321" s="126" t="s">
        <v>461</v>
      </c>
      <c r="D321" s="126" t="s">
        <v>123</v>
      </c>
      <c r="E321" s="127" t="s">
        <v>462</v>
      </c>
      <c r="F321" s="128" t="s">
        <v>463</v>
      </c>
      <c r="G321" s="129" t="s">
        <v>126</v>
      </c>
      <c r="H321" s="130">
        <v>50.866999999999997</v>
      </c>
      <c r="I321" s="131">
        <v>220.63</v>
      </c>
      <c r="J321" s="132">
        <f>ROUND(I321*H321,2)</f>
        <v>11222.79</v>
      </c>
      <c r="K321" s="128" t="s">
        <v>127</v>
      </c>
      <c r="L321" s="31"/>
      <c r="M321" s="133" t="s">
        <v>19</v>
      </c>
      <c r="N321" s="134" t="s">
        <v>42</v>
      </c>
      <c r="P321" s="135">
        <f>O321*H321</f>
        <v>0</v>
      </c>
      <c r="Q321" s="135">
        <v>0.31879000000000002</v>
      </c>
      <c r="R321" s="135">
        <f>Q321*H321</f>
        <v>16.21589093</v>
      </c>
      <c r="S321" s="135">
        <v>0</v>
      </c>
      <c r="T321" s="136">
        <f>S321*H321</f>
        <v>0</v>
      </c>
      <c r="AR321" s="137" t="s">
        <v>128</v>
      </c>
      <c r="AT321" s="137" t="s">
        <v>123</v>
      </c>
      <c r="AU321" s="137" t="s">
        <v>141</v>
      </c>
      <c r="AY321" s="16" t="s">
        <v>121</v>
      </c>
      <c r="BE321" s="138">
        <f>IF(N321="základní",J321,0)</f>
        <v>11222.79</v>
      </c>
      <c r="BF321" s="138">
        <f>IF(N321="snížená",J321,0)</f>
        <v>0</v>
      </c>
      <c r="BG321" s="138">
        <f>IF(N321="zákl. přenesená",J321,0)</f>
        <v>0</v>
      </c>
      <c r="BH321" s="138">
        <f>IF(N321="sníž. přenesená",J321,0)</f>
        <v>0</v>
      </c>
      <c r="BI321" s="138">
        <f>IF(N321="nulová",J321,0)</f>
        <v>0</v>
      </c>
      <c r="BJ321" s="16" t="s">
        <v>78</v>
      </c>
      <c r="BK321" s="138">
        <f>ROUND(I321*H321,2)</f>
        <v>11222.79</v>
      </c>
      <c r="BL321" s="16" t="s">
        <v>128</v>
      </c>
      <c r="BM321" s="137" t="s">
        <v>464</v>
      </c>
    </row>
    <row r="322" spans="2:65" s="1" customFormat="1">
      <c r="B322" s="31"/>
      <c r="D322" s="139" t="s">
        <v>130</v>
      </c>
      <c r="F322" s="140" t="s">
        <v>465</v>
      </c>
      <c r="I322" s="141"/>
      <c r="L322" s="31"/>
      <c r="M322" s="142"/>
      <c r="T322" s="52"/>
      <c r="AT322" s="16" t="s">
        <v>130</v>
      </c>
      <c r="AU322" s="16" t="s">
        <v>141</v>
      </c>
    </row>
    <row r="323" spans="2:65" s="1" customFormat="1" ht="58.5">
      <c r="B323" s="31"/>
      <c r="D323" s="139" t="s">
        <v>132</v>
      </c>
      <c r="F323" s="143" t="s">
        <v>466</v>
      </c>
      <c r="I323" s="141"/>
      <c r="L323" s="31"/>
      <c r="M323" s="142"/>
      <c r="T323" s="52"/>
      <c r="AT323" s="16" t="s">
        <v>132</v>
      </c>
      <c r="AU323" s="16" t="s">
        <v>141</v>
      </c>
    </row>
    <row r="324" spans="2:65" s="12" customFormat="1">
      <c r="B324" s="144"/>
      <c r="D324" s="139" t="s">
        <v>134</v>
      </c>
      <c r="E324" s="145" t="s">
        <v>19</v>
      </c>
      <c r="F324" s="146" t="s">
        <v>467</v>
      </c>
      <c r="H324" s="147">
        <v>50.866999999999997</v>
      </c>
      <c r="I324" s="148"/>
      <c r="L324" s="144"/>
      <c r="M324" s="149"/>
      <c r="T324" s="150"/>
      <c r="AT324" s="145" t="s">
        <v>134</v>
      </c>
      <c r="AU324" s="145" t="s">
        <v>141</v>
      </c>
      <c r="AV324" s="12" t="s">
        <v>80</v>
      </c>
      <c r="AW324" s="12" t="s">
        <v>32</v>
      </c>
      <c r="AX324" s="12" t="s">
        <v>71</v>
      </c>
      <c r="AY324" s="145" t="s">
        <v>121</v>
      </c>
    </row>
    <row r="325" spans="2:65" s="1" customFormat="1" ht="14.45" customHeight="1">
      <c r="B325" s="31"/>
      <c r="C325" s="126" t="s">
        <v>468</v>
      </c>
      <c r="D325" s="126" t="s">
        <v>123</v>
      </c>
      <c r="E325" s="127" t="s">
        <v>469</v>
      </c>
      <c r="F325" s="128" t="s">
        <v>470</v>
      </c>
      <c r="G325" s="129" t="s">
        <v>126</v>
      </c>
      <c r="H325" s="130">
        <v>421.51100000000002</v>
      </c>
      <c r="I325" s="131">
        <v>48.7</v>
      </c>
      <c r="J325" s="132">
        <f>ROUND(I325*H325,2)</f>
        <v>20527.59</v>
      </c>
      <c r="K325" s="128" t="s">
        <v>127</v>
      </c>
      <c r="L325" s="31"/>
      <c r="M325" s="133" t="s">
        <v>19</v>
      </c>
      <c r="N325" s="134" t="s">
        <v>42</v>
      </c>
      <c r="P325" s="135">
        <f>O325*H325</f>
        <v>0</v>
      </c>
      <c r="Q325" s="135">
        <v>2.7999999999999998E-4</v>
      </c>
      <c r="R325" s="135">
        <f>Q325*H325</f>
        <v>0.11802308</v>
      </c>
      <c r="S325" s="135">
        <v>0</v>
      </c>
      <c r="T325" s="136">
        <f>S325*H325</f>
        <v>0</v>
      </c>
      <c r="AR325" s="137" t="s">
        <v>128</v>
      </c>
      <c r="AT325" s="137" t="s">
        <v>123</v>
      </c>
      <c r="AU325" s="137" t="s">
        <v>141</v>
      </c>
      <c r="AY325" s="16" t="s">
        <v>121</v>
      </c>
      <c r="BE325" s="138">
        <f>IF(N325="základní",J325,0)</f>
        <v>20527.59</v>
      </c>
      <c r="BF325" s="138">
        <f>IF(N325="snížená",J325,0)</f>
        <v>0</v>
      </c>
      <c r="BG325" s="138">
        <f>IF(N325="zákl. přenesená",J325,0)</f>
        <v>0</v>
      </c>
      <c r="BH325" s="138">
        <f>IF(N325="sníž. přenesená",J325,0)</f>
        <v>0</v>
      </c>
      <c r="BI325" s="138">
        <f>IF(N325="nulová",J325,0)</f>
        <v>0</v>
      </c>
      <c r="BJ325" s="16" t="s">
        <v>78</v>
      </c>
      <c r="BK325" s="138">
        <f>ROUND(I325*H325,2)</f>
        <v>20527.59</v>
      </c>
      <c r="BL325" s="16" t="s">
        <v>128</v>
      </c>
      <c r="BM325" s="137" t="s">
        <v>471</v>
      </c>
    </row>
    <row r="326" spans="2:65" s="1" customFormat="1" ht="29.25">
      <c r="B326" s="31"/>
      <c r="D326" s="139" t="s">
        <v>130</v>
      </c>
      <c r="F326" s="140" t="s">
        <v>472</v>
      </c>
      <c r="I326" s="141"/>
      <c r="L326" s="31"/>
      <c r="M326" s="142"/>
      <c r="T326" s="52"/>
      <c r="AT326" s="16" t="s">
        <v>130</v>
      </c>
      <c r="AU326" s="16" t="s">
        <v>141</v>
      </c>
    </row>
    <row r="327" spans="2:65" s="1" customFormat="1" ht="136.5">
      <c r="B327" s="31"/>
      <c r="D327" s="139" t="s">
        <v>132</v>
      </c>
      <c r="F327" s="143" t="s">
        <v>473</v>
      </c>
      <c r="I327" s="141"/>
      <c r="L327" s="31"/>
      <c r="M327" s="142"/>
      <c r="T327" s="52"/>
      <c r="AT327" s="16" t="s">
        <v>132</v>
      </c>
      <c r="AU327" s="16" t="s">
        <v>141</v>
      </c>
    </row>
    <row r="328" spans="2:65" s="12" customFormat="1">
      <c r="B328" s="144"/>
      <c r="D328" s="139" t="s">
        <v>134</v>
      </c>
      <c r="E328" s="145" t="s">
        <v>19</v>
      </c>
      <c r="F328" s="146" t="s">
        <v>474</v>
      </c>
      <c r="H328" s="147">
        <v>382.29199999999997</v>
      </c>
      <c r="I328" s="148"/>
      <c r="L328" s="144"/>
      <c r="M328" s="149"/>
      <c r="T328" s="150"/>
      <c r="AT328" s="145" t="s">
        <v>134</v>
      </c>
      <c r="AU328" s="145" t="s">
        <v>141</v>
      </c>
      <c r="AV328" s="12" t="s">
        <v>80</v>
      </c>
      <c r="AW328" s="12" t="s">
        <v>32</v>
      </c>
      <c r="AX328" s="12" t="s">
        <v>71</v>
      </c>
      <c r="AY328" s="145" t="s">
        <v>121</v>
      </c>
    </row>
    <row r="329" spans="2:65" s="12" customFormat="1">
      <c r="B329" s="144"/>
      <c r="D329" s="139" t="s">
        <v>134</v>
      </c>
      <c r="E329" s="145" t="s">
        <v>19</v>
      </c>
      <c r="F329" s="146" t="s">
        <v>475</v>
      </c>
      <c r="H329" s="147">
        <v>20.634</v>
      </c>
      <c r="I329" s="148"/>
      <c r="L329" s="144"/>
      <c r="M329" s="149"/>
      <c r="T329" s="150"/>
      <c r="AT329" s="145" t="s">
        <v>134</v>
      </c>
      <c r="AU329" s="145" t="s">
        <v>141</v>
      </c>
      <c r="AV329" s="12" t="s">
        <v>80</v>
      </c>
      <c r="AW329" s="12" t="s">
        <v>32</v>
      </c>
      <c r="AX329" s="12" t="s">
        <v>71</v>
      </c>
      <c r="AY329" s="145" t="s">
        <v>121</v>
      </c>
    </row>
    <row r="330" spans="2:65" s="12" customFormat="1">
      <c r="B330" s="144"/>
      <c r="D330" s="139" t="s">
        <v>134</v>
      </c>
      <c r="E330" s="145" t="s">
        <v>19</v>
      </c>
      <c r="F330" s="146" t="s">
        <v>476</v>
      </c>
      <c r="H330" s="147">
        <v>18.585000000000001</v>
      </c>
      <c r="I330" s="148"/>
      <c r="L330" s="144"/>
      <c r="M330" s="149"/>
      <c r="T330" s="150"/>
      <c r="AT330" s="145" t="s">
        <v>134</v>
      </c>
      <c r="AU330" s="145" t="s">
        <v>141</v>
      </c>
      <c r="AV330" s="12" t="s">
        <v>80</v>
      </c>
      <c r="AW330" s="12" t="s">
        <v>32</v>
      </c>
      <c r="AX330" s="12" t="s">
        <v>71</v>
      </c>
      <c r="AY330" s="145" t="s">
        <v>121</v>
      </c>
    </row>
    <row r="331" spans="2:65" s="1" customFormat="1" ht="24.2" customHeight="1">
      <c r="B331" s="31"/>
      <c r="C331" s="151" t="s">
        <v>477</v>
      </c>
      <c r="D331" s="151" t="s">
        <v>223</v>
      </c>
      <c r="E331" s="152" t="s">
        <v>478</v>
      </c>
      <c r="F331" s="153" t="s">
        <v>479</v>
      </c>
      <c r="G331" s="154" t="s">
        <v>126</v>
      </c>
      <c r="H331" s="155">
        <v>484.738</v>
      </c>
      <c r="I331" s="156">
        <v>34.67</v>
      </c>
      <c r="J331" s="157">
        <f>ROUND(I331*H331,2)</f>
        <v>16805.87</v>
      </c>
      <c r="K331" s="153" t="s">
        <v>127</v>
      </c>
      <c r="L331" s="158"/>
      <c r="M331" s="159" t="s">
        <v>19</v>
      </c>
      <c r="N331" s="160" t="s">
        <v>42</v>
      </c>
      <c r="P331" s="135">
        <f>O331*H331</f>
        <v>0</v>
      </c>
      <c r="Q331" s="135">
        <v>2.9999999999999997E-4</v>
      </c>
      <c r="R331" s="135">
        <f>Q331*H331</f>
        <v>0.14542139999999998</v>
      </c>
      <c r="S331" s="135">
        <v>0</v>
      </c>
      <c r="T331" s="136">
        <f>S331*H331</f>
        <v>0</v>
      </c>
      <c r="AR331" s="137" t="s">
        <v>173</v>
      </c>
      <c r="AT331" s="137" t="s">
        <v>223</v>
      </c>
      <c r="AU331" s="137" t="s">
        <v>141</v>
      </c>
      <c r="AY331" s="16" t="s">
        <v>121</v>
      </c>
      <c r="BE331" s="138">
        <f>IF(N331="základní",J331,0)</f>
        <v>16805.87</v>
      </c>
      <c r="BF331" s="138">
        <f>IF(N331="snížená",J331,0)</f>
        <v>0</v>
      </c>
      <c r="BG331" s="138">
        <f>IF(N331="zákl. přenesená",J331,0)</f>
        <v>0</v>
      </c>
      <c r="BH331" s="138">
        <f>IF(N331="sníž. přenesená",J331,0)</f>
        <v>0</v>
      </c>
      <c r="BI331" s="138">
        <f>IF(N331="nulová",J331,0)</f>
        <v>0</v>
      </c>
      <c r="BJ331" s="16" t="s">
        <v>78</v>
      </c>
      <c r="BK331" s="138">
        <f>ROUND(I331*H331,2)</f>
        <v>16805.87</v>
      </c>
      <c r="BL331" s="16" t="s">
        <v>128</v>
      </c>
      <c r="BM331" s="137" t="s">
        <v>480</v>
      </c>
    </row>
    <row r="332" spans="2:65" s="1" customFormat="1" ht="19.5">
      <c r="B332" s="31"/>
      <c r="D332" s="139" t="s">
        <v>130</v>
      </c>
      <c r="F332" s="140" t="s">
        <v>479</v>
      </c>
      <c r="I332" s="141"/>
      <c r="L332" s="31"/>
      <c r="M332" s="142"/>
      <c r="T332" s="52"/>
      <c r="AT332" s="16" t="s">
        <v>130</v>
      </c>
      <c r="AU332" s="16" t="s">
        <v>141</v>
      </c>
    </row>
    <row r="333" spans="2:65" s="12" customFormat="1">
      <c r="B333" s="144"/>
      <c r="D333" s="139" t="s">
        <v>134</v>
      </c>
      <c r="F333" s="146" t="s">
        <v>481</v>
      </c>
      <c r="H333" s="147">
        <v>484.738</v>
      </c>
      <c r="I333" s="148"/>
      <c r="L333" s="144"/>
      <c r="M333" s="149"/>
      <c r="T333" s="150"/>
      <c r="AT333" s="145" t="s">
        <v>134</v>
      </c>
      <c r="AU333" s="145" t="s">
        <v>141</v>
      </c>
      <c r="AV333" s="12" t="s">
        <v>80</v>
      </c>
      <c r="AW333" s="12" t="s">
        <v>4</v>
      </c>
      <c r="AX333" s="12" t="s">
        <v>78</v>
      </c>
      <c r="AY333" s="145" t="s">
        <v>121</v>
      </c>
    </row>
    <row r="334" spans="2:65" s="1" customFormat="1" ht="24.2" customHeight="1">
      <c r="B334" s="31"/>
      <c r="C334" s="126" t="s">
        <v>482</v>
      </c>
      <c r="D334" s="126" t="s">
        <v>123</v>
      </c>
      <c r="E334" s="127" t="s">
        <v>483</v>
      </c>
      <c r="F334" s="128" t="s">
        <v>484</v>
      </c>
      <c r="G334" s="129" t="s">
        <v>182</v>
      </c>
      <c r="H334" s="130">
        <v>25.045999999999999</v>
      </c>
      <c r="I334" s="131">
        <v>5493.31</v>
      </c>
      <c r="J334" s="132">
        <f>ROUND(I334*H334,2)</f>
        <v>137585.44</v>
      </c>
      <c r="K334" s="128" t="s">
        <v>127</v>
      </c>
      <c r="L334" s="31"/>
      <c r="M334" s="133" t="s">
        <v>19</v>
      </c>
      <c r="N334" s="134" t="s">
        <v>42</v>
      </c>
      <c r="P334" s="135">
        <f>O334*H334</f>
        <v>0</v>
      </c>
      <c r="Q334" s="135">
        <v>1.9967999999999999</v>
      </c>
      <c r="R334" s="135">
        <f>Q334*H334</f>
        <v>50.0118528</v>
      </c>
      <c r="S334" s="135">
        <v>0</v>
      </c>
      <c r="T334" s="136">
        <f>S334*H334</f>
        <v>0</v>
      </c>
      <c r="AR334" s="137" t="s">
        <v>128</v>
      </c>
      <c r="AT334" s="137" t="s">
        <v>123</v>
      </c>
      <c r="AU334" s="137" t="s">
        <v>141</v>
      </c>
      <c r="AY334" s="16" t="s">
        <v>121</v>
      </c>
      <c r="BE334" s="138">
        <f>IF(N334="základní",J334,0)</f>
        <v>137585.44</v>
      </c>
      <c r="BF334" s="138">
        <f>IF(N334="snížená",J334,0)</f>
        <v>0</v>
      </c>
      <c r="BG334" s="138">
        <f>IF(N334="zákl. přenesená",J334,0)</f>
        <v>0</v>
      </c>
      <c r="BH334" s="138">
        <f>IF(N334="sníž. přenesená",J334,0)</f>
        <v>0</v>
      </c>
      <c r="BI334" s="138">
        <f>IF(N334="nulová",J334,0)</f>
        <v>0</v>
      </c>
      <c r="BJ334" s="16" t="s">
        <v>78</v>
      </c>
      <c r="BK334" s="138">
        <f>ROUND(I334*H334,2)</f>
        <v>137585.44</v>
      </c>
      <c r="BL334" s="16" t="s">
        <v>128</v>
      </c>
      <c r="BM334" s="137" t="s">
        <v>485</v>
      </c>
    </row>
    <row r="335" spans="2:65" s="1" customFormat="1" ht="19.5">
      <c r="B335" s="31"/>
      <c r="D335" s="139" t="s">
        <v>130</v>
      </c>
      <c r="F335" s="140" t="s">
        <v>486</v>
      </c>
      <c r="I335" s="141"/>
      <c r="L335" s="31"/>
      <c r="M335" s="142"/>
      <c r="T335" s="52"/>
      <c r="AT335" s="16" t="s">
        <v>130</v>
      </c>
      <c r="AU335" s="16" t="s">
        <v>141</v>
      </c>
    </row>
    <row r="336" spans="2:65" s="1" customFormat="1" ht="126.75">
      <c r="B336" s="31"/>
      <c r="D336" s="139" t="s">
        <v>132</v>
      </c>
      <c r="F336" s="143" t="s">
        <v>487</v>
      </c>
      <c r="I336" s="141"/>
      <c r="L336" s="31"/>
      <c r="M336" s="142"/>
      <c r="T336" s="52"/>
      <c r="AT336" s="16" t="s">
        <v>132</v>
      </c>
      <c r="AU336" s="16" t="s">
        <v>141</v>
      </c>
    </row>
    <row r="337" spans="2:65" s="12" customFormat="1">
      <c r="B337" s="144"/>
      <c r="D337" s="139" t="s">
        <v>134</v>
      </c>
      <c r="E337" s="145" t="s">
        <v>19</v>
      </c>
      <c r="F337" s="146" t="s">
        <v>488</v>
      </c>
      <c r="H337" s="147">
        <v>12.717000000000001</v>
      </c>
      <c r="I337" s="148"/>
      <c r="L337" s="144"/>
      <c r="M337" s="149"/>
      <c r="T337" s="150"/>
      <c r="AT337" s="145" t="s">
        <v>134</v>
      </c>
      <c r="AU337" s="145" t="s">
        <v>141</v>
      </c>
      <c r="AV337" s="12" t="s">
        <v>80</v>
      </c>
      <c r="AW337" s="12" t="s">
        <v>32</v>
      </c>
      <c r="AX337" s="12" t="s">
        <v>71</v>
      </c>
      <c r="AY337" s="145" t="s">
        <v>121</v>
      </c>
    </row>
    <row r="338" spans="2:65" s="12" customFormat="1">
      <c r="B338" s="144"/>
      <c r="D338" s="139" t="s">
        <v>134</v>
      </c>
      <c r="E338" s="145" t="s">
        <v>19</v>
      </c>
      <c r="F338" s="146" t="s">
        <v>489</v>
      </c>
      <c r="H338" s="147">
        <v>7.7270000000000003</v>
      </c>
      <c r="I338" s="148"/>
      <c r="L338" s="144"/>
      <c r="M338" s="149"/>
      <c r="T338" s="150"/>
      <c r="AT338" s="145" t="s">
        <v>134</v>
      </c>
      <c r="AU338" s="145" t="s">
        <v>141</v>
      </c>
      <c r="AV338" s="12" t="s">
        <v>80</v>
      </c>
      <c r="AW338" s="12" t="s">
        <v>32</v>
      </c>
      <c r="AX338" s="12" t="s">
        <v>71</v>
      </c>
      <c r="AY338" s="145" t="s">
        <v>121</v>
      </c>
    </row>
    <row r="339" spans="2:65" s="12" customFormat="1">
      <c r="B339" s="144"/>
      <c r="D339" s="139" t="s">
        <v>134</v>
      </c>
      <c r="E339" s="145" t="s">
        <v>19</v>
      </c>
      <c r="F339" s="146" t="s">
        <v>490</v>
      </c>
      <c r="H339" s="147">
        <v>4.6020000000000003</v>
      </c>
      <c r="I339" s="148"/>
      <c r="L339" s="144"/>
      <c r="M339" s="149"/>
      <c r="T339" s="150"/>
      <c r="AT339" s="145" t="s">
        <v>134</v>
      </c>
      <c r="AU339" s="145" t="s">
        <v>141</v>
      </c>
      <c r="AV339" s="12" t="s">
        <v>80</v>
      </c>
      <c r="AW339" s="12" t="s">
        <v>32</v>
      </c>
      <c r="AX339" s="12" t="s">
        <v>71</v>
      </c>
      <c r="AY339" s="145" t="s">
        <v>121</v>
      </c>
    </row>
    <row r="340" spans="2:65" s="1" customFormat="1" ht="14.45" customHeight="1">
      <c r="B340" s="31"/>
      <c r="C340" s="126" t="s">
        <v>491</v>
      </c>
      <c r="D340" s="126" t="s">
        <v>123</v>
      </c>
      <c r="E340" s="127" t="s">
        <v>492</v>
      </c>
      <c r="F340" s="128" t="s">
        <v>493</v>
      </c>
      <c r="G340" s="129" t="s">
        <v>126</v>
      </c>
      <c r="H340" s="130">
        <v>86.221999999999994</v>
      </c>
      <c r="I340" s="131">
        <v>299.76</v>
      </c>
      <c r="J340" s="132">
        <f>ROUND(I340*H340,2)</f>
        <v>25845.91</v>
      </c>
      <c r="K340" s="128" t="s">
        <v>127</v>
      </c>
      <c r="L340" s="31"/>
      <c r="M340" s="133" t="s">
        <v>19</v>
      </c>
      <c r="N340" s="134" t="s">
        <v>42</v>
      </c>
      <c r="P340" s="135">
        <f>O340*H340</f>
        <v>0</v>
      </c>
      <c r="Q340" s="135">
        <v>0</v>
      </c>
      <c r="R340" s="135">
        <f>Q340*H340</f>
        <v>0</v>
      </c>
      <c r="S340" s="135">
        <v>0</v>
      </c>
      <c r="T340" s="136">
        <f>S340*H340</f>
        <v>0</v>
      </c>
      <c r="AR340" s="137" t="s">
        <v>128</v>
      </c>
      <c r="AT340" s="137" t="s">
        <v>123</v>
      </c>
      <c r="AU340" s="137" t="s">
        <v>141</v>
      </c>
      <c r="AY340" s="16" t="s">
        <v>121</v>
      </c>
      <c r="BE340" s="138">
        <f>IF(N340="základní",J340,0)</f>
        <v>25845.91</v>
      </c>
      <c r="BF340" s="138">
        <f>IF(N340="snížená",J340,0)</f>
        <v>0</v>
      </c>
      <c r="BG340" s="138">
        <f>IF(N340="zákl. přenesená",J340,0)</f>
        <v>0</v>
      </c>
      <c r="BH340" s="138">
        <f>IF(N340="sníž. přenesená",J340,0)</f>
        <v>0</v>
      </c>
      <c r="BI340" s="138">
        <f>IF(N340="nulová",J340,0)</f>
        <v>0</v>
      </c>
      <c r="BJ340" s="16" t="s">
        <v>78</v>
      </c>
      <c r="BK340" s="138">
        <f>ROUND(I340*H340,2)</f>
        <v>25845.91</v>
      </c>
      <c r="BL340" s="16" t="s">
        <v>128</v>
      </c>
      <c r="BM340" s="137" t="s">
        <v>494</v>
      </c>
    </row>
    <row r="341" spans="2:65" s="1" customFormat="1" ht="19.5">
      <c r="B341" s="31"/>
      <c r="D341" s="139" t="s">
        <v>130</v>
      </c>
      <c r="F341" s="140" t="s">
        <v>495</v>
      </c>
      <c r="I341" s="141"/>
      <c r="L341" s="31"/>
      <c r="M341" s="142"/>
      <c r="T341" s="52"/>
      <c r="AT341" s="16" t="s">
        <v>130</v>
      </c>
      <c r="AU341" s="16" t="s">
        <v>141</v>
      </c>
    </row>
    <row r="342" spans="2:65" s="1" customFormat="1" ht="126.75">
      <c r="B342" s="31"/>
      <c r="D342" s="139" t="s">
        <v>132</v>
      </c>
      <c r="F342" s="143" t="s">
        <v>487</v>
      </c>
      <c r="I342" s="141"/>
      <c r="L342" s="31"/>
      <c r="M342" s="142"/>
      <c r="T342" s="52"/>
      <c r="AT342" s="16" t="s">
        <v>132</v>
      </c>
      <c r="AU342" s="16" t="s">
        <v>141</v>
      </c>
    </row>
    <row r="343" spans="2:65" s="12" customFormat="1">
      <c r="B343" s="144"/>
      <c r="D343" s="139" t="s">
        <v>134</v>
      </c>
      <c r="E343" s="145" t="s">
        <v>19</v>
      </c>
      <c r="F343" s="146" t="s">
        <v>467</v>
      </c>
      <c r="H343" s="147">
        <v>50.866999999999997</v>
      </c>
      <c r="I343" s="148"/>
      <c r="L343" s="144"/>
      <c r="M343" s="149"/>
      <c r="T343" s="150"/>
      <c r="AT343" s="145" t="s">
        <v>134</v>
      </c>
      <c r="AU343" s="145" t="s">
        <v>141</v>
      </c>
      <c r="AV343" s="12" t="s">
        <v>80</v>
      </c>
      <c r="AW343" s="12" t="s">
        <v>32</v>
      </c>
      <c r="AX343" s="12" t="s">
        <v>71</v>
      </c>
      <c r="AY343" s="145" t="s">
        <v>121</v>
      </c>
    </row>
    <row r="344" spans="2:65" s="12" customFormat="1">
      <c r="B344" s="144"/>
      <c r="D344" s="139" t="s">
        <v>134</v>
      </c>
      <c r="E344" s="145" t="s">
        <v>19</v>
      </c>
      <c r="F344" s="146" t="s">
        <v>496</v>
      </c>
      <c r="H344" s="147">
        <v>16.77</v>
      </c>
      <c r="I344" s="148"/>
      <c r="L344" s="144"/>
      <c r="M344" s="149"/>
      <c r="T344" s="150"/>
      <c r="AT344" s="145" t="s">
        <v>134</v>
      </c>
      <c r="AU344" s="145" t="s">
        <v>141</v>
      </c>
      <c r="AV344" s="12" t="s">
        <v>80</v>
      </c>
      <c r="AW344" s="12" t="s">
        <v>32</v>
      </c>
      <c r="AX344" s="12" t="s">
        <v>71</v>
      </c>
      <c r="AY344" s="145" t="s">
        <v>121</v>
      </c>
    </row>
    <row r="345" spans="2:65" s="12" customFormat="1">
      <c r="B345" s="144"/>
      <c r="D345" s="139" t="s">
        <v>134</v>
      </c>
      <c r="E345" s="145" t="s">
        <v>19</v>
      </c>
      <c r="F345" s="146" t="s">
        <v>497</v>
      </c>
      <c r="H345" s="147">
        <v>18.585000000000001</v>
      </c>
      <c r="I345" s="148"/>
      <c r="L345" s="144"/>
      <c r="M345" s="149"/>
      <c r="T345" s="150"/>
      <c r="AT345" s="145" t="s">
        <v>134</v>
      </c>
      <c r="AU345" s="145" t="s">
        <v>141</v>
      </c>
      <c r="AV345" s="12" t="s">
        <v>80</v>
      </c>
      <c r="AW345" s="12" t="s">
        <v>32</v>
      </c>
      <c r="AX345" s="12" t="s">
        <v>71</v>
      </c>
      <c r="AY345" s="145" t="s">
        <v>121</v>
      </c>
    </row>
    <row r="346" spans="2:65" s="1" customFormat="1" ht="24.2" customHeight="1">
      <c r="B346" s="31"/>
      <c r="C346" s="126" t="s">
        <v>498</v>
      </c>
      <c r="D346" s="126" t="s">
        <v>123</v>
      </c>
      <c r="E346" s="127" t="s">
        <v>499</v>
      </c>
      <c r="F346" s="128" t="s">
        <v>500</v>
      </c>
      <c r="G346" s="129" t="s">
        <v>182</v>
      </c>
      <c r="H346" s="130">
        <v>13.157</v>
      </c>
      <c r="I346" s="131">
        <v>5226</v>
      </c>
      <c r="J346" s="132">
        <f>ROUND(I346*H346,2)</f>
        <v>68758.48</v>
      </c>
      <c r="K346" s="128" t="s">
        <v>127</v>
      </c>
      <c r="L346" s="31"/>
      <c r="M346" s="133" t="s">
        <v>19</v>
      </c>
      <c r="N346" s="134" t="s">
        <v>42</v>
      </c>
      <c r="P346" s="135">
        <f>O346*H346</f>
        <v>0</v>
      </c>
      <c r="Q346" s="135">
        <v>2.4142999999999999</v>
      </c>
      <c r="R346" s="135">
        <f>Q346*H346</f>
        <v>31.764945099999998</v>
      </c>
      <c r="S346" s="135">
        <v>0</v>
      </c>
      <c r="T346" s="136">
        <f>S346*H346</f>
        <v>0</v>
      </c>
      <c r="AR346" s="137" t="s">
        <v>128</v>
      </c>
      <c r="AT346" s="137" t="s">
        <v>123</v>
      </c>
      <c r="AU346" s="137" t="s">
        <v>141</v>
      </c>
      <c r="AY346" s="16" t="s">
        <v>121</v>
      </c>
      <c r="BE346" s="138">
        <f>IF(N346="základní",J346,0)</f>
        <v>68758.48</v>
      </c>
      <c r="BF346" s="138">
        <f>IF(N346="snížená",J346,0)</f>
        <v>0</v>
      </c>
      <c r="BG346" s="138">
        <f>IF(N346="zákl. přenesená",J346,0)</f>
        <v>0</v>
      </c>
      <c r="BH346" s="138">
        <f>IF(N346="sníž. přenesená",J346,0)</f>
        <v>0</v>
      </c>
      <c r="BI346" s="138">
        <f>IF(N346="nulová",J346,0)</f>
        <v>0</v>
      </c>
      <c r="BJ346" s="16" t="s">
        <v>78</v>
      </c>
      <c r="BK346" s="138">
        <f>ROUND(I346*H346,2)</f>
        <v>68758.48</v>
      </c>
      <c r="BL346" s="16" t="s">
        <v>128</v>
      </c>
      <c r="BM346" s="137" t="s">
        <v>501</v>
      </c>
    </row>
    <row r="347" spans="2:65" s="1" customFormat="1" ht="19.5">
      <c r="B347" s="31"/>
      <c r="D347" s="139" t="s">
        <v>130</v>
      </c>
      <c r="F347" s="140" t="s">
        <v>502</v>
      </c>
      <c r="I347" s="141"/>
      <c r="L347" s="31"/>
      <c r="M347" s="142"/>
      <c r="T347" s="52"/>
      <c r="AT347" s="16" t="s">
        <v>130</v>
      </c>
      <c r="AU347" s="16" t="s">
        <v>141</v>
      </c>
    </row>
    <row r="348" spans="2:65" s="1" customFormat="1" ht="126.75">
      <c r="B348" s="31"/>
      <c r="D348" s="139" t="s">
        <v>132</v>
      </c>
      <c r="F348" s="143" t="s">
        <v>487</v>
      </c>
      <c r="I348" s="141"/>
      <c r="L348" s="31"/>
      <c r="M348" s="142"/>
      <c r="T348" s="52"/>
      <c r="AT348" s="16" t="s">
        <v>132</v>
      </c>
      <c r="AU348" s="16" t="s">
        <v>141</v>
      </c>
    </row>
    <row r="349" spans="2:65" s="13" customFormat="1">
      <c r="B349" s="161"/>
      <c r="D349" s="139" t="s">
        <v>134</v>
      </c>
      <c r="E349" s="162" t="s">
        <v>19</v>
      </c>
      <c r="F349" s="163" t="s">
        <v>503</v>
      </c>
      <c r="H349" s="162" t="s">
        <v>19</v>
      </c>
      <c r="I349" s="164"/>
      <c r="L349" s="161"/>
      <c r="M349" s="165"/>
      <c r="T349" s="166"/>
      <c r="AT349" s="162" t="s">
        <v>134</v>
      </c>
      <c r="AU349" s="162" t="s">
        <v>141</v>
      </c>
      <c r="AV349" s="13" t="s">
        <v>78</v>
      </c>
      <c r="AW349" s="13" t="s">
        <v>32</v>
      </c>
      <c r="AX349" s="13" t="s">
        <v>71</v>
      </c>
      <c r="AY349" s="162" t="s">
        <v>121</v>
      </c>
    </row>
    <row r="350" spans="2:65" s="12" customFormat="1">
      <c r="B350" s="144"/>
      <c r="D350" s="139" t="s">
        <v>134</v>
      </c>
      <c r="E350" s="145" t="s">
        <v>19</v>
      </c>
      <c r="F350" s="146" t="s">
        <v>504</v>
      </c>
      <c r="H350" s="147">
        <v>9.7270000000000003</v>
      </c>
      <c r="I350" s="148"/>
      <c r="L350" s="144"/>
      <c r="M350" s="149"/>
      <c r="T350" s="150"/>
      <c r="AT350" s="145" t="s">
        <v>134</v>
      </c>
      <c r="AU350" s="145" t="s">
        <v>141</v>
      </c>
      <c r="AV350" s="12" t="s">
        <v>80</v>
      </c>
      <c r="AW350" s="12" t="s">
        <v>32</v>
      </c>
      <c r="AX350" s="12" t="s">
        <v>71</v>
      </c>
      <c r="AY350" s="145" t="s">
        <v>121</v>
      </c>
    </row>
    <row r="351" spans="2:65" s="12" customFormat="1">
      <c r="B351" s="144"/>
      <c r="D351" s="139" t="s">
        <v>134</v>
      </c>
      <c r="E351" s="145" t="s">
        <v>19</v>
      </c>
      <c r="F351" s="146" t="s">
        <v>505</v>
      </c>
      <c r="H351" s="147">
        <v>3.43</v>
      </c>
      <c r="I351" s="148"/>
      <c r="L351" s="144"/>
      <c r="M351" s="149"/>
      <c r="T351" s="150"/>
      <c r="AT351" s="145" t="s">
        <v>134</v>
      </c>
      <c r="AU351" s="145" t="s">
        <v>141</v>
      </c>
      <c r="AV351" s="12" t="s">
        <v>80</v>
      </c>
      <c r="AW351" s="12" t="s">
        <v>32</v>
      </c>
      <c r="AX351" s="12" t="s">
        <v>71</v>
      </c>
      <c r="AY351" s="145" t="s">
        <v>121</v>
      </c>
    </row>
    <row r="352" spans="2:65" s="1" customFormat="1" ht="24.2" customHeight="1">
      <c r="B352" s="31"/>
      <c r="C352" s="126" t="s">
        <v>506</v>
      </c>
      <c r="D352" s="126" t="s">
        <v>123</v>
      </c>
      <c r="E352" s="127" t="s">
        <v>507</v>
      </c>
      <c r="F352" s="128" t="s">
        <v>508</v>
      </c>
      <c r="G352" s="129" t="s">
        <v>182</v>
      </c>
      <c r="H352" s="130">
        <v>114.474</v>
      </c>
      <c r="I352" s="131">
        <v>2169.34</v>
      </c>
      <c r="J352" s="132">
        <f>ROUND(I352*H352,2)</f>
        <v>248333.03</v>
      </c>
      <c r="K352" s="128" t="s">
        <v>127</v>
      </c>
      <c r="L352" s="31"/>
      <c r="M352" s="133" t="s">
        <v>19</v>
      </c>
      <c r="N352" s="134" t="s">
        <v>42</v>
      </c>
      <c r="P352" s="135">
        <f>O352*H352</f>
        <v>0</v>
      </c>
      <c r="Q352" s="135">
        <v>2.16</v>
      </c>
      <c r="R352" s="135">
        <f>Q352*H352</f>
        <v>247.26384000000002</v>
      </c>
      <c r="S352" s="135">
        <v>0</v>
      </c>
      <c r="T352" s="136">
        <f>S352*H352</f>
        <v>0</v>
      </c>
      <c r="AR352" s="137" t="s">
        <v>128</v>
      </c>
      <c r="AT352" s="137" t="s">
        <v>123</v>
      </c>
      <c r="AU352" s="137" t="s">
        <v>141</v>
      </c>
      <c r="AY352" s="16" t="s">
        <v>121</v>
      </c>
      <c r="BE352" s="138">
        <f>IF(N352="základní",J352,0)</f>
        <v>248333.03</v>
      </c>
      <c r="BF352" s="138">
        <f>IF(N352="snížená",J352,0)</f>
        <v>0</v>
      </c>
      <c r="BG352" s="138">
        <f>IF(N352="zákl. přenesená",J352,0)</f>
        <v>0</v>
      </c>
      <c r="BH352" s="138">
        <f>IF(N352="sníž. přenesená",J352,0)</f>
        <v>0</v>
      </c>
      <c r="BI352" s="138">
        <f>IF(N352="nulová",J352,0)</f>
        <v>0</v>
      </c>
      <c r="BJ352" s="16" t="s">
        <v>78</v>
      </c>
      <c r="BK352" s="138">
        <f>ROUND(I352*H352,2)</f>
        <v>248333.03</v>
      </c>
      <c r="BL352" s="16" t="s">
        <v>128</v>
      </c>
      <c r="BM352" s="137" t="s">
        <v>509</v>
      </c>
    </row>
    <row r="353" spans="2:65" s="1" customFormat="1" ht="19.5">
      <c r="B353" s="31"/>
      <c r="D353" s="139" t="s">
        <v>130</v>
      </c>
      <c r="F353" s="140" t="s">
        <v>510</v>
      </c>
      <c r="I353" s="141"/>
      <c r="L353" s="31"/>
      <c r="M353" s="142"/>
      <c r="T353" s="52"/>
      <c r="AT353" s="16" t="s">
        <v>130</v>
      </c>
      <c r="AU353" s="16" t="s">
        <v>141</v>
      </c>
    </row>
    <row r="354" spans="2:65" s="1" customFormat="1" ht="97.5">
      <c r="B354" s="31"/>
      <c r="D354" s="139" t="s">
        <v>132</v>
      </c>
      <c r="F354" s="143" t="s">
        <v>511</v>
      </c>
      <c r="I354" s="141"/>
      <c r="L354" s="31"/>
      <c r="M354" s="142"/>
      <c r="T354" s="52"/>
      <c r="AT354" s="16" t="s">
        <v>132</v>
      </c>
      <c r="AU354" s="16" t="s">
        <v>141</v>
      </c>
    </row>
    <row r="355" spans="2:65" s="12" customFormat="1">
      <c r="B355" s="144"/>
      <c r="D355" s="139" t="s">
        <v>134</v>
      </c>
      <c r="E355" s="145" t="s">
        <v>19</v>
      </c>
      <c r="F355" s="146" t="s">
        <v>512</v>
      </c>
      <c r="H355" s="147">
        <v>113.874</v>
      </c>
      <c r="I355" s="148"/>
      <c r="L355" s="144"/>
      <c r="M355" s="149"/>
      <c r="T355" s="150"/>
      <c r="AT355" s="145" t="s">
        <v>134</v>
      </c>
      <c r="AU355" s="145" t="s">
        <v>141</v>
      </c>
      <c r="AV355" s="12" t="s">
        <v>80</v>
      </c>
      <c r="AW355" s="12" t="s">
        <v>32</v>
      </c>
      <c r="AX355" s="12" t="s">
        <v>71</v>
      </c>
      <c r="AY355" s="145" t="s">
        <v>121</v>
      </c>
    </row>
    <row r="356" spans="2:65" s="12" customFormat="1">
      <c r="B356" s="144"/>
      <c r="D356" s="139" t="s">
        <v>134</v>
      </c>
      <c r="E356" s="145" t="s">
        <v>19</v>
      </c>
      <c r="F356" s="146" t="s">
        <v>513</v>
      </c>
      <c r="H356" s="147">
        <v>0.6</v>
      </c>
      <c r="I356" s="148"/>
      <c r="L356" s="144"/>
      <c r="M356" s="149"/>
      <c r="T356" s="150"/>
      <c r="AT356" s="145" t="s">
        <v>134</v>
      </c>
      <c r="AU356" s="145" t="s">
        <v>141</v>
      </c>
      <c r="AV356" s="12" t="s">
        <v>80</v>
      </c>
      <c r="AW356" s="12" t="s">
        <v>32</v>
      </c>
      <c r="AX356" s="12" t="s">
        <v>71</v>
      </c>
      <c r="AY356" s="145" t="s">
        <v>121</v>
      </c>
    </row>
    <row r="357" spans="2:65" s="1" customFormat="1" ht="14.45" customHeight="1">
      <c r="B357" s="31"/>
      <c r="C357" s="126" t="s">
        <v>514</v>
      </c>
      <c r="D357" s="126" t="s">
        <v>123</v>
      </c>
      <c r="E357" s="127" t="s">
        <v>492</v>
      </c>
      <c r="F357" s="128" t="s">
        <v>493</v>
      </c>
      <c r="G357" s="129" t="s">
        <v>126</v>
      </c>
      <c r="H357" s="130">
        <v>382.29199999999997</v>
      </c>
      <c r="I357" s="131">
        <v>332.16</v>
      </c>
      <c r="J357" s="132">
        <f>ROUND(I357*H357,2)</f>
        <v>126982.11</v>
      </c>
      <c r="K357" s="128" t="s">
        <v>127</v>
      </c>
      <c r="L357" s="31"/>
      <c r="M357" s="133" t="s">
        <v>19</v>
      </c>
      <c r="N357" s="134" t="s">
        <v>42</v>
      </c>
      <c r="P357" s="135">
        <f>O357*H357</f>
        <v>0</v>
      </c>
      <c r="Q357" s="135">
        <v>0</v>
      </c>
      <c r="R357" s="135">
        <f>Q357*H357</f>
        <v>0</v>
      </c>
      <c r="S357" s="135">
        <v>0</v>
      </c>
      <c r="T357" s="136">
        <f>S357*H357</f>
        <v>0</v>
      </c>
      <c r="AR357" s="137" t="s">
        <v>128</v>
      </c>
      <c r="AT357" s="137" t="s">
        <v>123</v>
      </c>
      <c r="AU357" s="137" t="s">
        <v>141</v>
      </c>
      <c r="AY357" s="16" t="s">
        <v>121</v>
      </c>
      <c r="BE357" s="138">
        <f>IF(N357="základní",J357,0)</f>
        <v>126982.11</v>
      </c>
      <c r="BF357" s="138">
        <f>IF(N357="snížená",J357,0)</f>
        <v>0</v>
      </c>
      <c r="BG357" s="138">
        <f>IF(N357="zákl. přenesená",J357,0)</f>
        <v>0</v>
      </c>
      <c r="BH357" s="138">
        <f>IF(N357="sníž. přenesená",J357,0)</f>
        <v>0</v>
      </c>
      <c r="BI357" s="138">
        <f>IF(N357="nulová",J357,0)</f>
        <v>0</v>
      </c>
      <c r="BJ357" s="16" t="s">
        <v>78</v>
      </c>
      <c r="BK357" s="138">
        <f>ROUND(I357*H357,2)</f>
        <v>126982.11</v>
      </c>
      <c r="BL357" s="16" t="s">
        <v>128</v>
      </c>
      <c r="BM357" s="137" t="s">
        <v>515</v>
      </c>
    </row>
    <row r="358" spans="2:65" s="1" customFormat="1" ht="19.5">
      <c r="B358" s="31"/>
      <c r="D358" s="139" t="s">
        <v>130</v>
      </c>
      <c r="F358" s="140" t="s">
        <v>495</v>
      </c>
      <c r="I358" s="141"/>
      <c r="L358" s="31"/>
      <c r="M358" s="142"/>
      <c r="T358" s="52"/>
      <c r="AT358" s="16" t="s">
        <v>130</v>
      </c>
      <c r="AU358" s="16" t="s">
        <v>141</v>
      </c>
    </row>
    <row r="359" spans="2:65" s="1" customFormat="1" ht="126.75">
      <c r="B359" s="31"/>
      <c r="D359" s="139" t="s">
        <v>132</v>
      </c>
      <c r="F359" s="143" t="s">
        <v>487</v>
      </c>
      <c r="I359" s="141"/>
      <c r="L359" s="31"/>
      <c r="M359" s="142"/>
      <c r="T359" s="52"/>
      <c r="AT359" s="16" t="s">
        <v>132</v>
      </c>
      <c r="AU359" s="16" t="s">
        <v>141</v>
      </c>
    </row>
    <row r="360" spans="2:65" s="12" customFormat="1">
      <c r="B360" s="144"/>
      <c r="D360" s="139" t="s">
        <v>134</v>
      </c>
      <c r="E360" s="145" t="s">
        <v>19</v>
      </c>
      <c r="F360" s="146" t="s">
        <v>516</v>
      </c>
      <c r="H360" s="147">
        <v>382.29199999999997</v>
      </c>
      <c r="I360" s="148"/>
      <c r="L360" s="144"/>
      <c r="M360" s="149"/>
      <c r="T360" s="150"/>
      <c r="AT360" s="145" t="s">
        <v>134</v>
      </c>
      <c r="AU360" s="145" t="s">
        <v>141</v>
      </c>
      <c r="AV360" s="12" t="s">
        <v>80</v>
      </c>
      <c r="AW360" s="12" t="s">
        <v>32</v>
      </c>
      <c r="AX360" s="12" t="s">
        <v>71</v>
      </c>
      <c r="AY360" s="145" t="s">
        <v>121</v>
      </c>
    </row>
    <row r="361" spans="2:65" s="11" customFormat="1" ht="22.9" customHeight="1">
      <c r="B361" s="114"/>
      <c r="D361" s="115" t="s">
        <v>70</v>
      </c>
      <c r="E361" s="124" t="s">
        <v>160</v>
      </c>
      <c r="F361" s="124" t="s">
        <v>517</v>
      </c>
      <c r="I361" s="117"/>
      <c r="J361" s="125">
        <f>BK361</f>
        <v>14506.85</v>
      </c>
      <c r="L361" s="114"/>
      <c r="M361" s="119"/>
      <c r="P361" s="120">
        <f>P362</f>
        <v>0</v>
      </c>
      <c r="R361" s="120">
        <f>R362</f>
        <v>1.4885154</v>
      </c>
      <c r="T361" s="121">
        <f>T362</f>
        <v>0</v>
      </c>
      <c r="AR361" s="115" t="s">
        <v>78</v>
      </c>
      <c r="AT361" s="122" t="s">
        <v>70</v>
      </c>
      <c r="AU361" s="122" t="s">
        <v>78</v>
      </c>
      <c r="AY361" s="115" t="s">
        <v>121</v>
      </c>
      <c r="BK361" s="123">
        <f>BK362</f>
        <v>14506.85</v>
      </c>
    </row>
    <row r="362" spans="2:65" s="11" customFormat="1" ht="20.85" customHeight="1">
      <c r="B362" s="114"/>
      <c r="D362" s="115" t="s">
        <v>70</v>
      </c>
      <c r="E362" s="124" t="s">
        <v>518</v>
      </c>
      <c r="F362" s="124" t="s">
        <v>519</v>
      </c>
      <c r="I362" s="117"/>
      <c r="J362" s="125">
        <f>BK362</f>
        <v>14506.85</v>
      </c>
      <c r="L362" s="114"/>
      <c r="M362" s="119"/>
      <c r="P362" s="120">
        <f>SUM(P363:P370)</f>
        <v>0</v>
      </c>
      <c r="R362" s="120">
        <f>SUM(R363:R370)</f>
        <v>1.4885154</v>
      </c>
      <c r="T362" s="121">
        <f>SUM(T363:T370)</f>
        <v>0</v>
      </c>
      <c r="AR362" s="115" t="s">
        <v>78</v>
      </c>
      <c r="AT362" s="122" t="s">
        <v>70</v>
      </c>
      <c r="AU362" s="122" t="s">
        <v>80</v>
      </c>
      <c r="AY362" s="115" t="s">
        <v>121</v>
      </c>
      <c r="BK362" s="123">
        <f>SUM(BK363:BK370)</f>
        <v>14506.85</v>
      </c>
    </row>
    <row r="363" spans="2:65" s="1" customFormat="1" ht="24.2" customHeight="1">
      <c r="B363" s="31"/>
      <c r="C363" s="126" t="s">
        <v>520</v>
      </c>
      <c r="D363" s="126" t="s">
        <v>123</v>
      </c>
      <c r="E363" s="127" t="s">
        <v>521</v>
      </c>
      <c r="F363" s="128" t="s">
        <v>522</v>
      </c>
      <c r="G363" s="129" t="s">
        <v>126</v>
      </c>
      <c r="H363" s="130">
        <v>16.18</v>
      </c>
      <c r="I363" s="131">
        <v>851.82</v>
      </c>
      <c r="J363" s="132">
        <f>ROUND(I363*H363,2)</f>
        <v>13782.45</v>
      </c>
      <c r="K363" s="128" t="s">
        <v>127</v>
      </c>
      <c r="L363" s="31"/>
      <c r="M363" s="133" t="s">
        <v>19</v>
      </c>
      <c r="N363" s="134" t="s">
        <v>42</v>
      </c>
      <c r="P363" s="135">
        <f>O363*H363</f>
        <v>0</v>
      </c>
      <c r="Q363" s="135">
        <v>9.153E-2</v>
      </c>
      <c r="R363" s="135">
        <f>Q363*H363</f>
        <v>1.4809554</v>
      </c>
      <c r="S363" s="135">
        <v>0</v>
      </c>
      <c r="T363" s="136">
        <f>S363*H363</f>
        <v>0</v>
      </c>
      <c r="AR363" s="137" t="s">
        <v>128</v>
      </c>
      <c r="AT363" s="137" t="s">
        <v>123</v>
      </c>
      <c r="AU363" s="137" t="s">
        <v>141</v>
      </c>
      <c r="AY363" s="16" t="s">
        <v>121</v>
      </c>
      <c r="BE363" s="138">
        <f>IF(N363="základní",J363,0)</f>
        <v>13782.45</v>
      </c>
      <c r="BF363" s="138">
        <f>IF(N363="snížená",J363,0)</f>
        <v>0</v>
      </c>
      <c r="BG363" s="138">
        <f>IF(N363="zákl. přenesená",J363,0)</f>
        <v>0</v>
      </c>
      <c r="BH363" s="138">
        <f>IF(N363="sníž. přenesená",J363,0)</f>
        <v>0</v>
      </c>
      <c r="BI363" s="138">
        <f>IF(N363="nulová",J363,0)</f>
        <v>0</v>
      </c>
      <c r="BJ363" s="16" t="s">
        <v>78</v>
      </c>
      <c r="BK363" s="138">
        <f>ROUND(I363*H363,2)</f>
        <v>13782.45</v>
      </c>
      <c r="BL363" s="16" t="s">
        <v>128</v>
      </c>
      <c r="BM363" s="137" t="s">
        <v>523</v>
      </c>
    </row>
    <row r="364" spans="2:65" s="1" customFormat="1" ht="29.25">
      <c r="B364" s="31"/>
      <c r="D364" s="139" t="s">
        <v>130</v>
      </c>
      <c r="F364" s="140" t="s">
        <v>524</v>
      </c>
      <c r="I364" s="141"/>
      <c r="L364" s="31"/>
      <c r="M364" s="142"/>
      <c r="T364" s="52"/>
      <c r="AT364" s="16" t="s">
        <v>130</v>
      </c>
      <c r="AU364" s="16" t="s">
        <v>141</v>
      </c>
    </row>
    <row r="365" spans="2:65" s="1" customFormat="1" ht="58.5">
      <c r="B365" s="31"/>
      <c r="D365" s="139" t="s">
        <v>132</v>
      </c>
      <c r="F365" s="143" t="s">
        <v>525</v>
      </c>
      <c r="I365" s="141"/>
      <c r="L365" s="31"/>
      <c r="M365" s="142"/>
      <c r="T365" s="52"/>
      <c r="AT365" s="16" t="s">
        <v>132</v>
      </c>
      <c r="AU365" s="16" t="s">
        <v>141</v>
      </c>
    </row>
    <row r="366" spans="2:65" s="12" customFormat="1">
      <c r="B366" s="144"/>
      <c r="D366" s="139" t="s">
        <v>134</v>
      </c>
      <c r="E366" s="145" t="s">
        <v>19</v>
      </c>
      <c r="F366" s="146" t="s">
        <v>526</v>
      </c>
      <c r="H366" s="147">
        <v>8.58</v>
      </c>
      <c r="I366" s="148"/>
      <c r="L366" s="144"/>
      <c r="M366" s="149"/>
      <c r="T366" s="150"/>
      <c r="AT366" s="145" t="s">
        <v>134</v>
      </c>
      <c r="AU366" s="145" t="s">
        <v>141</v>
      </c>
      <c r="AV366" s="12" t="s">
        <v>80</v>
      </c>
      <c r="AW366" s="12" t="s">
        <v>32</v>
      </c>
      <c r="AX366" s="12" t="s">
        <v>71</v>
      </c>
      <c r="AY366" s="145" t="s">
        <v>121</v>
      </c>
    </row>
    <row r="367" spans="2:65" s="12" customFormat="1">
      <c r="B367" s="144"/>
      <c r="D367" s="139" t="s">
        <v>134</v>
      </c>
      <c r="E367" s="145" t="s">
        <v>19</v>
      </c>
      <c r="F367" s="146" t="s">
        <v>527</v>
      </c>
      <c r="H367" s="147">
        <v>7.6</v>
      </c>
      <c r="I367" s="148"/>
      <c r="L367" s="144"/>
      <c r="M367" s="149"/>
      <c r="T367" s="150"/>
      <c r="AT367" s="145" t="s">
        <v>134</v>
      </c>
      <c r="AU367" s="145" t="s">
        <v>141</v>
      </c>
      <c r="AV367" s="12" t="s">
        <v>80</v>
      </c>
      <c r="AW367" s="12" t="s">
        <v>32</v>
      </c>
      <c r="AX367" s="12" t="s">
        <v>71</v>
      </c>
      <c r="AY367" s="145" t="s">
        <v>121</v>
      </c>
    </row>
    <row r="368" spans="2:65" s="1" customFormat="1" ht="14.45" customHeight="1">
      <c r="B368" s="31"/>
      <c r="C368" s="126" t="s">
        <v>528</v>
      </c>
      <c r="D368" s="126" t="s">
        <v>123</v>
      </c>
      <c r="E368" s="127" t="s">
        <v>529</v>
      </c>
      <c r="F368" s="128" t="s">
        <v>530</v>
      </c>
      <c r="G368" s="129" t="s">
        <v>126</v>
      </c>
      <c r="H368" s="130">
        <v>7.56</v>
      </c>
      <c r="I368" s="131">
        <v>95.82</v>
      </c>
      <c r="J368" s="132">
        <f>ROUND(I368*H368,2)</f>
        <v>724.4</v>
      </c>
      <c r="K368" s="128" t="s">
        <v>127</v>
      </c>
      <c r="L368" s="31"/>
      <c r="M368" s="133" t="s">
        <v>19</v>
      </c>
      <c r="N368" s="134" t="s">
        <v>42</v>
      </c>
      <c r="P368" s="135">
        <f>O368*H368</f>
        <v>0</v>
      </c>
      <c r="Q368" s="135">
        <v>1E-3</v>
      </c>
      <c r="R368" s="135">
        <f>Q368*H368</f>
        <v>7.5599999999999999E-3</v>
      </c>
      <c r="S368" s="135">
        <v>0</v>
      </c>
      <c r="T368" s="136">
        <f>S368*H368</f>
        <v>0</v>
      </c>
      <c r="AR368" s="137" t="s">
        <v>128</v>
      </c>
      <c r="AT368" s="137" t="s">
        <v>123</v>
      </c>
      <c r="AU368" s="137" t="s">
        <v>141</v>
      </c>
      <c r="AY368" s="16" t="s">
        <v>121</v>
      </c>
      <c r="BE368" s="138">
        <f>IF(N368="základní",J368,0)</f>
        <v>724.4</v>
      </c>
      <c r="BF368" s="138">
        <f>IF(N368="snížená",J368,0)</f>
        <v>0</v>
      </c>
      <c r="BG368" s="138">
        <f>IF(N368="zákl. přenesená",J368,0)</f>
        <v>0</v>
      </c>
      <c r="BH368" s="138">
        <f>IF(N368="sníž. přenesená",J368,0)</f>
        <v>0</v>
      </c>
      <c r="BI368" s="138">
        <f>IF(N368="nulová",J368,0)</f>
        <v>0</v>
      </c>
      <c r="BJ368" s="16" t="s">
        <v>78</v>
      </c>
      <c r="BK368" s="138">
        <f>ROUND(I368*H368,2)</f>
        <v>724.4</v>
      </c>
      <c r="BL368" s="16" t="s">
        <v>128</v>
      </c>
      <c r="BM368" s="137" t="s">
        <v>531</v>
      </c>
    </row>
    <row r="369" spans="2:65" s="1" customFormat="1" ht="19.5">
      <c r="B369" s="31"/>
      <c r="D369" s="139" t="s">
        <v>130</v>
      </c>
      <c r="F369" s="140" t="s">
        <v>532</v>
      </c>
      <c r="I369" s="141"/>
      <c r="L369" s="31"/>
      <c r="M369" s="142"/>
      <c r="T369" s="52"/>
      <c r="AT369" s="16" t="s">
        <v>130</v>
      </c>
      <c r="AU369" s="16" t="s">
        <v>141</v>
      </c>
    </row>
    <row r="370" spans="2:65" s="12" customFormat="1">
      <c r="B370" s="144"/>
      <c r="D370" s="139" t="s">
        <v>134</v>
      </c>
      <c r="E370" s="145" t="s">
        <v>19</v>
      </c>
      <c r="F370" s="146" t="s">
        <v>533</v>
      </c>
      <c r="H370" s="147">
        <v>7.56</v>
      </c>
      <c r="I370" s="148"/>
      <c r="L370" s="144"/>
      <c r="M370" s="149"/>
      <c r="T370" s="150"/>
      <c r="AT370" s="145" t="s">
        <v>134</v>
      </c>
      <c r="AU370" s="145" t="s">
        <v>141</v>
      </c>
      <c r="AV370" s="12" t="s">
        <v>80</v>
      </c>
      <c r="AW370" s="12" t="s">
        <v>32</v>
      </c>
      <c r="AX370" s="12" t="s">
        <v>71</v>
      </c>
      <c r="AY370" s="145" t="s">
        <v>121</v>
      </c>
    </row>
    <row r="371" spans="2:65" s="11" customFormat="1" ht="22.9" customHeight="1">
      <c r="B371" s="114"/>
      <c r="D371" s="115" t="s">
        <v>70</v>
      </c>
      <c r="E371" s="124" t="s">
        <v>173</v>
      </c>
      <c r="F371" s="124" t="s">
        <v>534</v>
      </c>
      <c r="I371" s="117"/>
      <c r="J371" s="125">
        <f>BK371</f>
        <v>7198.1100000000006</v>
      </c>
      <c r="L371" s="114"/>
      <c r="M371" s="119"/>
      <c r="P371" s="120">
        <f>SUM(P372:P379)</f>
        <v>0</v>
      </c>
      <c r="R371" s="120">
        <f>SUM(R372:R379)</f>
        <v>5.3400000000000003E-2</v>
      </c>
      <c r="T371" s="121">
        <f>SUM(T372:T379)</f>
        <v>0</v>
      </c>
      <c r="AR371" s="115" t="s">
        <v>78</v>
      </c>
      <c r="AT371" s="122" t="s">
        <v>70</v>
      </c>
      <c r="AU371" s="122" t="s">
        <v>78</v>
      </c>
      <c r="AY371" s="115" t="s">
        <v>121</v>
      </c>
      <c r="BK371" s="123">
        <f>SUM(BK372:BK379)</f>
        <v>7198.1100000000006</v>
      </c>
    </row>
    <row r="372" spans="2:65" s="1" customFormat="1" ht="24.2" customHeight="1">
      <c r="B372" s="31"/>
      <c r="C372" s="126" t="s">
        <v>535</v>
      </c>
      <c r="D372" s="126" t="s">
        <v>123</v>
      </c>
      <c r="E372" s="127" t="s">
        <v>536</v>
      </c>
      <c r="F372" s="128" t="s">
        <v>537</v>
      </c>
      <c r="G372" s="129" t="s">
        <v>182</v>
      </c>
      <c r="H372" s="130">
        <v>1</v>
      </c>
      <c r="I372" s="131">
        <v>4724.76</v>
      </c>
      <c r="J372" s="132">
        <f>ROUND(I372*H372,2)</f>
        <v>4724.76</v>
      </c>
      <c r="K372" s="128" t="s">
        <v>127</v>
      </c>
      <c r="L372" s="31"/>
      <c r="M372" s="133" t="s">
        <v>19</v>
      </c>
      <c r="N372" s="134" t="s">
        <v>42</v>
      </c>
      <c r="P372" s="135">
        <f>O372*H372</f>
        <v>0</v>
      </c>
      <c r="Q372" s="135">
        <v>0</v>
      </c>
      <c r="R372" s="135">
        <f>Q372*H372</f>
        <v>0</v>
      </c>
      <c r="S372" s="135">
        <v>0</v>
      </c>
      <c r="T372" s="136">
        <f>S372*H372</f>
        <v>0</v>
      </c>
      <c r="AR372" s="137" t="s">
        <v>128</v>
      </c>
      <c r="AT372" s="137" t="s">
        <v>123</v>
      </c>
      <c r="AU372" s="137" t="s">
        <v>80</v>
      </c>
      <c r="AY372" s="16" t="s">
        <v>121</v>
      </c>
      <c r="BE372" s="138">
        <f>IF(N372="základní",J372,0)</f>
        <v>4724.76</v>
      </c>
      <c r="BF372" s="138">
        <f>IF(N372="snížená",J372,0)</f>
        <v>0</v>
      </c>
      <c r="BG372" s="138">
        <f>IF(N372="zákl. přenesená",J372,0)</f>
        <v>0</v>
      </c>
      <c r="BH372" s="138">
        <f>IF(N372="sníž. přenesená",J372,0)</f>
        <v>0</v>
      </c>
      <c r="BI372" s="138">
        <f>IF(N372="nulová",J372,0)</f>
        <v>0</v>
      </c>
      <c r="BJ372" s="16" t="s">
        <v>78</v>
      </c>
      <c r="BK372" s="138">
        <f>ROUND(I372*H372,2)</f>
        <v>4724.76</v>
      </c>
      <c r="BL372" s="16" t="s">
        <v>128</v>
      </c>
      <c r="BM372" s="137" t="s">
        <v>538</v>
      </c>
    </row>
    <row r="373" spans="2:65" s="1" customFormat="1" ht="19.5">
      <c r="B373" s="31"/>
      <c r="D373" s="139" t="s">
        <v>130</v>
      </c>
      <c r="F373" s="140" t="s">
        <v>539</v>
      </c>
      <c r="I373" s="141"/>
      <c r="L373" s="31"/>
      <c r="M373" s="142"/>
      <c r="T373" s="52"/>
      <c r="AT373" s="16" t="s">
        <v>130</v>
      </c>
      <c r="AU373" s="16" t="s">
        <v>80</v>
      </c>
    </row>
    <row r="374" spans="2:65" s="1" customFormat="1" ht="48.75">
      <c r="B374" s="31"/>
      <c r="D374" s="139" t="s">
        <v>132</v>
      </c>
      <c r="F374" s="143" t="s">
        <v>540</v>
      </c>
      <c r="I374" s="141"/>
      <c r="L374" s="31"/>
      <c r="M374" s="142"/>
      <c r="T374" s="52"/>
      <c r="AT374" s="16" t="s">
        <v>132</v>
      </c>
      <c r="AU374" s="16" t="s">
        <v>80</v>
      </c>
    </row>
    <row r="375" spans="2:65" s="12" customFormat="1">
      <c r="B375" s="144"/>
      <c r="D375" s="139" t="s">
        <v>134</v>
      </c>
      <c r="E375" s="145" t="s">
        <v>19</v>
      </c>
      <c r="F375" s="146" t="s">
        <v>541</v>
      </c>
      <c r="H375" s="147">
        <v>1</v>
      </c>
      <c r="I375" s="148"/>
      <c r="L375" s="144"/>
      <c r="M375" s="149"/>
      <c r="T375" s="150"/>
      <c r="AT375" s="145" t="s">
        <v>134</v>
      </c>
      <c r="AU375" s="145" t="s">
        <v>80</v>
      </c>
      <c r="AV375" s="12" t="s">
        <v>80</v>
      </c>
      <c r="AW375" s="12" t="s">
        <v>32</v>
      </c>
      <c r="AX375" s="12" t="s">
        <v>71</v>
      </c>
      <c r="AY375" s="145" t="s">
        <v>121</v>
      </c>
    </row>
    <row r="376" spans="2:65" s="1" customFormat="1" ht="24.2" customHeight="1">
      <c r="B376" s="31"/>
      <c r="C376" s="126" t="s">
        <v>542</v>
      </c>
      <c r="D376" s="126" t="s">
        <v>123</v>
      </c>
      <c r="E376" s="127" t="s">
        <v>543</v>
      </c>
      <c r="F376" s="128" t="s">
        <v>544</v>
      </c>
      <c r="G376" s="129" t="s">
        <v>444</v>
      </c>
      <c r="H376" s="130">
        <v>5</v>
      </c>
      <c r="I376" s="131">
        <v>494.67</v>
      </c>
      <c r="J376" s="132">
        <f>ROUND(I376*H376,2)</f>
        <v>2473.35</v>
      </c>
      <c r="K376" s="128" t="s">
        <v>127</v>
      </c>
      <c r="L376" s="31"/>
      <c r="M376" s="133" t="s">
        <v>19</v>
      </c>
      <c r="N376" s="134" t="s">
        <v>42</v>
      </c>
      <c r="P376" s="135">
        <f>O376*H376</f>
        <v>0</v>
      </c>
      <c r="Q376" s="135">
        <v>1.068E-2</v>
      </c>
      <c r="R376" s="135">
        <f>Q376*H376</f>
        <v>5.3400000000000003E-2</v>
      </c>
      <c r="S376" s="135">
        <v>0</v>
      </c>
      <c r="T376" s="136">
        <f>S376*H376</f>
        <v>0</v>
      </c>
      <c r="AR376" s="137" t="s">
        <v>128</v>
      </c>
      <c r="AT376" s="137" t="s">
        <v>123</v>
      </c>
      <c r="AU376" s="137" t="s">
        <v>80</v>
      </c>
      <c r="AY376" s="16" t="s">
        <v>121</v>
      </c>
      <c r="BE376" s="138">
        <f>IF(N376="základní",J376,0)</f>
        <v>2473.35</v>
      </c>
      <c r="BF376" s="138">
        <f>IF(N376="snížená",J376,0)</f>
        <v>0</v>
      </c>
      <c r="BG376" s="138">
        <f>IF(N376="zákl. přenesená",J376,0)</f>
        <v>0</v>
      </c>
      <c r="BH376" s="138">
        <f>IF(N376="sníž. přenesená",J376,0)</f>
        <v>0</v>
      </c>
      <c r="BI376" s="138">
        <f>IF(N376="nulová",J376,0)</f>
        <v>0</v>
      </c>
      <c r="BJ376" s="16" t="s">
        <v>78</v>
      </c>
      <c r="BK376" s="138">
        <f>ROUND(I376*H376,2)</f>
        <v>2473.35</v>
      </c>
      <c r="BL376" s="16" t="s">
        <v>128</v>
      </c>
      <c r="BM376" s="137" t="s">
        <v>545</v>
      </c>
    </row>
    <row r="377" spans="2:65" s="1" customFormat="1" ht="58.5">
      <c r="B377" s="31"/>
      <c r="D377" s="139" t="s">
        <v>130</v>
      </c>
      <c r="F377" s="140" t="s">
        <v>546</v>
      </c>
      <c r="I377" s="141"/>
      <c r="L377" s="31"/>
      <c r="M377" s="142"/>
      <c r="T377" s="52"/>
      <c r="AT377" s="16" t="s">
        <v>130</v>
      </c>
      <c r="AU377" s="16" t="s">
        <v>80</v>
      </c>
    </row>
    <row r="378" spans="2:65" s="1" customFormat="1" ht="87.75">
      <c r="B378" s="31"/>
      <c r="D378" s="139" t="s">
        <v>132</v>
      </c>
      <c r="F378" s="143" t="s">
        <v>547</v>
      </c>
      <c r="I378" s="141"/>
      <c r="L378" s="31"/>
      <c r="M378" s="142"/>
      <c r="T378" s="52"/>
      <c r="AT378" s="16" t="s">
        <v>132</v>
      </c>
      <c r="AU378" s="16" t="s">
        <v>80</v>
      </c>
    </row>
    <row r="379" spans="2:65" s="12" customFormat="1">
      <c r="B379" s="144"/>
      <c r="D379" s="139" t="s">
        <v>134</v>
      </c>
      <c r="E379" s="145" t="s">
        <v>19</v>
      </c>
      <c r="F379" s="146" t="s">
        <v>548</v>
      </c>
      <c r="H379" s="147">
        <v>5</v>
      </c>
      <c r="I379" s="148"/>
      <c r="L379" s="144"/>
      <c r="M379" s="149"/>
      <c r="T379" s="150"/>
      <c r="AT379" s="145" t="s">
        <v>134</v>
      </c>
      <c r="AU379" s="145" t="s">
        <v>80</v>
      </c>
      <c r="AV379" s="12" t="s">
        <v>80</v>
      </c>
      <c r="AW379" s="12" t="s">
        <v>32</v>
      </c>
      <c r="AX379" s="12" t="s">
        <v>71</v>
      </c>
      <c r="AY379" s="145" t="s">
        <v>121</v>
      </c>
    </row>
    <row r="380" spans="2:65" s="11" customFormat="1" ht="22.9" customHeight="1">
      <c r="B380" s="114"/>
      <c r="D380" s="115" t="s">
        <v>70</v>
      </c>
      <c r="E380" s="124" t="s">
        <v>179</v>
      </c>
      <c r="F380" s="124" t="s">
        <v>549</v>
      </c>
      <c r="I380" s="117"/>
      <c r="J380" s="125">
        <f>BK380</f>
        <v>20529.010000000002</v>
      </c>
      <c r="L380" s="114"/>
      <c r="M380" s="119"/>
      <c r="P380" s="120">
        <f>P381+P386</f>
        <v>0</v>
      </c>
      <c r="R380" s="120">
        <f>R381+R386</f>
        <v>7.0500000000000007E-2</v>
      </c>
      <c r="T380" s="121">
        <f>T381+T386</f>
        <v>13</v>
      </c>
      <c r="AR380" s="115" t="s">
        <v>78</v>
      </c>
      <c r="AT380" s="122" t="s">
        <v>70</v>
      </c>
      <c r="AU380" s="122" t="s">
        <v>78</v>
      </c>
      <c r="AY380" s="115" t="s">
        <v>121</v>
      </c>
      <c r="BK380" s="123">
        <f>BK381+BK386</f>
        <v>20529.010000000002</v>
      </c>
    </row>
    <row r="381" spans="2:65" s="11" customFormat="1" ht="20.85" customHeight="1">
      <c r="B381" s="114"/>
      <c r="D381" s="115" t="s">
        <v>70</v>
      </c>
      <c r="E381" s="124" t="s">
        <v>550</v>
      </c>
      <c r="F381" s="124" t="s">
        <v>551</v>
      </c>
      <c r="I381" s="117"/>
      <c r="J381" s="125">
        <f>BK381</f>
        <v>10020.39</v>
      </c>
      <c r="L381" s="114"/>
      <c r="M381" s="119"/>
      <c r="P381" s="120">
        <f>SUM(P382:P385)</f>
        <v>0</v>
      </c>
      <c r="R381" s="120">
        <f>SUM(R382:R385)</f>
        <v>7.0500000000000007E-2</v>
      </c>
      <c r="T381" s="121">
        <f>SUM(T382:T385)</f>
        <v>0</v>
      </c>
      <c r="AR381" s="115" t="s">
        <v>78</v>
      </c>
      <c r="AT381" s="122" t="s">
        <v>70</v>
      </c>
      <c r="AU381" s="122" t="s">
        <v>80</v>
      </c>
      <c r="AY381" s="115" t="s">
        <v>121</v>
      </c>
      <c r="BK381" s="123">
        <f>SUM(BK382:BK385)</f>
        <v>10020.39</v>
      </c>
    </row>
    <row r="382" spans="2:65" s="1" customFormat="1" ht="24.2" customHeight="1">
      <c r="B382" s="31"/>
      <c r="C382" s="126" t="s">
        <v>518</v>
      </c>
      <c r="D382" s="126" t="s">
        <v>123</v>
      </c>
      <c r="E382" s="127" t="s">
        <v>552</v>
      </c>
      <c r="F382" s="128" t="s">
        <v>553</v>
      </c>
      <c r="G382" s="129" t="s">
        <v>444</v>
      </c>
      <c r="H382" s="130">
        <v>3</v>
      </c>
      <c r="I382" s="131">
        <v>3340.13</v>
      </c>
      <c r="J382" s="132">
        <f>ROUND(I382*H382,2)</f>
        <v>10020.39</v>
      </c>
      <c r="K382" s="128" t="s">
        <v>127</v>
      </c>
      <c r="L382" s="31"/>
      <c r="M382" s="133" t="s">
        <v>19</v>
      </c>
      <c r="N382" s="134" t="s">
        <v>42</v>
      </c>
      <c r="P382" s="135">
        <f>O382*H382</f>
        <v>0</v>
      </c>
      <c r="Q382" s="135">
        <v>2.35E-2</v>
      </c>
      <c r="R382" s="135">
        <f>Q382*H382</f>
        <v>7.0500000000000007E-2</v>
      </c>
      <c r="S382" s="135">
        <v>0</v>
      </c>
      <c r="T382" s="136">
        <f>S382*H382</f>
        <v>0</v>
      </c>
      <c r="AR382" s="137" t="s">
        <v>128</v>
      </c>
      <c r="AT382" s="137" t="s">
        <v>123</v>
      </c>
      <c r="AU382" s="137" t="s">
        <v>141</v>
      </c>
      <c r="AY382" s="16" t="s">
        <v>121</v>
      </c>
      <c r="BE382" s="138">
        <f>IF(N382="základní",J382,0)</f>
        <v>10020.39</v>
      </c>
      <c r="BF382" s="138">
        <f>IF(N382="snížená",J382,0)</f>
        <v>0</v>
      </c>
      <c r="BG382" s="138">
        <f>IF(N382="zákl. přenesená",J382,0)</f>
        <v>0</v>
      </c>
      <c r="BH382" s="138">
        <f>IF(N382="sníž. přenesená",J382,0)</f>
        <v>0</v>
      </c>
      <c r="BI382" s="138">
        <f>IF(N382="nulová",J382,0)</f>
        <v>0</v>
      </c>
      <c r="BJ382" s="16" t="s">
        <v>78</v>
      </c>
      <c r="BK382" s="138">
        <f>ROUND(I382*H382,2)</f>
        <v>10020.39</v>
      </c>
      <c r="BL382" s="16" t="s">
        <v>128</v>
      </c>
      <c r="BM382" s="137" t="s">
        <v>554</v>
      </c>
    </row>
    <row r="383" spans="2:65" s="1" customFormat="1" ht="19.5">
      <c r="B383" s="31"/>
      <c r="D383" s="139" t="s">
        <v>130</v>
      </c>
      <c r="F383" s="140" t="s">
        <v>555</v>
      </c>
      <c r="I383" s="141"/>
      <c r="L383" s="31"/>
      <c r="M383" s="142"/>
      <c r="T383" s="52"/>
      <c r="AT383" s="16" t="s">
        <v>130</v>
      </c>
      <c r="AU383" s="16" t="s">
        <v>141</v>
      </c>
    </row>
    <row r="384" spans="2:65" s="1" customFormat="1" ht="48.75">
      <c r="B384" s="31"/>
      <c r="D384" s="139" t="s">
        <v>132</v>
      </c>
      <c r="F384" s="143" t="s">
        <v>556</v>
      </c>
      <c r="I384" s="141"/>
      <c r="L384" s="31"/>
      <c r="M384" s="142"/>
      <c r="T384" s="52"/>
      <c r="AT384" s="16" t="s">
        <v>132</v>
      </c>
      <c r="AU384" s="16" t="s">
        <v>141</v>
      </c>
    </row>
    <row r="385" spans="2:65" s="12" customFormat="1">
      <c r="B385" s="144"/>
      <c r="D385" s="139" t="s">
        <v>134</v>
      </c>
      <c r="E385" s="145" t="s">
        <v>19</v>
      </c>
      <c r="F385" s="146" t="s">
        <v>557</v>
      </c>
      <c r="H385" s="147">
        <v>3</v>
      </c>
      <c r="I385" s="148"/>
      <c r="L385" s="144"/>
      <c r="M385" s="149"/>
      <c r="T385" s="150"/>
      <c r="AT385" s="145" t="s">
        <v>134</v>
      </c>
      <c r="AU385" s="145" t="s">
        <v>141</v>
      </c>
      <c r="AV385" s="12" t="s">
        <v>80</v>
      </c>
      <c r="AW385" s="12" t="s">
        <v>32</v>
      </c>
      <c r="AX385" s="12" t="s">
        <v>71</v>
      </c>
      <c r="AY385" s="145" t="s">
        <v>121</v>
      </c>
    </row>
    <row r="386" spans="2:65" s="11" customFormat="1" ht="20.85" customHeight="1">
      <c r="B386" s="114"/>
      <c r="D386" s="115" t="s">
        <v>70</v>
      </c>
      <c r="E386" s="124" t="s">
        <v>558</v>
      </c>
      <c r="F386" s="124" t="s">
        <v>559</v>
      </c>
      <c r="I386" s="117"/>
      <c r="J386" s="125">
        <f>BK386</f>
        <v>10508.62</v>
      </c>
      <c r="L386" s="114"/>
      <c r="M386" s="119"/>
      <c r="P386" s="120">
        <f>SUM(P387:P394)</f>
        <v>0</v>
      </c>
      <c r="R386" s="120">
        <f>SUM(R387:R394)</f>
        <v>0</v>
      </c>
      <c r="T386" s="121">
        <f>SUM(T387:T394)</f>
        <v>13</v>
      </c>
      <c r="AR386" s="115" t="s">
        <v>78</v>
      </c>
      <c r="AT386" s="122" t="s">
        <v>70</v>
      </c>
      <c r="AU386" s="122" t="s">
        <v>80</v>
      </c>
      <c r="AY386" s="115" t="s">
        <v>121</v>
      </c>
      <c r="BK386" s="123">
        <f>SUM(BK387:BK394)</f>
        <v>10508.62</v>
      </c>
    </row>
    <row r="387" spans="2:65" s="1" customFormat="1" ht="24.2" customHeight="1">
      <c r="B387" s="31"/>
      <c r="C387" s="126" t="s">
        <v>560</v>
      </c>
      <c r="D387" s="126" t="s">
        <v>123</v>
      </c>
      <c r="E387" s="127" t="s">
        <v>561</v>
      </c>
      <c r="F387" s="128" t="s">
        <v>562</v>
      </c>
      <c r="G387" s="129" t="s">
        <v>182</v>
      </c>
      <c r="H387" s="130">
        <v>1</v>
      </c>
      <c r="I387" s="131">
        <v>3566.82</v>
      </c>
      <c r="J387" s="132">
        <f>ROUND(I387*H387,2)</f>
        <v>3566.82</v>
      </c>
      <c r="K387" s="128" t="s">
        <v>127</v>
      </c>
      <c r="L387" s="31"/>
      <c r="M387" s="133" t="s">
        <v>19</v>
      </c>
      <c r="N387" s="134" t="s">
        <v>42</v>
      </c>
      <c r="P387" s="135">
        <f>O387*H387</f>
        <v>0</v>
      </c>
      <c r="Q387" s="135">
        <v>0</v>
      </c>
      <c r="R387" s="135">
        <f>Q387*H387</f>
        <v>0</v>
      </c>
      <c r="S387" s="135">
        <v>2.5</v>
      </c>
      <c r="T387" s="136">
        <f>S387*H387</f>
        <v>2.5</v>
      </c>
      <c r="AR387" s="137" t="s">
        <v>128</v>
      </c>
      <c r="AT387" s="137" t="s">
        <v>123</v>
      </c>
      <c r="AU387" s="137" t="s">
        <v>141</v>
      </c>
      <c r="AY387" s="16" t="s">
        <v>121</v>
      </c>
      <c r="BE387" s="138">
        <f>IF(N387="základní",J387,0)</f>
        <v>3566.82</v>
      </c>
      <c r="BF387" s="138">
        <f>IF(N387="snížená",J387,0)</f>
        <v>0</v>
      </c>
      <c r="BG387" s="138">
        <f>IF(N387="zákl. přenesená",J387,0)</f>
        <v>0</v>
      </c>
      <c r="BH387" s="138">
        <f>IF(N387="sníž. přenesená",J387,0)</f>
        <v>0</v>
      </c>
      <c r="BI387" s="138">
        <f>IF(N387="nulová",J387,0)</f>
        <v>0</v>
      </c>
      <c r="BJ387" s="16" t="s">
        <v>78</v>
      </c>
      <c r="BK387" s="138">
        <f>ROUND(I387*H387,2)</f>
        <v>3566.82</v>
      </c>
      <c r="BL387" s="16" t="s">
        <v>128</v>
      </c>
      <c r="BM387" s="137" t="s">
        <v>563</v>
      </c>
    </row>
    <row r="388" spans="2:65" s="1" customFormat="1" ht="19.5">
      <c r="B388" s="31"/>
      <c r="D388" s="139" t="s">
        <v>130</v>
      </c>
      <c r="F388" s="140" t="s">
        <v>564</v>
      </c>
      <c r="I388" s="141"/>
      <c r="L388" s="31"/>
      <c r="M388" s="142"/>
      <c r="T388" s="52"/>
      <c r="AT388" s="16" t="s">
        <v>130</v>
      </c>
      <c r="AU388" s="16" t="s">
        <v>141</v>
      </c>
    </row>
    <row r="389" spans="2:65" s="1" customFormat="1" ht="48.75">
      <c r="B389" s="31"/>
      <c r="D389" s="139" t="s">
        <v>132</v>
      </c>
      <c r="F389" s="143" t="s">
        <v>565</v>
      </c>
      <c r="I389" s="141"/>
      <c r="L389" s="31"/>
      <c r="M389" s="142"/>
      <c r="T389" s="52"/>
      <c r="AT389" s="16" t="s">
        <v>132</v>
      </c>
      <c r="AU389" s="16" t="s">
        <v>141</v>
      </c>
    </row>
    <row r="390" spans="2:65" s="12" customFormat="1">
      <c r="B390" s="144"/>
      <c r="D390" s="139" t="s">
        <v>134</v>
      </c>
      <c r="E390" s="145" t="s">
        <v>19</v>
      </c>
      <c r="F390" s="146" t="s">
        <v>566</v>
      </c>
      <c r="H390" s="147">
        <v>1</v>
      </c>
      <c r="I390" s="148"/>
      <c r="L390" s="144"/>
      <c r="M390" s="149"/>
      <c r="T390" s="150"/>
      <c r="AT390" s="145" t="s">
        <v>134</v>
      </c>
      <c r="AU390" s="145" t="s">
        <v>141</v>
      </c>
      <c r="AV390" s="12" t="s">
        <v>80</v>
      </c>
      <c r="AW390" s="12" t="s">
        <v>32</v>
      </c>
      <c r="AX390" s="12" t="s">
        <v>71</v>
      </c>
      <c r="AY390" s="145" t="s">
        <v>121</v>
      </c>
    </row>
    <row r="391" spans="2:65" s="1" customFormat="1" ht="24.2" customHeight="1">
      <c r="B391" s="31"/>
      <c r="C391" s="126" t="s">
        <v>567</v>
      </c>
      <c r="D391" s="126" t="s">
        <v>123</v>
      </c>
      <c r="E391" s="127" t="s">
        <v>568</v>
      </c>
      <c r="F391" s="128" t="s">
        <v>569</v>
      </c>
      <c r="G391" s="129" t="s">
        <v>182</v>
      </c>
      <c r="H391" s="130">
        <v>4.2</v>
      </c>
      <c r="I391" s="131">
        <v>1652.81</v>
      </c>
      <c r="J391" s="132">
        <f>ROUND(I391*H391,2)</f>
        <v>6941.8</v>
      </c>
      <c r="K391" s="128" t="s">
        <v>127</v>
      </c>
      <c r="L391" s="31"/>
      <c r="M391" s="133" t="s">
        <v>19</v>
      </c>
      <c r="N391" s="134" t="s">
        <v>42</v>
      </c>
      <c r="P391" s="135">
        <f>O391*H391</f>
        <v>0</v>
      </c>
      <c r="Q391" s="135">
        <v>0</v>
      </c>
      <c r="R391" s="135">
        <f>Q391*H391</f>
        <v>0</v>
      </c>
      <c r="S391" s="135">
        <v>2.5</v>
      </c>
      <c r="T391" s="136">
        <f>S391*H391</f>
        <v>10.5</v>
      </c>
      <c r="AR391" s="137" t="s">
        <v>128</v>
      </c>
      <c r="AT391" s="137" t="s">
        <v>123</v>
      </c>
      <c r="AU391" s="137" t="s">
        <v>141</v>
      </c>
      <c r="AY391" s="16" t="s">
        <v>121</v>
      </c>
      <c r="BE391" s="138">
        <f>IF(N391="základní",J391,0)</f>
        <v>6941.8</v>
      </c>
      <c r="BF391" s="138">
        <f>IF(N391="snížená",J391,0)</f>
        <v>0</v>
      </c>
      <c r="BG391" s="138">
        <f>IF(N391="zákl. přenesená",J391,0)</f>
        <v>0</v>
      </c>
      <c r="BH391" s="138">
        <f>IF(N391="sníž. přenesená",J391,0)</f>
        <v>0</v>
      </c>
      <c r="BI391" s="138">
        <f>IF(N391="nulová",J391,0)</f>
        <v>0</v>
      </c>
      <c r="BJ391" s="16" t="s">
        <v>78</v>
      </c>
      <c r="BK391" s="138">
        <f>ROUND(I391*H391,2)</f>
        <v>6941.8</v>
      </c>
      <c r="BL391" s="16" t="s">
        <v>128</v>
      </c>
      <c r="BM391" s="137" t="s">
        <v>570</v>
      </c>
    </row>
    <row r="392" spans="2:65" s="1" customFormat="1" ht="19.5">
      <c r="B392" s="31"/>
      <c r="D392" s="139" t="s">
        <v>130</v>
      </c>
      <c r="F392" s="140" t="s">
        <v>571</v>
      </c>
      <c r="I392" s="141"/>
      <c r="L392" s="31"/>
      <c r="M392" s="142"/>
      <c r="T392" s="52"/>
      <c r="AT392" s="16" t="s">
        <v>130</v>
      </c>
      <c r="AU392" s="16" t="s">
        <v>141</v>
      </c>
    </row>
    <row r="393" spans="2:65" s="1" customFormat="1" ht="48.75">
      <c r="B393" s="31"/>
      <c r="D393" s="139" t="s">
        <v>132</v>
      </c>
      <c r="F393" s="143" t="s">
        <v>565</v>
      </c>
      <c r="I393" s="141"/>
      <c r="L393" s="31"/>
      <c r="M393" s="142"/>
      <c r="T393" s="52"/>
      <c r="AT393" s="16" t="s">
        <v>132</v>
      </c>
      <c r="AU393" s="16" t="s">
        <v>141</v>
      </c>
    </row>
    <row r="394" spans="2:65" s="12" customFormat="1">
      <c r="B394" s="144"/>
      <c r="D394" s="139" t="s">
        <v>134</v>
      </c>
      <c r="E394" s="145" t="s">
        <v>19</v>
      </c>
      <c r="F394" s="146" t="s">
        <v>572</v>
      </c>
      <c r="H394" s="147">
        <v>4.2</v>
      </c>
      <c r="I394" s="148"/>
      <c r="L394" s="144"/>
      <c r="M394" s="149"/>
      <c r="T394" s="150"/>
      <c r="AT394" s="145" t="s">
        <v>134</v>
      </c>
      <c r="AU394" s="145" t="s">
        <v>141</v>
      </c>
      <c r="AV394" s="12" t="s">
        <v>80</v>
      </c>
      <c r="AW394" s="12" t="s">
        <v>32</v>
      </c>
      <c r="AX394" s="12" t="s">
        <v>71</v>
      </c>
      <c r="AY394" s="145" t="s">
        <v>121</v>
      </c>
    </row>
    <row r="395" spans="2:65" s="11" customFormat="1" ht="22.9" customHeight="1">
      <c r="B395" s="114"/>
      <c r="D395" s="115" t="s">
        <v>70</v>
      </c>
      <c r="E395" s="124" t="s">
        <v>573</v>
      </c>
      <c r="F395" s="124" t="s">
        <v>574</v>
      </c>
      <c r="I395" s="117"/>
      <c r="J395" s="125">
        <f>BK395</f>
        <v>52978.119999999995</v>
      </c>
      <c r="L395" s="114"/>
      <c r="M395" s="119"/>
      <c r="P395" s="120">
        <f>SUM(P396:P409)</f>
        <v>0</v>
      </c>
      <c r="R395" s="120">
        <f>SUM(R396:R409)</f>
        <v>0</v>
      </c>
      <c r="T395" s="121">
        <f>SUM(T396:T409)</f>
        <v>0</v>
      </c>
      <c r="AR395" s="115" t="s">
        <v>78</v>
      </c>
      <c r="AT395" s="122" t="s">
        <v>70</v>
      </c>
      <c r="AU395" s="122" t="s">
        <v>78</v>
      </c>
      <c r="AY395" s="115" t="s">
        <v>121</v>
      </c>
      <c r="BK395" s="123">
        <f>SUM(BK396:BK409)</f>
        <v>52978.119999999995</v>
      </c>
    </row>
    <row r="396" spans="2:65" s="1" customFormat="1" ht="24.2" customHeight="1">
      <c r="B396" s="31"/>
      <c r="C396" s="126" t="s">
        <v>575</v>
      </c>
      <c r="D396" s="126" t="s">
        <v>123</v>
      </c>
      <c r="E396" s="127" t="s">
        <v>576</v>
      </c>
      <c r="F396" s="128" t="s">
        <v>577</v>
      </c>
      <c r="G396" s="129" t="s">
        <v>336</v>
      </c>
      <c r="H396" s="130">
        <v>13</v>
      </c>
      <c r="I396" s="131">
        <v>1145.81</v>
      </c>
      <c r="J396" s="132">
        <f>ROUND(I396*H396,2)</f>
        <v>14895.53</v>
      </c>
      <c r="K396" s="128" t="s">
        <v>127</v>
      </c>
      <c r="L396" s="31"/>
      <c r="M396" s="133" t="s">
        <v>19</v>
      </c>
      <c r="N396" s="134" t="s">
        <v>42</v>
      </c>
      <c r="P396" s="135">
        <f>O396*H396</f>
        <v>0</v>
      </c>
      <c r="Q396" s="135">
        <v>0</v>
      </c>
      <c r="R396" s="135">
        <f>Q396*H396</f>
        <v>0</v>
      </c>
      <c r="S396" s="135">
        <v>0</v>
      </c>
      <c r="T396" s="136">
        <f>S396*H396</f>
        <v>0</v>
      </c>
      <c r="AR396" s="137" t="s">
        <v>128</v>
      </c>
      <c r="AT396" s="137" t="s">
        <v>123</v>
      </c>
      <c r="AU396" s="137" t="s">
        <v>80</v>
      </c>
      <c r="AY396" s="16" t="s">
        <v>121</v>
      </c>
      <c r="BE396" s="138">
        <f>IF(N396="základní",J396,0)</f>
        <v>14895.53</v>
      </c>
      <c r="BF396" s="138">
        <f>IF(N396="snížená",J396,0)</f>
        <v>0</v>
      </c>
      <c r="BG396" s="138">
        <f>IF(N396="zákl. přenesená",J396,0)</f>
        <v>0</v>
      </c>
      <c r="BH396" s="138">
        <f>IF(N396="sníž. přenesená",J396,0)</f>
        <v>0</v>
      </c>
      <c r="BI396" s="138">
        <f>IF(N396="nulová",J396,0)</f>
        <v>0</v>
      </c>
      <c r="BJ396" s="16" t="s">
        <v>78</v>
      </c>
      <c r="BK396" s="138">
        <f>ROUND(I396*H396,2)</f>
        <v>14895.53</v>
      </c>
      <c r="BL396" s="16" t="s">
        <v>128</v>
      </c>
      <c r="BM396" s="137" t="s">
        <v>578</v>
      </c>
    </row>
    <row r="397" spans="2:65" s="1" customFormat="1" ht="19.5">
      <c r="B397" s="31"/>
      <c r="D397" s="139" t="s">
        <v>130</v>
      </c>
      <c r="F397" s="140" t="s">
        <v>579</v>
      </c>
      <c r="I397" s="141"/>
      <c r="L397" s="31"/>
      <c r="M397" s="142"/>
      <c r="T397" s="52"/>
      <c r="AT397" s="16" t="s">
        <v>130</v>
      </c>
      <c r="AU397" s="16" t="s">
        <v>80</v>
      </c>
    </row>
    <row r="398" spans="2:65" s="1" customFormat="1" ht="146.25">
      <c r="B398" s="31"/>
      <c r="D398" s="139" t="s">
        <v>132</v>
      </c>
      <c r="F398" s="143" t="s">
        <v>580</v>
      </c>
      <c r="I398" s="141"/>
      <c r="L398" s="31"/>
      <c r="M398" s="142"/>
      <c r="T398" s="52"/>
      <c r="AT398" s="16" t="s">
        <v>132</v>
      </c>
      <c r="AU398" s="16" t="s">
        <v>80</v>
      </c>
    </row>
    <row r="399" spans="2:65" s="1" customFormat="1" ht="24.2" customHeight="1">
      <c r="B399" s="31"/>
      <c r="C399" s="126" t="s">
        <v>581</v>
      </c>
      <c r="D399" s="126" t="s">
        <v>123</v>
      </c>
      <c r="E399" s="127" t="s">
        <v>582</v>
      </c>
      <c r="F399" s="128" t="s">
        <v>583</v>
      </c>
      <c r="G399" s="129" t="s">
        <v>336</v>
      </c>
      <c r="H399" s="130">
        <v>13</v>
      </c>
      <c r="I399" s="131">
        <v>346.15</v>
      </c>
      <c r="J399" s="132">
        <f>ROUND(I399*H399,2)</f>
        <v>4499.95</v>
      </c>
      <c r="K399" s="128" t="s">
        <v>127</v>
      </c>
      <c r="L399" s="31"/>
      <c r="M399" s="133" t="s">
        <v>19</v>
      </c>
      <c r="N399" s="134" t="s">
        <v>42</v>
      </c>
      <c r="P399" s="135">
        <f>O399*H399</f>
        <v>0</v>
      </c>
      <c r="Q399" s="135">
        <v>0</v>
      </c>
      <c r="R399" s="135">
        <f>Q399*H399</f>
        <v>0</v>
      </c>
      <c r="S399" s="135">
        <v>0</v>
      </c>
      <c r="T399" s="136">
        <f>S399*H399</f>
        <v>0</v>
      </c>
      <c r="AR399" s="137" t="s">
        <v>128</v>
      </c>
      <c r="AT399" s="137" t="s">
        <v>123</v>
      </c>
      <c r="AU399" s="137" t="s">
        <v>80</v>
      </c>
      <c r="AY399" s="16" t="s">
        <v>121</v>
      </c>
      <c r="BE399" s="138">
        <f>IF(N399="základní",J399,0)</f>
        <v>4499.95</v>
      </c>
      <c r="BF399" s="138">
        <f>IF(N399="snížená",J399,0)</f>
        <v>0</v>
      </c>
      <c r="BG399" s="138">
        <f>IF(N399="zákl. přenesená",J399,0)</f>
        <v>0</v>
      </c>
      <c r="BH399" s="138">
        <f>IF(N399="sníž. přenesená",J399,0)</f>
        <v>0</v>
      </c>
      <c r="BI399" s="138">
        <f>IF(N399="nulová",J399,0)</f>
        <v>0</v>
      </c>
      <c r="BJ399" s="16" t="s">
        <v>78</v>
      </c>
      <c r="BK399" s="138">
        <f>ROUND(I399*H399,2)</f>
        <v>4499.95</v>
      </c>
      <c r="BL399" s="16" t="s">
        <v>128</v>
      </c>
      <c r="BM399" s="137" t="s">
        <v>584</v>
      </c>
    </row>
    <row r="400" spans="2:65" s="1" customFormat="1" ht="19.5">
      <c r="B400" s="31"/>
      <c r="D400" s="139" t="s">
        <v>130</v>
      </c>
      <c r="F400" s="140" t="s">
        <v>585</v>
      </c>
      <c r="I400" s="141"/>
      <c r="L400" s="31"/>
      <c r="M400" s="142"/>
      <c r="T400" s="52"/>
      <c r="AT400" s="16" t="s">
        <v>130</v>
      </c>
      <c r="AU400" s="16" t="s">
        <v>80</v>
      </c>
    </row>
    <row r="401" spans="2:65" s="1" customFormat="1" ht="107.25">
      <c r="B401" s="31"/>
      <c r="D401" s="139" t="s">
        <v>132</v>
      </c>
      <c r="F401" s="143" t="s">
        <v>586</v>
      </c>
      <c r="I401" s="141"/>
      <c r="L401" s="31"/>
      <c r="M401" s="142"/>
      <c r="T401" s="52"/>
      <c r="AT401" s="16" t="s">
        <v>132</v>
      </c>
      <c r="AU401" s="16" t="s">
        <v>80</v>
      </c>
    </row>
    <row r="402" spans="2:65" s="1" customFormat="1" ht="24.2" customHeight="1">
      <c r="B402" s="31"/>
      <c r="C402" s="126" t="s">
        <v>587</v>
      </c>
      <c r="D402" s="126" t="s">
        <v>123</v>
      </c>
      <c r="E402" s="127" t="s">
        <v>588</v>
      </c>
      <c r="F402" s="128" t="s">
        <v>589</v>
      </c>
      <c r="G402" s="129" t="s">
        <v>336</v>
      </c>
      <c r="H402" s="130">
        <v>117</v>
      </c>
      <c r="I402" s="131">
        <v>16.14</v>
      </c>
      <c r="J402" s="132">
        <f>ROUND(I402*H402,2)</f>
        <v>1888.38</v>
      </c>
      <c r="K402" s="128" t="s">
        <v>127</v>
      </c>
      <c r="L402" s="31"/>
      <c r="M402" s="133" t="s">
        <v>19</v>
      </c>
      <c r="N402" s="134" t="s">
        <v>42</v>
      </c>
      <c r="P402" s="135">
        <f>O402*H402</f>
        <v>0</v>
      </c>
      <c r="Q402" s="135">
        <v>0</v>
      </c>
      <c r="R402" s="135">
        <f>Q402*H402</f>
        <v>0</v>
      </c>
      <c r="S402" s="135">
        <v>0</v>
      </c>
      <c r="T402" s="136">
        <f>S402*H402</f>
        <v>0</v>
      </c>
      <c r="AR402" s="137" t="s">
        <v>128</v>
      </c>
      <c r="AT402" s="137" t="s">
        <v>123</v>
      </c>
      <c r="AU402" s="137" t="s">
        <v>80</v>
      </c>
      <c r="AY402" s="16" t="s">
        <v>121</v>
      </c>
      <c r="BE402" s="138">
        <f>IF(N402="základní",J402,0)</f>
        <v>1888.38</v>
      </c>
      <c r="BF402" s="138">
        <f>IF(N402="snížená",J402,0)</f>
        <v>0</v>
      </c>
      <c r="BG402" s="138">
        <f>IF(N402="zákl. přenesená",J402,0)</f>
        <v>0</v>
      </c>
      <c r="BH402" s="138">
        <f>IF(N402="sníž. přenesená",J402,0)</f>
        <v>0</v>
      </c>
      <c r="BI402" s="138">
        <f>IF(N402="nulová",J402,0)</f>
        <v>0</v>
      </c>
      <c r="BJ402" s="16" t="s">
        <v>78</v>
      </c>
      <c r="BK402" s="138">
        <f>ROUND(I402*H402,2)</f>
        <v>1888.38</v>
      </c>
      <c r="BL402" s="16" t="s">
        <v>128</v>
      </c>
      <c r="BM402" s="137" t="s">
        <v>590</v>
      </c>
    </row>
    <row r="403" spans="2:65" s="1" customFormat="1" ht="29.25">
      <c r="B403" s="31"/>
      <c r="D403" s="139" t="s">
        <v>130</v>
      </c>
      <c r="F403" s="140" t="s">
        <v>591</v>
      </c>
      <c r="I403" s="141"/>
      <c r="L403" s="31"/>
      <c r="M403" s="142"/>
      <c r="T403" s="52"/>
      <c r="AT403" s="16" t="s">
        <v>130</v>
      </c>
      <c r="AU403" s="16" t="s">
        <v>80</v>
      </c>
    </row>
    <row r="404" spans="2:65" s="1" customFormat="1" ht="107.25">
      <c r="B404" s="31"/>
      <c r="D404" s="139" t="s">
        <v>132</v>
      </c>
      <c r="F404" s="143" t="s">
        <v>586</v>
      </c>
      <c r="I404" s="141"/>
      <c r="L404" s="31"/>
      <c r="M404" s="142"/>
      <c r="T404" s="52"/>
      <c r="AT404" s="16" t="s">
        <v>132</v>
      </c>
      <c r="AU404" s="16" t="s">
        <v>80</v>
      </c>
    </row>
    <row r="405" spans="2:65" s="1" customFormat="1" ht="19.5">
      <c r="B405" s="31"/>
      <c r="D405" s="139" t="s">
        <v>292</v>
      </c>
      <c r="F405" s="143" t="s">
        <v>592</v>
      </c>
      <c r="I405" s="141"/>
      <c r="L405" s="31"/>
      <c r="M405" s="142"/>
      <c r="T405" s="52"/>
      <c r="AT405" s="16" t="s">
        <v>292</v>
      </c>
      <c r="AU405" s="16" t="s">
        <v>80</v>
      </c>
    </row>
    <row r="406" spans="2:65" s="12" customFormat="1">
      <c r="B406" s="144"/>
      <c r="D406" s="139" t="s">
        <v>134</v>
      </c>
      <c r="F406" s="146" t="s">
        <v>593</v>
      </c>
      <c r="H406" s="147">
        <v>117</v>
      </c>
      <c r="I406" s="148"/>
      <c r="L406" s="144"/>
      <c r="M406" s="149"/>
      <c r="T406" s="150"/>
      <c r="AT406" s="145" t="s">
        <v>134</v>
      </c>
      <c r="AU406" s="145" t="s">
        <v>80</v>
      </c>
      <c r="AV406" s="12" t="s">
        <v>80</v>
      </c>
      <c r="AW406" s="12" t="s">
        <v>4</v>
      </c>
      <c r="AX406" s="12" t="s">
        <v>78</v>
      </c>
      <c r="AY406" s="145" t="s">
        <v>121</v>
      </c>
    </row>
    <row r="407" spans="2:65" s="1" customFormat="1" ht="24.2" customHeight="1">
      <c r="B407" s="31"/>
      <c r="C407" s="126" t="s">
        <v>594</v>
      </c>
      <c r="D407" s="126" t="s">
        <v>123</v>
      </c>
      <c r="E407" s="127" t="s">
        <v>595</v>
      </c>
      <c r="F407" s="128" t="s">
        <v>596</v>
      </c>
      <c r="G407" s="129" t="s">
        <v>336</v>
      </c>
      <c r="H407" s="130">
        <v>13</v>
      </c>
      <c r="I407" s="131">
        <v>2438.02</v>
      </c>
      <c r="J407" s="132">
        <f>ROUND(I407*H407,2)</f>
        <v>31694.26</v>
      </c>
      <c r="K407" s="128" t="s">
        <v>127</v>
      </c>
      <c r="L407" s="31"/>
      <c r="M407" s="133" t="s">
        <v>19</v>
      </c>
      <c r="N407" s="134" t="s">
        <v>42</v>
      </c>
      <c r="P407" s="135">
        <f>O407*H407</f>
        <v>0</v>
      </c>
      <c r="Q407" s="135">
        <v>0</v>
      </c>
      <c r="R407" s="135">
        <f>Q407*H407</f>
        <v>0</v>
      </c>
      <c r="S407" s="135">
        <v>0</v>
      </c>
      <c r="T407" s="136">
        <f>S407*H407</f>
        <v>0</v>
      </c>
      <c r="AR407" s="137" t="s">
        <v>128</v>
      </c>
      <c r="AT407" s="137" t="s">
        <v>123</v>
      </c>
      <c r="AU407" s="137" t="s">
        <v>80</v>
      </c>
      <c r="AY407" s="16" t="s">
        <v>121</v>
      </c>
      <c r="BE407" s="138">
        <f>IF(N407="základní",J407,0)</f>
        <v>31694.26</v>
      </c>
      <c r="BF407" s="138">
        <f>IF(N407="snížená",J407,0)</f>
        <v>0</v>
      </c>
      <c r="BG407" s="138">
        <f>IF(N407="zákl. přenesená",J407,0)</f>
        <v>0</v>
      </c>
      <c r="BH407" s="138">
        <f>IF(N407="sníž. přenesená",J407,0)</f>
        <v>0</v>
      </c>
      <c r="BI407" s="138">
        <f>IF(N407="nulová",J407,0)</f>
        <v>0</v>
      </c>
      <c r="BJ407" s="16" t="s">
        <v>78</v>
      </c>
      <c r="BK407" s="138">
        <f>ROUND(I407*H407,2)</f>
        <v>31694.26</v>
      </c>
      <c r="BL407" s="16" t="s">
        <v>128</v>
      </c>
      <c r="BM407" s="137" t="s">
        <v>597</v>
      </c>
    </row>
    <row r="408" spans="2:65" s="1" customFormat="1" ht="29.25">
      <c r="B408" s="31"/>
      <c r="D408" s="139" t="s">
        <v>130</v>
      </c>
      <c r="F408" s="140" t="s">
        <v>598</v>
      </c>
      <c r="I408" s="141"/>
      <c r="L408" s="31"/>
      <c r="M408" s="142"/>
      <c r="T408" s="52"/>
      <c r="AT408" s="16" t="s">
        <v>130</v>
      </c>
      <c r="AU408" s="16" t="s">
        <v>80</v>
      </c>
    </row>
    <row r="409" spans="2:65" s="1" customFormat="1" ht="107.25">
      <c r="B409" s="31"/>
      <c r="D409" s="139" t="s">
        <v>132</v>
      </c>
      <c r="F409" s="143" t="s">
        <v>599</v>
      </c>
      <c r="I409" s="141"/>
      <c r="L409" s="31"/>
      <c r="M409" s="142"/>
      <c r="T409" s="52"/>
      <c r="AT409" s="16" t="s">
        <v>132</v>
      </c>
      <c r="AU409" s="16" t="s">
        <v>80</v>
      </c>
    </row>
    <row r="410" spans="2:65" s="11" customFormat="1" ht="22.9" customHeight="1">
      <c r="B410" s="114"/>
      <c r="D410" s="115" t="s">
        <v>70</v>
      </c>
      <c r="E410" s="124" t="s">
        <v>600</v>
      </c>
      <c r="F410" s="124" t="s">
        <v>601</v>
      </c>
      <c r="I410" s="117"/>
      <c r="J410" s="125">
        <f>BK410</f>
        <v>124716.39</v>
      </c>
      <c r="L410" s="114"/>
      <c r="M410" s="119"/>
      <c r="P410" s="120">
        <f>SUM(P411:P413)</f>
        <v>0</v>
      </c>
      <c r="R410" s="120">
        <f>SUM(R411:R413)</f>
        <v>0</v>
      </c>
      <c r="T410" s="121">
        <f>SUM(T411:T413)</f>
        <v>0</v>
      </c>
      <c r="AR410" s="115" t="s">
        <v>78</v>
      </c>
      <c r="AT410" s="122" t="s">
        <v>70</v>
      </c>
      <c r="AU410" s="122" t="s">
        <v>78</v>
      </c>
      <c r="AY410" s="115" t="s">
        <v>121</v>
      </c>
      <c r="BK410" s="123">
        <f>SUM(BK411:BK413)</f>
        <v>124716.39</v>
      </c>
    </row>
    <row r="411" spans="2:65" s="1" customFormat="1" ht="14.45" customHeight="1">
      <c r="B411" s="31"/>
      <c r="C411" s="126" t="s">
        <v>602</v>
      </c>
      <c r="D411" s="126" t="s">
        <v>123</v>
      </c>
      <c r="E411" s="127" t="s">
        <v>603</v>
      </c>
      <c r="F411" s="128" t="s">
        <v>604</v>
      </c>
      <c r="G411" s="129" t="s">
        <v>336</v>
      </c>
      <c r="H411" s="130">
        <v>375.73099999999999</v>
      </c>
      <c r="I411" s="131">
        <v>331.93</v>
      </c>
      <c r="J411" s="132">
        <f>ROUND(I411*H411,2)</f>
        <v>124716.39</v>
      </c>
      <c r="K411" s="128" t="s">
        <v>127</v>
      </c>
      <c r="L411" s="31"/>
      <c r="M411" s="133" t="s">
        <v>19</v>
      </c>
      <c r="N411" s="134" t="s">
        <v>42</v>
      </c>
      <c r="P411" s="135">
        <f>O411*H411</f>
        <v>0</v>
      </c>
      <c r="Q411" s="135">
        <v>0</v>
      </c>
      <c r="R411" s="135">
        <f>Q411*H411</f>
        <v>0</v>
      </c>
      <c r="S411" s="135">
        <v>0</v>
      </c>
      <c r="T411" s="136">
        <f>S411*H411</f>
        <v>0</v>
      </c>
      <c r="AR411" s="137" t="s">
        <v>128</v>
      </c>
      <c r="AT411" s="137" t="s">
        <v>123</v>
      </c>
      <c r="AU411" s="137" t="s">
        <v>80</v>
      </c>
      <c r="AY411" s="16" t="s">
        <v>121</v>
      </c>
      <c r="BE411" s="138">
        <f>IF(N411="základní",J411,0)</f>
        <v>124716.39</v>
      </c>
      <c r="BF411" s="138">
        <f>IF(N411="snížená",J411,0)</f>
        <v>0</v>
      </c>
      <c r="BG411" s="138">
        <f>IF(N411="zákl. přenesená",J411,0)</f>
        <v>0</v>
      </c>
      <c r="BH411" s="138">
        <f>IF(N411="sníž. přenesená",J411,0)</f>
        <v>0</v>
      </c>
      <c r="BI411" s="138">
        <f>IF(N411="nulová",J411,0)</f>
        <v>0</v>
      </c>
      <c r="BJ411" s="16" t="s">
        <v>78</v>
      </c>
      <c r="BK411" s="138">
        <f>ROUND(I411*H411,2)</f>
        <v>124716.39</v>
      </c>
      <c r="BL411" s="16" t="s">
        <v>128</v>
      </c>
      <c r="BM411" s="137" t="s">
        <v>605</v>
      </c>
    </row>
    <row r="412" spans="2:65" s="1" customFormat="1" ht="19.5">
      <c r="B412" s="31"/>
      <c r="D412" s="139" t="s">
        <v>130</v>
      </c>
      <c r="F412" s="140" t="s">
        <v>606</v>
      </c>
      <c r="I412" s="141"/>
      <c r="L412" s="31"/>
      <c r="M412" s="142"/>
      <c r="T412" s="52"/>
      <c r="AT412" s="16" t="s">
        <v>130</v>
      </c>
      <c r="AU412" s="16" t="s">
        <v>80</v>
      </c>
    </row>
    <row r="413" spans="2:65" s="1" customFormat="1" ht="39">
      <c r="B413" s="31"/>
      <c r="D413" s="139" t="s">
        <v>132</v>
      </c>
      <c r="F413" s="143" t="s">
        <v>607</v>
      </c>
      <c r="I413" s="141"/>
      <c r="L413" s="31"/>
      <c r="M413" s="167"/>
      <c r="N413" s="168"/>
      <c r="O413" s="168"/>
      <c r="P413" s="168"/>
      <c r="Q413" s="168"/>
      <c r="R413" s="168"/>
      <c r="S413" s="168"/>
      <c r="T413" s="169"/>
      <c r="AT413" s="16" t="s">
        <v>132</v>
      </c>
      <c r="AU413" s="16" t="s">
        <v>80</v>
      </c>
    </row>
    <row r="414" spans="2:65" s="1" customFormat="1" ht="6.95" customHeight="1">
      <c r="B414" s="40"/>
      <c r="C414" s="41"/>
      <c r="D414" s="41"/>
      <c r="E414" s="41"/>
      <c r="F414" s="41"/>
      <c r="G414" s="41"/>
      <c r="H414" s="41"/>
      <c r="I414" s="41"/>
      <c r="J414" s="41"/>
      <c r="K414" s="41"/>
      <c r="L414" s="31"/>
    </row>
  </sheetData>
  <sheetProtection password="ED5F" sheet="1" objects="1" scenarios="1" formatColumns="0" formatRows="0" autoFilter="0"/>
  <autoFilter ref="C93:K413" xr:uid="{00000000-0009-0000-0000-000001000000}"/>
  <mergeCells count="9">
    <mergeCell ref="E50:H50"/>
    <mergeCell ref="E84:H84"/>
    <mergeCell ref="E86:H8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3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c r="M2" s="249"/>
      <c r="N2" s="249"/>
      <c r="O2" s="249"/>
      <c r="P2" s="249"/>
      <c r="Q2" s="249"/>
      <c r="R2" s="249"/>
      <c r="S2" s="249"/>
      <c r="T2" s="249"/>
      <c r="U2" s="249"/>
      <c r="V2" s="249"/>
      <c r="AT2" s="16" t="s">
        <v>83</v>
      </c>
    </row>
    <row r="3" spans="2:46" ht="6.95" customHeight="1">
      <c r="B3" s="17"/>
      <c r="C3" s="18"/>
      <c r="D3" s="18"/>
      <c r="E3" s="18"/>
      <c r="F3" s="18"/>
      <c r="G3" s="18"/>
      <c r="H3" s="18"/>
      <c r="I3" s="18"/>
      <c r="J3" s="18"/>
      <c r="K3" s="18"/>
      <c r="L3" s="19"/>
      <c r="AT3" s="16" t="s">
        <v>80</v>
      </c>
    </row>
    <row r="4" spans="2:46" ht="24.95" customHeight="1">
      <c r="B4" s="19"/>
      <c r="D4" s="20" t="s">
        <v>84</v>
      </c>
      <c r="L4" s="19"/>
      <c r="M4" s="84" t="s">
        <v>10</v>
      </c>
      <c r="AT4" s="16" t="s">
        <v>4</v>
      </c>
    </row>
    <row r="5" spans="2:46" ht="6.95" customHeight="1">
      <c r="B5" s="19"/>
      <c r="L5" s="19"/>
    </row>
    <row r="6" spans="2:46" ht="12" customHeight="1">
      <c r="B6" s="19"/>
      <c r="D6" s="26" t="s">
        <v>16</v>
      </c>
      <c r="L6" s="19"/>
    </row>
    <row r="7" spans="2:46" ht="16.5" customHeight="1">
      <c r="B7" s="19"/>
      <c r="E7" s="287" t="str">
        <f>'Rekapitulace stavby'!K6</f>
        <v>Bodenský rybník, návrh opravy vodního díla</v>
      </c>
      <c r="F7" s="288"/>
      <c r="G7" s="288"/>
      <c r="H7" s="288"/>
      <c r="L7" s="19"/>
    </row>
    <row r="8" spans="2:46" s="1" customFormat="1" ht="12" customHeight="1">
      <c r="B8" s="31"/>
      <c r="D8" s="26" t="s">
        <v>85</v>
      </c>
      <c r="L8" s="31"/>
    </row>
    <row r="9" spans="2:46" s="1" customFormat="1" ht="16.5" customHeight="1">
      <c r="B9" s="31"/>
      <c r="E9" s="259" t="s">
        <v>608</v>
      </c>
      <c r="F9" s="286"/>
      <c r="G9" s="286"/>
      <c r="H9" s="286"/>
      <c r="L9" s="31"/>
    </row>
    <row r="10" spans="2:46" s="1" customFormat="1">
      <c r="B10" s="31"/>
      <c r="L10" s="31"/>
    </row>
    <row r="11" spans="2:46" s="1" customFormat="1" ht="12" customHeight="1">
      <c r="B11" s="31"/>
      <c r="D11" s="26" t="s">
        <v>18</v>
      </c>
      <c r="F11" s="24" t="s">
        <v>19</v>
      </c>
      <c r="I11" s="26" t="s">
        <v>20</v>
      </c>
      <c r="J11" s="24" t="s">
        <v>19</v>
      </c>
      <c r="L11" s="31"/>
    </row>
    <row r="12" spans="2:46" s="1" customFormat="1" ht="12" customHeight="1">
      <c r="B12" s="31"/>
      <c r="D12" s="26" t="s">
        <v>21</v>
      </c>
      <c r="F12" s="24" t="s">
        <v>22</v>
      </c>
      <c r="I12" s="26" t="s">
        <v>23</v>
      </c>
      <c r="J12" s="48" t="str">
        <f>'Rekapitulace stavby'!AN8</f>
        <v>12. 7. 2021</v>
      </c>
      <c r="L12" s="31"/>
    </row>
    <row r="13" spans="2:46" s="1" customFormat="1" ht="10.9" customHeight="1">
      <c r="B13" s="31"/>
      <c r="L13" s="31"/>
    </row>
    <row r="14" spans="2:46" s="1" customFormat="1" ht="12" customHeight="1">
      <c r="B14" s="31"/>
      <c r="D14" s="26" t="s">
        <v>25</v>
      </c>
      <c r="I14" s="26" t="s">
        <v>26</v>
      </c>
      <c r="J14" s="24" t="s">
        <v>19</v>
      </c>
      <c r="L14" s="31"/>
    </row>
    <row r="15" spans="2:46" s="1" customFormat="1" ht="18" customHeight="1">
      <c r="B15" s="31"/>
      <c r="E15" s="24" t="s">
        <v>27</v>
      </c>
      <c r="I15" s="26" t="s">
        <v>28</v>
      </c>
      <c r="J15" s="24" t="s">
        <v>19</v>
      </c>
      <c r="L15" s="31"/>
    </row>
    <row r="16" spans="2:46" s="1" customFormat="1" ht="6.95" customHeight="1">
      <c r="B16" s="31"/>
      <c r="L16" s="31"/>
    </row>
    <row r="17" spans="2:12" s="1" customFormat="1" ht="12" customHeight="1">
      <c r="B17" s="31"/>
      <c r="D17" s="26" t="s">
        <v>29</v>
      </c>
      <c r="I17" s="26" t="s">
        <v>26</v>
      </c>
      <c r="J17" s="27" t="str">
        <f>'Rekapitulace stavby'!AN13</f>
        <v>25233866</v>
      </c>
      <c r="L17" s="31"/>
    </row>
    <row r="18" spans="2:12" s="1" customFormat="1" ht="18" customHeight="1">
      <c r="B18" s="31"/>
      <c r="E18" s="289" t="str">
        <f>'Rekapitulace stavby'!E14</f>
        <v>bss BÁŇSKÁ STAVEBNÍ SPOLEČNOST s.r.o.</v>
      </c>
      <c r="F18" s="278"/>
      <c r="G18" s="278"/>
      <c r="H18" s="278"/>
      <c r="I18" s="26" t="s">
        <v>28</v>
      </c>
      <c r="J18" s="27" t="str">
        <f>'Rekapitulace stavby'!AN14</f>
        <v>CZ25233866</v>
      </c>
      <c r="L18" s="31"/>
    </row>
    <row r="19" spans="2:12" s="1" customFormat="1" ht="6.95" customHeight="1">
      <c r="B19" s="31"/>
      <c r="L19" s="31"/>
    </row>
    <row r="20" spans="2:12" s="1" customFormat="1" ht="12" customHeight="1">
      <c r="B20" s="31"/>
      <c r="D20" s="26" t="s">
        <v>30</v>
      </c>
      <c r="I20" s="26" t="s">
        <v>26</v>
      </c>
      <c r="J20" s="24" t="s">
        <v>19</v>
      </c>
      <c r="L20" s="31"/>
    </row>
    <row r="21" spans="2:12" s="1" customFormat="1" ht="18" customHeight="1">
      <c r="B21" s="31"/>
      <c r="E21" s="24" t="s">
        <v>31</v>
      </c>
      <c r="I21" s="26" t="s">
        <v>28</v>
      </c>
      <c r="J21" s="24" t="s">
        <v>19</v>
      </c>
      <c r="L21" s="31"/>
    </row>
    <row r="22" spans="2:12" s="1" customFormat="1" ht="6.95" customHeight="1">
      <c r="B22" s="31"/>
      <c r="L22" s="31"/>
    </row>
    <row r="23" spans="2:12" s="1" customFormat="1" ht="12" customHeight="1">
      <c r="B23" s="31"/>
      <c r="D23" s="26" t="s">
        <v>33</v>
      </c>
      <c r="I23" s="26" t="s">
        <v>26</v>
      </c>
      <c r="J23" s="24" t="s">
        <v>19</v>
      </c>
      <c r="L23" s="31"/>
    </row>
    <row r="24" spans="2:12" s="1" customFormat="1" ht="18" customHeight="1">
      <c r="B24" s="31"/>
      <c r="E24" s="24" t="s">
        <v>34</v>
      </c>
      <c r="I24" s="26" t="s">
        <v>28</v>
      </c>
      <c r="J24" s="24" t="s">
        <v>19</v>
      </c>
      <c r="L24" s="31"/>
    </row>
    <row r="25" spans="2:12" s="1" customFormat="1" ht="6.95" customHeight="1">
      <c r="B25" s="31"/>
      <c r="L25" s="31"/>
    </row>
    <row r="26" spans="2:12" s="1" customFormat="1" ht="12" customHeight="1">
      <c r="B26" s="31"/>
      <c r="D26" s="26" t="s">
        <v>35</v>
      </c>
      <c r="L26" s="31"/>
    </row>
    <row r="27" spans="2:12" s="7" customFormat="1" ht="16.5" customHeight="1">
      <c r="B27" s="85"/>
      <c r="E27" s="282" t="s">
        <v>19</v>
      </c>
      <c r="F27" s="282"/>
      <c r="G27" s="282"/>
      <c r="H27" s="282"/>
      <c r="L27" s="85"/>
    </row>
    <row r="28" spans="2:12" s="1" customFormat="1" ht="6.95" customHeight="1">
      <c r="B28" s="31"/>
      <c r="L28" s="31"/>
    </row>
    <row r="29" spans="2:12" s="1" customFormat="1" ht="6.95" customHeight="1">
      <c r="B29" s="31"/>
      <c r="D29" s="49"/>
      <c r="E29" s="49"/>
      <c r="F29" s="49"/>
      <c r="G29" s="49"/>
      <c r="H29" s="49"/>
      <c r="I29" s="49"/>
      <c r="J29" s="49"/>
      <c r="K29" s="49"/>
      <c r="L29" s="31"/>
    </row>
    <row r="30" spans="2:12" s="1" customFormat="1" ht="25.35" customHeight="1">
      <c r="B30" s="31"/>
      <c r="D30" s="86" t="s">
        <v>37</v>
      </c>
      <c r="J30" s="62">
        <f>ROUND(J85, 2)</f>
        <v>180000</v>
      </c>
      <c r="L30" s="31"/>
    </row>
    <row r="31" spans="2:12" s="1" customFormat="1" ht="6.95" customHeight="1">
      <c r="B31" s="31"/>
      <c r="D31" s="49"/>
      <c r="E31" s="49"/>
      <c r="F31" s="49"/>
      <c r="G31" s="49"/>
      <c r="H31" s="49"/>
      <c r="I31" s="49"/>
      <c r="J31" s="49"/>
      <c r="K31" s="49"/>
      <c r="L31" s="31"/>
    </row>
    <row r="32" spans="2:12" s="1" customFormat="1" ht="14.45" customHeight="1">
      <c r="B32" s="31"/>
      <c r="F32" s="34" t="s">
        <v>39</v>
      </c>
      <c r="I32" s="34" t="s">
        <v>38</v>
      </c>
      <c r="J32" s="34" t="s">
        <v>40</v>
      </c>
      <c r="L32" s="31"/>
    </row>
    <row r="33" spans="2:12" s="1" customFormat="1" ht="14.45" customHeight="1">
      <c r="B33" s="31"/>
      <c r="D33" s="51" t="s">
        <v>41</v>
      </c>
      <c r="E33" s="26" t="s">
        <v>42</v>
      </c>
      <c r="F33" s="87">
        <f>ROUND((SUM(BE85:BE138)),  2)</f>
        <v>180000</v>
      </c>
      <c r="I33" s="88">
        <v>0.21</v>
      </c>
      <c r="J33" s="87">
        <f>ROUND(((SUM(BE85:BE138))*I33),  2)</f>
        <v>37800</v>
      </c>
      <c r="L33" s="31"/>
    </row>
    <row r="34" spans="2:12" s="1" customFormat="1" ht="14.45" customHeight="1">
      <c r="B34" s="31"/>
      <c r="E34" s="26" t="s">
        <v>43</v>
      </c>
      <c r="F34" s="87">
        <f>ROUND((SUM(BF85:BF138)),  2)</f>
        <v>0</v>
      </c>
      <c r="I34" s="88">
        <v>0.15</v>
      </c>
      <c r="J34" s="87">
        <f>ROUND(((SUM(BF85:BF138))*I34),  2)</f>
        <v>0</v>
      </c>
      <c r="L34" s="31"/>
    </row>
    <row r="35" spans="2:12" s="1" customFormat="1" ht="14.45" hidden="1" customHeight="1">
      <c r="B35" s="31"/>
      <c r="E35" s="26" t="s">
        <v>44</v>
      </c>
      <c r="F35" s="87">
        <f>ROUND((SUM(BG85:BG138)),  2)</f>
        <v>0</v>
      </c>
      <c r="I35" s="88">
        <v>0.21</v>
      </c>
      <c r="J35" s="87">
        <f>0</f>
        <v>0</v>
      </c>
      <c r="L35" s="31"/>
    </row>
    <row r="36" spans="2:12" s="1" customFormat="1" ht="14.45" hidden="1" customHeight="1">
      <c r="B36" s="31"/>
      <c r="E36" s="26" t="s">
        <v>45</v>
      </c>
      <c r="F36" s="87">
        <f>ROUND((SUM(BH85:BH138)),  2)</f>
        <v>0</v>
      </c>
      <c r="I36" s="88">
        <v>0.15</v>
      </c>
      <c r="J36" s="87">
        <f>0</f>
        <v>0</v>
      </c>
      <c r="L36" s="31"/>
    </row>
    <row r="37" spans="2:12" s="1" customFormat="1" ht="14.45" hidden="1" customHeight="1">
      <c r="B37" s="31"/>
      <c r="E37" s="26" t="s">
        <v>46</v>
      </c>
      <c r="F37" s="87">
        <f>ROUND((SUM(BI85:BI138)),  2)</f>
        <v>0</v>
      </c>
      <c r="I37" s="88">
        <v>0</v>
      </c>
      <c r="J37" s="87">
        <f>0</f>
        <v>0</v>
      </c>
      <c r="L37" s="31"/>
    </row>
    <row r="38" spans="2:12" s="1" customFormat="1" ht="6.95" customHeight="1">
      <c r="B38" s="31"/>
      <c r="L38" s="31"/>
    </row>
    <row r="39" spans="2:12" s="1" customFormat="1" ht="25.35" customHeight="1">
      <c r="B39" s="31"/>
      <c r="C39" s="89"/>
      <c r="D39" s="90" t="s">
        <v>47</v>
      </c>
      <c r="E39" s="53"/>
      <c r="F39" s="53"/>
      <c r="G39" s="91" t="s">
        <v>48</v>
      </c>
      <c r="H39" s="92" t="s">
        <v>49</v>
      </c>
      <c r="I39" s="53"/>
      <c r="J39" s="93">
        <f>SUM(J30:J37)</f>
        <v>217800</v>
      </c>
      <c r="K39" s="94"/>
      <c r="L39" s="31"/>
    </row>
    <row r="40" spans="2:12" s="1" customFormat="1" ht="14.45" customHeight="1">
      <c r="B40" s="40"/>
      <c r="C40" s="41"/>
      <c r="D40" s="41"/>
      <c r="E40" s="41"/>
      <c r="F40" s="41"/>
      <c r="G40" s="41"/>
      <c r="H40" s="41"/>
      <c r="I40" s="41"/>
      <c r="J40" s="41"/>
      <c r="K40" s="41"/>
      <c r="L40" s="31"/>
    </row>
    <row r="44" spans="2:12" s="1" customFormat="1" ht="6.95" customHeight="1">
      <c r="B44" s="42"/>
      <c r="C44" s="43"/>
      <c r="D44" s="43"/>
      <c r="E44" s="43"/>
      <c r="F44" s="43"/>
      <c r="G44" s="43"/>
      <c r="H44" s="43"/>
      <c r="I44" s="43"/>
      <c r="J44" s="43"/>
      <c r="K44" s="43"/>
      <c r="L44" s="31"/>
    </row>
    <row r="45" spans="2:12" s="1" customFormat="1" ht="24.95" customHeight="1">
      <c r="B45" s="31"/>
      <c r="C45" s="20" t="s">
        <v>87</v>
      </c>
      <c r="L45" s="31"/>
    </row>
    <row r="46" spans="2:12" s="1" customFormat="1" ht="6.95" customHeight="1">
      <c r="B46" s="31"/>
      <c r="L46" s="31"/>
    </row>
    <row r="47" spans="2:12" s="1" customFormat="1" ht="12" customHeight="1">
      <c r="B47" s="31"/>
      <c r="C47" s="26" t="s">
        <v>16</v>
      </c>
      <c r="L47" s="31"/>
    </row>
    <row r="48" spans="2:12" s="1" customFormat="1" ht="16.5" customHeight="1">
      <c r="B48" s="31"/>
      <c r="E48" s="287" t="str">
        <f>E7</f>
        <v>Bodenský rybník, návrh opravy vodního díla</v>
      </c>
      <c r="F48" s="288"/>
      <c r="G48" s="288"/>
      <c r="H48" s="288"/>
      <c r="L48" s="31"/>
    </row>
    <row r="49" spans="2:47" s="1" customFormat="1" ht="12" customHeight="1">
      <c r="B49" s="31"/>
      <c r="C49" s="26" t="s">
        <v>85</v>
      </c>
      <c r="L49" s="31"/>
    </row>
    <row r="50" spans="2:47" s="1" customFormat="1" ht="16.5" customHeight="1">
      <c r="B50" s="31"/>
      <c r="E50" s="259" t="str">
        <f>E9</f>
        <v>VON - Vedlejší a ostatní náklady</v>
      </c>
      <c r="F50" s="286"/>
      <c r="G50" s="286"/>
      <c r="H50" s="286"/>
      <c r="L50" s="31"/>
    </row>
    <row r="51" spans="2:47" s="1" customFormat="1" ht="6.95" customHeight="1">
      <c r="B51" s="31"/>
      <c r="L51" s="31"/>
    </row>
    <row r="52" spans="2:47" s="1" customFormat="1" ht="12" customHeight="1">
      <c r="B52" s="31"/>
      <c r="C52" s="26" t="s">
        <v>21</v>
      </c>
      <c r="F52" s="24" t="str">
        <f>F12</f>
        <v>Habartov</v>
      </c>
      <c r="I52" s="26" t="s">
        <v>23</v>
      </c>
      <c r="J52" s="48" t="str">
        <f>IF(J12="","",J12)</f>
        <v>12. 7. 2021</v>
      </c>
      <c r="L52" s="31"/>
    </row>
    <row r="53" spans="2:47" s="1" customFormat="1" ht="6.95" customHeight="1">
      <c r="B53" s="31"/>
      <c r="L53" s="31"/>
    </row>
    <row r="54" spans="2:47" s="1" customFormat="1" ht="25.7" customHeight="1">
      <c r="B54" s="31"/>
      <c r="C54" s="26" t="s">
        <v>25</v>
      </c>
      <c r="F54" s="24" t="str">
        <f>E15</f>
        <v>Město Habartov</v>
      </c>
      <c r="I54" s="26" t="s">
        <v>30</v>
      </c>
      <c r="J54" s="29" t="str">
        <f>E21</f>
        <v>NOVAQUA s.r.o., Ing. Novák</v>
      </c>
      <c r="L54" s="31"/>
    </row>
    <row r="55" spans="2:47" s="1" customFormat="1" ht="15.2" customHeight="1">
      <c r="B55" s="31"/>
      <c r="C55" s="26" t="s">
        <v>29</v>
      </c>
      <c r="F55" s="24" t="str">
        <f>IF(E18="","",E18)</f>
        <v>bss BÁŇSKÁ STAVEBNÍ SPOLEČNOST s.r.o.</v>
      </c>
      <c r="I55" s="26" t="s">
        <v>33</v>
      </c>
      <c r="J55" s="29" t="str">
        <f>E24</f>
        <v>Daniela Hahnová</v>
      </c>
      <c r="L55" s="31"/>
    </row>
    <row r="56" spans="2:47" s="1" customFormat="1" ht="10.35" customHeight="1">
      <c r="B56" s="31"/>
      <c r="L56" s="31"/>
    </row>
    <row r="57" spans="2:47" s="1" customFormat="1" ht="29.25" customHeight="1">
      <c r="B57" s="31"/>
      <c r="C57" s="95" t="s">
        <v>88</v>
      </c>
      <c r="D57" s="89"/>
      <c r="E57" s="89"/>
      <c r="F57" s="89"/>
      <c r="G57" s="89"/>
      <c r="H57" s="89"/>
      <c r="I57" s="89"/>
      <c r="J57" s="96" t="s">
        <v>89</v>
      </c>
      <c r="K57" s="89"/>
      <c r="L57" s="31"/>
    </row>
    <row r="58" spans="2:47" s="1" customFormat="1" ht="10.35" customHeight="1">
      <c r="B58" s="31"/>
      <c r="L58" s="31"/>
    </row>
    <row r="59" spans="2:47" s="1" customFormat="1" ht="22.9" customHeight="1">
      <c r="B59" s="31"/>
      <c r="C59" s="97" t="s">
        <v>69</v>
      </c>
      <c r="J59" s="62">
        <f>J85</f>
        <v>180000</v>
      </c>
      <c r="L59" s="31"/>
      <c r="AU59" s="16" t="s">
        <v>90</v>
      </c>
    </row>
    <row r="60" spans="2:47" s="8" customFormat="1" ht="24.95" customHeight="1">
      <c r="B60" s="98"/>
      <c r="D60" s="99" t="s">
        <v>609</v>
      </c>
      <c r="E60" s="100"/>
      <c r="F60" s="100"/>
      <c r="G60" s="100"/>
      <c r="H60" s="100"/>
      <c r="I60" s="100"/>
      <c r="J60" s="101">
        <f>J86</f>
        <v>180000</v>
      </c>
      <c r="L60" s="98"/>
    </row>
    <row r="61" spans="2:47" s="9" customFormat="1" ht="19.899999999999999" customHeight="1">
      <c r="B61" s="102"/>
      <c r="D61" s="103" t="s">
        <v>610</v>
      </c>
      <c r="E61" s="104"/>
      <c r="F61" s="104"/>
      <c r="G61" s="104"/>
      <c r="H61" s="104"/>
      <c r="I61" s="104"/>
      <c r="J61" s="105">
        <f>J87</f>
        <v>45000</v>
      </c>
      <c r="L61" s="102"/>
    </row>
    <row r="62" spans="2:47" s="9" customFormat="1" ht="19.899999999999999" customHeight="1">
      <c r="B62" s="102"/>
      <c r="D62" s="103" t="s">
        <v>611</v>
      </c>
      <c r="E62" s="104"/>
      <c r="F62" s="104"/>
      <c r="G62" s="104"/>
      <c r="H62" s="104"/>
      <c r="I62" s="104"/>
      <c r="J62" s="105">
        <f>J102</f>
        <v>40000</v>
      </c>
      <c r="L62" s="102"/>
    </row>
    <row r="63" spans="2:47" s="9" customFormat="1" ht="19.899999999999999" customHeight="1">
      <c r="B63" s="102"/>
      <c r="D63" s="103" t="s">
        <v>612</v>
      </c>
      <c r="E63" s="104"/>
      <c r="F63" s="104"/>
      <c r="G63" s="104"/>
      <c r="H63" s="104"/>
      <c r="I63" s="104"/>
      <c r="J63" s="105">
        <f>J111</f>
        <v>54000</v>
      </c>
      <c r="L63" s="102"/>
    </row>
    <row r="64" spans="2:47" s="9" customFormat="1" ht="19.899999999999999" customHeight="1">
      <c r="B64" s="102"/>
      <c r="D64" s="103" t="s">
        <v>613</v>
      </c>
      <c r="E64" s="104"/>
      <c r="F64" s="104"/>
      <c r="G64" s="104"/>
      <c r="H64" s="104"/>
      <c r="I64" s="104"/>
      <c r="J64" s="105">
        <f>J125</f>
        <v>35000</v>
      </c>
      <c r="L64" s="102"/>
    </row>
    <row r="65" spans="2:12" s="9" customFormat="1" ht="19.899999999999999" customHeight="1">
      <c r="B65" s="102"/>
      <c r="D65" s="103" t="s">
        <v>614</v>
      </c>
      <c r="E65" s="104"/>
      <c r="F65" s="104"/>
      <c r="G65" s="104"/>
      <c r="H65" s="104"/>
      <c r="I65" s="104"/>
      <c r="J65" s="105">
        <f>J130</f>
        <v>6000</v>
      </c>
      <c r="L65" s="102"/>
    </row>
    <row r="66" spans="2:12" s="1" customFormat="1" ht="21.75" customHeight="1">
      <c r="B66" s="31"/>
      <c r="L66" s="31"/>
    </row>
    <row r="67" spans="2:12" s="1" customFormat="1" ht="6.95" customHeight="1">
      <c r="B67" s="40"/>
      <c r="C67" s="41"/>
      <c r="D67" s="41"/>
      <c r="E67" s="41"/>
      <c r="F67" s="41"/>
      <c r="G67" s="41"/>
      <c r="H67" s="41"/>
      <c r="I67" s="41"/>
      <c r="J67" s="41"/>
      <c r="K67" s="41"/>
      <c r="L67" s="31"/>
    </row>
    <row r="71" spans="2:12" s="1" customFormat="1" ht="6.95" customHeight="1">
      <c r="B71" s="42"/>
      <c r="C71" s="43"/>
      <c r="D71" s="43"/>
      <c r="E71" s="43"/>
      <c r="F71" s="43"/>
      <c r="G71" s="43"/>
      <c r="H71" s="43"/>
      <c r="I71" s="43"/>
      <c r="J71" s="43"/>
      <c r="K71" s="43"/>
      <c r="L71" s="31"/>
    </row>
    <row r="72" spans="2:12" s="1" customFormat="1" ht="24.95" customHeight="1">
      <c r="B72" s="31"/>
      <c r="C72" s="20" t="s">
        <v>106</v>
      </c>
      <c r="L72" s="31"/>
    </row>
    <row r="73" spans="2:12" s="1" customFormat="1" ht="6.95" customHeight="1">
      <c r="B73" s="31"/>
      <c r="L73" s="31"/>
    </row>
    <row r="74" spans="2:12" s="1" customFormat="1" ht="12" customHeight="1">
      <c r="B74" s="31"/>
      <c r="C74" s="26" t="s">
        <v>16</v>
      </c>
      <c r="L74" s="31"/>
    </row>
    <row r="75" spans="2:12" s="1" customFormat="1" ht="16.5" customHeight="1">
      <c r="B75" s="31"/>
      <c r="E75" s="287" t="str">
        <f>E7</f>
        <v>Bodenský rybník, návrh opravy vodního díla</v>
      </c>
      <c r="F75" s="288"/>
      <c r="G75" s="288"/>
      <c r="H75" s="288"/>
      <c r="L75" s="31"/>
    </row>
    <row r="76" spans="2:12" s="1" customFormat="1" ht="12" customHeight="1">
      <c r="B76" s="31"/>
      <c r="C76" s="26" t="s">
        <v>85</v>
      </c>
      <c r="L76" s="31"/>
    </row>
    <row r="77" spans="2:12" s="1" customFormat="1" ht="16.5" customHeight="1">
      <c r="B77" s="31"/>
      <c r="E77" s="259" t="str">
        <f>E9</f>
        <v>VON - Vedlejší a ostatní náklady</v>
      </c>
      <c r="F77" s="286"/>
      <c r="G77" s="286"/>
      <c r="H77" s="286"/>
      <c r="L77" s="31"/>
    </row>
    <row r="78" spans="2:12" s="1" customFormat="1" ht="6.95" customHeight="1">
      <c r="B78" s="31"/>
      <c r="L78" s="31"/>
    </row>
    <row r="79" spans="2:12" s="1" customFormat="1" ht="12" customHeight="1">
      <c r="B79" s="31"/>
      <c r="C79" s="26" t="s">
        <v>21</v>
      </c>
      <c r="F79" s="24" t="str">
        <f>F12</f>
        <v>Habartov</v>
      </c>
      <c r="I79" s="26" t="s">
        <v>23</v>
      </c>
      <c r="J79" s="48" t="str">
        <f>IF(J12="","",J12)</f>
        <v>12. 7. 2021</v>
      </c>
      <c r="L79" s="31"/>
    </row>
    <row r="80" spans="2:12" s="1" customFormat="1" ht="6.95" customHeight="1">
      <c r="B80" s="31"/>
      <c r="L80" s="31"/>
    </row>
    <row r="81" spans="2:65" s="1" customFormat="1" ht="25.7" customHeight="1">
      <c r="B81" s="31"/>
      <c r="C81" s="26" t="s">
        <v>25</v>
      </c>
      <c r="F81" s="24" t="str">
        <f>E15</f>
        <v>Město Habartov</v>
      </c>
      <c r="I81" s="26" t="s">
        <v>30</v>
      </c>
      <c r="J81" s="29" t="str">
        <f>E21</f>
        <v>NOVAQUA s.r.o., Ing. Novák</v>
      </c>
      <c r="L81" s="31"/>
    </row>
    <row r="82" spans="2:65" s="1" customFormat="1" ht="15.2" customHeight="1">
      <c r="B82" s="31"/>
      <c r="C82" s="26" t="s">
        <v>29</v>
      </c>
      <c r="F82" s="24" t="str">
        <f>IF(E18="","",E18)</f>
        <v>bss BÁŇSKÁ STAVEBNÍ SPOLEČNOST s.r.o.</v>
      </c>
      <c r="I82" s="26" t="s">
        <v>33</v>
      </c>
      <c r="J82" s="29" t="str">
        <f>E24</f>
        <v>Daniela Hahnová</v>
      </c>
      <c r="L82" s="31"/>
    </row>
    <row r="83" spans="2:65" s="1" customFormat="1" ht="10.35" customHeight="1">
      <c r="B83" s="31"/>
      <c r="L83" s="31"/>
    </row>
    <row r="84" spans="2:65" s="10" customFormat="1" ht="29.25" customHeight="1">
      <c r="B84" s="106"/>
      <c r="C84" s="107" t="s">
        <v>107</v>
      </c>
      <c r="D84" s="108" t="s">
        <v>56</v>
      </c>
      <c r="E84" s="108" t="s">
        <v>52</v>
      </c>
      <c r="F84" s="108" t="s">
        <v>53</v>
      </c>
      <c r="G84" s="108" t="s">
        <v>108</v>
      </c>
      <c r="H84" s="108" t="s">
        <v>109</v>
      </c>
      <c r="I84" s="108" t="s">
        <v>110</v>
      </c>
      <c r="J84" s="108" t="s">
        <v>89</v>
      </c>
      <c r="K84" s="109" t="s">
        <v>111</v>
      </c>
      <c r="L84" s="106"/>
      <c r="M84" s="55" t="s">
        <v>19</v>
      </c>
      <c r="N84" s="56" t="s">
        <v>41</v>
      </c>
      <c r="O84" s="56" t="s">
        <v>112</v>
      </c>
      <c r="P84" s="56" t="s">
        <v>113</v>
      </c>
      <c r="Q84" s="56" t="s">
        <v>114</v>
      </c>
      <c r="R84" s="56" t="s">
        <v>115</v>
      </c>
      <c r="S84" s="56" t="s">
        <v>116</v>
      </c>
      <c r="T84" s="57" t="s">
        <v>117</v>
      </c>
    </row>
    <row r="85" spans="2:65" s="1" customFormat="1" ht="22.9" customHeight="1">
      <c r="B85" s="31"/>
      <c r="C85" s="60" t="s">
        <v>118</v>
      </c>
      <c r="J85" s="110">
        <f>BK85</f>
        <v>180000</v>
      </c>
      <c r="L85" s="31"/>
      <c r="M85" s="58"/>
      <c r="N85" s="49"/>
      <c r="O85" s="49"/>
      <c r="P85" s="111">
        <f>P86</f>
        <v>0</v>
      </c>
      <c r="Q85" s="49"/>
      <c r="R85" s="111">
        <f>R86</f>
        <v>0</v>
      </c>
      <c r="S85" s="49"/>
      <c r="T85" s="112">
        <f>T86</f>
        <v>0</v>
      </c>
      <c r="AT85" s="16" t="s">
        <v>70</v>
      </c>
      <c r="AU85" s="16" t="s">
        <v>90</v>
      </c>
      <c r="BK85" s="113">
        <f>BK86</f>
        <v>180000</v>
      </c>
    </row>
    <row r="86" spans="2:65" s="11" customFormat="1" ht="25.9" customHeight="1">
      <c r="B86" s="114"/>
      <c r="D86" s="115" t="s">
        <v>70</v>
      </c>
      <c r="E86" s="116" t="s">
        <v>615</v>
      </c>
      <c r="F86" s="116" t="s">
        <v>616</v>
      </c>
      <c r="I86" s="117"/>
      <c r="J86" s="118">
        <f>BK86</f>
        <v>180000</v>
      </c>
      <c r="L86" s="114"/>
      <c r="M86" s="119"/>
      <c r="P86" s="120">
        <f>P87+P102+P111+P125+P130</f>
        <v>0</v>
      </c>
      <c r="R86" s="120">
        <f>R87+R102+R111+R125+R130</f>
        <v>0</v>
      </c>
      <c r="T86" s="121">
        <f>T87+T102+T111+T125+T130</f>
        <v>0</v>
      </c>
      <c r="AR86" s="115" t="s">
        <v>153</v>
      </c>
      <c r="AT86" s="122" t="s">
        <v>70</v>
      </c>
      <c r="AU86" s="122" t="s">
        <v>71</v>
      </c>
      <c r="AY86" s="115" t="s">
        <v>121</v>
      </c>
      <c r="BK86" s="123">
        <f>BK87+BK102+BK111+BK125+BK130</f>
        <v>180000</v>
      </c>
    </row>
    <row r="87" spans="2:65" s="11" customFormat="1" ht="22.9" customHeight="1">
      <c r="B87" s="114"/>
      <c r="D87" s="115" t="s">
        <v>70</v>
      </c>
      <c r="E87" s="124" t="s">
        <v>617</v>
      </c>
      <c r="F87" s="124" t="s">
        <v>618</v>
      </c>
      <c r="I87" s="117"/>
      <c r="J87" s="125">
        <f>BK87</f>
        <v>45000</v>
      </c>
      <c r="L87" s="114"/>
      <c r="M87" s="119"/>
      <c r="P87" s="120">
        <f>SUM(P88:P101)</f>
        <v>0</v>
      </c>
      <c r="R87" s="120">
        <f>SUM(R88:R101)</f>
        <v>0</v>
      </c>
      <c r="T87" s="121">
        <f>SUM(T88:T101)</f>
        <v>0</v>
      </c>
      <c r="AR87" s="115" t="s">
        <v>153</v>
      </c>
      <c r="AT87" s="122" t="s">
        <v>70</v>
      </c>
      <c r="AU87" s="122" t="s">
        <v>78</v>
      </c>
      <c r="AY87" s="115" t="s">
        <v>121</v>
      </c>
      <c r="BK87" s="123">
        <f>SUM(BK88:BK101)</f>
        <v>45000</v>
      </c>
    </row>
    <row r="88" spans="2:65" s="1" customFormat="1" ht="14.45" customHeight="1">
      <c r="B88" s="31"/>
      <c r="C88" s="126" t="s">
        <v>78</v>
      </c>
      <c r="D88" s="126" t="s">
        <v>123</v>
      </c>
      <c r="E88" s="127" t="s">
        <v>619</v>
      </c>
      <c r="F88" s="128" t="s">
        <v>620</v>
      </c>
      <c r="G88" s="129" t="s">
        <v>402</v>
      </c>
      <c r="H88" s="130">
        <v>1</v>
      </c>
      <c r="I88" s="131">
        <v>20000</v>
      </c>
      <c r="J88" s="132">
        <f>ROUND(I88*H88,2)</f>
        <v>20000</v>
      </c>
      <c r="K88" s="128" t="s">
        <v>127</v>
      </c>
      <c r="L88" s="31"/>
      <c r="M88" s="133" t="s">
        <v>19</v>
      </c>
      <c r="N88" s="134" t="s">
        <v>42</v>
      </c>
      <c r="P88" s="135">
        <f>O88*H88</f>
        <v>0</v>
      </c>
      <c r="Q88" s="135">
        <v>0</v>
      </c>
      <c r="R88" s="135">
        <f>Q88*H88</f>
        <v>0</v>
      </c>
      <c r="S88" s="135">
        <v>0</v>
      </c>
      <c r="T88" s="136">
        <f>S88*H88</f>
        <v>0</v>
      </c>
      <c r="AR88" s="137" t="s">
        <v>621</v>
      </c>
      <c r="AT88" s="137" t="s">
        <v>123</v>
      </c>
      <c r="AU88" s="137" t="s">
        <v>80</v>
      </c>
      <c r="AY88" s="16" t="s">
        <v>121</v>
      </c>
      <c r="BE88" s="138">
        <f>IF(N88="základní",J88,0)</f>
        <v>20000</v>
      </c>
      <c r="BF88" s="138">
        <f>IF(N88="snížená",J88,0)</f>
        <v>0</v>
      </c>
      <c r="BG88" s="138">
        <f>IF(N88="zákl. přenesená",J88,0)</f>
        <v>0</v>
      </c>
      <c r="BH88" s="138">
        <f>IF(N88="sníž. přenesená",J88,0)</f>
        <v>0</v>
      </c>
      <c r="BI88" s="138">
        <f>IF(N88="nulová",J88,0)</f>
        <v>0</v>
      </c>
      <c r="BJ88" s="16" t="s">
        <v>78</v>
      </c>
      <c r="BK88" s="138">
        <f>ROUND(I88*H88,2)</f>
        <v>20000</v>
      </c>
      <c r="BL88" s="16" t="s">
        <v>621</v>
      </c>
      <c r="BM88" s="137" t="s">
        <v>622</v>
      </c>
    </row>
    <row r="89" spans="2:65" s="1" customFormat="1">
      <c r="B89" s="31"/>
      <c r="D89" s="139" t="s">
        <v>130</v>
      </c>
      <c r="F89" s="140" t="s">
        <v>620</v>
      </c>
      <c r="I89" s="141"/>
      <c r="L89" s="31"/>
      <c r="M89" s="142"/>
      <c r="T89" s="52"/>
      <c r="AT89" s="16" t="s">
        <v>130</v>
      </c>
      <c r="AU89" s="16" t="s">
        <v>80</v>
      </c>
    </row>
    <row r="90" spans="2:65" s="1" customFormat="1" ht="39">
      <c r="B90" s="31"/>
      <c r="D90" s="139" t="s">
        <v>132</v>
      </c>
      <c r="F90" s="143" t="s">
        <v>623</v>
      </c>
      <c r="I90" s="141"/>
      <c r="L90" s="31"/>
      <c r="M90" s="142"/>
      <c r="T90" s="52"/>
      <c r="AT90" s="16" t="s">
        <v>132</v>
      </c>
      <c r="AU90" s="16" t="s">
        <v>80</v>
      </c>
    </row>
    <row r="91" spans="2:65" s="1" customFormat="1" ht="29.25">
      <c r="B91" s="31"/>
      <c r="D91" s="139" t="s">
        <v>292</v>
      </c>
      <c r="F91" s="143" t="s">
        <v>624</v>
      </c>
      <c r="I91" s="141"/>
      <c r="L91" s="31"/>
      <c r="M91" s="142"/>
      <c r="T91" s="52"/>
      <c r="AT91" s="16" t="s">
        <v>292</v>
      </c>
      <c r="AU91" s="16" t="s">
        <v>80</v>
      </c>
    </row>
    <row r="92" spans="2:65" s="1" customFormat="1" ht="14.45" customHeight="1">
      <c r="B92" s="31"/>
      <c r="C92" s="126" t="s">
        <v>80</v>
      </c>
      <c r="D92" s="126" t="s">
        <v>123</v>
      </c>
      <c r="E92" s="127" t="s">
        <v>625</v>
      </c>
      <c r="F92" s="128" t="s">
        <v>626</v>
      </c>
      <c r="G92" s="129" t="s">
        <v>402</v>
      </c>
      <c r="H92" s="130">
        <v>1</v>
      </c>
      <c r="I92" s="131">
        <v>15000</v>
      </c>
      <c r="J92" s="132">
        <f>ROUND(I92*H92,2)</f>
        <v>15000</v>
      </c>
      <c r="K92" s="128" t="s">
        <v>127</v>
      </c>
      <c r="L92" s="31"/>
      <c r="M92" s="133" t="s">
        <v>19</v>
      </c>
      <c r="N92" s="134" t="s">
        <v>42</v>
      </c>
      <c r="P92" s="135">
        <f>O92*H92</f>
        <v>0</v>
      </c>
      <c r="Q92" s="135">
        <v>0</v>
      </c>
      <c r="R92" s="135">
        <f>Q92*H92</f>
        <v>0</v>
      </c>
      <c r="S92" s="135">
        <v>0</v>
      </c>
      <c r="T92" s="136">
        <f>S92*H92</f>
        <v>0</v>
      </c>
      <c r="AR92" s="137" t="s">
        <v>621</v>
      </c>
      <c r="AT92" s="137" t="s">
        <v>123</v>
      </c>
      <c r="AU92" s="137" t="s">
        <v>80</v>
      </c>
      <c r="AY92" s="16" t="s">
        <v>121</v>
      </c>
      <c r="BE92" s="138">
        <f>IF(N92="základní",J92,0)</f>
        <v>15000</v>
      </c>
      <c r="BF92" s="138">
        <f>IF(N92="snížená",J92,0)</f>
        <v>0</v>
      </c>
      <c r="BG92" s="138">
        <f>IF(N92="zákl. přenesená",J92,0)</f>
        <v>0</v>
      </c>
      <c r="BH92" s="138">
        <f>IF(N92="sníž. přenesená",J92,0)</f>
        <v>0</v>
      </c>
      <c r="BI92" s="138">
        <f>IF(N92="nulová",J92,0)</f>
        <v>0</v>
      </c>
      <c r="BJ92" s="16" t="s">
        <v>78</v>
      </c>
      <c r="BK92" s="138">
        <f>ROUND(I92*H92,2)</f>
        <v>15000</v>
      </c>
      <c r="BL92" s="16" t="s">
        <v>621</v>
      </c>
      <c r="BM92" s="137" t="s">
        <v>627</v>
      </c>
    </row>
    <row r="93" spans="2:65" s="1" customFormat="1">
      <c r="B93" s="31"/>
      <c r="D93" s="139" t="s">
        <v>130</v>
      </c>
      <c r="F93" s="140" t="s">
        <v>626</v>
      </c>
      <c r="I93" s="141"/>
      <c r="L93" s="31"/>
      <c r="M93" s="142"/>
      <c r="T93" s="52"/>
      <c r="AT93" s="16" t="s">
        <v>130</v>
      </c>
      <c r="AU93" s="16" t="s">
        <v>80</v>
      </c>
    </row>
    <row r="94" spans="2:65" s="1" customFormat="1" ht="39">
      <c r="B94" s="31"/>
      <c r="D94" s="139" t="s">
        <v>132</v>
      </c>
      <c r="F94" s="143" t="s">
        <v>623</v>
      </c>
      <c r="I94" s="141"/>
      <c r="L94" s="31"/>
      <c r="M94" s="142"/>
      <c r="T94" s="52"/>
      <c r="AT94" s="16" t="s">
        <v>132</v>
      </c>
      <c r="AU94" s="16" t="s">
        <v>80</v>
      </c>
    </row>
    <row r="95" spans="2:65" s="1" customFormat="1" ht="14.45" customHeight="1">
      <c r="B95" s="31"/>
      <c r="C95" s="126" t="s">
        <v>141</v>
      </c>
      <c r="D95" s="126" t="s">
        <v>123</v>
      </c>
      <c r="E95" s="127" t="s">
        <v>628</v>
      </c>
      <c r="F95" s="128" t="s">
        <v>629</v>
      </c>
      <c r="G95" s="129" t="s">
        <v>402</v>
      </c>
      <c r="H95" s="130">
        <v>1</v>
      </c>
      <c r="I95" s="131">
        <v>5000</v>
      </c>
      <c r="J95" s="132">
        <f>ROUND(I95*H95,2)</f>
        <v>5000</v>
      </c>
      <c r="K95" s="128" t="s">
        <v>127</v>
      </c>
      <c r="L95" s="31"/>
      <c r="M95" s="133" t="s">
        <v>19</v>
      </c>
      <c r="N95" s="134" t="s">
        <v>42</v>
      </c>
      <c r="P95" s="135">
        <f>O95*H95</f>
        <v>0</v>
      </c>
      <c r="Q95" s="135">
        <v>0</v>
      </c>
      <c r="R95" s="135">
        <f>Q95*H95</f>
        <v>0</v>
      </c>
      <c r="S95" s="135">
        <v>0</v>
      </c>
      <c r="T95" s="136">
        <f>S95*H95</f>
        <v>0</v>
      </c>
      <c r="AR95" s="137" t="s">
        <v>621</v>
      </c>
      <c r="AT95" s="137" t="s">
        <v>123</v>
      </c>
      <c r="AU95" s="137" t="s">
        <v>80</v>
      </c>
      <c r="AY95" s="16" t="s">
        <v>121</v>
      </c>
      <c r="BE95" s="138">
        <f>IF(N95="základní",J95,0)</f>
        <v>5000</v>
      </c>
      <c r="BF95" s="138">
        <f>IF(N95="snížená",J95,0)</f>
        <v>0</v>
      </c>
      <c r="BG95" s="138">
        <f>IF(N95="zákl. přenesená",J95,0)</f>
        <v>0</v>
      </c>
      <c r="BH95" s="138">
        <f>IF(N95="sníž. přenesená",J95,0)</f>
        <v>0</v>
      </c>
      <c r="BI95" s="138">
        <f>IF(N95="nulová",J95,0)</f>
        <v>0</v>
      </c>
      <c r="BJ95" s="16" t="s">
        <v>78</v>
      </c>
      <c r="BK95" s="138">
        <f>ROUND(I95*H95,2)</f>
        <v>5000</v>
      </c>
      <c r="BL95" s="16" t="s">
        <v>621</v>
      </c>
      <c r="BM95" s="137" t="s">
        <v>630</v>
      </c>
    </row>
    <row r="96" spans="2:65" s="1" customFormat="1">
      <c r="B96" s="31"/>
      <c r="D96" s="139" t="s">
        <v>130</v>
      </c>
      <c r="F96" s="140" t="s">
        <v>629</v>
      </c>
      <c r="I96" s="141"/>
      <c r="L96" s="31"/>
      <c r="M96" s="142"/>
      <c r="T96" s="52"/>
      <c r="AT96" s="16" t="s">
        <v>130</v>
      </c>
      <c r="AU96" s="16" t="s">
        <v>80</v>
      </c>
    </row>
    <row r="97" spans="2:65" s="1" customFormat="1" ht="39">
      <c r="B97" s="31"/>
      <c r="D97" s="139" t="s">
        <v>132</v>
      </c>
      <c r="F97" s="143" t="s">
        <v>623</v>
      </c>
      <c r="I97" s="141"/>
      <c r="L97" s="31"/>
      <c r="M97" s="142"/>
      <c r="T97" s="52"/>
      <c r="AT97" s="16" t="s">
        <v>132</v>
      </c>
      <c r="AU97" s="16" t="s">
        <v>80</v>
      </c>
    </row>
    <row r="98" spans="2:65" s="1" customFormat="1" ht="19.5">
      <c r="B98" s="31"/>
      <c r="D98" s="139" t="s">
        <v>292</v>
      </c>
      <c r="F98" s="143" t="s">
        <v>631</v>
      </c>
      <c r="I98" s="141"/>
      <c r="L98" s="31"/>
      <c r="M98" s="142"/>
      <c r="T98" s="52"/>
      <c r="AT98" s="16" t="s">
        <v>292</v>
      </c>
      <c r="AU98" s="16" t="s">
        <v>80</v>
      </c>
    </row>
    <row r="99" spans="2:65" s="1" customFormat="1" ht="14.45" customHeight="1">
      <c r="B99" s="31"/>
      <c r="C99" s="126" t="s">
        <v>128</v>
      </c>
      <c r="D99" s="126" t="s">
        <v>123</v>
      </c>
      <c r="E99" s="127" t="s">
        <v>632</v>
      </c>
      <c r="F99" s="128" t="s">
        <v>633</v>
      </c>
      <c r="G99" s="129" t="s">
        <v>402</v>
      </c>
      <c r="H99" s="130">
        <v>1</v>
      </c>
      <c r="I99" s="131">
        <v>5000</v>
      </c>
      <c r="J99" s="132">
        <f>ROUND(I99*H99,2)</f>
        <v>5000</v>
      </c>
      <c r="K99" s="128" t="s">
        <v>127</v>
      </c>
      <c r="L99" s="31"/>
      <c r="M99" s="133" t="s">
        <v>19</v>
      </c>
      <c r="N99" s="134" t="s">
        <v>42</v>
      </c>
      <c r="P99" s="135">
        <f>O99*H99</f>
        <v>0</v>
      </c>
      <c r="Q99" s="135">
        <v>0</v>
      </c>
      <c r="R99" s="135">
        <f>Q99*H99</f>
        <v>0</v>
      </c>
      <c r="S99" s="135">
        <v>0</v>
      </c>
      <c r="T99" s="136">
        <f>S99*H99</f>
        <v>0</v>
      </c>
      <c r="AR99" s="137" t="s">
        <v>621</v>
      </c>
      <c r="AT99" s="137" t="s">
        <v>123</v>
      </c>
      <c r="AU99" s="137" t="s">
        <v>80</v>
      </c>
      <c r="AY99" s="16" t="s">
        <v>121</v>
      </c>
      <c r="BE99" s="138">
        <f>IF(N99="základní",J99,0)</f>
        <v>5000</v>
      </c>
      <c r="BF99" s="138">
        <f>IF(N99="snížená",J99,0)</f>
        <v>0</v>
      </c>
      <c r="BG99" s="138">
        <f>IF(N99="zákl. přenesená",J99,0)</f>
        <v>0</v>
      </c>
      <c r="BH99" s="138">
        <f>IF(N99="sníž. přenesená",J99,0)</f>
        <v>0</v>
      </c>
      <c r="BI99" s="138">
        <f>IF(N99="nulová",J99,0)</f>
        <v>0</v>
      </c>
      <c r="BJ99" s="16" t="s">
        <v>78</v>
      </c>
      <c r="BK99" s="138">
        <f>ROUND(I99*H99,2)</f>
        <v>5000</v>
      </c>
      <c r="BL99" s="16" t="s">
        <v>621</v>
      </c>
      <c r="BM99" s="137" t="s">
        <v>634</v>
      </c>
    </row>
    <row r="100" spans="2:65" s="1" customFormat="1">
      <c r="B100" s="31"/>
      <c r="D100" s="139" t="s">
        <v>130</v>
      </c>
      <c r="F100" s="140" t="s">
        <v>633</v>
      </c>
      <c r="I100" s="141"/>
      <c r="L100" s="31"/>
      <c r="M100" s="142"/>
      <c r="T100" s="52"/>
      <c r="AT100" s="16" t="s">
        <v>130</v>
      </c>
      <c r="AU100" s="16" t="s">
        <v>80</v>
      </c>
    </row>
    <row r="101" spans="2:65" s="1" customFormat="1" ht="39">
      <c r="B101" s="31"/>
      <c r="D101" s="139" t="s">
        <v>132</v>
      </c>
      <c r="F101" s="143" t="s">
        <v>623</v>
      </c>
      <c r="I101" s="141"/>
      <c r="L101" s="31"/>
      <c r="M101" s="142"/>
      <c r="T101" s="52"/>
      <c r="AT101" s="16" t="s">
        <v>132</v>
      </c>
      <c r="AU101" s="16" t="s">
        <v>80</v>
      </c>
    </row>
    <row r="102" spans="2:65" s="11" customFormat="1" ht="22.9" customHeight="1">
      <c r="B102" s="114"/>
      <c r="D102" s="115" t="s">
        <v>70</v>
      </c>
      <c r="E102" s="124" t="s">
        <v>635</v>
      </c>
      <c r="F102" s="124" t="s">
        <v>636</v>
      </c>
      <c r="I102" s="117"/>
      <c r="J102" s="125">
        <f>BK102</f>
        <v>40000</v>
      </c>
      <c r="L102" s="114"/>
      <c r="M102" s="119"/>
      <c r="P102" s="120">
        <f>SUM(P103:P110)</f>
        <v>0</v>
      </c>
      <c r="R102" s="120">
        <f>SUM(R103:R110)</f>
        <v>0</v>
      </c>
      <c r="T102" s="121">
        <f>SUM(T103:T110)</f>
        <v>0</v>
      </c>
      <c r="AR102" s="115" t="s">
        <v>153</v>
      </c>
      <c r="AT102" s="122" t="s">
        <v>70</v>
      </c>
      <c r="AU102" s="122" t="s">
        <v>78</v>
      </c>
      <c r="AY102" s="115" t="s">
        <v>121</v>
      </c>
      <c r="BK102" s="123">
        <f>SUM(BK103:BK110)</f>
        <v>40000</v>
      </c>
    </row>
    <row r="103" spans="2:65" s="1" customFormat="1" ht="14.45" customHeight="1">
      <c r="B103" s="31"/>
      <c r="C103" s="126" t="s">
        <v>153</v>
      </c>
      <c r="D103" s="126" t="s">
        <v>123</v>
      </c>
      <c r="E103" s="127" t="s">
        <v>637</v>
      </c>
      <c r="F103" s="128" t="s">
        <v>638</v>
      </c>
      <c r="G103" s="129" t="s">
        <v>402</v>
      </c>
      <c r="H103" s="130">
        <v>1</v>
      </c>
      <c r="I103" s="131">
        <v>20000</v>
      </c>
      <c r="J103" s="132">
        <f>ROUND(I103*H103,2)</f>
        <v>20000</v>
      </c>
      <c r="K103" s="128" t="s">
        <v>127</v>
      </c>
      <c r="L103" s="31"/>
      <c r="M103" s="133" t="s">
        <v>19</v>
      </c>
      <c r="N103" s="134" t="s">
        <v>42</v>
      </c>
      <c r="P103" s="135">
        <f>O103*H103</f>
        <v>0</v>
      </c>
      <c r="Q103" s="135">
        <v>0</v>
      </c>
      <c r="R103" s="135">
        <f>Q103*H103</f>
        <v>0</v>
      </c>
      <c r="S103" s="135">
        <v>0</v>
      </c>
      <c r="T103" s="136">
        <f>S103*H103</f>
        <v>0</v>
      </c>
      <c r="AR103" s="137" t="s">
        <v>621</v>
      </c>
      <c r="AT103" s="137" t="s">
        <v>123</v>
      </c>
      <c r="AU103" s="137" t="s">
        <v>80</v>
      </c>
      <c r="AY103" s="16" t="s">
        <v>121</v>
      </c>
      <c r="BE103" s="138">
        <f>IF(N103="základní",J103,0)</f>
        <v>20000</v>
      </c>
      <c r="BF103" s="138">
        <f>IF(N103="snížená",J103,0)</f>
        <v>0</v>
      </c>
      <c r="BG103" s="138">
        <f>IF(N103="zákl. přenesená",J103,0)</f>
        <v>0</v>
      </c>
      <c r="BH103" s="138">
        <f>IF(N103="sníž. přenesená",J103,0)</f>
        <v>0</v>
      </c>
      <c r="BI103" s="138">
        <f>IF(N103="nulová",J103,0)</f>
        <v>0</v>
      </c>
      <c r="BJ103" s="16" t="s">
        <v>78</v>
      </c>
      <c r="BK103" s="138">
        <f>ROUND(I103*H103,2)</f>
        <v>20000</v>
      </c>
      <c r="BL103" s="16" t="s">
        <v>621</v>
      </c>
      <c r="BM103" s="137" t="s">
        <v>639</v>
      </c>
    </row>
    <row r="104" spans="2:65" s="1" customFormat="1">
      <c r="B104" s="31"/>
      <c r="D104" s="139" t="s">
        <v>130</v>
      </c>
      <c r="F104" s="140" t="s">
        <v>638</v>
      </c>
      <c r="I104" s="141"/>
      <c r="L104" s="31"/>
      <c r="M104" s="142"/>
      <c r="T104" s="52"/>
      <c r="AT104" s="16" t="s">
        <v>130</v>
      </c>
      <c r="AU104" s="16" t="s">
        <v>80</v>
      </c>
    </row>
    <row r="105" spans="2:65" s="1" customFormat="1" ht="39">
      <c r="B105" s="31"/>
      <c r="D105" s="139" t="s">
        <v>132</v>
      </c>
      <c r="F105" s="143" t="s">
        <v>640</v>
      </c>
      <c r="I105" s="141"/>
      <c r="L105" s="31"/>
      <c r="M105" s="142"/>
      <c r="T105" s="52"/>
      <c r="AT105" s="16" t="s">
        <v>132</v>
      </c>
      <c r="AU105" s="16" t="s">
        <v>80</v>
      </c>
    </row>
    <row r="106" spans="2:65" s="1" customFormat="1" ht="19.5">
      <c r="B106" s="31"/>
      <c r="D106" s="139" t="s">
        <v>292</v>
      </c>
      <c r="F106" s="143" t="s">
        <v>641</v>
      </c>
      <c r="I106" s="141"/>
      <c r="L106" s="31"/>
      <c r="M106" s="142"/>
      <c r="T106" s="52"/>
      <c r="AT106" s="16" t="s">
        <v>292</v>
      </c>
      <c r="AU106" s="16" t="s">
        <v>80</v>
      </c>
    </row>
    <row r="107" spans="2:65" s="1" customFormat="1" ht="14.45" customHeight="1">
      <c r="B107" s="31"/>
      <c r="C107" s="126" t="s">
        <v>160</v>
      </c>
      <c r="D107" s="126" t="s">
        <v>123</v>
      </c>
      <c r="E107" s="127" t="s">
        <v>642</v>
      </c>
      <c r="F107" s="128" t="s">
        <v>643</v>
      </c>
      <c r="G107" s="129" t="s">
        <v>402</v>
      </c>
      <c r="H107" s="130">
        <v>1</v>
      </c>
      <c r="I107" s="131">
        <v>20000</v>
      </c>
      <c r="J107" s="132">
        <f>ROUND(I107*H107,2)</f>
        <v>20000</v>
      </c>
      <c r="K107" s="128" t="s">
        <v>127</v>
      </c>
      <c r="L107" s="31"/>
      <c r="M107" s="133" t="s">
        <v>19</v>
      </c>
      <c r="N107" s="134" t="s">
        <v>42</v>
      </c>
      <c r="P107" s="135">
        <f>O107*H107</f>
        <v>0</v>
      </c>
      <c r="Q107" s="135">
        <v>0</v>
      </c>
      <c r="R107" s="135">
        <f>Q107*H107</f>
        <v>0</v>
      </c>
      <c r="S107" s="135">
        <v>0</v>
      </c>
      <c r="T107" s="136">
        <f>S107*H107</f>
        <v>0</v>
      </c>
      <c r="AR107" s="137" t="s">
        <v>621</v>
      </c>
      <c r="AT107" s="137" t="s">
        <v>123</v>
      </c>
      <c r="AU107" s="137" t="s">
        <v>80</v>
      </c>
      <c r="AY107" s="16" t="s">
        <v>121</v>
      </c>
      <c r="BE107" s="138">
        <f>IF(N107="základní",J107,0)</f>
        <v>20000</v>
      </c>
      <c r="BF107" s="138">
        <f>IF(N107="snížená",J107,0)</f>
        <v>0</v>
      </c>
      <c r="BG107" s="138">
        <f>IF(N107="zákl. přenesená",J107,0)</f>
        <v>0</v>
      </c>
      <c r="BH107" s="138">
        <f>IF(N107="sníž. přenesená",J107,0)</f>
        <v>0</v>
      </c>
      <c r="BI107" s="138">
        <f>IF(N107="nulová",J107,0)</f>
        <v>0</v>
      </c>
      <c r="BJ107" s="16" t="s">
        <v>78</v>
      </c>
      <c r="BK107" s="138">
        <f>ROUND(I107*H107,2)</f>
        <v>20000</v>
      </c>
      <c r="BL107" s="16" t="s">
        <v>621</v>
      </c>
      <c r="BM107" s="137" t="s">
        <v>644</v>
      </c>
    </row>
    <row r="108" spans="2:65" s="1" customFormat="1">
      <c r="B108" s="31"/>
      <c r="D108" s="139" t="s">
        <v>130</v>
      </c>
      <c r="F108" s="140" t="s">
        <v>643</v>
      </c>
      <c r="I108" s="141"/>
      <c r="L108" s="31"/>
      <c r="M108" s="142"/>
      <c r="T108" s="52"/>
      <c r="AT108" s="16" t="s">
        <v>130</v>
      </c>
      <c r="AU108" s="16" t="s">
        <v>80</v>
      </c>
    </row>
    <row r="109" spans="2:65" s="1" customFormat="1" ht="39">
      <c r="B109" s="31"/>
      <c r="D109" s="139" t="s">
        <v>132</v>
      </c>
      <c r="F109" s="143" t="s">
        <v>640</v>
      </c>
      <c r="I109" s="141"/>
      <c r="L109" s="31"/>
      <c r="M109" s="142"/>
      <c r="T109" s="52"/>
      <c r="AT109" s="16" t="s">
        <v>132</v>
      </c>
      <c r="AU109" s="16" t="s">
        <v>80</v>
      </c>
    </row>
    <row r="110" spans="2:65" s="1" customFormat="1" ht="19.5">
      <c r="B110" s="31"/>
      <c r="D110" s="139" t="s">
        <v>292</v>
      </c>
      <c r="F110" s="143" t="s">
        <v>641</v>
      </c>
      <c r="I110" s="141"/>
      <c r="L110" s="31"/>
      <c r="M110" s="142"/>
      <c r="T110" s="52"/>
      <c r="AT110" s="16" t="s">
        <v>292</v>
      </c>
      <c r="AU110" s="16" t="s">
        <v>80</v>
      </c>
    </row>
    <row r="111" spans="2:65" s="11" customFormat="1" ht="22.9" customHeight="1">
      <c r="B111" s="114"/>
      <c r="D111" s="115" t="s">
        <v>70</v>
      </c>
      <c r="E111" s="124" t="s">
        <v>645</v>
      </c>
      <c r="F111" s="124" t="s">
        <v>646</v>
      </c>
      <c r="I111" s="117"/>
      <c r="J111" s="125">
        <f>BK111</f>
        <v>54000</v>
      </c>
      <c r="L111" s="114"/>
      <c r="M111" s="119"/>
      <c r="P111" s="120">
        <f>SUM(P112:P124)</f>
        <v>0</v>
      </c>
      <c r="R111" s="120">
        <f>SUM(R112:R124)</f>
        <v>0</v>
      </c>
      <c r="T111" s="121">
        <f>SUM(T112:T124)</f>
        <v>0</v>
      </c>
      <c r="AR111" s="115" t="s">
        <v>153</v>
      </c>
      <c r="AT111" s="122" t="s">
        <v>70</v>
      </c>
      <c r="AU111" s="122" t="s">
        <v>78</v>
      </c>
      <c r="AY111" s="115" t="s">
        <v>121</v>
      </c>
      <c r="BK111" s="123">
        <f>SUM(BK112:BK124)</f>
        <v>54000</v>
      </c>
    </row>
    <row r="112" spans="2:65" s="1" customFormat="1" ht="14.45" customHeight="1">
      <c r="B112" s="31"/>
      <c r="C112" s="126" t="s">
        <v>167</v>
      </c>
      <c r="D112" s="126" t="s">
        <v>123</v>
      </c>
      <c r="E112" s="127" t="s">
        <v>647</v>
      </c>
      <c r="F112" s="128" t="s">
        <v>648</v>
      </c>
      <c r="G112" s="129" t="s">
        <v>402</v>
      </c>
      <c r="H112" s="130">
        <v>1</v>
      </c>
      <c r="I112" s="131">
        <v>1000</v>
      </c>
      <c r="J112" s="132">
        <f>ROUND(I112*H112,2)</f>
        <v>1000</v>
      </c>
      <c r="K112" s="128" t="s">
        <v>127</v>
      </c>
      <c r="L112" s="31"/>
      <c r="M112" s="133" t="s">
        <v>19</v>
      </c>
      <c r="N112" s="134" t="s">
        <v>42</v>
      </c>
      <c r="P112" s="135">
        <f>O112*H112</f>
        <v>0</v>
      </c>
      <c r="Q112" s="135">
        <v>0</v>
      </c>
      <c r="R112" s="135">
        <f>Q112*H112</f>
        <v>0</v>
      </c>
      <c r="S112" s="135">
        <v>0</v>
      </c>
      <c r="T112" s="136">
        <f>S112*H112</f>
        <v>0</v>
      </c>
      <c r="AR112" s="137" t="s">
        <v>621</v>
      </c>
      <c r="AT112" s="137" t="s">
        <v>123</v>
      </c>
      <c r="AU112" s="137" t="s">
        <v>80</v>
      </c>
      <c r="AY112" s="16" t="s">
        <v>121</v>
      </c>
      <c r="BE112" s="138">
        <f>IF(N112="základní",J112,0)</f>
        <v>1000</v>
      </c>
      <c r="BF112" s="138">
        <f>IF(N112="snížená",J112,0)</f>
        <v>0</v>
      </c>
      <c r="BG112" s="138">
        <f>IF(N112="zákl. přenesená",J112,0)</f>
        <v>0</v>
      </c>
      <c r="BH112" s="138">
        <f>IF(N112="sníž. přenesená",J112,0)</f>
        <v>0</v>
      </c>
      <c r="BI112" s="138">
        <f>IF(N112="nulová",J112,0)</f>
        <v>0</v>
      </c>
      <c r="BJ112" s="16" t="s">
        <v>78</v>
      </c>
      <c r="BK112" s="138">
        <f>ROUND(I112*H112,2)</f>
        <v>1000</v>
      </c>
      <c r="BL112" s="16" t="s">
        <v>621</v>
      </c>
      <c r="BM112" s="137" t="s">
        <v>649</v>
      </c>
    </row>
    <row r="113" spans="2:65" s="1" customFormat="1">
      <c r="B113" s="31"/>
      <c r="D113" s="139" t="s">
        <v>130</v>
      </c>
      <c r="F113" s="140" t="s">
        <v>648</v>
      </c>
      <c r="I113" s="141"/>
      <c r="L113" s="31"/>
      <c r="M113" s="142"/>
      <c r="T113" s="52"/>
      <c r="AT113" s="16" t="s">
        <v>130</v>
      </c>
      <c r="AU113" s="16" t="s">
        <v>80</v>
      </c>
    </row>
    <row r="114" spans="2:65" s="1" customFormat="1" ht="39">
      <c r="B114" s="31"/>
      <c r="D114" s="139" t="s">
        <v>132</v>
      </c>
      <c r="F114" s="143" t="s">
        <v>650</v>
      </c>
      <c r="I114" s="141"/>
      <c r="L114" s="31"/>
      <c r="M114" s="142"/>
      <c r="T114" s="52"/>
      <c r="AT114" s="16" t="s">
        <v>132</v>
      </c>
      <c r="AU114" s="16" t="s">
        <v>80</v>
      </c>
    </row>
    <row r="115" spans="2:65" s="1" customFormat="1" ht="19.5">
      <c r="B115" s="31"/>
      <c r="D115" s="139" t="s">
        <v>292</v>
      </c>
      <c r="F115" s="143" t="s">
        <v>651</v>
      </c>
      <c r="I115" s="141"/>
      <c r="L115" s="31"/>
      <c r="M115" s="142"/>
      <c r="T115" s="52"/>
      <c r="AT115" s="16" t="s">
        <v>292</v>
      </c>
      <c r="AU115" s="16" t="s">
        <v>80</v>
      </c>
    </row>
    <row r="116" spans="2:65" s="1" customFormat="1" ht="14.45" customHeight="1">
      <c r="B116" s="31"/>
      <c r="C116" s="126" t="s">
        <v>173</v>
      </c>
      <c r="D116" s="126" t="s">
        <v>123</v>
      </c>
      <c r="E116" s="127" t="s">
        <v>652</v>
      </c>
      <c r="F116" s="128" t="s">
        <v>653</v>
      </c>
      <c r="G116" s="129" t="s">
        <v>402</v>
      </c>
      <c r="H116" s="130">
        <v>1</v>
      </c>
      <c r="I116" s="131">
        <v>50000</v>
      </c>
      <c r="J116" s="132">
        <f>ROUND(I116*H116,2)</f>
        <v>50000</v>
      </c>
      <c r="K116" s="128" t="s">
        <v>127</v>
      </c>
      <c r="L116" s="31"/>
      <c r="M116" s="133" t="s">
        <v>19</v>
      </c>
      <c r="N116" s="134" t="s">
        <v>42</v>
      </c>
      <c r="P116" s="135">
        <f>O116*H116</f>
        <v>0</v>
      </c>
      <c r="Q116" s="135">
        <v>0</v>
      </c>
      <c r="R116" s="135">
        <f>Q116*H116</f>
        <v>0</v>
      </c>
      <c r="S116" s="135">
        <v>0</v>
      </c>
      <c r="T116" s="136">
        <f>S116*H116</f>
        <v>0</v>
      </c>
      <c r="AR116" s="137" t="s">
        <v>621</v>
      </c>
      <c r="AT116" s="137" t="s">
        <v>123</v>
      </c>
      <c r="AU116" s="137" t="s">
        <v>80</v>
      </c>
      <c r="AY116" s="16" t="s">
        <v>121</v>
      </c>
      <c r="BE116" s="138">
        <f>IF(N116="základní",J116,0)</f>
        <v>50000</v>
      </c>
      <c r="BF116" s="138">
        <f>IF(N116="snížená",J116,0)</f>
        <v>0</v>
      </c>
      <c r="BG116" s="138">
        <f>IF(N116="zákl. přenesená",J116,0)</f>
        <v>0</v>
      </c>
      <c r="BH116" s="138">
        <f>IF(N116="sníž. přenesená",J116,0)</f>
        <v>0</v>
      </c>
      <c r="BI116" s="138">
        <f>IF(N116="nulová",J116,0)</f>
        <v>0</v>
      </c>
      <c r="BJ116" s="16" t="s">
        <v>78</v>
      </c>
      <c r="BK116" s="138">
        <f>ROUND(I116*H116,2)</f>
        <v>50000</v>
      </c>
      <c r="BL116" s="16" t="s">
        <v>621</v>
      </c>
      <c r="BM116" s="137" t="s">
        <v>654</v>
      </c>
    </row>
    <row r="117" spans="2:65" s="1" customFormat="1">
      <c r="B117" s="31"/>
      <c r="D117" s="139" t="s">
        <v>130</v>
      </c>
      <c r="F117" s="140" t="s">
        <v>653</v>
      </c>
      <c r="I117" s="141"/>
      <c r="L117" s="31"/>
      <c r="M117" s="142"/>
      <c r="T117" s="52"/>
      <c r="AT117" s="16" t="s">
        <v>130</v>
      </c>
      <c r="AU117" s="16" t="s">
        <v>80</v>
      </c>
    </row>
    <row r="118" spans="2:65" s="1" customFormat="1" ht="39">
      <c r="B118" s="31"/>
      <c r="D118" s="139" t="s">
        <v>132</v>
      </c>
      <c r="F118" s="143" t="s">
        <v>650</v>
      </c>
      <c r="I118" s="141"/>
      <c r="L118" s="31"/>
      <c r="M118" s="142"/>
      <c r="T118" s="52"/>
      <c r="AT118" s="16" t="s">
        <v>132</v>
      </c>
      <c r="AU118" s="16" t="s">
        <v>80</v>
      </c>
    </row>
    <row r="119" spans="2:65" s="1" customFormat="1" ht="14.45" customHeight="1">
      <c r="B119" s="31"/>
      <c r="C119" s="126" t="s">
        <v>179</v>
      </c>
      <c r="D119" s="126" t="s">
        <v>123</v>
      </c>
      <c r="E119" s="127" t="s">
        <v>655</v>
      </c>
      <c r="F119" s="128" t="s">
        <v>656</v>
      </c>
      <c r="G119" s="129" t="s">
        <v>402</v>
      </c>
      <c r="H119" s="130">
        <v>1</v>
      </c>
      <c r="I119" s="131">
        <v>1500</v>
      </c>
      <c r="J119" s="132">
        <f>ROUND(I119*H119,2)</f>
        <v>1500</v>
      </c>
      <c r="K119" s="128" t="s">
        <v>127</v>
      </c>
      <c r="L119" s="31"/>
      <c r="M119" s="133" t="s">
        <v>19</v>
      </c>
      <c r="N119" s="134" t="s">
        <v>42</v>
      </c>
      <c r="P119" s="135">
        <f>O119*H119</f>
        <v>0</v>
      </c>
      <c r="Q119" s="135">
        <v>0</v>
      </c>
      <c r="R119" s="135">
        <f>Q119*H119</f>
        <v>0</v>
      </c>
      <c r="S119" s="135">
        <v>0</v>
      </c>
      <c r="T119" s="136">
        <f>S119*H119</f>
        <v>0</v>
      </c>
      <c r="AR119" s="137" t="s">
        <v>621</v>
      </c>
      <c r="AT119" s="137" t="s">
        <v>123</v>
      </c>
      <c r="AU119" s="137" t="s">
        <v>80</v>
      </c>
      <c r="AY119" s="16" t="s">
        <v>121</v>
      </c>
      <c r="BE119" s="138">
        <f>IF(N119="základní",J119,0)</f>
        <v>1500</v>
      </c>
      <c r="BF119" s="138">
        <f>IF(N119="snížená",J119,0)</f>
        <v>0</v>
      </c>
      <c r="BG119" s="138">
        <f>IF(N119="zákl. přenesená",J119,0)</f>
        <v>0</v>
      </c>
      <c r="BH119" s="138">
        <f>IF(N119="sníž. přenesená",J119,0)</f>
        <v>0</v>
      </c>
      <c r="BI119" s="138">
        <f>IF(N119="nulová",J119,0)</f>
        <v>0</v>
      </c>
      <c r="BJ119" s="16" t="s">
        <v>78</v>
      </c>
      <c r="BK119" s="138">
        <f>ROUND(I119*H119,2)</f>
        <v>1500</v>
      </c>
      <c r="BL119" s="16" t="s">
        <v>621</v>
      </c>
      <c r="BM119" s="137" t="s">
        <v>657</v>
      </c>
    </row>
    <row r="120" spans="2:65" s="1" customFormat="1">
      <c r="B120" s="31"/>
      <c r="D120" s="139" t="s">
        <v>130</v>
      </c>
      <c r="F120" s="140" t="s">
        <v>656</v>
      </c>
      <c r="I120" s="141"/>
      <c r="L120" s="31"/>
      <c r="M120" s="142"/>
      <c r="T120" s="52"/>
      <c r="AT120" s="16" t="s">
        <v>130</v>
      </c>
      <c r="AU120" s="16" t="s">
        <v>80</v>
      </c>
    </row>
    <row r="121" spans="2:65" s="1" customFormat="1" ht="39">
      <c r="B121" s="31"/>
      <c r="D121" s="139" t="s">
        <v>132</v>
      </c>
      <c r="F121" s="143" t="s">
        <v>650</v>
      </c>
      <c r="I121" s="141"/>
      <c r="L121" s="31"/>
      <c r="M121" s="142"/>
      <c r="T121" s="52"/>
      <c r="AT121" s="16" t="s">
        <v>132</v>
      </c>
      <c r="AU121" s="16" t="s">
        <v>80</v>
      </c>
    </row>
    <row r="122" spans="2:65" s="1" customFormat="1" ht="14.45" customHeight="1">
      <c r="B122" s="31"/>
      <c r="C122" s="126" t="s">
        <v>189</v>
      </c>
      <c r="D122" s="126" t="s">
        <v>123</v>
      </c>
      <c r="E122" s="127" t="s">
        <v>658</v>
      </c>
      <c r="F122" s="128" t="s">
        <v>659</v>
      </c>
      <c r="G122" s="129" t="s">
        <v>402</v>
      </c>
      <c r="H122" s="130">
        <v>1</v>
      </c>
      <c r="I122" s="131">
        <v>1500</v>
      </c>
      <c r="J122" s="132">
        <f>ROUND(I122*H122,2)</f>
        <v>1500</v>
      </c>
      <c r="K122" s="128" t="s">
        <v>127</v>
      </c>
      <c r="L122" s="31"/>
      <c r="M122" s="133" t="s">
        <v>19</v>
      </c>
      <c r="N122" s="134" t="s">
        <v>42</v>
      </c>
      <c r="P122" s="135">
        <f>O122*H122</f>
        <v>0</v>
      </c>
      <c r="Q122" s="135">
        <v>0</v>
      </c>
      <c r="R122" s="135">
        <f>Q122*H122</f>
        <v>0</v>
      </c>
      <c r="S122" s="135">
        <v>0</v>
      </c>
      <c r="T122" s="136">
        <f>S122*H122</f>
        <v>0</v>
      </c>
      <c r="AR122" s="137" t="s">
        <v>621</v>
      </c>
      <c r="AT122" s="137" t="s">
        <v>123</v>
      </c>
      <c r="AU122" s="137" t="s">
        <v>80</v>
      </c>
      <c r="AY122" s="16" t="s">
        <v>121</v>
      </c>
      <c r="BE122" s="138">
        <f>IF(N122="základní",J122,0)</f>
        <v>1500</v>
      </c>
      <c r="BF122" s="138">
        <f>IF(N122="snížená",J122,0)</f>
        <v>0</v>
      </c>
      <c r="BG122" s="138">
        <f>IF(N122="zákl. přenesená",J122,0)</f>
        <v>0</v>
      </c>
      <c r="BH122" s="138">
        <f>IF(N122="sníž. přenesená",J122,0)</f>
        <v>0</v>
      </c>
      <c r="BI122" s="138">
        <f>IF(N122="nulová",J122,0)</f>
        <v>0</v>
      </c>
      <c r="BJ122" s="16" t="s">
        <v>78</v>
      </c>
      <c r="BK122" s="138">
        <f>ROUND(I122*H122,2)</f>
        <v>1500</v>
      </c>
      <c r="BL122" s="16" t="s">
        <v>621</v>
      </c>
      <c r="BM122" s="137" t="s">
        <v>660</v>
      </c>
    </row>
    <row r="123" spans="2:65" s="1" customFormat="1">
      <c r="B123" s="31"/>
      <c r="D123" s="139" t="s">
        <v>130</v>
      </c>
      <c r="F123" s="140" t="s">
        <v>659</v>
      </c>
      <c r="I123" s="141"/>
      <c r="L123" s="31"/>
      <c r="M123" s="142"/>
      <c r="T123" s="52"/>
      <c r="AT123" s="16" t="s">
        <v>130</v>
      </c>
      <c r="AU123" s="16" t="s">
        <v>80</v>
      </c>
    </row>
    <row r="124" spans="2:65" s="1" customFormat="1" ht="39">
      <c r="B124" s="31"/>
      <c r="D124" s="139" t="s">
        <v>132</v>
      </c>
      <c r="F124" s="143" t="s">
        <v>650</v>
      </c>
      <c r="I124" s="141"/>
      <c r="L124" s="31"/>
      <c r="M124" s="142"/>
      <c r="T124" s="52"/>
      <c r="AT124" s="16" t="s">
        <v>132</v>
      </c>
      <c r="AU124" s="16" t="s">
        <v>80</v>
      </c>
    </row>
    <row r="125" spans="2:65" s="11" customFormat="1" ht="22.9" customHeight="1">
      <c r="B125" s="114"/>
      <c r="D125" s="115" t="s">
        <v>70</v>
      </c>
      <c r="E125" s="124" t="s">
        <v>661</v>
      </c>
      <c r="F125" s="124" t="s">
        <v>662</v>
      </c>
      <c r="I125" s="117"/>
      <c r="J125" s="125">
        <f>BK125</f>
        <v>35000</v>
      </c>
      <c r="L125" s="114"/>
      <c r="M125" s="119"/>
      <c r="P125" s="120">
        <f>SUM(P126:P129)</f>
        <v>0</v>
      </c>
      <c r="R125" s="120">
        <f>SUM(R126:R129)</f>
        <v>0</v>
      </c>
      <c r="T125" s="121">
        <f>SUM(T126:T129)</f>
        <v>0</v>
      </c>
      <c r="AR125" s="115" t="s">
        <v>153</v>
      </c>
      <c r="AT125" s="122" t="s">
        <v>70</v>
      </c>
      <c r="AU125" s="122" t="s">
        <v>78</v>
      </c>
      <c r="AY125" s="115" t="s">
        <v>121</v>
      </c>
      <c r="BK125" s="123">
        <f>SUM(BK126:BK129)</f>
        <v>35000</v>
      </c>
    </row>
    <row r="126" spans="2:65" s="1" customFormat="1" ht="14.45" customHeight="1">
      <c r="B126" s="31"/>
      <c r="C126" s="126" t="s">
        <v>198</v>
      </c>
      <c r="D126" s="126" t="s">
        <v>123</v>
      </c>
      <c r="E126" s="127" t="s">
        <v>663</v>
      </c>
      <c r="F126" s="128" t="s">
        <v>664</v>
      </c>
      <c r="G126" s="129" t="s">
        <v>402</v>
      </c>
      <c r="H126" s="130">
        <v>1</v>
      </c>
      <c r="I126" s="131">
        <v>35000</v>
      </c>
      <c r="J126" s="132">
        <f>ROUND(I126*H126,2)</f>
        <v>35000</v>
      </c>
      <c r="K126" s="128" t="s">
        <v>127</v>
      </c>
      <c r="L126" s="31"/>
      <c r="M126" s="133" t="s">
        <v>19</v>
      </c>
      <c r="N126" s="134" t="s">
        <v>42</v>
      </c>
      <c r="P126" s="135">
        <f>O126*H126</f>
        <v>0</v>
      </c>
      <c r="Q126" s="135">
        <v>0</v>
      </c>
      <c r="R126" s="135">
        <f>Q126*H126</f>
        <v>0</v>
      </c>
      <c r="S126" s="135">
        <v>0</v>
      </c>
      <c r="T126" s="136">
        <f>S126*H126</f>
        <v>0</v>
      </c>
      <c r="AR126" s="137" t="s">
        <v>621</v>
      </c>
      <c r="AT126" s="137" t="s">
        <v>123</v>
      </c>
      <c r="AU126" s="137" t="s">
        <v>80</v>
      </c>
      <c r="AY126" s="16" t="s">
        <v>121</v>
      </c>
      <c r="BE126" s="138">
        <f>IF(N126="základní",J126,0)</f>
        <v>35000</v>
      </c>
      <c r="BF126" s="138">
        <f>IF(N126="snížená",J126,0)</f>
        <v>0</v>
      </c>
      <c r="BG126" s="138">
        <f>IF(N126="zákl. přenesená",J126,0)</f>
        <v>0</v>
      </c>
      <c r="BH126" s="138">
        <f>IF(N126="sníž. přenesená",J126,0)</f>
        <v>0</v>
      </c>
      <c r="BI126" s="138">
        <f>IF(N126="nulová",J126,0)</f>
        <v>0</v>
      </c>
      <c r="BJ126" s="16" t="s">
        <v>78</v>
      </c>
      <c r="BK126" s="138">
        <f>ROUND(I126*H126,2)</f>
        <v>35000</v>
      </c>
      <c r="BL126" s="16" t="s">
        <v>621</v>
      </c>
      <c r="BM126" s="137" t="s">
        <v>665</v>
      </c>
    </row>
    <row r="127" spans="2:65" s="1" customFormat="1">
      <c r="B127" s="31"/>
      <c r="D127" s="139" t="s">
        <v>130</v>
      </c>
      <c r="F127" s="140" t="s">
        <v>664</v>
      </c>
      <c r="I127" s="141"/>
      <c r="L127" s="31"/>
      <c r="M127" s="142"/>
      <c r="T127" s="52"/>
      <c r="AT127" s="16" t="s">
        <v>130</v>
      </c>
      <c r="AU127" s="16" t="s">
        <v>80</v>
      </c>
    </row>
    <row r="128" spans="2:65" s="1" customFormat="1" ht="39">
      <c r="B128" s="31"/>
      <c r="D128" s="139" t="s">
        <v>132</v>
      </c>
      <c r="F128" s="143" t="s">
        <v>666</v>
      </c>
      <c r="I128" s="141"/>
      <c r="L128" s="31"/>
      <c r="M128" s="142"/>
      <c r="T128" s="52"/>
      <c r="AT128" s="16" t="s">
        <v>132</v>
      </c>
      <c r="AU128" s="16" t="s">
        <v>80</v>
      </c>
    </row>
    <row r="129" spans="2:65" s="1" customFormat="1" ht="39">
      <c r="B129" s="31"/>
      <c r="D129" s="139" t="s">
        <v>292</v>
      </c>
      <c r="F129" s="143" t="s">
        <v>667</v>
      </c>
      <c r="I129" s="141"/>
      <c r="L129" s="31"/>
      <c r="M129" s="142"/>
      <c r="T129" s="52"/>
      <c r="AT129" s="16" t="s">
        <v>292</v>
      </c>
      <c r="AU129" s="16" t="s">
        <v>80</v>
      </c>
    </row>
    <row r="130" spans="2:65" s="11" customFormat="1" ht="22.9" customHeight="1">
      <c r="B130" s="114"/>
      <c r="D130" s="115" t="s">
        <v>70</v>
      </c>
      <c r="E130" s="124" t="s">
        <v>668</v>
      </c>
      <c r="F130" s="124" t="s">
        <v>669</v>
      </c>
      <c r="I130" s="117"/>
      <c r="J130" s="125">
        <f>BK130</f>
        <v>6000</v>
      </c>
      <c r="L130" s="114"/>
      <c r="M130" s="119"/>
      <c r="P130" s="120">
        <f>SUM(P131:P138)</f>
        <v>0</v>
      </c>
      <c r="R130" s="120">
        <f>SUM(R131:R138)</f>
        <v>0</v>
      </c>
      <c r="T130" s="121">
        <f>SUM(T131:T138)</f>
        <v>0</v>
      </c>
      <c r="AR130" s="115" t="s">
        <v>153</v>
      </c>
      <c r="AT130" s="122" t="s">
        <v>70</v>
      </c>
      <c r="AU130" s="122" t="s">
        <v>78</v>
      </c>
      <c r="AY130" s="115" t="s">
        <v>121</v>
      </c>
      <c r="BK130" s="123">
        <f>SUM(BK131:BK138)</f>
        <v>6000</v>
      </c>
    </row>
    <row r="131" spans="2:65" s="1" customFormat="1" ht="14.45" customHeight="1">
      <c r="B131" s="31"/>
      <c r="C131" s="126" t="s">
        <v>205</v>
      </c>
      <c r="D131" s="126" t="s">
        <v>123</v>
      </c>
      <c r="E131" s="127" t="s">
        <v>670</v>
      </c>
      <c r="F131" s="128" t="s">
        <v>671</v>
      </c>
      <c r="G131" s="129" t="s">
        <v>402</v>
      </c>
      <c r="H131" s="130">
        <v>1</v>
      </c>
      <c r="I131" s="131">
        <v>1000</v>
      </c>
      <c r="J131" s="132">
        <f>ROUND(I131*H131,2)</f>
        <v>1000</v>
      </c>
      <c r="K131" s="128" t="s">
        <v>127</v>
      </c>
      <c r="L131" s="31"/>
      <c r="M131" s="133" t="s">
        <v>19</v>
      </c>
      <c r="N131" s="134" t="s">
        <v>42</v>
      </c>
      <c r="P131" s="135">
        <f>O131*H131</f>
        <v>0</v>
      </c>
      <c r="Q131" s="135">
        <v>0</v>
      </c>
      <c r="R131" s="135">
        <f>Q131*H131</f>
        <v>0</v>
      </c>
      <c r="S131" s="135">
        <v>0</v>
      </c>
      <c r="T131" s="136">
        <f>S131*H131</f>
        <v>0</v>
      </c>
      <c r="AR131" s="137" t="s">
        <v>621</v>
      </c>
      <c r="AT131" s="137" t="s">
        <v>123</v>
      </c>
      <c r="AU131" s="137" t="s">
        <v>80</v>
      </c>
      <c r="AY131" s="16" t="s">
        <v>121</v>
      </c>
      <c r="BE131" s="138">
        <f>IF(N131="základní",J131,0)</f>
        <v>1000</v>
      </c>
      <c r="BF131" s="138">
        <f>IF(N131="snížená",J131,0)</f>
        <v>0</v>
      </c>
      <c r="BG131" s="138">
        <f>IF(N131="zákl. přenesená",J131,0)</f>
        <v>0</v>
      </c>
      <c r="BH131" s="138">
        <f>IF(N131="sníž. přenesená",J131,0)</f>
        <v>0</v>
      </c>
      <c r="BI131" s="138">
        <f>IF(N131="nulová",J131,0)</f>
        <v>0</v>
      </c>
      <c r="BJ131" s="16" t="s">
        <v>78</v>
      </c>
      <c r="BK131" s="138">
        <f>ROUND(I131*H131,2)</f>
        <v>1000</v>
      </c>
      <c r="BL131" s="16" t="s">
        <v>621</v>
      </c>
      <c r="BM131" s="137" t="s">
        <v>672</v>
      </c>
    </row>
    <row r="132" spans="2:65" s="1" customFormat="1">
      <c r="B132" s="31"/>
      <c r="D132" s="139" t="s">
        <v>130</v>
      </c>
      <c r="F132" s="140" t="s">
        <v>671</v>
      </c>
      <c r="I132" s="141"/>
      <c r="L132" s="31"/>
      <c r="M132" s="142"/>
      <c r="T132" s="52"/>
      <c r="AT132" s="16" t="s">
        <v>130</v>
      </c>
      <c r="AU132" s="16" t="s">
        <v>80</v>
      </c>
    </row>
    <row r="133" spans="2:65" s="1" customFormat="1" ht="39">
      <c r="B133" s="31"/>
      <c r="D133" s="139" t="s">
        <v>132</v>
      </c>
      <c r="F133" s="143" t="s">
        <v>673</v>
      </c>
      <c r="I133" s="141"/>
      <c r="L133" s="31"/>
      <c r="M133" s="142"/>
      <c r="T133" s="52"/>
      <c r="AT133" s="16" t="s">
        <v>132</v>
      </c>
      <c r="AU133" s="16" t="s">
        <v>80</v>
      </c>
    </row>
    <row r="134" spans="2:65" s="1" customFormat="1" ht="19.5">
      <c r="B134" s="31"/>
      <c r="D134" s="139" t="s">
        <v>292</v>
      </c>
      <c r="F134" s="143" t="s">
        <v>674</v>
      </c>
      <c r="I134" s="141"/>
      <c r="L134" s="31"/>
      <c r="M134" s="142"/>
      <c r="T134" s="52"/>
      <c r="AT134" s="16" t="s">
        <v>292</v>
      </c>
      <c r="AU134" s="16" t="s">
        <v>80</v>
      </c>
    </row>
    <row r="135" spans="2:65" s="1" customFormat="1" ht="14.45" customHeight="1">
      <c r="B135" s="31"/>
      <c r="C135" s="126" t="s">
        <v>210</v>
      </c>
      <c r="D135" s="126" t="s">
        <v>123</v>
      </c>
      <c r="E135" s="127" t="s">
        <v>675</v>
      </c>
      <c r="F135" s="128" t="s">
        <v>676</v>
      </c>
      <c r="G135" s="129" t="s">
        <v>402</v>
      </c>
      <c r="H135" s="130">
        <v>1</v>
      </c>
      <c r="I135" s="131">
        <v>5000</v>
      </c>
      <c r="J135" s="132">
        <f>ROUND(I135*H135,2)</f>
        <v>5000</v>
      </c>
      <c r="K135" s="128" t="s">
        <v>127</v>
      </c>
      <c r="L135" s="31"/>
      <c r="M135" s="133" t="s">
        <v>19</v>
      </c>
      <c r="N135" s="134" t="s">
        <v>42</v>
      </c>
      <c r="P135" s="135">
        <f>O135*H135</f>
        <v>0</v>
      </c>
      <c r="Q135" s="135">
        <v>0</v>
      </c>
      <c r="R135" s="135">
        <f>Q135*H135</f>
        <v>0</v>
      </c>
      <c r="S135" s="135">
        <v>0</v>
      </c>
      <c r="T135" s="136">
        <f>S135*H135</f>
        <v>0</v>
      </c>
      <c r="AR135" s="137" t="s">
        <v>621</v>
      </c>
      <c r="AT135" s="137" t="s">
        <v>123</v>
      </c>
      <c r="AU135" s="137" t="s">
        <v>80</v>
      </c>
      <c r="AY135" s="16" t="s">
        <v>121</v>
      </c>
      <c r="BE135" s="138">
        <f>IF(N135="základní",J135,0)</f>
        <v>5000</v>
      </c>
      <c r="BF135" s="138">
        <f>IF(N135="snížená",J135,0)</f>
        <v>0</v>
      </c>
      <c r="BG135" s="138">
        <f>IF(N135="zákl. přenesená",J135,0)</f>
        <v>0</v>
      </c>
      <c r="BH135" s="138">
        <f>IF(N135="sníž. přenesená",J135,0)</f>
        <v>0</v>
      </c>
      <c r="BI135" s="138">
        <f>IF(N135="nulová",J135,0)</f>
        <v>0</v>
      </c>
      <c r="BJ135" s="16" t="s">
        <v>78</v>
      </c>
      <c r="BK135" s="138">
        <f>ROUND(I135*H135,2)</f>
        <v>5000</v>
      </c>
      <c r="BL135" s="16" t="s">
        <v>621</v>
      </c>
      <c r="BM135" s="137" t="s">
        <v>677</v>
      </c>
    </row>
    <row r="136" spans="2:65" s="1" customFormat="1">
      <c r="B136" s="31"/>
      <c r="D136" s="139" t="s">
        <v>130</v>
      </c>
      <c r="F136" s="140" t="s">
        <v>676</v>
      </c>
      <c r="I136" s="141"/>
      <c r="L136" s="31"/>
      <c r="M136" s="142"/>
      <c r="T136" s="52"/>
      <c r="AT136" s="16" t="s">
        <v>130</v>
      </c>
      <c r="AU136" s="16" t="s">
        <v>80</v>
      </c>
    </row>
    <row r="137" spans="2:65" s="1" customFormat="1" ht="39">
      <c r="B137" s="31"/>
      <c r="D137" s="139" t="s">
        <v>132</v>
      </c>
      <c r="F137" s="143" t="s">
        <v>673</v>
      </c>
      <c r="I137" s="141"/>
      <c r="L137" s="31"/>
      <c r="M137" s="142"/>
      <c r="T137" s="52"/>
      <c r="AT137" s="16" t="s">
        <v>132</v>
      </c>
      <c r="AU137" s="16" t="s">
        <v>80</v>
      </c>
    </row>
    <row r="138" spans="2:65" s="1" customFormat="1" ht="19.5">
      <c r="B138" s="31"/>
      <c r="D138" s="139" t="s">
        <v>292</v>
      </c>
      <c r="F138" s="143" t="s">
        <v>678</v>
      </c>
      <c r="I138" s="141"/>
      <c r="L138" s="31"/>
      <c r="M138" s="167"/>
      <c r="N138" s="168"/>
      <c r="O138" s="168"/>
      <c r="P138" s="168"/>
      <c r="Q138" s="168"/>
      <c r="R138" s="168"/>
      <c r="S138" s="168"/>
      <c r="T138" s="169"/>
      <c r="AT138" s="16" t="s">
        <v>292</v>
      </c>
      <c r="AU138" s="16" t="s">
        <v>80</v>
      </c>
    </row>
    <row r="139" spans="2:65" s="1" customFormat="1" ht="6.95" customHeight="1">
      <c r="B139" s="40"/>
      <c r="C139" s="41"/>
      <c r="D139" s="41"/>
      <c r="E139" s="41"/>
      <c r="F139" s="41"/>
      <c r="G139" s="41"/>
      <c r="H139" s="41"/>
      <c r="I139" s="41"/>
      <c r="J139" s="41"/>
      <c r="K139" s="41"/>
      <c r="L139" s="31"/>
    </row>
  </sheetData>
  <sheetProtection password="ED5F" sheet="1" objects="1" scenarios="1" formatColumns="0" formatRows="0" autoFilter="0"/>
  <autoFilter ref="C84:K138" xr:uid="{00000000-0009-0000-0000-000002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18"/>
  <sheetViews>
    <sheetView showGridLines="0" zoomScale="110" zoomScaleNormal="110" workbookViewId="0"/>
  </sheetViews>
  <sheetFormatPr defaultRowHeight="11.25"/>
  <cols>
    <col min="1" max="1" width="8.33203125" style="170" customWidth="1"/>
    <col min="2" max="2" width="1.6640625" style="170" customWidth="1"/>
    <col min="3" max="4" width="5" style="170" customWidth="1"/>
    <col min="5" max="5" width="11.6640625" style="170" customWidth="1"/>
    <col min="6" max="6" width="9.1640625" style="170" customWidth="1"/>
    <col min="7" max="7" width="5" style="170" customWidth="1"/>
    <col min="8" max="8" width="77.83203125" style="170" customWidth="1"/>
    <col min="9" max="10" width="20" style="170" customWidth="1"/>
    <col min="11" max="11" width="1.6640625" style="170" customWidth="1"/>
  </cols>
  <sheetData>
    <row r="1" spans="2:11" ht="37.5" customHeight="1"/>
    <row r="2" spans="2:11" ht="7.5" customHeight="1">
      <c r="B2" s="171"/>
      <c r="C2" s="172"/>
      <c r="D2" s="172"/>
      <c r="E2" s="172"/>
      <c r="F2" s="172"/>
      <c r="G2" s="172"/>
      <c r="H2" s="172"/>
      <c r="I2" s="172"/>
      <c r="J2" s="172"/>
      <c r="K2" s="173"/>
    </row>
    <row r="3" spans="2:11" s="14" customFormat="1" ht="45" customHeight="1">
      <c r="B3" s="174"/>
      <c r="C3" s="291" t="s">
        <v>679</v>
      </c>
      <c r="D3" s="291"/>
      <c r="E3" s="291"/>
      <c r="F3" s="291"/>
      <c r="G3" s="291"/>
      <c r="H3" s="291"/>
      <c r="I3" s="291"/>
      <c r="J3" s="291"/>
      <c r="K3" s="175"/>
    </row>
    <row r="4" spans="2:11" ht="25.5" customHeight="1">
      <c r="B4" s="176"/>
      <c r="C4" s="292" t="s">
        <v>680</v>
      </c>
      <c r="D4" s="292"/>
      <c r="E4" s="292"/>
      <c r="F4" s="292"/>
      <c r="G4" s="292"/>
      <c r="H4" s="292"/>
      <c r="I4" s="292"/>
      <c r="J4" s="292"/>
      <c r="K4" s="177"/>
    </row>
    <row r="5" spans="2:11" ht="5.25" customHeight="1">
      <c r="B5" s="176"/>
      <c r="C5" s="178"/>
      <c r="D5" s="178"/>
      <c r="E5" s="178"/>
      <c r="F5" s="178"/>
      <c r="G5" s="178"/>
      <c r="H5" s="178"/>
      <c r="I5" s="178"/>
      <c r="J5" s="178"/>
      <c r="K5" s="177"/>
    </row>
    <row r="6" spans="2:11" ht="15" customHeight="1">
      <c r="B6" s="176"/>
      <c r="C6" s="290" t="s">
        <v>681</v>
      </c>
      <c r="D6" s="290"/>
      <c r="E6" s="290"/>
      <c r="F6" s="290"/>
      <c r="G6" s="290"/>
      <c r="H6" s="290"/>
      <c r="I6" s="290"/>
      <c r="J6" s="290"/>
      <c r="K6" s="177"/>
    </row>
    <row r="7" spans="2:11" ht="15" customHeight="1">
      <c r="B7" s="180"/>
      <c r="C7" s="290" t="s">
        <v>682</v>
      </c>
      <c r="D7" s="290"/>
      <c r="E7" s="290"/>
      <c r="F7" s="290"/>
      <c r="G7" s="290"/>
      <c r="H7" s="290"/>
      <c r="I7" s="290"/>
      <c r="J7" s="290"/>
      <c r="K7" s="177"/>
    </row>
    <row r="8" spans="2:11" ht="12.75" customHeight="1">
      <c r="B8" s="180"/>
      <c r="C8" s="179"/>
      <c r="D8" s="179"/>
      <c r="E8" s="179"/>
      <c r="F8" s="179"/>
      <c r="G8" s="179"/>
      <c r="H8" s="179"/>
      <c r="I8" s="179"/>
      <c r="J8" s="179"/>
      <c r="K8" s="177"/>
    </row>
    <row r="9" spans="2:11" ht="15" customHeight="1">
      <c r="B9" s="180"/>
      <c r="C9" s="290" t="s">
        <v>683</v>
      </c>
      <c r="D9" s="290"/>
      <c r="E9" s="290"/>
      <c r="F9" s="290"/>
      <c r="G9" s="290"/>
      <c r="H9" s="290"/>
      <c r="I9" s="290"/>
      <c r="J9" s="290"/>
      <c r="K9" s="177"/>
    </row>
    <row r="10" spans="2:11" ht="15" customHeight="1">
      <c r="B10" s="180"/>
      <c r="C10" s="179"/>
      <c r="D10" s="290" t="s">
        <v>684</v>
      </c>
      <c r="E10" s="290"/>
      <c r="F10" s="290"/>
      <c r="G10" s="290"/>
      <c r="H10" s="290"/>
      <c r="I10" s="290"/>
      <c r="J10" s="290"/>
      <c r="K10" s="177"/>
    </row>
    <row r="11" spans="2:11" ht="15" customHeight="1">
      <c r="B11" s="180"/>
      <c r="C11" s="181"/>
      <c r="D11" s="290" t="s">
        <v>685</v>
      </c>
      <c r="E11" s="290"/>
      <c r="F11" s="290"/>
      <c r="G11" s="290"/>
      <c r="H11" s="290"/>
      <c r="I11" s="290"/>
      <c r="J11" s="290"/>
      <c r="K11" s="177"/>
    </row>
    <row r="12" spans="2:11" ht="15" customHeight="1">
      <c r="B12" s="180"/>
      <c r="C12" s="181"/>
      <c r="D12" s="179"/>
      <c r="E12" s="179"/>
      <c r="F12" s="179"/>
      <c r="G12" s="179"/>
      <c r="H12" s="179"/>
      <c r="I12" s="179"/>
      <c r="J12" s="179"/>
      <c r="K12" s="177"/>
    </row>
    <row r="13" spans="2:11" ht="15" customHeight="1">
      <c r="B13" s="180"/>
      <c r="C13" s="181"/>
      <c r="D13" s="182" t="s">
        <v>686</v>
      </c>
      <c r="E13" s="179"/>
      <c r="F13" s="179"/>
      <c r="G13" s="179"/>
      <c r="H13" s="179"/>
      <c r="I13" s="179"/>
      <c r="J13" s="179"/>
      <c r="K13" s="177"/>
    </row>
    <row r="14" spans="2:11" ht="12.75" customHeight="1">
      <c r="B14" s="180"/>
      <c r="C14" s="181"/>
      <c r="D14" s="181"/>
      <c r="E14" s="181"/>
      <c r="F14" s="181"/>
      <c r="G14" s="181"/>
      <c r="H14" s="181"/>
      <c r="I14" s="181"/>
      <c r="J14" s="181"/>
      <c r="K14" s="177"/>
    </row>
    <row r="15" spans="2:11" ht="15" customHeight="1">
      <c r="B15" s="180"/>
      <c r="C15" s="181"/>
      <c r="D15" s="290" t="s">
        <v>687</v>
      </c>
      <c r="E15" s="290"/>
      <c r="F15" s="290"/>
      <c r="G15" s="290"/>
      <c r="H15" s="290"/>
      <c r="I15" s="290"/>
      <c r="J15" s="290"/>
      <c r="K15" s="177"/>
    </row>
    <row r="16" spans="2:11" ht="15" customHeight="1">
      <c r="B16" s="180"/>
      <c r="C16" s="181"/>
      <c r="D16" s="290" t="s">
        <v>688</v>
      </c>
      <c r="E16" s="290"/>
      <c r="F16" s="290"/>
      <c r="G16" s="290"/>
      <c r="H16" s="290"/>
      <c r="I16" s="290"/>
      <c r="J16" s="290"/>
      <c r="K16" s="177"/>
    </row>
    <row r="17" spans="2:11" ht="15" customHeight="1">
      <c r="B17" s="180"/>
      <c r="C17" s="181"/>
      <c r="D17" s="290" t="s">
        <v>689</v>
      </c>
      <c r="E17" s="290"/>
      <c r="F17" s="290"/>
      <c r="G17" s="290"/>
      <c r="H17" s="290"/>
      <c r="I17" s="290"/>
      <c r="J17" s="290"/>
      <c r="K17" s="177"/>
    </row>
    <row r="18" spans="2:11" ht="15" customHeight="1">
      <c r="B18" s="180"/>
      <c r="C18" s="181"/>
      <c r="D18" s="181"/>
      <c r="E18" s="183" t="s">
        <v>77</v>
      </c>
      <c r="F18" s="290" t="s">
        <v>690</v>
      </c>
      <c r="G18" s="290"/>
      <c r="H18" s="290"/>
      <c r="I18" s="290"/>
      <c r="J18" s="290"/>
      <c r="K18" s="177"/>
    </row>
    <row r="19" spans="2:11" ht="15" customHeight="1">
      <c r="B19" s="180"/>
      <c r="C19" s="181"/>
      <c r="D19" s="181"/>
      <c r="E19" s="183" t="s">
        <v>691</v>
      </c>
      <c r="F19" s="290" t="s">
        <v>692</v>
      </c>
      <c r="G19" s="290"/>
      <c r="H19" s="290"/>
      <c r="I19" s="290"/>
      <c r="J19" s="290"/>
      <c r="K19" s="177"/>
    </row>
    <row r="20" spans="2:11" ht="15" customHeight="1">
      <c r="B20" s="180"/>
      <c r="C20" s="181"/>
      <c r="D20" s="181"/>
      <c r="E20" s="183" t="s">
        <v>693</v>
      </c>
      <c r="F20" s="290" t="s">
        <v>694</v>
      </c>
      <c r="G20" s="290"/>
      <c r="H20" s="290"/>
      <c r="I20" s="290"/>
      <c r="J20" s="290"/>
      <c r="K20" s="177"/>
    </row>
    <row r="21" spans="2:11" ht="15" customHeight="1">
      <c r="B21" s="180"/>
      <c r="C21" s="181"/>
      <c r="D21" s="181"/>
      <c r="E21" s="183" t="s">
        <v>81</v>
      </c>
      <c r="F21" s="290" t="s">
        <v>82</v>
      </c>
      <c r="G21" s="290"/>
      <c r="H21" s="290"/>
      <c r="I21" s="290"/>
      <c r="J21" s="290"/>
      <c r="K21" s="177"/>
    </row>
    <row r="22" spans="2:11" ht="15" customHeight="1">
      <c r="B22" s="180"/>
      <c r="C22" s="181"/>
      <c r="D22" s="181"/>
      <c r="E22" s="183" t="s">
        <v>695</v>
      </c>
      <c r="F22" s="290" t="s">
        <v>696</v>
      </c>
      <c r="G22" s="290"/>
      <c r="H22" s="290"/>
      <c r="I22" s="290"/>
      <c r="J22" s="290"/>
      <c r="K22" s="177"/>
    </row>
    <row r="23" spans="2:11" ht="15" customHeight="1">
      <c r="B23" s="180"/>
      <c r="C23" s="181"/>
      <c r="D23" s="181"/>
      <c r="E23" s="183" t="s">
        <v>697</v>
      </c>
      <c r="F23" s="290" t="s">
        <v>698</v>
      </c>
      <c r="G23" s="290"/>
      <c r="H23" s="290"/>
      <c r="I23" s="290"/>
      <c r="J23" s="290"/>
      <c r="K23" s="177"/>
    </row>
    <row r="24" spans="2:11" ht="12.75" customHeight="1">
      <c r="B24" s="180"/>
      <c r="C24" s="181"/>
      <c r="D24" s="181"/>
      <c r="E24" s="181"/>
      <c r="F24" s="181"/>
      <c r="G24" s="181"/>
      <c r="H24" s="181"/>
      <c r="I24" s="181"/>
      <c r="J24" s="181"/>
      <c r="K24" s="177"/>
    </row>
    <row r="25" spans="2:11" ht="15" customHeight="1">
      <c r="B25" s="180"/>
      <c r="C25" s="290" t="s">
        <v>699</v>
      </c>
      <c r="D25" s="290"/>
      <c r="E25" s="290"/>
      <c r="F25" s="290"/>
      <c r="G25" s="290"/>
      <c r="H25" s="290"/>
      <c r="I25" s="290"/>
      <c r="J25" s="290"/>
      <c r="K25" s="177"/>
    </row>
    <row r="26" spans="2:11" ht="15" customHeight="1">
      <c r="B26" s="180"/>
      <c r="C26" s="290" t="s">
        <v>700</v>
      </c>
      <c r="D26" s="290"/>
      <c r="E26" s="290"/>
      <c r="F26" s="290"/>
      <c r="G26" s="290"/>
      <c r="H26" s="290"/>
      <c r="I26" s="290"/>
      <c r="J26" s="290"/>
      <c r="K26" s="177"/>
    </row>
    <row r="27" spans="2:11" ht="15" customHeight="1">
      <c r="B27" s="180"/>
      <c r="C27" s="179"/>
      <c r="D27" s="290" t="s">
        <v>701</v>
      </c>
      <c r="E27" s="290"/>
      <c r="F27" s="290"/>
      <c r="G27" s="290"/>
      <c r="H27" s="290"/>
      <c r="I27" s="290"/>
      <c r="J27" s="290"/>
      <c r="K27" s="177"/>
    </row>
    <row r="28" spans="2:11" ht="15" customHeight="1">
      <c r="B28" s="180"/>
      <c r="C28" s="181"/>
      <c r="D28" s="290" t="s">
        <v>702</v>
      </c>
      <c r="E28" s="290"/>
      <c r="F28" s="290"/>
      <c r="G28" s="290"/>
      <c r="H28" s="290"/>
      <c r="I28" s="290"/>
      <c r="J28" s="290"/>
      <c r="K28" s="177"/>
    </row>
    <row r="29" spans="2:11" ht="12.75" customHeight="1">
      <c r="B29" s="180"/>
      <c r="C29" s="181"/>
      <c r="D29" s="181"/>
      <c r="E29" s="181"/>
      <c r="F29" s="181"/>
      <c r="G29" s="181"/>
      <c r="H29" s="181"/>
      <c r="I29" s="181"/>
      <c r="J29" s="181"/>
      <c r="K29" s="177"/>
    </row>
    <row r="30" spans="2:11" ht="15" customHeight="1">
      <c r="B30" s="180"/>
      <c r="C30" s="181"/>
      <c r="D30" s="290" t="s">
        <v>703</v>
      </c>
      <c r="E30" s="290"/>
      <c r="F30" s="290"/>
      <c r="G30" s="290"/>
      <c r="H30" s="290"/>
      <c r="I30" s="290"/>
      <c r="J30" s="290"/>
      <c r="K30" s="177"/>
    </row>
    <row r="31" spans="2:11" ht="15" customHeight="1">
      <c r="B31" s="180"/>
      <c r="C31" s="181"/>
      <c r="D31" s="290" t="s">
        <v>704</v>
      </c>
      <c r="E31" s="290"/>
      <c r="F31" s="290"/>
      <c r="G31" s="290"/>
      <c r="H31" s="290"/>
      <c r="I31" s="290"/>
      <c r="J31" s="290"/>
      <c r="K31" s="177"/>
    </row>
    <row r="32" spans="2:11" ht="12.75" customHeight="1">
      <c r="B32" s="180"/>
      <c r="C32" s="181"/>
      <c r="D32" s="181"/>
      <c r="E32" s="181"/>
      <c r="F32" s="181"/>
      <c r="G32" s="181"/>
      <c r="H32" s="181"/>
      <c r="I32" s="181"/>
      <c r="J32" s="181"/>
      <c r="K32" s="177"/>
    </row>
    <row r="33" spans="2:11" ht="15" customHeight="1">
      <c r="B33" s="180"/>
      <c r="C33" s="181"/>
      <c r="D33" s="290" t="s">
        <v>705</v>
      </c>
      <c r="E33" s="290"/>
      <c r="F33" s="290"/>
      <c r="G33" s="290"/>
      <c r="H33" s="290"/>
      <c r="I33" s="290"/>
      <c r="J33" s="290"/>
      <c r="K33" s="177"/>
    </row>
    <row r="34" spans="2:11" ht="15" customHeight="1">
      <c r="B34" s="180"/>
      <c r="C34" s="181"/>
      <c r="D34" s="290" t="s">
        <v>706</v>
      </c>
      <c r="E34" s="290"/>
      <c r="F34" s="290"/>
      <c r="G34" s="290"/>
      <c r="H34" s="290"/>
      <c r="I34" s="290"/>
      <c r="J34" s="290"/>
      <c r="K34" s="177"/>
    </row>
    <row r="35" spans="2:11" ht="15" customHeight="1">
      <c r="B35" s="180"/>
      <c r="C35" s="181"/>
      <c r="D35" s="290" t="s">
        <v>707</v>
      </c>
      <c r="E35" s="290"/>
      <c r="F35" s="290"/>
      <c r="G35" s="290"/>
      <c r="H35" s="290"/>
      <c r="I35" s="290"/>
      <c r="J35" s="290"/>
      <c r="K35" s="177"/>
    </row>
    <row r="36" spans="2:11" ht="15" customHeight="1">
      <c r="B36" s="180"/>
      <c r="C36" s="181"/>
      <c r="D36" s="179"/>
      <c r="E36" s="182" t="s">
        <v>107</v>
      </c>
      <c r="F36" s="179"/>
      <c r="G36" s="290" t="s">
        <v>708</v>
      </c>
      <c r="H36" s="290"/>
      <c r="I36" s="290"/>
      <c r="J36" s="290"/>
      <c r="K36" s="177"/>
    </row>
    <row r="37" spans="2:11" ht="30.75" customHeight="1">
      <c r="B37" s="180"/>
      <c r="C37" s="181"/>
      <c r="D37" s="179"/>
      <c r="E37" s="182" t="s">
        <v>709</v>
      </c>
      <c r="F37" s="179"/>
      <c r="G37" s="290" t="s">
        <v>710</v>
      </c>
      <c r="H37" s="290"/>
      <c r="I37" s="290"/>
      <c r="J37" s="290"/>
      <c r="K37" s="177"/>
    </row>
    <row r="38" spans="2:11" ht="15" customHeight="1">
      <c r="B38" s="180"/>
      <c r="C38" s="181"/>
      <c r="D38" s="179"/>
      <c r="E38" s="182" t="s">
        <v>52</v>
      </c>
      <c r="F38" s="179"/>
      <c r="G38" s="290" t="s">
        <v>711</v>
      </c>
      <c r="H38" s="290"/>
      <c r="I38" s="290"/>
      <c r="J38" s="290"/>
      <c r="K38" s="177"/>
    </row>
    <row r="39" spans="2:11" ht="15" customHeight="1">
      <c r="B39" s="180"/>
      <c r="C39" s="181"/>
      <c r="D39" s="179"/>
      <c r="E39" s="182" t="s">
        <v>53</v>
      </c>
      <c r="F39" s="179"/>
      <c r="G39" s="290" t="s">
        <v>712</v>
      </c>
      <c r="H39" s="290"/>
      <c r="I39" s="290"/>
      <c r="J39" s="290"/>
      <c r="K39" s="177"/>
    </row>
    <row r="40" spans="2:11" ht="15" customHeight="1">
      <c r="B40" s="180"/>
      <c r="C40" s="181"/>
      <c r="D40" s="179"/>
      <c r="E40" s="182" t="s">
        <v>108</v>
      </c>
      <c r="F40" s="179"/>
      <c r="G40" s="290" t="s">
        <v>713</v>
      </c>
      <c r="H40" s="290"/>
      <c r="I40" s="290"/>
      <c r="J40" s="290"/>
      <c r="K40" s="177"/>
    </row>
    <row r="41" spans="2:11" ht="15" customHeight="1">
      <c r="B41" s="180"/>
      <c r="C41" s="181"/>
      <c r="D41" s="179"/>
      <c r="E41" s="182" t="s">
        <v>109</v>
      </c>
      <c r="F41" s="179"/>
      <c r="G41" s="290" t="s">
        <v>714</v>
      </c>
      <c r="H41" s="290"/>
      <c r="I41" s="290"/>
      <c r="J41" s="290"/>
      <c r="K41" s="177"/>
    </row>
    <row r="42" spans="2:11" ht="15" customHeight="1">
      <c r="B42" s="180"/>
      <c r="C42" s="181"/>
      <c r="D42" s="179"/>
      <c r="E42" s="182" t="s">
        <v>715</v>
      </c>
      <c r="F42" s="179"/>
      <c r="G42" s="290" t="s">
        <v>716</v>
      </c>
      <c r="H42" s="290"/>
      <c r="I42" s="290"/>
      <c r="J42" s="290"/>
      <c r="K42" s="177"/>
    </row>
    <row r="43" spans="2:11" ht="15" customHeight="1">
      <c r="B43" s="180"/>
      <c r="C43" s="181"/>
      <c r="D43" s="179"/>
      <c r="E43" s="182"/>
      <c r="F43" s="179"/>
      <c r="G43" s="290" t="s">
        <v>717</v>
      </c>
      <c r="H43" s="290"/>
      <c r="I43" s="290"/>
      <c r="J43" s="290"/>
      <c r="K43" s="177"/>
    </row>
    <row r="44" spans="2:11" ht="15" customHeight="1">
      <c r="B44" s="180"/>
      <c r="C44" s="181"/>
      <c r="D44" s="179"/>
      <c r="E44" s="182" t="s">
        <v>718</v>
      </c>
      <c r="F44" s="179"/>
      <c r="G44" s="290" t="s">
        <v>719</v>
      </c>
      <c r="H44" s="290"/>
      <c r="I44" s="290"/>
      <c r="J44" s="290"/>
      <c r="K44" s="177"/>
    </row>
    <row r="45" spans="2:11" ht="15" customHeight="1">
      <c r="B45" s="180"/>
      <c r="C45" s="181"/>
      <c r="D45" s="179"/>
      <c r="E45" s="182" t="s">
        <v>111</v>
      </c>
      <c r="F45" s="179"/>
      <c r="G45" s="290" t="s">
        <v>720</v>
      </c>
      <c r="H45" s="290"/>
      <c r="I45" s="290"/>
      <c r="J45" s="290"/>
      <c r="K45" s="177"/>
    </row>
    <row r="46" spans="2:11" ht="12.75" customHeight="1">
      <c r="B46" s="180"/>
      <c r="C46" s="181"/>
      <c r="D46" s="179"/>
      <c r="E46" s="179"/>
      <c r="F46" s="179"/>
      <c r="G46" s="179"/>
      <c r="H46" s="179"/>
      <c r="I46" s="179"/>
      <c r="J46" s="179"/>
      <c r="K46" s="177"/>
    </row>
    <row r="47" spans="2:11" ht="15" customHeight="1">
      <c r="B47" s="180"/>
      <c r="C47" s="181"/>
      <c r="D47" s="290" t="s">
        <v>721</v>
      </c>
      <c r="E47" s="290"/>
      <c r="F47" s="290"/>
      <c r="G47" s="290"/>
      <c r="H47" s="290"/>
      <c r="I47" s="290"/>
      <c r="J47" s="290"/>
      <c r="K47" s="177"/>
    </row>
    <row r="48" spans="2:11" ht="15" customHeight="1">
      <c r="B48" s="180"/>
      <c r="C48" s="181"/>
      <c r="D48" s="181"/>
      <c r="E48" s="290" t="s">
        <v>722</v>
      </c>
      <c r="F48" s="290"/>
      <c r="G48" s="290"/>
      <c r="H48" s="290"/>
      <c r="I48" s="290"/>
      <c r="J48" s="290"/>
      <c r="K48" s="177"/>
    </row>
    <row r="49" spans="2:11" ht="15" customHeight="1">
      <c r="B49" s="180"/>
      <c r="C49" s="181"/>
      <c r="D49" s="181"/>
      <c r="E49" s="290" t="s">
        <v>723</v>
      </c>
      <c r="F49" s="290"/>
      <c r="G49" s="290"/>
      <c r="H49" s="290"/>
      <c r="I49" s="290"/>
      <c r="J49" s="290"/>
      <c r="K49" s="177"/>
    </row>
    <row r="50" spans="2:11" ht="15" customHeight="1">
      <c r="B50" s="180"/>
      <c r="C50" s="181"/>
      <c r="D50" s="181"/>
      <c r="E50" s="290" t="s">
        <v>724</v>
      </c>
      <c r="F50" s="290"/>
      <c r="G50" s="290"/>
      <c r="H50" s="290"/>
      <c r="I50" s="290"/>
      <c r="J50" s="290"/>
      <c r="K50" s="177"/>
    </row>
    <row r="51" spans="2:11" ht="15" customHeight="1">
      <c r="B51" s="180"/>
      <c r="C51" s="181"/>
      <c r="D51" s="290" t="s">
        <v>725</v>
      </c>
      <c r="E51" s="290"/>
      <c r="F51" s="290"/>
      <c r="G51" s="290"/>
      <c r="H51" s="290"/>
      <c r="I51" s="290"/>
      <c r="J51" s="290"/>
      <c r="K51" s="177"/>
    </row>
    <row r="52" spans="2:11" ht="25.5" customHeight="1">
      <c r="B52" s="176"/>
      <c r="C52" s="292" t="s">
        <v>726</v>
      </c>
      <c r="D52" s="292"/>
      <c r="E52" s="292"/>
      <c r="F52" s="292"/>
      <c r="G52" s="292"/>
      <c r="H52" s="292"/>
      <c r="I52" s="292"/>
      <c r="J52" s="292"/>
      <c r="K52" s="177"/>
    </row>
    <row r="53" spans="2:11" ht="5.25" customHeight="1">
      <c r="B53" s="176"/>
      <c r="C53" s="178"/>
      <c r="D53" s="178"/>
      <c r="E53" s="178"/>
      <c r="F53" s="178"/>
      <c r="G53" s="178"/>
      <c r="H53" s="178"/>
      <c r="I53" s="178"/>
      <c r="J53" s="178"/>
      <c r="K53" s="177"/>
    </row>
    <row r="54" spans="2:11" ht="15" customHeight="1">
      <c r="B54" s="176"/>
      <c r="C54" s="290" t="s">
        <v>727</v>
      </c>
      <c r="D54" s="290"/>
      <c r="E54" s="290"/>
      <c r="F54" s="290"/>
      <c r="G54" s="290"/>
      <c r="H54" s="290"/>
      <c r="I54" s="290"/>
      <c r="J54" s="290"/>
      <c r="K54" s="177"/>
    </row>
    <row r="55" spans="2:11" ht="15" customHeight="1">
      <c r="B55" s="176"/>
      <c r="C55" s="290" t="s">
        <v>728</v>
      </c>
      <c r="D55" s="290"/>
      <c r="E55" s="290"/>
      <c r="F55" s="290"/>
      <c r="G55" s="290"/>
      <c r="H55" s="290"/>
      <c r="I55" s="290"/>
      <c r="J55" s="290"/>
      <c r="K55" s="177"/>
    </row>
    <row r="56" spans="2:11" ht="12.75" customHeight="1">
      <c r="B56" s="176"/>
      <c r="C56" s="179"/>
      <c r="D56" s="179"/>
      <c r="E56" s="179"/>
      <c r="F56" s="179"/>
      <c r="G56" s="179"/>
      <c r="H56" s="179"/>
      <c r="I56" s="179"/>
      <c r="J56" s="179"/>
      <c r="K56" s="177"/>
    </row>
    <row r="57" spans="2:11" ht="15" customHeight="1">
      <c r="B57" s="176"/>
      <c r="C57" s="290" t="s">
        <v>729</v>
      </c>
      <c r="D57" s="290"/>
      <c r="E57" s="290"/>
      <c r="F57" s="290"/>
      <c r="G57" s="290"/>
      <c r="H57" s="290"/>
      <c r="I57" s="290"/>
      <c r="J57" s="290"/>
      <c r="K57" s="177"/>
    </row>
    <row r="58" spans="2:11" ht="15" customHeight="1">
      <c r="B58" s="176"/>
      <c r="C58" s="181"/>
      <c r="D58" s="290" t="s">
        <v>730</v>
      </c>
      <c r="E58" s="290"/>
      <c r="F58" s="290"/>
      <c r="G58" s="290"/>
      <c r="H58" s="290"/>
      <c r="I58" s="290"/>
      <c r="J58" s="290"/>
      <c r="K58" s="177"/>
    </row>
    <row r="59" spans="2:11" ht="15" customHeight="1">
      <c r="B59" s="176"/>
      <c r="C59" s="181"/>
      <c r="D59" s="290" t="s">
        <v>731</v>
      </c>
      <c r="E59" s="290"/>
      <c r="F59" s="290"/>
      <c r="G59" s="290"/>
      <c r="H59" s="290"/>
      <c r="I59" s="290"/>
      <c r="J59" s="290"/>
      <c r="K59" s="177"/>
    </row>
    <row r="60" spans="2:11" ht="15" customHeight="1">
      <c r="B60" s="176"/>
      <c r="C60" s="181"/>
      <c r="D60" s="290" t="s">
        <v>732</v>
      </c>
      <c r="E60" s="290"/>
      <c r="F60" s="290"/>
      <c r="G60" s="290"/>
      <c r="H60" s="290"/>
      <c r="I60" s="290"/>
      <c r="J60" s="290"/>
      <c r="K60" s="177"/>
    </row>
    <row r="61" spans="2:11" ht="15" customHeight="1">
      <c r="B61" s="176"/>
      <c r="C61" s="181"/>
      <c r="D61" s="290" t="s">
        <v>733</v>
      </c>
      <c r="E61" s="290"/>
      <c r="F61" s="290"/>
      <c r="G61" s="290"/>
      <c r="H61" s="290"/>
      <c r="I61" s="290"/>
      <c r="J61" s="290"/>
      <c r="K61" s="177"/>
    </row>
    <row r="62" spans="2:11" ht="15" customHeight="1">
      <c r="B62" s="176"/>
      <c r="C62" s="181"/>
      <c r="D62" s="294" t="s">
        <v>734</v>
      </c>
      <c r="E62" s="294"/>
      <c r="F62" s="294"/>
      <c r="G62" s="294"/>
      <c r="H62" s="294"/>
      <c r="I62" s="294"/>
      <c r="J62" s="294"/>
      <c r="K62" s="177"/>
    </row>
    <row r="63" spans="2:11" ht="15" customHeight="1">
      <c r="B63" s="176"/>
      <c r="C63" s="181"/>
      <c r="D63" s="290" t="s">
        <v>735</v>
      </c>
      <c r="E63" s="290"/>
      <c r="F63" s="290"/>
      <c r="G63" s="290"/>
      <c r="H63" s="290"/>
      <c r="I63" s="290"/>
      <c r="J63" s="290"/>
      <c r="K63" s="177"/>
    </row>
    <row r="64" spans="2:11" ht="12.75" customHeight="1">
      <c r="B64" s="176"/>
      <c r="C64" s="181"/>
      <c r="D64" s="181"/>
      <c r="E64" s="184"/>
      <c r="F64" s="181"/>
      <c r="G64" s="181"/>
      <c r="H64" s="181"/>
      <c r="I64" s="181"/>
      <c r="J64" s="181"/>
      <c r="K64" s="177"/>
    </row>
    <row r="65" spans="2:11" ht="15" customHeight="1">
      <c r="B65" s="176"/>
      <c r="C65" s="181"/>
      <c r="D65" s="290" t="s">
        <v>736</v>
      </c>
      <c r="E65" s="290"/>
      <c r="F65" s="290"/>
      <c r="G65" s="290"/>
      <c r="H65" s="290"/>
      <c r="I65" s="290"/>
      <c r="J65" s="290"/>
      <c r="K65" s="177"/>
    </row>
    <row r="66" spans="2:11" ht="15" customHeight="1">
      <c r="B66" s="176"/>
      <c r="C66" s="181"/>
      <c r="D66" s="294" t="s">
        <v>737</v>
      </c>
      <c r="E66" s="294"/>
      <c r="F66" s="294"/>
      <c r="G66" s="294"/>
      <c r="H66" s="294"/>
      <c r="I66" s="294"/>
      <c r="J66" s="294"/>
      <c r="K66" s="177"/>
    </row>
    <row r="67" spans="2:11" ht="15" customHeight="1">
      <c r="B67" s="176"/>
      <c r="C67" s="181"/>
      <c r="D67" s="290" t="s">
        <v>738</v>
      </c>
      <c r="E67" s="290"/>
      <c r="F67" s="290"/>
      <c r="G67" s="290"/>
      <c r="H67" s="290"/>
      <c r="I67" s="290"/>
      <c r="J67" s="290"/>
      <c r="K67" s="177"/>
    </row>
    <row r="68" spans="2:11" ht="15" customHeight="1">
      <c r="B68" s="176"/>
      <c r="C68" s="181"/>
      <c r="D68" s="290" t="s">
        <v>739</v>
      </c>
      <c r="E68" s="290"/>
      <c r="F68" s="290"/>
      <c r="G68" s="290"/>
      <c r="H68" s="290"/>
      <c r="I68" s="290"/>
      <c r="J68" s="290"/>
      <c r="K68" s="177"/>
    </row>
    <row r="69" spans="2:11" ht="15" customHeight="1">
      <c r="B69" s="176"/>
      <c r="C69" s="181"/>
      <c r="D69" s="290" t="s">
        <v>740</v>
      </c>
      <c r="E69" s="290"/>
      <c r="F69" s="290"/>
      <c r="G69" s="290"/>
      <c r="H69" s="290"/>
      <c r="I69" s="290"/>
      <c r="J69" s="290"/>
      <c r="K69" s="177"/>
    </row>
    <row r="70" spans="2:11" ht="15" customHeight="1">
      <c r="B70" s="176"/>
      <c r="C70" s="181"/>
      <c r="D70" s="290" t="s">
        <v>741</v>
      </c>
      <c r="E70" s="290"/>
      <c r="F70" s="290"/>
      <c r="G70" s="290"/>
      <c r="H70" s="290"/>
      <c r="I70" s="290"/>
      <c r="J70" s="290"/>
      <c r="K70" s="177"/>
    </row>
    <row r="71" spans="2:11" ht="12.75" customHeight="1">
      <c r="B71" s="185"/>
      <c r="C71" s="186"/>
      <c r="D71" s="186"/>
      <c r="E71" s="186"/>
      <c r="F71" s="186"/>
      <c r="G71" s="186"/>
      <c r="H71" s="186"/>
      <c r="I71" s="186"/>
      <c r="J71" s="186"/>
      <c r="K71" s="187"/>
    </row>
    <row r="72" spans="2:11" ht="18.75" customHeight="1">
      <c r="B72" s="188"/>
      <c r="C72" s="188"/>
      <c r="D72" s="188"/>
      <c r="E72" s="188"/>
      <c r="F72" s="188"/>
      <c r="G72" s="188"/>
      <c r="H72" s="188"/>
      <c r="I72" s="188"/>
      <c r="J72" s="188"/>
      <c r="K72" s="189"/>
    </row>
    <row r="73" spans="2:11" ht="18.75" customHeight="1">
      <c r="B73" s="189"/>
      <c r="C73" s="189"/>
      <c r="D73" s="189"/>
      <c r="E73" s="189"/>
      <c r="F73" s="189"/>
      <c r="G73" s="189"/>
      <c r="H73" s="189"/>
      <c r="I73" s="189"/>
      <c r="J73" s="189"/>
      <c r="K73" s="189"/>
    </row>
    <row r="74" spans="2:11" ht="7.5" customHeight="1">
      <c r="B74" s="190"/>
      <c r="C74" s="191"/>
      <c r="D74" s="191"/>
      <c r="E74" s="191"/>
      <c r="F74" s="191"/>
      <c r="G74" s="191"/>
      <c r="H74" s="191"/>
      <c r="I74" s="191"/>
      <c r="J74" s="191"/>
      <c r="K74" s="192"/>
    </row>
    <row r="75" spans="2:11" ht="45" customHeight="1">
      <c r="B75" s="193"/>
      <c r="C75" s="293" t="s">
        <v>742</v>
      </c>
      <c r="D75" s="293"/>
      <c r="E75" s="293"/>
      <c r="F75" s="293"/>
      <c r="G75" s="293"/>
      <c r="H75" s="293"/>
      <c r="I75" s="293"/>
      <c r="J75" s="293"/>
      <c r="K75" s="194"/>
    </row>
    <row r="76" spans="2:11" ht="17.25" customHeight="1">
      <c r="B76" s="193"/>
      <c r="C76" s="195" t="s">
        <v>743</v>
      </c>
      <c r="D76" s="195"/>
      <c r="E76" s="195"/>
      <c r="F76" s="195" t="s">
        <v>744</v>
      </c>
      <c r="G76" s="196"/>
      <c r="H76" s="195" t="s">
        <v>53</v>
      </c>
      <c r="I76" s="195" t="s">
        <v>56</v>
      </c>
      <c r="J76" s="195" t="s">
        <v>745</v>
      </c>
      <c r="K76" s="194"/>
    </row>
    <row r="77" spans="2:11" ht="17.25" customHeight="1">
      <c r="B77" s="193"/>
      <c r="C77" s="197" t="s">
        <v>746</v>
      </c>
      <c r="D77" s="197"/>
      <c r="E77" s="197"/>
      <c r="F77" s="198" t="s">
        <v>747</v>
      </c>
      <c r="G77" s="199"/>
      <c r="H77" s="197"/>
      <c r="I77" s="197"/>
      <c r="J77" s="197" t="s">
        <v>748</v>
      </c>
      <c r="K77" s="194"/>
    </row>
    <row r="78" spans="2:11" ht="5.25" customHeight="1">
      <c r="B78" s="193"/>
      <c r="C78" s="200"/>
      <c r="D78" s="200"/>
      <c r="E78" s="200"/>
      <c r="F78" s="200"/>
      <c r="G78" s="201"/>
      <c r="H78" s="200"/>
      <c r="I78" s="200"/>
      <c r="J78" s="200"/>
      <c r="K78" s="194"/>
    </row>
    <row r="79" spans="2:11" ht="15" customHeight="1">
      <c r="B79" s="193"/>
      <c r="C79" s="182" t="s">
        <v>52</v>
      </c>
      <c r="D79" s="202"/>
      <c r="E79" s="202"/>
      <c r="F79" s="203" t="s">
        <v>749</v>
      </c>
      <c r="G79" s="204"/>
      <c r="H79" s="182" t="s">
        <v>750</v>
      </c>
      <c r="I79" s="182" t="s">
        <v>751</v>
      </c>
      <c r="J79" s="182">
        <v>20</v>
      </c>
      <c r="K79" s="194"/>
    </row>
    <row r="80" spans="2:11" ht="15" customHeight="1">
      <c r="B80" s="193"/>
      <c r="C80" s="182" t="s">
        <v>752</v>
      </c>
      <c r="D80" s="182"/>
      <c r="E80" s="182"/>
      <c r="F80" s="203" t="s">
        <v>749</v>
      </c>
      <c r="G80" s="204"/>
      <c r="H80" s="182" t="s">
        <v>753</v>
      </c>
      <c r="I80" s="182" t="s">
        <v>751</v>
      </c>
      <c r="J80" s="182">
        <v>120</v>
      </c>
      <c r="K80" s="194"/>
    </row>
    <row r="81" spans="2:11" ht="15" customHeight="1">
      <c r="B81" s="205"/>
      <c r="C81" s="182" t="s">
        <v>754</v>
      </c>
      <c r="D81" s="182"/>
      <c r="E81" s="182"/>
      <c r="F81" s="203" t="s">
        <v>755</v>
      </c>
      <c r="G81" s="204"/>
      <c r="H81" s="182" t="s">
        <v>756</v>
      </c>
      <c r="I81" s="182" t="s">
        <v>751</v>
      </c>
      <c r="J81" s="182">
        <v>50</v>
      </c>
      <c r="K81" s="194"/>
    </row>
    <row r="82" spans="2:11" ht="15" customHeight="1">
      <c r="B82" s="205"/>
      <c r="C82" s="182" t="s">
        <v>757</v>
      </c>
      <c r="D82" s="182"/>
      <c r="E82" s="182"/>
      <c r="F82" s="203" t="s">
        <v>749</v>
      </c>
      <c r="G82" s="204"/>
      <c r="H82" s="182" t="s">
        <v>758</v>
      </c>
      <c r="I82" s="182" t="s">
        <v>759</v>
      </c>
      <c r="J82" s="182"/>
      <c r="K82" s="194"/>
    </row>
    <row r="83" spans="2:11" ht="15" customHeight="1">
      <c r="B83" s="205"/>
      <c r="C83" s="182" t="s">
        <v>760</v>
      </c>
      <c r="D83" s="182"/>
      <c r="E83" s="182"/>
      <c r="F83" s="203" t="s">
        <v>755</v>
      </c>
      <c r="G83" s="182"/>
      <c r="H83" s="182" t="s">
        <v>761</v>
      </c>
      <c r="I83" s="182" t="s">
        <v>751</v>
      </c>
      <c r="J83" s="182">
        <v>15</v>
      </c>
      <c r="K83" s="194"/>
    </row>
    <row r="84" spans="2:11" ht="15" customHeight="1">
      <c r="B84" s="205"/>
      <c r="C84" s="182" t="s">
        <v>762</v>
      </c>
      <c r="D84" s="182"/>
      <c r="E84" s="182"/>
      <c r="F84" s="203" t="s">
        <v>755</v>
      </c>
      <c r="G84" s="182"/>
      <c r="H84" s="182" t="s">
        <v>763</v>
      </c>
      <c r="I84" s="182" t="s">
        <v>751</v>
      </c>
      <c r="J84" s="182">
        <v>15</v>
      </c>
      <c r="K84" s="194"/>
    </row>
    <row r="85" spans="2:11" ht="15" customHeight="1">
      <c r="B85" s="205"/>
      <c r="C85" s="182" t="s">
        <v>764</v>
      </c>
      <c r="D85" s="182"/>
      <c r="E85" s="182"/>
      <c r="F85" s="203" t="s">
        <v>755</v>
      </c>
      <c r="G85" s="182"/>
      <c r="H85" s="182" t="s">
        <v>765</v>
      </c>
      <c r="I85" s="182" t="s">
        <v>751</v>
      </c>
      <c r="J85" s="182">
        <v>20</v>
      </c>
      <c r="K85" s="194"/>
    </row>
    <row r="86" spans="2:11" ht="15" customHeight="1">
      <c r="B86" s="205"/>
      <c r="C86" s="182" t="s">
        <v>766</v>
      </c>
      <c r="D86" s="182"/>
      <c r="E86" s="182"/>
      <c r="F86" s="203" t="s">
        <v>755</v>
      </c>
      <c r="G86" s="182"/>
      <c r="H86" s="182" t="s">
        <v>767</v>
      </c>
      <c r="I86" s="182" t="s">
        <v>751</v>
      </c>
      <c r="J86" s="182">
        <v>20</v>
      </c>
      <c r="K86" s="194"/>
    </row>
    <row r="87" spans="2:11" ht="15" customHeight="1">
      <c r="B87" s="205"/>
      <c r="C87" s="182" t="s">
        <v>768</v>
      </c>
      <c r="D87" s="182"/>
      <c r="E87" s="182"/>
      <c r="F87" s="203" t="s">
        <v>755</v>
      </c>
      <c r="G87" s="204"/>
      <c r="H87" s="182" t="s">
        <v>769</v>
      </c>
      <c r="I87" s="182" t="s">
        <v>751</v>
      </c>
      <c r="J87" s="182">
        <v>50</v>
      </c>
      <c r="K87" s="194"/>
    </row>
    <row r="88" spans="2:11" ht="15" customHeight="1">
      <c r="B88" s="205"/>
      <c r="C88" s="182" t="s">
        <v>770</v>
      </c>
      <c r="D88" s="182"/>
      <c r="E88" s="182"/>
      <c r="F88" s="203" t="s">
        <v>755</v>
      </c>
      <c r="G88" s="204"/>
      <c r="H88" s="182" t="s">
        <v>771</v>
      </c>
      <c r="I88" s="182" t="s">
        <v>751</v>
      </c>
      <c r="J88" s="182">
        <v>20</v>
      </c>
      <c r="K88" s="194"/>
    </row>
    <row r="89" spans="2:11" ht="15" customHeight="1">
      <c r="B89" s="205"/>
      <c r="C89" s="182" t="s">
        <v>772</v>
      </c>
      <c r="D89" s="182"/>
      <c r="E89" s="182"/>
      <c r="F89" s="203" t="s">
        <v>755</v>
      </c>
      <c r="G89" s="204"/>
      <c r="H89" s="182" t="s">
        <v>773</v>
      </c>
      <c r="I89" s="182" t="s">
        <v>751</v>
      </c>
      <c r="J89" s="182">
        <v>20</v>
      </c>
      <c r="K89" s="194"/>
    </row>
    <row r="90" spans="2:11" ht="15" customHeight="1">
      <c r="B90" s="205"/>
      <c r="C90" s="182" t="s">
        <v>774</v>
      </c>
      <c r="D90" s="182"/>
      <c r="E90" s="182"/>
      <c r="F90" s="203" t="s">
        <v>755</v>
      </c>
      <c r="G90" s="204"/>
      <c r="H90" s="182" t="s">
        <v>775</v>
      </c>
      <c r="I90" s="182" t="s">
        <v>751</v>
      </c>
      <c r="J90" s="182">
        <v>50</v>
      </c>
      <c r="K90" s="194"/>
    </row>
    <row r="91" spans="2:11" ht="15" customHeight="1">
      <c r="B91" s="205"/>
      <c r="C91" s="182" t="s">
        <v>776</v>
      </c>
      <c r="D91" s="182"/>
      <c r="E91" s="182"/>
      <c r="F91" s="203" t="s">
        <v>755</v>
      </c>
      <c r="G91" s="204"/>
      <c r="H91" s="182" t="s">
        <v>776</v>
      </c>
      <c r="I91" s="182" t="s">
        <v>751</v>
      </c>
      <c r="J91" s="182">
        <v>50</v>
      </c>
      <c r="K91" s="194"/>
    </row>
    <row r="92" spans="2:11" ht="15" customHeight="1">
      <c r="B92" s="205"/>
      <c r="C92" s="182" t="s">
        <v>777</v>
      </c>
      <c r="D92" s="182"/>
      <c r="E92" s="182"/>
      <c r="F92" s="203" t="s">
        <v>755</v>
      </c>
      <c r="G92" s="204"/>
      <c r="H92" s="182" t="s">
        <v>778</v>
      </c>
      <c r="I92" s="182" t="s">
        <v>751</v>
      </c>
      <c r="J92" s="182">
        <v>255</v>
      </c>
      <c r="K92" s="194"/>
    </row>
    <row r="93" spans="2:11" ht="15" customHeight="1">
      <c r="B93" s="205"/>
      <c r="C93" s="182" t="s">
        <v>779</v>
      </c>
      <c r="D93" s="182"/>
      <c r="E93" s="182"/>
      <c r="F93" s="203" t="s">
        <v>749</v>
      </c>
      <c r="G93" s="204"/>
      <c r="H93" s="182" t="s">
        <v>780</v>
      </c>
      <c r="I93" s="182" t="s">
        <v>781</v>
      </c>
      <c r="J93" s="182"/>
      <c r="K93" s="194"/>
    </row>
    <row r="94" spans="2:11" ht="15" customHeight="1">
      <c r="B94" s="205"/>
      <c r="C94" s="182" t="s">
        <v>782</v>
      </c>
      <c r="D94" s="182"/>
      <c r="E94" s="182"/>
      <c r="F94" s="203" t="s">
        <v>749</v>
      </c>
      <c r="G94" s="204"/>
      <c r="H94" s="182" t="s">
        <v>783</v>
      </c>
      <c r="I94" s="182" t="s">
        <v>784</v>
      </c>
      <c r="J94" s="182"/>
      <c r="K94" s="194"/>
    </row>
    <row r="95" spans="2:11" ht="15" customHeight="1">
      <c r="B95" s="205"/>
      <c r="C95" s="182" t="s">
        <v>785</v>
      </c>
      <c r="D95" s="182"/>
      <c r="E95" s="182"/>
      <c r="F95" s="203" t="s">
        <v>749</v>
      </c>
      <c r="G95" s="204"/>
      <c r="H95" s="182" t="s">
        <v>785</v>
      </c>
      <c r="I95" s="182" t="s">
        <v>784</v>
      </c>
      <c r="J95" s="182"/>
      <c r="K95" s="194"/>
    </row>
    <row r="96" spans="2:11" ht="15" customHeight="1">
      <c r="B96" s="205"/>
      <c r="C96" s="182" t="s">
        <v>37</v>
      </c>
      <c r="D96" s="182"/>
      <c r="E96" s="182"/>
      <c r="F96" s="203" t="s">
        <v>749</v>
      </c>
      <c r="G96" s="204"/>
      <c r="H96" s="182" t="s">
        <v>786</v>
      </c>
      <c r="I96" s="182" t="s">
        <v>784</v>
      </c>
      <c r="J96" s="182"/>
      <c r="K96" s="194"/>
    </row>
    <row r="97" spans="2:11" ht="15" customHeight="1">
      <c r="B97" s="205"/>
      <c r="C97" s="182" t="s">
        <v>47</v>
      </c>
      <c r="D97" s="182"/>
      <c r="E97" s="182"/>
      <c r="F97" s="203" t="s">
        <v>749</v>
      </c>
      <c r="G97" s="204"/>
      <c r="H97" s="182" t="s">
        <v>787</v>
      </c>
      <c r="I97" s="182" t="s">
        <v>784</v>
      </c>
      <c r="J97" s="182"/>
      <c r="K97" s="194"/>
    </row>
    <row r="98" spans="2:11" ht="15" customHeight="1">
      <c r="B98" s="206"/>
      <c r="C98" s="207"/>
      <c r="D98" s="207"/>
      <c r="E98" s="207"/>
      <c r="F98" s="207"/>
      <c r="G98" s="207"/>
      <c r="H98" s="207"/>
      <c r="I98" s="207"/>
      <c r="J98" s="207"/>
      <c r="K98" s="208"/>
    </row>
    <row r="99" spans="2:11" ht="18.75" customHeight="1">
      <c r="B99" s="209"/>
      <c r="C99" s="210"/>
      <c r="D99" s="210"/>
      <c r="E99" s="210"/>
      <c r="F99" s="210"/>
      <c r="G99" s="210"/>
      <c r="H99" s="210"/>
      <c r="I99" s="210"/>
      <c r="J99" s="210"/>
      <c r="K99" s="209"/>
    </row>
    <row r="100" spans="2:11" ht="18.75" customHeight="1">
      <c r="B100" s="189"/>
      <c r="C100" s="189"/>
      <c r="D100" s="189"/>
      <c r="E100" s="189"/>
      <c r="F100" s="189"/>
      <c r="G100" s="189"/>
      <c r="H100" s="189"/>
      <c r="I100" s="189"/>
      <c r="J100" s="189"/>
      <c r="K100" s="189"/>
    </row>
    <row r="101" spans="2:11" ht="7.5" customHeight="1">
      <c r="B101" s="190"/>
      <c r="C101" s="191"/>
      <c r="D101" s="191"/>
      <c r="E101" s="191"/>
      <c r="F101" s="191"/>
      <c r="G101" s="191"/>
      <c r="H101" s="191"/>
      <c r="I101" s="191"/>
      <c r="J101" s="191"/>
      <c r="K101" s="192"/>
    </row>
    <row r="102" spans="2:11" ht="45" customHeight="1">
      <c r="B102" s="193"/>
      <c r="C102" s="293" t="s">
        <v>788</v>
      </c>
      <c r="D102" s="293"/>
      <c r="E102" s="293"/>
      <c r="F102" s="293"/>
      <c r="G102" s="293"/>
      <c r="H102" s="293"/>
      <c r="I102" s="293"/>
      <c r="J102" s="293"/>
      <c r="K102" s="194"/>
    </row>
    <row r="103" spans="2:11" ht="17.25" customHeight="1">
      <c r="B103" s="193"/>
      <c r="C103" s="195" t="s">
        <v>743</v>
      </c>
      <c r="D103" s="195"/>
      <c r="E103" s="195"/>
      <c r="F103" s="195" t="s">
        <v>744</v>
      </c>
      <c r="G103" s="196"/>
      <c r="H103" s="195" t="s">
        <v>53</v>
      </c>
      <c r="I103" s="195" t="s">
        <v>56</v>
      </c>
      <c r="J103" s="195" t="s">
        <v>745</v>
      </c>
      <c r="K103" s="194"/>
    </row>
    <row r="104" spans="2:11" ht="17.25" customHeight="1">
      <c r="B104" s="193"/>
      <c r="C104" s="197" t="s">
        <v>746</v>
      </c>
      <c r="D104" s="197"/>
      <c r="E104" s="197"/>
      <c r="F104" s="198" t="s">
        <v>747</v>
      </c>
      <c r="G104" s="199"/>
      <c r="H104" s="197"/>
      <c r="I104" s="197"/>
      <c r="J104" s="197" t="s">
        <v>748</v>
      </c>
      <c r="K104" s="194"/>
    </row>
    <row r="105" spans="2:11" ht="5.25" customHeight="1">
      <c r="B105" s="193"/>
      <c r="C105" s="195"/>
      <c r="D105" s="195"/>
      <c r="E105" s="195"/>
      <c r="F105" s="195"/>
      <c r="G105" s="211"/>
      <c r="H105" s="195"/>
      <c r="I105" s="195"/>
      <c r="J105" s="195"/>
      <c r="K105" s="194"/>
    </row>
    <row r="106" spans="2:11" ht="15" customHeight="1">
      <c r="B106" s="193"/>
      <c r="C106" s="182" t="s">
        <v>52</v>
      </c>
      <c r="D106" s="202"/>
      <c r="E106" s="202"/>
      <c r="F106" s="203" t="s">
        <v>749</v>
      </c>
      <c r="G106" s="182"/>
      <c r="H106" s="182" t="s">
        <v>789</v>
      </c>
      <c r="I106" s="182" t="s">
        <v>751</v>
      </c>
      <c r="J106" s="182">
        <v>20</v>
      </c>
      <c r="K106" s="194"/>
    </row>
    <row r="107" spans="2:11" ht="15" customHeight="1">
      <c r="B107" s="193"/>
      <c r="C107" s="182" t="s">
        <v>752</v>
      </c>
      <c r="D107" s="182"/>
      <c r="E107" s="182"/>
      <c r="F107" s="203" t="s">
        <v>749</v>
      </c>
      <c r="G107" s="182"/>
      <c r="H107" s="182" t="s">
        <v>789</v>
      </c>
      <c r="I107" s="182" t="s">
        <v>751</v>
      </c>
      <c r="J107" s="182">
        <v>120</v>
      </c>
      <c r="K107" s="194"/>
    </row>
    <row r="108" spans="2:11" ht="15" customHeight="1">
      <c r="B108" s="205"/>
      <c r="C108" s="182" t="s">
        <v>754</v>
      </c>
      <c r="D108" s="182"/>
      <c r="E108" s="182"/>
      <c r="F108" s="203" t="s">
        <v>755</v>
      </c>
      <c r="G108" s="182"/>
      <c r="H108" s="182" t="s">
        <v>789</v>
      </c>
      <c r="I108" s="182" t="s">
        <v>751</v>
      </c>
      <c r="J108" s="182">
        <v>50</v>
      </c>
      <c r="K108" s="194"/>
    </row>
    <row r="109" spans="2:11" ht="15" customHeight="1">
      <c r="B109" s="205"/>
      <c r="C109" s="182" t="s">
        <v>757</v>
      </c>
      <c r="D109" s="182"/>
      <c r="E109" s="182"/>
      <c r="F109" s="203" t="s">
        <v>749</v>
      </c>
      <c r="G109" s="182"/>
      <c r="H109" s="182" t="s">
        <v>789</v>
      </c>
      <c r="I109" s="182" t="s">
        <v>759</v>
      </c>
      <c r="J109" s="182"/>
      <c r="K109" s="194"/>
    </row>
    <row r="110" spans="2:11" ht="15" customHeight="1">
      <c r="B110" s="205"/>
      <c r="C110" s="182" t="s">
        <v>768</v>
      </c>
      <c r="D110" s="182"/>
      <c r="E110" s="182"/>
      <c r="F110" s="203" t="s">
        <v>755</v>
      </c>
      <c r="G110" s="182"/>
      <c r="H110" s="182" t="s">
        <v>789</v>
      </c>
      <c r="I110" s="182" t="s">
        <v>751</v>
      </c>
      <c r="J110" s="182">
        <v>50</v>
      </c>
      <c r="K110" s="194"/>
    </row>
    <row r="111" spans="2:11" ht="15" customHeight="1">
      <c r="B111" s="205"/>
      <c r="C111" s="182" t="s">
        <v>776</v>
      </c>
      <c r="D111" s="182"/>
      <c r="E111" s="182"/>
      <c r="F111" s="203" t="s">
        <v>755</v>
      </c>
      <c r="G111" s="182"/>
      <c r="H111" s="182" t="s">
        <v>789</v>
      </c>
      <c r="I111" s="182" t="s">
        <v>751</v>
      </c>
      <c r="J111" s="182">
        <v>50</v>
      </c>
      <c r="K111" s="194"/>
    </row>
    <row r="112" spans="2:11" ht="15" customHeight="1">
      <c r="B112" s="205"/>
      <c r="C112" s="182" t="s">
        <v>774</v>
      </c>
      <c r="D112" s="182"/>
      <c r="E112" s="182"/>
      <c r="F112" s="203" t="s">
        <v>755</v>
      </c>
      <c r="G112" s="182"/>
      <c r="H112" s="182" t="s">
        <v>789</v>
      </c>
      <c r="I112" s="182" t="s">
        <v>751</v>
      </c>
      <c r="J112" s="182">
        <v>50</v>
      </c>
      <c r="K112" s="194"/>
    </row>
    <row r="113" spans="2:11" ht="15" customHeight="1">
      <c r="B113" s="205"/>
      <c r="C113" s="182" t="s">
        <v>52</v>
      </c>
      <c r="D113" s="182"/>
      <c r="E113" s="182"/>
      <c r="F113" s="203" t="s">
        <v>749</v>
      </c>
      <c r="G113" s="182"/>
      <c r="H113" s="182" t="s">
        <v>790</v>
      </c>
      <c r="I113" s="182" t="s">
        <v>751</v>
      </c>
      <c r="J113" s="182">
        <v>20</v>
      </c>
      <c r="K113" s="194"/>
    </row>
    <row r="114" spans="2:11" ht="15" customHeight="1">
      <c r="B114" s="205"/>
      <c r="C114" s="182" t="s">
        <v>791</v>
      </c>
      <c r="D114" s="182"/>
      <c r="E114" s="182"/>
      <c r="F114" s="203" t="s">
        <v>749</v>
      </c>
      <c r="G114" s="182"/>
      <c r="H114" s="182" t="s">
        <v>792</v>
      </c>
      <c r="I114" s="182" t="s">
        <v>751</v>
      </c>
      <c r="J114" s="182">
        <v>120</v>
      </c>
      <c r="K114" s="194"/>
    </row>
    <row r="115" spans="2:11" ht="15" customHeight="1">
      <c r="B115" s="205"/>
      <c r="C115" s="182" t="s">
        <v>37</v>
      </c>
      <c r="D115" s="182"/>
      <c r="E115" s="182"/>
      <c r="F115" s="203" t="s">
        <v>749</v>
      </c>
      <c r="G115" s="182"/>
      <c r="H115" s="182" t="s">
        <v>793</v>
      </c>
      <c r="I115" s="182" t="s">
        <v>784</v>
      </c>
      <c r="J115" s="182"/>
      <c r="K115" s="194"/>
    </row>
    <row r="116" spans="2:11" ht="15" customHeight="1">
      <c r="B116" s="205"/>
      <c r="C116" s="182" t="s">
        <v>47</v>
      </c>
      <c r="D116" s="182"/>
      <c r="E116" s="182"/>
      <c r="F116" s="203" t="s">
        <v>749</v>
      </c>
      <c r="G116" s="182"/>
      <c r="H116" s="182" t="s">
        <v>794</v>
      </c>
      <c r="I116" s="182" t="s">
        <v>784</v>
      </c>
      <c r="J116" s="182"/>
      <c r="K116" s="194"/>
    </row>
    <row r="117" spans="2:11" ht="15" customHeight="1">
      <c r="B117" s="205"/>
      <c r="C117" s="182" t="s">
        <v>56</v>
      </c>
      <c r="D117" s="182"/>
      <c r="E117" s="182"/>
      <c r="F117" s="203" t="s">
        <v>749</v>
      </c>
      <c r="G117" s="182"/>
      <c r="H117" s="182" t="s">
        <v>795</v>
      </c>
      <c r="I117" s="182" t="s">
        <v>796</v>
      </c>
      <c r="J117" s="182"/>
      <c r="K117" s="194"/>
    </row>
    <row r="118" spans="2:11" ht="15" customHeight="1">
      <c r="B118" s="206"/>
      <c r="C118" s="212"/>
      <c r="D118" s="212"/>
      <c r="E118" s="212"/>
      <c r="F118" s="212"/>
      <c r="G118" s="212"/>
      <c r="H118" s="212"/>
      <c r="I118" s="212"/>
      <c r="J118" s="212"/>
      <c r="K118" s="208"/>
    </row>
    <row r="119" spans="2:11" ht="18.75" customHeight="1">
      <c r="B119" s="213"/>
      <c r="C119" s="214"/>
      <c r="D119" s="214"/>
      <c r="E119" s="214"/>
      <c r="F119" s="215"/>
      <c r="G119" s="214"/>
      <c r="H119" s="214"/>
      <c r="I119" s="214"/>
      <c r="J119" s="214"/>
      <c r="K119" s="213"/>
    </row>
    <row r="120" spans="2:11" ht="18.75" customHeight="1">
      <c r="B120" s="189"/>
      <c r="C120" s="189"/>
      <c r="D120" s="189"/>
      <c r="E120" s="189"/>
      <c r="F120" s="189"/>
      <c r="G120" s="189"/>
      <c r="H120" s="189"/>
      <c r="I120" s="189"/>
      <c r="J120" s="189"/>
      <c r="K120" s="189"/>
    </row>
    <row r="121" spans="2:11" ht="7.5" customHeight="1">
      <c r="B121" s="216"/>
      <c r="C121" s="217"/>
      <c r="D121" s="217"/>
      <c r="E121" s="217"/>
      <c r="F121" s="217"/>
      <c r="G121" s="217"/>
      <c r="H121" s="217"/>
      <c r="I121" s="217"/>
      <c r="J121" s="217"/>
      <c r="K121" s="218"/>
    </row>
    <row r="122" spans="2:11" ht="45" customHeight="1">
      <c r="B122" s="219"/>
      <c r="C122" s="291" t="s">
        <v>797</v>
      </c>
      <c r="D122" s="291"/>
      <c r="E122" s="291"/>
      <c r="F122" s="291"/>
      <c r="G122" s="291"/>
      <c r="H122" s="291"/>
      <c r="I122" s="291"/>
      <c r="J122" s="291"/>
      <c r="K122" s="220"/>
    </row>
    <row r="123" spans="2:11" ht="17.25" customHeight="1">
      <c r="B123" s="221"/>
      <c r="C123" s="195" t="s">
        <v>743</v>
      </c>
      <c r="D123" s="195"/>
      <c r="E123" s="195"/>
      <c r="F123" s="195" t="s">
        <v>744</v>
      </c>
      <c r="G123" s="196"/>
      <c r="H123" s="195" t="s">
        <v>53</v>
      </c>
      <c r="I123" s="195" t="s">
        <v>56</v>
      </c>
      <c r="J123" s="195" t="s">
        <v>745</v>
      </c>
      <c r="K123" s="222"/>
    </row>
    <row r="124" spans="2:11" ht="17.25" customHeight="1">
      <c r="B124" s="221"/>
      <c r="C124" s="197" t="s">
        <v>746</v>
      </c>
      <c r="D124" s="197"/>
      <c r="E124" s="197"/>
      <c r="F124" s="198" t="s">
        <v>747</v>
      </c>
      <c r="G124" s="199"/>
      <c r="H124" s="197"/>
      <c r="I124" s="197"/>
      <c r="J124" s="197" t="s">
        <v>748</v>
      </c>
      <c r="K124" s="222"/>
    </row>
    <row r="125" spans="2:11" ht="5.25" customHeight="1">
      <c r="B125" s="223"/>
      <c r="C125" s="200"/>
      <c r="D125" s="200"/>
      <c r="E125" s="200"/>
      <c r="F125" s="200"/>
      <c r="G125" s="224"/>
      <c r="H125" s="200"/>
      <c r="I125" s="200"/>
      <c r="J125" s="200"/>
      <c r="K125" s="225"/>
    </row>
    <row r="126" spans="2:11" ht="15" customHeight="1">
      <c r="B126" s="223"/>
      <c r="C126" s="182" t="s">
        <v>752</v>
      </c>
      <c r="D126" s="202"/>
      <c r="E126" s="202"/>
      <c r="F126" s="203" t="s">
        <v>749</v>
      </c>
      <c r="G126" s="182"/>
      <c r="H126" s="182" t="s">
        <v>789</v>
      </c>
      <c r="I126" s="182" t="s">
        <v>751</v>
      </c>
      <c r="J126" s="182">
        <v>120</v>
      </c>
      <c r="K126" s="226"/>
    </row>
    <row r="127" spans="2:11" ht="15" customHeight="1">
      <c r="B127" s="223"/>
      <c r="C127" s="182" t="s">
        <v>798</v>
      </c>
      <c r="D127" s="182"/>
      <c r="E127" s="182"/>
      <c r="F127" s="203" t="s">
        <v>749</v>
      </c>
      <c r="G127" s="182"/>
      <c r="H127" s="182" t="s">
        <v>799</v>
      </c>
      <c r="I127" s="182" t="s">
        <v>751</v>
      </c>
      <c r="J127" s="182" t="s">
        <v>800</v>
      </c>
      <c r="K127" s="226"/>
    </row>
    <row r="128" spans="2:11" ht="15" customHeight="1">
      <c r="B128" s="223"/>
      <c r="C128" s="182" t="s">
        <v>697</v>
      </c>
      <c r="D128" s="182"/>
      <c r="E128" s="182"/>
      <c r="F128" s="203" t="s">
        <v>749</v>
      </c>
      <c r="G128" s="182"/>
      <c r="H128" s="182" t="s">
        <v>801</v>
      </c>
      <c r="I128" s="182" t="s">
        <v>751</v>
      </c>
      <c r="J128" s="182" t="s">
        <v>800</v>
      </c>
      <c r="K128" s="226"/>
    </row>
    <row r="129" spans="2:11" ht="15" customHeight="1">
      <c r="B129" s="223"/>
      <c r="C129" s="182" t="s">
        <v>760</v>
      </c>
      <c r="D129" s="182"/>
      <c r="E129" s="182"/>
      <c r="F129" s="203" t="s">
        <v>755</v>
      </c>
      <c r="G129" s="182"/>
      <c r="H129" s="182" t="s">
        <v>761</v>
      </c>
      <c r="I129" s="182" t="s">
        <v>751</v>
      </c>
      <c r="J129" s="182">
        <v>15</v>
      </c>
      <c r="K129" s="226"/>
    </row>
    <row r="130" spans="2:11" ht="15" customHeight="1">
      <c r="B130" s="223"/>
      <c r="C130" s="182" t="s">
        <v>762</v>
      </c>
      <c r="D130" s="182"/>
      <c r="E130" s="182"/>
      <c r="F130" s="203" t="s">
        <v>755</v>
      </c>
      <c r="G130" s="182"/>
      <c r="H130" s="182" t="s">
        <v>763</v>
      </c>
      <c r="I130" s="182" t="s">
        <v>751</v>
      </c>
      <c r="J130" s="182">
        <v>15</v>
      </c>
      <c r="K130" s="226"/>
    </row>
    <row r="131" spans="2:11" ht="15" customHeight="1">
      <c r="B131" s="223"/>
      <c r="C131" s="182" t="s">
        <v>764</v>
      </c>
      <c r="D131" s="182"/>
      <c r="E131" s="182"/>
      <c r="F131" s="203" t="s">
        <v>755</v>
      </c>
      <c r="G131" s="182"/>
      <c r="H131" s="182" t="s">
        <v>765</v>
      </c>
      <c r="I131" s="182" t="s">
        <v>751</v>
      </c>
      <c r="J131" s="182">
        <v>20</v>
      </c>
      <c r="K131" s="226"/>
    </row>
    <row r="132" spans="2:11" ht="15" customHeight="1">
      <c r="B132" s="223"/>
      <c r="C132" s="182" t="s">
        <v>766</v>
      </c>
      <c r="D132" s="182"/>
      <c r="E132" s="182"/>
      <c r="F132" s="203" t="s">
        <v>755</v>
      </c>
      <c r="G132" s="182"/>
      <c r="H132" s="182" t="s">
        <v>767</v>
      </c>
      <c r="I132" s="182" t="s">
        <v>751</v>
      </c>
      <c r="J132" s="182">
        <v>20</v>
      </c>
      <c r="K132" s="226"/>
    </row>
    <row r="133" spans="2:11" ht="15" customHeight="1">
      <c r="B133" s="223"/>
      <c r="C133" s="182" t="s">
        <v>754</v>
      </c>
      <c r="D133" s="182"/>
      <c r="E133" s="182"/>
      <c r="F133" s="203" t="s">
        <v>755</v>
      </c>
      <c r="G133" s="182"/>
      <c r="H133" s="182" t="s">
        <v>789</v>
      </c>
      <c r="I133" s="182" t="s">
        <v>751</v>
      </c>
      <c r="J133" s="182">
        <v>50</v>
      </c>
      <c r="K133" s="226"/>
    </row>
    <row r="134" spans="2:11" ht="15" customHeight="1">
      <c r="B134" s="223"/>
      <c r="C134" s="182" t="s">
        <v>768</v>
      </c>
      <c r="D134" s="182"/>
      <c r="E134" s="182"/>
      <c r="F134" s="203" t="s">
        <v>755</v>
      </c>
      <c r="G134" s="182"/>
      <c r="H134" s="182" t="s">
        <v>789</v>
      </c>
      <c r="I134" s="182" t="s">
        <v>751</v>
      </c>
      <c r="J134" s="182">
        <v>50</v>
      </c>
      <c r="K134" s="226"/>
    </row>
    <row r="135" spans="2:11" ht="15" customHeight="1">
      <c r="B135" s="223"/>
      <c r="C135" s="182" t="s">
        <v>774</v>
      </c>
      <c r="D135" s="182"/>
      <c r="E135" s="182"/>
      <c r="F135" s="203" t="s">
        <v>755</v>
      </c>
      <c r="G135" s="182"/>
      <c r="H135" s="182" t="s">
        <v>789</v>
      </c>
      <c r="I135" s="182" t="s">
        <v>751</v>
      </c>
      <c r="J135" s="182">
        <v>50</v>
      </c>
      <c r="K135" s="226"/>
    </row>
    <row r="136" spans="2:11" ht="15" customHeight="1">
      <c r="B136" s="223"/>
      <c r="C136" s="182" t="s">
        <v>776</v>
      </c>
      <c r="D136" s="182"/>
      <c r="E136" s="182"/>
      <c r="F136" s="203" t="s">
        <v>755</v>
      </c>
      <c r="G136" s="182"/>
      <c r="H136" s="182" t="s">
        <v>789</v>
      </c>
      <c r="I136" s="182" t="s">
        <v>751</v>
      </c>
      <c r="J136" s="182">
        <v>50</v>
      </c>
      <c r="K136" s="226"/>
    </row>
    <row r="137" spans="2:11" ht="15" customHeight="1">
      <c r="B137" s="223"/>
      <c r="C137" s="182" t="s">
        <v>777</v>
      </c>
      <c r="D137" s="182"/>
      <c r="E137" s="182"/>
      <c r="F137" s="203" t="s">
        <v>755</v>
      </c>
      <c r="G137" s="182"/>
      <c r="H137" s="182" t="s">
        <v>802</v>
      </c>
      <c r="I137" s="182" t="s">
        <v>751</v>
      </c>
      <c r="J137" s="182">
        <v>255</v>
      </c>
      <c r="K137" s="226"/>
    </row>
    <row r="138" spans="2:11" ht="15" customHeight="1">
      <c r="B138" s="223"/>
      <c r="C138" s="182" t="s">
        <v>779</v>
      </c>
      <c r="D138" s="182"/>
      <c r="E138" s="182"/>
      <c r="F138" s="203" t="s">
        <v>749</v>
      </c>
      <c r="G138" s="182"/>
      <c r="H138" s="182" t="s">
        <v>803</v>
      </c>
      <c r="I138" s="182" t="s">
        <v>781</v>
      </c>
      <c r="J138" s="182"/>
      <c r="K138" s="226"/>
    </row>
    <row r="139" spans="2:11" ht="15" customHeight="1">
      <c r="B139" s="223"/>
      <c r="C139" s="182" t="s">
        <v>782</v>
      </c>
      <c r="D139" s="182"/>
      <c r="E139" s="182"/>
      <c r="F139" s="203" t="s">
        <v>749</v>
      </c>
      <c r="G139" s="182"/>
      <c r="H139" s="182" t="s">
        <v>804</v>
      </c>
      <c r="I139" s="182" t="s">
        <v>784</v>
      </c>
      <c r="J139" s="182"/>
      <c r="K139" s="226"/>
    </row>
    <row r="140" spans="2:11" ht="15" customHeight="1">
      <c r="B140" s="223"/>
      <c r="C140" s="182" t="s">
        <v>785</v>
      </c>
      <c r="D140" s="182"/>
      <c r="E140" s="182"/>
      <c r="F140" s="203" t="s">
        <v>749</v>
      </c>
      <c r="G140" s="182"/>
      <c r="H140" s="182" t="s">
        <v>785</v>
      </c>
      <c r="I140" s="182" t="s">
        <v>784</v>
      </c>
      <c r="J140" s="182"/>
      <c r="K140" s="226"/>
    </row>
    <row r="141" spans="2:11" ht="15" customHeight="1">
      <c r="B141" s="223"/>
      <c r="C141" s="182" t="s">
        <v>37</v>
      </c>
      <c r="D141" s="182"/>
      <c r="E141" s="182"/>
      <c r="F141" s="203" t="s">
        <v>749</v>
      </c>
      <c r="G141" s="182"/>
      <c r="H141" s="182" t="s">
        <v>805</v>
      </c>
      <c r="I141" s="182" t="s">
        <v>784</v>
      </c>
      <c r="J141" s="182"/>
      <c r="K141" s="226"/>
    </row>
    <row r="142" spans="2:11" ht="15" customHeight="1">
      <c r="B142" s="223"/>
      <c r="C142" s="182" t="s">
        <v>806</v>
      </c>
      <c r="D142" s="182"/>
      <c r="E142" s="182"/>
      <c r="F142" s="203" t="s">
        <v>749</v>
      </c>
      <c r="G142" s="182"/>
      <c r="H142" s="182" t="s">
        <v>807</v>
      </c>
      <c r="I142" s="182" t="s">
        <v>784</v>
      </c>
      <c r="J142" s="182"/>
      <c r="K142" s="226"/>
    </row>
    <row r="143" spans="2:11" ht="15" customHeight="1">
      <c r="B143" s="227"/>
      <c r="C143" s="228"/>
      <c r="D143" s="228"/>
      <c r="E143" s="228"/>
      <c r="F143" s="228"/>
      <c r="G143" s="228"/>
      <c r="H143" s="228"/>
      <c r="I143" s="228"/>
      <c r="J143" s="228"/>
      <c r="K143" s="229"/>
    </row>
    <row r="144" spans="2:11" ht="18.75" customHeight="1">
      <c r="B144" s="214"/>
      <c r="C144" s="214"/>
      <c r="D144" s="214"/>
      <c r="E144" s="214"/>
      <c r="F144" s="215"/>
      <c r="G144" s="214"/>
      <c r="H144" s="214"/>
      <c r="I144" s="214"/>
      <c r="J144" s="214"/>
      <c r="K144" s="214"/>
    </row>
    <row r="145" spans="2:11" ht="18.75" customHeight="1">
      <c r="B145" s="189"/>
      <c r="C145" s="189"/>
      <c r="D145" s="189"/>
      <c r="E145" s="189"/>
      <c r="F145" s="189"/>
      <c r="G145" s="189"/>
      <c r="H145" s="189"/>
      <c r="I145" s="189"/>
      <c r="J145" s="189"/>
      <c r="K145" s="189"/>
    </row>
    <row r="146" spans="2:11" ht="7.5" customHeight="1">
      <c r="B146" s="190"/>
      <c r="C146" s="191"/>
      <c r="D146" s="191"/>
      <c r="E146" s="191"/>
      <c r="F146" s="191"/>
      <c r="G146" s="191"/>
      <c r="H146" s="191"/>
      <c r="I146" s="191"/>
      <c r="J146" s="191"/>
      <c r="K146" s="192"/>
    </row>
    <row r="147" spans="2:11" ht="45" customHeight="1">
      <c r="B147" s="193"/>
      <c r="C147" s="293" t="s">
        <v>808</v>
      </c>
      <c r="D147" s="293"/>
      <c r="E147" s="293"/>
      <c r="F147" s="293"/>
      <c r="G147" s="293"/>
      <c r="H147" s="293"/>
      <c r="I147" s="293"/>
      <c r="J147" s="293"/>
      <c r="K147" s="194"/>
    </row>
    <row r="148" spans="2:11" ht="17.25" customHeight="1">
      <c r="B148" s="193"/>
      <c r="C148" s="195" t="s">
        <v>743</v>
      </c>
      <c r="D148" s="195"/>
      <c r="E148" s="195"/>
      <c r="F148" s="195" t="s">
        <v>744</v>
      </c>
      <c r="G148" s="196"/>
      <c r="H148" s="195" t="s">
        <v>53</v>
      </c>
      <c r="I148" s="195" t="s">
        <v>56</v>
      </c>
      <c r="J148" s="195" t="s">
        <v>745</v>
      </c>
      <c r="K148" s="194"/>
    </row>
    <row r="149" spans="2:11" ht="17.25" customHeight="1">
      <c r="B149" s="193"/>
      <c r="C149" s="197" t="s">
        <v>746</v>
      </c>
      <c r="D149" s="197"/>
      <c r="E149" s="197"/>
      <c r="F149" s="198" t="s">
        <v>747</v>
      </c>
      <c r="G149" s="199"/>
      <c r="H149" s="197"/>
      <c r="I149" s="197"/>
      <c r="J149" s="197" t="s">
        <v>748</v>
      </c>
      <c r="K149" s="194"/>
    </row>
    <row r="150" spans="2:11" ht="5.25" customHeight="1">
      <c r="B150" s="205"/>
      <c r="C150" s="200"/>
      <c r="D150" s="200"/>
      <c r="E150" s="200"/>
      <c r="F150" s="200"/>
      <c r="G150" s="201"/>
      <c r="H150" s="200"/>
      <c r="I150" s="200"/>
      <c r="J150" s="200"/>
      <c r="K150" s="226"/>
    </row>
    <row r="151" spans="2:11" ht="15" customHeight="1">
      <c r="B151" s="205"/>
      <c r="C151" s="230" t="s">
        <v>752</v>
      </c>
      <c r="D151" s="182"/>
      <c r="E151" s="182"/>
      <c r="F151" s="231" t="s">
        <v>749</v>
      </c>
      <c r="G151" s="182"/>
      <c r="H151" s="230" t="s">
        <v>789</v>
      </c>
      <c r="I151" s="230" t="s">
        <v>751</v>
      </c>
      <c r="J151" s="230">
        <v>120</v>
      </c>
      <c r="K151" s="226"/>
    </row>
    <row r="152" spans="2:11" ht="15" customHeight="1">
      <c r="B152" s="205"/>
      <c r="C152" s="230" t="s">
        <v>798</v>
      </c>
      <c r="D152" s="182"/>
      <c r="E152" s="182"/>
      <c r="F152" s="231" t="s">
        <v>749</v>
      </c>
      <c r="G152" s="182"/>
      <c r="H152" s="230" t="s">
        <v>809</v>
      </c>
      <c r="I152" s="230" t="s">
        <v>751</v>
      </c>
      <c r="J152" s="230" t="s">
        <v>800</v>
      </c>
      <c r="K152" s="226"/>
    </row>
    <row r="153" spans="2:11" ht="15" customHeight="1">
      <c r="B153" s="205"/>
      <c r="C153" s="230" t="s">
        <v>697</v>
      </c>
      <c r="D153" s="182"/>
      <c r="E153" s="182"/>
      <c r="F153" s="231" t="s">
        <v>749</v>
      </c>
      <c r="G153" s="182"/>
      <c r="H153" s="230" t="s">
        <v>810</v>
      </c>
      <c r="I153" s="230" t="s">
        <v>751</v>
      </c>
      <c r="J153" s="230" t="s">
        <v>800</v>
      </c>
      <c r="K153" s="226"/>
    </row>
    <row r="154" spans="2:11" ht="15" customHeight="1">
      <c r="B154" s="205"/>
      <c r="C154" s="230" t="s">
        <v>754</v>
      </c>
      <c r="D154" s="182"/>
      <c r="E154" s="182"/>
      <c r="F154" s="231" t="s">
        <v>755</v>
      </c>
      <c r="G154" s="182"/>
      <c r="H154" s="230" t="s">
        <v>789</v>
      </c>
      <c r="I154" s="230" t="s">
        <v>751</v>
      </c>
      <c r="J154" s="230">
        <v>50</v>
      </c>
      <c r="K154" s="226"/>
    </row>
    <row r="155" spans="2:11" ht="15" customHeight="1">
      <c r="B155" s="205"/>
      <c r="C155" s="230" t="s">
        <v>757</v>
      </c>
      <c r="D155" s="182"/>
      <c r="E155" s="182"/>
      <c r="F155" s="231" t="s">
        <v>749</v>
      </c>
      <c r="G155" s="182"/>
      <c r="H155" s="230" t="s">
        <v>789</v>
      </c>
      <c r="I155" s="230" t="s">
        <v>759</v>
      </c>
      <c r="J155" s="230"/>
      <c r="K155" s="226"/>
    </row>
    <row r="156" spans="2:11" ht="15" customHeight="1">
      <c r="B156" s="205"/>
      <c r="C156" s="230" t="s">
        <v>768</v>
      </c>
      <c r="D156" s="182"/>
      <c r="E156" s="182"/>
      <c r="F156" s="231" t="s">
        <v>755</v>
      </c>
      <c r="G156" s="182"/>
      <c r="H156" s="230" t="s">
        <v>789</v>
      </c>
      <c r="I156" s="230" t="s">
        <v>751</v>
      </c>
      <c r="J156" s="230">
        <v>50</v>
      </c>
      <c r="K156" s="226"/>
    </row>
    <row r="157" spans="2:11" ht="15" customHeight="1">
      <c r="B157" s="205"/>
      <c r="C157" s="230" t="s">
        <v>776</v>
      </c>
      <c r="D157" s="182"/>
      <c r="E157" s="182"/>
      <c r="F157" s="231" t="s">
        <v>755</v>
      </c>
      <c r="G157" s="182"/>
      <c r="H157" s="230" t="s">
        <v>789</v>
      </c>
      <c r="I157" s="230" t="s">
        <v>751</v>
      </c>
      <c r="J157" s="230">
        <v>50</v>
      </c>
      <c r="K157" s="226"/>
    </row>
    <row r="158" spans="2:11" ht="15" customHeight="1">
      <c r="B158" s="205"/>
      <c r="C158" s="230" t="s">
        <v>774</v>
      </c>
      <c r="D158" s="182"/>
      <c r="E158" s="182"/>
      <c r="F158" s="231" t="s">
        <v>755</v>
      </c>
      <c r="G158" s="182"/>
      <c r="H158" s="230" t="s">
        <v>789</v>
      </c>
      <c r="I158" s="230" t="s">
        <v>751</v>
      </c>
      <c r="J158" s="230">
        <v>50</v>
      </c>
      <c r="K158" s="226"/>
    </row>
    <row r="159" spans="2:11" ht="15" customHeight="1">
      <c r="B159" s="205"/>
      <c r="C159" s="230" t="s">
        <v>88</v>
      </c>
      <c r="D159" s="182"/>
      <c r="E159" s="182"/>
      <c r="F159" s="231" t="s">
        <v>749</v>
      </c>
      <c r="G159" s="182"/>
      <c r="H159" s="230" t="s">
        <v>811</v>
      </c>
      <c r="I159" s="230" t="s">
        <v>751</v>
      </c>
      <c r="J159" s="230" t="s">
        <v>812</v>
      </c>
      <c r="K159" s="226"/>
    </row>
    <row r="160" spans="2:11" ht="15" customHeight="1">
      <c r="B160" s="205"/>
      <c r="C160" s="230" t="s">
        <v>813</v>
      </c>
      <c r="D160" s="182"/>
      <c r="E160" s="182"/>
      <c r="F160" s="231" t="s">
        <v>749</v>
      </c>
      <c r="G160" s="182"/>
      <c r="H160" s="230" t="s">
        <v>814</v>
      </c>
      <c r="I160" s="230" t="s">
        <v>784</v>
      </c>
      <c r="J160" s="230"/>
      <c r="K160" s="226"/>
    </row>
    <row r="161" spans="2:11" ht="15" customHeight="1">
      <c r="B161" s="232"/>
      <c r="C161" s="212"/>
      <c r="D161" s="212"/>
      <c r="E161" s="212"/>
      <c r="F161" s="212"/>
      <c r="G161" s="212"/>
      <c r="H161" s="212"/>
      <c r="I161" s="212"/>
      <c r="J161" s="212"/>
      <c r="K161" s="233"/>
    </row>
    <row r="162" spans="2:11" ht="18.75" customHeight="1">
      <c r="B162" s="214"/>
      <c r="C162" s="224"/>
      <c r="D162" s="224"/>
      <c r="E162" s="224"/>
      <c r="F162" s="234"/>
      <c r="G162" s="224"/>
      <c r="H162" s="224"/>
      <c r="I162" s="224"/>
      <c r="J162" s="224"/>
      <c r="K162" s="214"/>
    </row>
    <row r="163" spans="2:11" ht="18.75" customHeight="1">
      <c r="B163" s="189"/>
      <c r="C163" s="189"/>
      <c r="D163" s="189"/>
      <c r="E163" s="189"/>
      <c r="F163" s="189"/>
      <c r="G163" s="189"/>
      <c r="H163" s="189"/>
      <c r="I163" s="189"/>
      <c r="J163" s="189"/>
      <c r="K163" s="189"/>
    </row>
    <row r="164" spans="2:11" ht="7.5" customHeight="1">
      <c r="B164" s="171"/>
      <c r="C164" s="172"/>
      <c r="D164" s="172"/>
      <c r="E164" s="172"/>
      <c r="F164" s="172"/>
      <c r="G164" s="172"/>
      <c r="H164" s="172"/>
      <c r="I164" s="172"/>
      <c r="J164" s="172"/>
      <c r="K164" s="173"/>
    </row>
    <row r="165" spans="2:11" ht="45" customHeight="1">
      <c r="B165" s="174"/>
      <c r="C165" s="291" t="s">
        <v>815</v>
      </c>
      <c r="D165" s="291"/>
      <c r="E165" s="291"/>
      <c r="F165" s="291"/>
      <c r="G165" s="291"/>
      <c r="H165" s="291"/>
      <c r="I165" s="291"/>
      <c r="J165" s="291"/>
      <c r="K165" s="175"/>
    </row>
    <row r="166" spans="2:11" ht="17.25" customHeight="1">
      <c r="B166" s="174"/>
      <c r="C166" s="195" t="s">
        <v>743</v>
      </c>
      <c r="D166" s="195"/>
      <c r="E166" s="195"/>
      <c r="F166" s="195" t="s">
        <v>744</v>
      </c>
      <c r="G166" s="235"/>
      <c r="H166" s="236" t="s">
        <v>53</v>
      </c>
      <c r="I166" s="236" t="s">
        <v>56</v>
      </c>
      <c r="J166" s="195" t="s">
        <v>745</v>
      </c>
      <c r="K166" s="175"/>
    </row>
    <row r="167" spans="2:11" ht="17.25" customHeight="1">
      <c r="B167" s="176"/>
      <c r="C167" s="197" t="s">
        <v>746</v>
      </c>
      <c r="D167" s="197"/>
      <c r="E167" s="197"/>
      <c r="F167" s="198" t="s">
        <v>747</v>
      </c>
      <c r="G167" s="237"/>
      <c r="H167" s="238"/>
      <c r="I167" s="238"/>
      <c r="J167" s="197" t="s">
        <v>748</v>
      </c>
      <c r="K167" s="177"/>
    </row>
    <row r="168" spans="2:11" ht="5.25" customHeight="1">
      <c r="B168" s="205"/>
      <c r="C168" s="200"/>
      <c r="D168" s="200"/>
      <c r="E168" s="200"/>
      <c r="F168" s="200"/>
      <c r="G168" s="201"/>
      <c r="H168" s="200"/>
      <c r="I168" s="200"/>
      <c r="J168" s="200"/>
      <c r="K168" s="226"/>
    </row>
    <row r="169" spans="2:11" ht="15" customHeight="1">
      <c r="B169" s="205"/>
      <c r="C169" s="182" t="s">
        <v>752</v>
      </c>
      <c r="D169" s="182"/>
      <c r="E169" s="182"/>
      <c r="F169" s="203" t="s">
        <v>749</v>
      </c>
      <c r="G169" s="182"/>
      <c r="H169" s="182" t="s">
        <v>789</v>
      </c>
      <c r="I169" s="182" t="s">
        <v>751</v>
      </c>
      <c r="J169" s="182">
        <v>120</v>
      </c>
      <c r="K169" s="226"/>
    </row>
    <row r="170" spans="2:11" ht="15" customHeight="1">
      <c r="B170" s="205"/>
      <c r="C170" s="182" t="s">
        <v>798</v>
      </c>
      <c r="D170" s="182"/>
      <c r="E170" s="182"/>
      <c r="F170" s="203" t="s">
        <v>749</v>
      </c>
      <c r="G170" s="182"/>
      <c r="H170" s="182" t="s">
        <v>799</v>
      </c>
      <c r="I170" s="182" t="s">
        <v>751</v>
      </c>
      <c r="J170" s="182" t="s">
        <v>800</v>
      </c>
      <c r="K170" s="226"/>
    </row>
    <row r="171" spans="2:11" ht="15" customHeight="1">
      <c r="B171" s="205"/>
      <c r="C171" s="182" t="s">
        <v>697</v>
      </c>
      <c r="D171" s="182"/>
      <c r="E171" s="182"/>
      <c r="F171" s="203" t="s">
        <v>749</v>
      </c>
      <c r="G171" s="182"/>
      <c r="H171" s="182" t="s">
        <v>816</v>
      </c>
      <c r="I171" s="182" t="s">
        <v>751</v>
      </c>
      <c r="J171" s="182" t="s">
        <v>800</v>
      </c>
      <c r="K171" s="226"/>
    </row>
    <row r="172" spans="2:11" ht="15" customHeight="1">
      <c r="B172" s="205"/>
      <c r="C172" s="182" t="s">
        <v>754</v>
      </c>
      <c r="D172" s="182"/>
      <c r="E172" s="182"/>
      <c r="F172" s="203" t="s">
        <v>755</v>
      </c>
      <c r="G172" s="182"/>
      <c r="H172" s="182" t="s">
        <v>816</v>
      </c>
      <c r="I172" s="182" t="s">
        <v>751</v>
      </c>
      <c r="J172" s="182">
        <v>50</v>
      </c>
      <c r="K172" s="226"/>
    </row>
    <row r="173" spans="2:11" ht="15" customHeight="1">
      <c r="B173" s="205"/>
      <c r="C173" s="182" t="s">
        <v>757</v>
      </c>
      <c r="D173" s="182"/>
      <c r="E173" s="182"/>
      <c r="F173" s="203" t="s">
        <v>749</v>
      </c>
      <c r="G173" s="182"/>
      <c r="H173" s="182" t="s">
        <v>816</v>
      </c>
      <c r="I173" s="182" t="s">
        <v>759</v>
      </c>
      <c r="J173" s="182"/>
      <c r="K173" s="226"/>
    </row>
    <row r="174" spans="2:11" ht="15" customHeight="1">
      <c r="B174" s="205"/>
      <c r="C174" s="182" t="s">
        <v>768</v>
      </c>
      <c r="D174" s="182"/>
      <c r="E174" s="182"/>
      <c r="F174" s="203" t="s">
        <v>755</v>
      </c>
      <c r="G174" s="182"/>
      <c r="H174" s="182" t="s">
        <v>816</v>
      </c>
      <c r="I174" s="182" t="s">
        <v>751</v>
      </c>
      <c r="J174" s="182">
        <v>50</v>
      </c>
      <c r="K174" s="226"/>
    </row>
    <row r="175" spans="2:11" ht="15" customHeight="1">
      <c r="B175" s="205"/>
      <c r="C175" s="182" t="s">
        <v>776</v>
      </c>
      <c r="D175" s="182"/>
      <c r="E175" s="182"/>
      <c r="F175" s="203" t="s">
        <v>755</v>
      </c>
      <c r="G175" s="182"/>
      <c r="H175" s="182" t="s">
        <v>816</v>
      </c>
      <c r="I175" s="182" t="s">
        <v>751</v>
      </c>
      <c r="J175" s="182">
        <v>50</v>
      </c>
      <c r="K175" s="226"/>
    </row>
    <row r="176" spans="2:11" ht="15" customHeight="1">
      <c r="B176" s="205"/>
      <c r="C176" s="182" t="s">
        <v>774</v>
      </c>
      <c r="D176" s="182"/>
      <c r="E176" s="182"/>
      <c r="F176" s="203" t="s">
        <v>755</v>
      </c>
      <c r="G176" s="182"/>
      <c r="H176" s="182" t="s">
        <v>816</v>
      </c>
      <c r="I176" s="182" t="s">
        <v>751</v>
      </c>
      <c r="J176" s="182">
        <v>50</v>
      </c>
      <c r="K176" s="226"/>
    </row>
    <row r="177" spans="2:11" ht="15" customHeight="1">
      <c r="B177" s="205"/>
      <c r="C177" s="182" t="s">
        <v>107</v>
      </c>
      <c r="D177" s="182"/>
      <c r="E177" s="182"/>
      <c r="F177" s="203" t="s">
        <v>749</v>
      </c>
      <c r="G177" s="182"/>
      <c r="H177" s="182" t="s">
        <v>817</v>
      </c>
      <c r="I177" s="182" t="s">
        <v>818</v>
      </c>
      <c r="J177" s="182"/>
      <c r="K177" s="226"/>
    </row>
    <row r="178" spans="2:11" ht="15" customHeight="1">
      <c r="B178" s="205"/>
      <c r="C178" s="182" t="s">
        <v>56</v>
      </c>
      <c r="D178" s="182"/>
      <c r="E178" s="182"/>
      <c r="F178" s="203" t="s">
        <v>749</v>
      </c>
      <c r="G178" s="182"/>
      <c r="H178" s="182" t="s">
        <v>819</v>
      </c>
      <c r="I178" s="182" t="s">
        <v>820</v>
      </c>
      <c r="J178" s="182">
        <v>1</v>
      </c>
      <c r="K178" s="226"/>
    </row>
    <row r="179" spans="2:11" ht="15" customHeight="1">
      <c r="B179" s="205"/>
      <c r="C179" s="182" t="s">
        <v>52</v>
      </c>
      <c r="D179" s="182"/>
      <c r="E179" s="182"/>
      <c r="F179" s="203" t="s">
        <v>749</v>
      </c>
      <c r="G179" s="182"/>
      <c r="H179" s="182" t="s">
        <v>821</v>
      </c>
      <c r="I179" s="182" t="s">
        <v>751</v>
      </c>
      <c r="J179" s="182">
        <v>20</v>
      </c>
      <c r="K179" s="226"/>
    </row>
    <row r="180" spans="2:11" ht="15" customHeight="1">
      <c r="B180" s="205"/>
      <c r="C180" s="182" t="s">
        <v>53</v>
      </c>
      <c r="D180" s="182"/>
      <c r="E180" s="182"/>
      <c r="F180" s="203" t="s">
        <v>749</v>
      </c>
      <c r="G180" s="182"/>
      <c r="H180" s="182" t="s">
        <v>822</v>
      </c>
      <c r="I180" s="182" t="s">
        <v>751</v>
      </c>
      <c r="J180" s="182">
        <v>255</v>
      </c>
      <c r="K180" s="226"/>
    </row>
    <row r="181" spans="2:11" ht="15" customHeight="1">
      <c r="B181" s="205"/>
      <c r="C181" s="182" t="s">
        <v>108</v>
      </c>
      <c r="D181" s="182"/>
      <c r="E181" s="182"/>
      <c r="F181" s="203" t="s">
        <v>749</v>
      </c>
      <c r="G181" s="182"/>
      <c r="H181" s="182" t="s">
        <v>713</v>
      </c>
      <c r="I181" s="182" t="s">
        <v>751</v>
      </c>
      <c r="J181" s="182">
        <v>10</v>
      </c>
      <c r="K181" s="226"/>
    </row>
    <row r="182" spans="2:11" ht="15" customHeight="1">
      <c r="B182" s="205"/>
      <c r="C182" s="182" t="s">
        <v>109</v>
      </c>
      <c r="D182" s="182"/>
      <c r="E182" s="182"/>
      <c r="F182" s="203" t="s">
        <v>749</v>
      </c>
      <c r="G182" s="182"/>
      <c r="H182" s="182" t="s">
        <v>823</v>
      </c>
      <c r="I182" s="182" t="s">
        <v>784</v>
      </c>
      <c r="J182" s="182"/>
      <c r="K182" s="226"/>
    </row>
    <row r="183" spans="2:11" ht="15" customHeight="1">
      <c r="B183" s="205"/>
      <c r="C183" s="182" t="s">
        <v>824</v>
      </c>
      <c r="D183" s="182"/>
      <c r="E183" s="182"/>
      <c r="F183" s="203" t="s">
        <v>749</v>
      </c>
      <c r="G183" s="182"/>
      <c r="H183" s="182" t="s">
        <v>825</v>
      </c>
      <c r="I183" s="182" t="s">
        <v>784</v>
      </c>
      <c r="J183" s="182"/>
      <c r="K183" s="226"/>
    </row>
    <row r="184" spans="2:11" ht="15" customHeight="1">
      <c r="B184" s="205"/>
      <c r="C184" s="182" t="s">
        <v>813</v>
      </c>
      <c r="D184" s="182"/>
      <c r="E184" s="182"/>
      <c r="F184" s="203" t="s">
        <v>749</v>
      </c>
      <c r="G184" s="182"/>
      <c r="H184" s="182" t="s">
        <v>826</v>
      </c>
      <c r="I184" s="182" t="s">
        <v>784</v>
      </c>
      <c r="J184" s="182"/>
      <c r="K184" s="226"/>
    </row>
    <row r="185" spans="2:11" ht="15" customHeight="1">
      <c r="B185" s="205"/>
      <c r="C185" s="182" t="s">
        <v>111</v>
      </c>
      <c r="D185" s="182"/>
      <c r="E185" s="182"/>
      <c r="F185" s="203" t="s">
        <v>755</v>
      </c>
      <c r="G185" s="182"/>
      <c r="H185" s="182" t="s">
        <v>827</v>
      </c>
      <c r="I185" s="182" t="s">
        <v>751</v>
      </c>
      <c r="J185" s="182">
        <v>50</v>
      </c>
      <c r="K185" s="226"/>
    </row>
    <row r="186" spans="2:11" ht="15" customHeight="1">
      <c r="B186" s="205"/>
      <c r="C186" s="182" t="s">
        <v>828</v>
      </c>
      <c r="D186" s="182"/>
      <c r="E186" s="182"/>
      <c r="F186" s="203" t="s">
        <v>755</v>
      </c>
      <c r="G186" s="182"/>
      <c r="H186" s="182" t="s">
        <v>829</v>
      </c>
      <c r="I186" s="182" t="s">
        <v>830</v>
      </c>
      <c r="J186" s="182"/>
      <c r="K186" s="226"/>
    </row>
    <row r="187" spans="2:11" ht="15" customHeight="1">
      <c r="B187" s="205"/>
      <c r="C187" s="182" t="s">
        <v>831</v>
      </c>
      <c r="D187" s="182"/>
      <c r="E187" s="182"/>
      <c r="F187" s="203" t="s">
        <v>755</v>
      </c>
      <c r="G187" s="182"/>
      <c r="H187" s="182" t="s">
        <v>832</v>
      </c>
      <c r="I187" s="182" t="s">
        <v>830</v>
      </c>
      <c r="J187" s="182"/>
      <c r="K187" s="226"/>
    </row>
    <row r="188" spans="2:11" ht="15" customHeight="1">
      <c r="B188" s="205"/>
      <c r="C188" s="182" t="s">
        <v>833</v>
      </c>
      <c r="D188" s="182"/>
      <c r="E188" s="182"/>
      <c r="F188" s="203" t="s">
        <v>755</v>
      </c>
      <c r="G188" s="182"/>
      <c r="H188" s="182" t="s">
        <v>834</v>
      </c>
      <c r="I188" s="182" t="s">
        <v>830</v>
      </c>
      <c r="J188" s="182"/>
      <c r="K188" s="226"/>
    </row>
    <row r="189" spans="2:11" ht="15" customHeight="1">
      <c r="B189" s="205"/>
      <c r="C189" s="239" t="s">
        <v>835</v>
      </c>
      <c r="D189" s="182"/>
      <c r="E189" s="182"/>
      <c r="F189" s="203" t="s">
        <v>755</v>
      </c>
      <c r="G189" s="182"/>
      <c r="H189" s="182" t="s">
        <v>836</v>
      </c>
      <c r="I189" s="182" t="s">
        <v>837</v>
      </c>
      <c r="J189" s="240" t="s">
        <v>838</v>
      </c>
      <c r="K189" s="226"/>
    </row>
    <row r="190" spans="2:11" ht="15" customHeight="1">
      <c r="B190" s="205"/>
      <c r="C190" s="239" t="s">
        <v>41</v>
      </c>
      <c r="D190" s="182"/>
      <c r="E190" s="182"/>
      <c r="F190" s="203" t="s">
        <v>749</v>
      </c>
      <c r="G190" s="182"/>
      <c r="H190" s="179" t="s">
        <v>839</v>
      </c>
      <c r="I190" s="182" t="s">
        <v>840</v>
      </c>
      <c r="J190" s="182"/>
      <c r="K190" s="226"/>
    </row>
    <row r="191" spans="2:11" ht="15" customHeight="1">
      <c r="B191" s="205"/>
      <c r="C191" s="239" t="s">
        <v>841</v>
      </c>
      <c r="D191" s="182"/>
      <c r="E191" s="182"/>
      <c r="F191" s="203" t="s">
        <v>749</v>
      </c>
      <c r="G191" s="182"/>
      <c r="H191" s="182" t="s">
        <v>842</v>
      </c>
      <c r="I191" s="182" t="s">
        <v>784</v>
      </c>
      <c r="J191" s="182"/>
      <c r="K191" s="226"/>
    </row>
    <row r="192" spans="2:11" ht="15" customHeight="1">
      <c r="B192" s="205"/>
      <c r="C192" s="239" t="s">
        <v>843</v>
      </c>
      <c r="D192" s="182"/>
      <c r="E192" s="182"/>
      <c r="F192" s="203" t="s">
        <v>749</v>
      </c>
      <c r="G192" s="182"/>
      <c r="H192" s="182" t="s">
        <v>844</v>
      </c>
      <c r="I192" s="182" t="s">
        <v>784</v>
      </c>
      <c r="J192" s="182"/>
      <c r="K192" s="226"/>
    </row>
    <row r="193" spans="2:11" ht="15" customHeight="1">
      <c r="B193" s="205"/>
      <c r="C193" s="239" t="s">
        <v>845</v>
      </c>
      <c r="D193" s="182"/>
      <c r="E193" s="182"/>
      <c r="F193" s="203" t="s">
        <v>755</v>
      </c>
      <c r="G193" s="182"/>
      <c r="H193" s="182" t="s">
        <v>846</v>
      </c>
      <c r="I193" s="182" t="s">
        <v>784</v>
      </c>
      <c r="J193" s="182"/>
      <c r="K193" s="226"/>
    </row>
    <row r="194" spans="2:11" ht="15" customHeight="1">
      <c r="B194" s="232"/>
      <c r="C194" s="241"/>
      <c r="D194" s="212"/>
      <c r="E194" s="212"/>
      <c r="F194" s="212"/>
      <c r="G194" s="212"/>
      <c r="H194" s="212"/>
      <c r="I194" s="212"/>
      <c r="J194" s="212"/>
      <c r="K194" s="233"/>
    </row>
    <row r="195" spans="2:11" ht="18.75" customHeight="1">
      <c r="B195" s="214"/>
      <c r="C195" s="224"/>
      <c r="D195" s="224"/>
      <c r="E195" s="224"/>
      <c r="F195" s="234"/>
      <c r="G195" s="224"/>
      <c r="H195" s="224"/>
      <c r="I195" s="224"/>
      <c r="J195" s="224"/>
      <c r="K195" s="214"/>
    </row>
    <row r="196" spans="2:11" ht="18.75" customHeight="1">
      <c r="B196" s="214"/>
      <c r="C196" s="224"/>
      <c r="D196" s="224"/>
      <c r="E196" s="224"/>
      <c r="F196" s="234"/>
      <c r="G196" s="224"/>
      <c r="H196" s="224"/>
      <c r="I196" s="224"/>
      <c r="J196" s="224"/>
      <c r="K196" s="214"/>
    </row>
    <row r="197" spans="2:11" ht="18.75" customHeight="1">
      <c r="B197" s="189"/>
      <c r="C197" s="189"/>
      <c r="D197" s="189"/>
      <c r="E197" s="189"/>
      <c r="F197" s="189"/>
      <c r="G197" s="189"/>
      <c r="H197" s="189"/>
      <c r="I197" s="189"/>
      <c r="J197" s="189"/>
      <c r="K197" s="189"/>
    </row>
    <row r="198" spans="2:11" ht="13.5">
      <c r="B198" s="171"/>
      <c r="C198" s="172"/>
      <c r="D198" s="172"/>
      <c r="E198" s="172"/>
      <c r="F198" s="172"/>
      <c r="G198" s="172"/>
      <c r="H198" s="172"/>
      <c r="I198" s="172"/>
      <c r="J198" s="172"/>
      <c r="K198" s="173"/>
    </row>
    <row r="199" spans="2:11" ht="21">
      <c r="B199" s="174"/>
      <c r="C199" s="291" t="s">
        <v>847</v>
      </c>
      <c r="D199" s="291"/>
      <c r="E199" s="291"/>
      <c r="F199" s="291"/>
      <c r="G199" s="291"/>
      <c r="H199" s="291"/>
      <c r="I199" s="291"/>
      <c r="J199" s="291"/>
      <c r="K199" s="175"/>
    </row>
    <row r="200" spans="2:11" ht="25.5" customHeight="1">
      <c r="B200" s="174"/>
      <c r="C200" s="242" t="s">
        <v>848</v>
      </c>
      <c r="D200" s="242"/>
      <c r="E200" s="242"/>
      <c r="F200" s="242" t="s">
        <v>849</v>
      </c>
      <c r="G200" s="243"/>
      <c r="H200" s="297" t="s">
        <v>850</v>
      </c>
      <c r="I200" s="297"/>
      <c r="J200" s="297"/>
      <c r="K200" s="175"/>
    </row>
    <row r="201" spans="2:11" ht="5.25" customHeight="1">
      <c r="B201" s="205"/>
      <c r="C201" s="200"/>
      <c r="D201" s="200"/>
      <c r="E201" s="200"/>
      <c r="F201" s="200"/>
      <c r="G201" s="224"/>
      <c r="H201" s="200"/>
      <c r="I201" s="200"/>
      <c r="J201" s="200"/>
      <c r="K201" s="226"/>
    </row>
    <row r="202" spans="2:11" ht="15" customHeight="1">
      <c r="B202" s="205"/>
      <c r="C202" s="182" t="s">
        <v>840</v>
      </c>
      <c r="D202" s="182"/>
      <c r="E202" s="182"/>
      <c r="F202" s="203" t="s">
        <v>42</v>
      </c>
      <c r="G202" s="182"/>
      <c r="H202" s="296" t="s">
        <v>851</v>
      </c>
      <c r="I202" s="296"/>
      <c r="J202" s="296"/>
      <c r="K202" s="226"/>
    </row>
    <row r="203" spans="2:11" ht="15" customHeight="1">
      <c r="B203" s="205"/>
      <c r="C203" s="182"/>
      <c r="D203" s="182"/>
      <c r="E203" s="182"/>
      <c r="F203" s="203" t="s">
        <v>43</v>
      </c>
      <c r="G203" s="182"/>
      <c r="H203" s="296" t="s">
        <v>852</v>
      </c>
      <c r="I203" s="296"/>
      <c r="J203" s="296"/>
      <c r="K203" s="226"/>
    </row>
    <row r="204" spans="2:11" ht="15" customHeight="1">
      <c r="B204" s="205"/>
      <c r="C204" s="182"/>
      <c r="D204" s="182"/>
      <c r="E204" s="182"/>
      <c r="F204" s="203" t="s">
        <v>46</v>
      </c>
      <c r="G204" s="182"/>
      <c r="H204" s="296" t="s">
        <v>853</v>
      </c>
      <c r="I204" s="296"/>
      <c r="J204" s="296"/>
      <c r="K204" s="226"/>
    </row>
    <row r="205" spans="2:11" ht="15" customHeight="1">
      <c r="B205" s="205"/>
      <c r="C205" s="182"/>
      <c r="D205" s="182"/>
      <c r="E205" s="182"/>
      <c r="F205" s="203" t="s">
        <v>44</v>
      </c>
      <c r="G205" s="182"/>
      <c r="H205" s="296" t="s">
        <v>854</v>
      </c>
      <c r="I205" s="296"/>
      <c r="J205" s="296"/>
      <c r="K205" s="226"/>
    </row>
    <row r="206" spans="2:11" ht="15" customHeight="1">
      <c r="B206" s="205"/>
      <c r="C206" s="182"/>
      <c r="D206" s="182"/>
      <c r="E206" s="182"/>
      <c r="F206" s="203" t="s">
        <v>45</v>
      </c>
      <c r="G206" s="182"/>
      <c r="H206" s="296" t="s">
        <v>855</v>
      </c>
      <c r="I206" s="296"/>
      <c r="J206" s="296"/>
      <c r="K206" s="226"/>
    </row>
    <row r="207" spans="2:11" ht="15" customHeight="1">
      <c r="B207" s="205"/>
      <c r="C207" s="182"/>
      <c r="D207" s="182"/>
      <c r="E207" s="182"/>
      <c r="F207" s="203"/>
      <c r="G207" s="182"/>
      <c r="H207" s="182"/>
      <c r="I207" s="182"/>
      <c r="J207" s="182"/>
      <c r="K207" s="226"/>
    </row>
    <row r="208" spans="2:11" ht="15" customHeight="1">
      <c r="B208" s="205"/>
      <c r="C208" s="182" t="s">
        <v>796</v>
      </c>
      <c r="D208" s="182"/>
      <c r="E208" s="182"/>
      <c r="F208" s="203" t="s">
        <v>77</v>
      </c>
      <c r="G208" s="182"/>
      <c r="H208" s="296" t="s">
        <v>856</v>
      </c>
      <c r="I208" s="296"/>
      <c r="J208" s="296"/>
      <c r="K208" s="226"/>
    </row>
    <row r="209" spans="2:11" ht="15" customHeight="1">
      <c r="B209" s="205"/>
      <c r="C209" s="182"/>
      <c r="D209" s="182"/>
      <c r="E209" s="182"/>
      <c r="F209" s="203" t="s">
        <v>693</v>
      </c>
      <c r="G209" s="182"/>
      <c r="H209" s="296" t="s">
        <v>694</v>
      </c>
      <c r="I209" s="296"/>
      <c r="J209" s="296"/>
      <c r="K209" s="226"/>
    </row>
    <row r="210" spans="2:11" ht="15" customHeight="1">
      <c r="B210" s="205"/>
      <c r="C210" s="182"/>
      <c r="D210" s="182"/>
      <c r="E210" s="182"/>
      <c r="F210" s="203" t="s">
        <v>691</v>
      </c>
      <c r="G210" s="182"/>
      <c r="H210" s="296" t="s">
        <v>857</v>
      </c>
      <c r="I210" s="296"/>
      <c r="J210" s="296"/>
      <c r="K210" s="226"/>
    </row>
    <row r="211" spans="2:11" ht="15" customHeight="1">
      <c r="B211" s="244"/>
      <c r="C211" s="182"/>
      <c r="D211" s="182"/>
      <c r="E211" s="182"/>
      <c r="F211" s="203" t="s">
        <v>81</v>
      </c>
      <c r="G211" s="239"/>
      <c r="H211" s="295" t="s">
        <v>82</v>
      </c>
      <c r="I211" s="295"/>
      <c r="J211" s="295"/>
      <c r="K211" s="245"/>
    </row>
    <row r="212" spans="2:11" ht="15" customHeight="1">
      <c r="B212" s="244"/>
      <c r="C212" s="182"/>
      <c r="D212" s="182"/>
      <c r="E212" s="182"/>
      <c r="F212" s="203" t="s">
        <v>695</v>
      </c>
      <c r="G212" s="239"/>
      <c r="H212" s="295" t="s">
        <v>669</v>
      </c>
      <c r="I212" s="295"/>
      <c r="J212" s="295"/>
      <c r="K212" s="245"/>
    </row>
    <row r="213" spans="2:11" ht="15" customHeight="1">
      <c r="B213" s="244"/>
      <c r="C213" s="182"/>
      <c r="D213" s="182"/>
      <c r="E213" s="182"/>
      <c r="F213" s="203"/>
      <c r="G213" s="239"/>
      <c r="H213" s="230"/>
      <c r="I213" s="230"/>
      <c r="J213" s="230"/>
      <c r="K213" s="245"/>
    </row>
    <row r="214" spans="2:11" ht="15" customHeight="1">
      <c r="B214" s="244"/>
      <c r="C214" s="182" t="s">
        <v>820</v>
      </c>
      <c r="D214" s="182"/>
      <c r="E214" s="182"/>
      <c r="F214" s="203">
        <v>1</v>
      </c>
      <c r="G214" s="239"/>
      <c r="H214" s="295" t="s">
        <v>858</v>
      </c>
      <c r="I214" s="295"/>
      <c r="J214" s="295"/>
      <c r="K214" s="245"/>
    </row>
    <row r="215" spans="2:11" ht="15" customHeight="1">
      <c r="B215" s="244"/>
      <c r="C215" s="182"/>
      <c r="D215" s="182"/>
      <c r="E215" s="182"/>
      <c r="F215" s="203">
        <v>2</v>
      </c>
      <c r="G215" s="239"/>
      <c r="H215" s="295" t="s">
        <v>859</v>
      </c>
      <c r="I215" s="295"/>
      <c r="J215" s="295"/>
      <c r="K215" s="245"/>
    </row>
    <row r="216" spans="2:11" ht="15" customHeight="1">
      <c r="B216" s="244"/>
      <c r="C216" s="182"/>
      <c r="D216" s="182"/>
      <c r="E216" s="182"/>
      <c r="F216" s="203">
        <v>3</v>
      </c>
      <c r="G216" s="239"/>
      <c r="H216" s="295" t="s">
        <v>860</v>
      </c>
      <c r="I216" s="295"/>
      <c r="J216" s="295"/>
      <c r="K216" s="245"/>
    </row>
    <row r="217" spans="2:11" ht="15" customHeight="1">
      <c r="B217" s="244"/>
      <c r="C217" s="182"/>
      <c r="D217" s="182"/>
      <c r="E217" s="182"/>
      <c r="F217" s="203">
        <v>4</v>
      </c>
      <c r="G217" s="239"/>
      <c r="H217" s="295" t="s">
        <v>861</v>
      </c>
      <c r="I217" s="295"/>
      <c r="J217" s="295"/>
      <c r="K217" s="245"/>
    </row>
    <row r="218" spans="2:11" ht="12.75" customHeight="1">
      <c r="B218" s="246"/>
      <c r="C218" s="247"/>
      <c r="D218" s="247"/>
      <c r="E218" s="247"/>
      <c r="F218" s="247"/>
      <c r="G218" s="247"/>
      <c r="H218" s="247"/>
      <c r="I218" s="247"/>
      <c r="J218" s="247"/>
      <c r="K218" s="248"/>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01 - Bodenský rybník, náv...</vt:lpstr>
      <vt:lpstr>VON - Vedlejší a ostatní ...</vt:lpstr>
      <vt:lpstr>Pokyny pro vyplnění</vt:lpstr>
      <vt:lpstr>'01 - Bodenský rybník, náv...'!Názvy_tisku</vt:lpstr>
      <vt:lpstr>'Rekapitulace stavby'!Názvy_tisku</vt:lpstr>
      <vt:lpstr>'VON - Vedlejší a ostatní ...'!Názvy_tisku</vt:lpstr>
      <vt:lpstr>'01 - Bodenský rybník, náv...'!Oblast_tisku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Hahnová</dc:creator>
  <cp:lastModifiedBy>Jan Soukup</cp:lastModifiedBy>
  <dcterms:created xsi:type="dcterms:W3CDTF">2021-07-26T07:59:04Z</dcterms:created>
  <dcterms:modified xsi:type="dcterms:W3CDTF">2024-11-14T10:04:48Z</dcterms:modified>
</cp:coreProperties>
</file>