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9d49e87c7256612/Plocha/-- AB - AKCIMA--/-- ZAKÁZKY --/Habartov/-- ZPŘ Rekonstrukce muzea Habartov --/2. Změna ZD/"/>
    </mc:Choice>
  </mc:AlternateContent>
  <xr:revisionPtr revIDLastSave="2" documentId="13_ncr:1_{647C25D2-072E-437F-9B61-B06702593718}" xr6:coauthVersionLast="47" xr6:coauthVersionMax="47" xr10:uidLastSave="{AECC91CF-0E72-47CE-857F-7D0881032845}"/>
  <bookViews>
    <workbookView xWindow="-28380" yWindow="12" windowWidth="14880" windowHeight="11832" activeTab="3" xr2:uid="{00000000-000D-0000-FFFF-FFFF00000000}"/>
  </bookViews>
  <sheets>
    <sheet name="Rekapitulace stavby" sheetId="1" r:id="rId1"/>
    <sheet name="00 - VRN" sheetId="2" r:id="rId2"/>
    <sheet name="10 - Bourací práce" sheetId="3" r:id="rId3"/>
    <sheet name="20 - Stavební část" sheetId="4" r:id="rId4"/>
    <sheet name="30 - ZTI" sheetId="5" r:id="rId5"/>
    <sheet name="40 - VZT" sheetId="6" r:id="rId6"/>
    <sheet name="50 - Elektroinstalace" sheetId="7" r:id="rId7"/>
  </sheets>
  <definedNames>
    <definedName name="_xlnm._FilterDatabase" localSheetId="1" hidden="1">'00 - VRN'!$C$118:$K$125</definedName>
    <definedName name="_xlnm._FilterDatabase" localSheetId="2" hidden="1">'10 - Bourací práce'!$C$123:$K$161</definedName>
    <definedName name="_xlnm._FilterDatabase" localSheetId="3" hidden="1">'20 - Stavební část'!$C$132:$K$355</definedName>
    <definedName name="_xlnm._FilterDatabase" localSheetId="4" hidden="1">'30 - ZTI'!$C$122:$K$171</definedName>
    <definedName name="_xlnm._FilterDatabase" localSheetId="5" hidden="1">'40 - VZT'!$C$117:$K$140</definedName>
    <definedName name="_xlnm._FilterDatabase" localSheetId="6" hidden="1">'50 - Elektroinstalace'!$C$118:$K$193</definedName>
    <definedName name="_xlnm.Print_Titles" localSheetId="1">'00 - VRN'!$118:$118</definedName>
    <definedName name="_xlnm.Print_Titles" localSheetId="2">'10 - Bourací práce'!$123:$123</definedName>
    <definedName name="_xlnm.Print_Titles" localSheetId="3">'20 - Stavební část'!$132:$132</definedName>
    <definedName name="_xlnm.Print_Titles" localSheetId="4">'30 - ZTI'!$122:$122</definedName>
    <definedName name="_xlnm.Print_Titles" localSheetId="5">'40 - VZT'!$117:$117</definedName>
    <definedName name="_xlnm.Print_Titles" localSheetId="6">'50 - Elektroinstalace'!$118:$118</definedName>
    <definedName name="_xlnm.Print_Titles" localSheetId="0">'Rekapitulace stavby'!$92:$92</definedName>
    <definedName name="_xlnm.Print_Area" localSheetId="1">'00 - VRN'!$C$4:$J$76,'00 - VRN'!$C$82:$J$100,'00 - VRN'!$C$106:$K$125</definedName>
    <definedName name="_xlnm.Print_Area" localSheetId="2">'10 - Bourací práce'!$C$4:$J$76,'10 - Bourací práce'!$C$82:$J$105,'10 - Bourací práce'!$C$111:$K$161</definedName>
    <definedName name="_xlnm.Print_Area" localSheetId="3">'20 - Stavební část'!$C$4:$J$76,'20 - Stavební část'!$C$82:$J$114,'20 - Stavební část'!$C$120:$K$355</definedName>
    <definedName name="_xlnm.Print_Area" localSheetId="4">'30 - ZTI'!$C$4:$J$76,'30 - ZTI'!$C$82:$J$104,'30 - ZTI'!$C$110:$K$171</definedName>
    <definedName name="_xlnm.Print_Area" localSheetId="5">'40 - VZT'!$C$4:$J$76,'40 - VZT'!$C$82:$J$99,'40 - VZT'!$C$105:$K$140</definedName>
    <definedName name="_xlnm.Print_Area" localSheetId="6">'50 - Elektroinstalace'!$C$4:$J$76,'50 - Elektroinstalace'!$C$82:$J$100,'50 - Elektroinstalace'!$C$106:$K$193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93" i="7"/>
  <c r="BH193" i="7"/>
  <c r="BG193" i="7"/>
  <c r="BF193" i="7"/>
  <c r="T193" i="7"/>
  <c r="T192" i="7"/>
  <c r="R193" i="7"/>
  <c r="R192" i="7"/>
  <c r="P193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/>
  <c r="J17" i="7"/>
  <c r="J12" i="7"/>
  <c r="J113" i="7"/>
  <c r="E7" i="7"/>
  <c r="E109" i="7" s="1"/>
  <c r="J37" i="6"/>
  <c r="J36" i="6"/>
  <c r="AY99" i="1"/>
  <c r="J35" i="6"/>
  <c r="AX99" i="1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 s="1"/>
  <c r="J17" i="6"/>
  <c r="J12" i="6"/>
  <c r="J112" i="6"/>
  <c r="E7" i="6"/>
  <c r="E85" i="6" s="1"/>
  <c r="J37" i="5"/>
  <c r="J36" i="5"/>
  <c r="AY98" i="1"/>
  <c r="J35" i="5"/>
  <c r="AX98" i="1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92" i="5" s="1"/>
  <c r="J17" i="5"/>
  <c r="J12" i="5"/>
  <c r="J117" i="5" s="1"/>
  <c r="E7" i="5"/>
  <c r="E113" i="5"/>
  <c r="J37" i="4"/>
  <c r="J36" i="4"/>
  <c r="AY97" i="1"/>
  <c r="J35" i="4"/>
  <c r="AX97" i="1" s="1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T163" i="4"/>
  <c r="R164" i="4"/>
  <c r="R163" i="4" s="1"/>
  <c r="P164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J130" i="4"/>
  <c r="J129" i="4"/>
  <c r="F129" i="4"/>
  <c r="F127" i="4"/>
  <c r="E125" i="4"/>
  <c r="J92" i="4"/>
  <c r="J91" i="4"/>
  <c r="F91" i="4"/>
  <c r="F89" i="4"/>
  <c r="E87" i="4"/>
  <c r="J18" i="4"/>
  <c r="E18" i="4"/>
  <c r="F130" i="4" s="1"/>
  <c r="J17" i="4"/>
  <c r="J12" i="4"/>
  <c r="J127" i="4" s="1"/>
  <c r="E7" i="4"/>
  <c r="E123" i="4" s="1"/>
  <c r="J37" i="3"/>
  <c r="J36" i="3"/>
  <c r="AY96" i="1"/>
  <c r="J35" i="3"/>
  <c r="AX96" i="1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T155" i="3"/>
  <c r="R156" i="3"/>
  <c r="R155" i="3" s="1"/>
  <c r="P156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 s="1"/>
  <c r="R150" i="3"/>
  <c r="R149" i="3"/>
  <c r="P150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F35" i="3" s="1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/>
  <c r="J17" i="3"/>
  <c r="J12" i="3"/>
  <c r="J118" i="3" s="1"/>
  <c r="E7" i="3"/>
  <c r="E114" i="3" s="1"/>
  <c r="J37" i="2"/>
  <c r="J36" i="2"/>
  <c r="AY95" i="1"/>
  <c r="J35" i="2"/>
  <c r="AX95" i="1"/>
  <c r="BI125" i="2"/>
  <c r="BH125" i="2"/>
  <c r="BG125" i="2"/>
  <c r="BF125" i="2"/>
  <c r="T125" i="2"/>
  <c r="T124" i="2"/>
  <c r="T123" i="2" s="1"/>
  <c r="R125" i="2"/>
  <c r="R124" i="2" s="1"/>
  <c r="R123" i="2" s="1"/>
  <c r="P125" i="2"/>
  <c r="P124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 s="1"/>
  <c r="J17" i="2"/>
  <c r="J12" i="2"/>
  <c r="J113" i="2" s="1"/>
  <c r="E7" i="2"/>
  <c r="E109" i="2"/>
  <c r="L90" i="1"/>
  <c r="AM90" i="1"/>
  <c r="AM89" i="1"/>
  <c r="L89" i="1"/>
  <c r="AM87" i="1"/>
  <c r="L87" i="1"/>
  <c r="L85" i="1"/>
  <c r="L84" i="1"/>
  <c r="BK145" i="3"/>
  <c r="BK129" i="3"/>
  <c r="BK136" i="3"/>
  <c r="J211" i="4"/>
  <c r="BK295" i="4"/>
  <c r="J186" i="4"/>
  <c r="BK247" i="4"/>
  <c r="J302" i="4"/>
  <c r="BK292" i="4"/>
  <c r="J210" i="4"/>
  <c r="J155" i="4"/>
  <c r="BK278" i="4"/>
  <c r="J282" i="4"/>
  <c r="J352" i="4"/>
  <c r="J154" i="4"/>
  <c r="BK158" i="4"/>
  <c r="J141" i="4"/>
  <c r="J315" i="4"/>
  <c r="BK315" i="4"/>
  <c r="BK262" i="4"/>
  <c r="J152" i="5"/>
  <c r="BK167" i="5"/>
  <c r="BK155" i="5"/>
  <c r="J127" i="5"/>
  <c r="BK151" i="5"/>
  <c r="BK149" i="5"/>
  <c r="J126" i="6"/>
  <c r="BK125" i="6"/>
  <c r="BK122" i="6"/>
  <c r="J184" i="7"/>
  <c r="BK122" i="7"/>
  <c r="BK164" i="7"/>
  <c r="J177" i="7"/>
  <c r="J130" i="7"/>
  <c r="BK145" i="7"/>
  <c r="J145" i="7"/>
  <c r="BK167" i="7"/>
  <c r="BK155" i="7"/>
  <c r="J171" i="7"/>
  <c r="BK175" i="7"/>
  <c r="BK156" i="3"/>
  <c r="J276" i="4"/>
  <c r="BK355" i="4"/>
  <c r="J331" i="4"/>
  <c r="BK136" i="4"/>
  <c r="J330" i="4"/>
  <c r="J334" i="4"/>
  <c r="J325" i="4"/>
  <c r="J189" i="4"/>
  <c r="J284" i="4"/>
  <c r="J139" i="5"/>
  <c r="BK131" i="5"/>
  <c r="BK137" i="5"/>
  <c r="BK158" i="5"/>
  <c r="BK138" i="5"/>
  <c r="BK140" i="6"/>
  <c r="J124" i="6"/>
  <c r="J187" i="7"/>
  <c r="BK136" i="7"/>
  <c r="BK133" i="7"/>
  <c r="J179" i="7"/>
  <c r="J149" i="7"/>
  <c r="BK163" i="7"/>
  <c r="BK188" i="7"/>
  <c r="BK182" i="7"/>
  <c r="J167" i="7"/>
  <c r="J154" i="3"/>
  <c r="J150" i="3"/>
  <c r="J136" i="3"/>
  <c r="BK279" i="4"/>
  <c r="BK302" i="4"/>
  <c r="J253" i="4"/>
  <c r="J299" i="4"/>
  <c r="BK210" i="4"/>
  <c r="BK220" i="4"/>
  <c r="J288" i="4"/>
  <c r="BK186" i="4"/>
  <c r="BK286" i="4"/>
  <c r="J292" i="4"/>
  <c r="BK162" i="4"/>
  <c r="J355" i="4"/>
  <c r="J337" i="4"/>
  <c r="BK221" i="4"/>
  <c r="J333" i="4"/>
  <c r="J161" i="4"/>
  <c r="BK224" i="4"/>
  <c r="BK144" i="5"/>
  <c r="J155" i="5"/>
  <c r="J130" i="5"/>
  <c r="J144" i="5"/>
  <c r="BK165" i="5"/>
  <c r="J145" i="5"/>
  <c r="BK128" i="6"/>
  <c r="J121" i="6"/>
  <c r="BK185" i="7"/>
  <c r="J181" i="7"/>
  <c r="BK161" i="7"/>
  <c r="J156" i="7"/>
  <c r="J138" i="7"/>
  <c r="J154" i="7"/>
  <c r="BK149" i="7"/>
  <c r="J146" i="7"/>
  <c r="BK123" i="7"/>
  <c r="BK144" i="7"/>
  <c r="J122" i="7"/>
  <c r="BK180" i="4"/>
  <c r="J294" i="4"/>
  <c r="J177" i="4"/>
  <c r="J270" i="4"/>
  <c r="J206" i="4"/>
  <c r="J279" i="4"/>
  <c r="J289" i="4"/>
  <c r="J202" i="4"/>
  <c r="J160" i="4"/>
  <c r="BK284" i="4"/>
  <c r="J278" i="4"/>
  <c r="J251" i="4"/>
  <c r="J236" i="4"/>
  <c r="BK253" i="4"/>
  <c r="J313" i="4"/>
  <c r="J198" i="4"/>
  <c r="J174" i="4"/>
  <c r="BK226" i="4"/>
  <c r="J316" i="4"/>
  <c r="J178" i="4"/>
  <c r="J121" i="2"/>
  <c r="BK146" i="3"/>
  <c r="J142" i="3"/>
  <c r="BK287" i="4"/>
  <c r="BK155" i="4"/>
  <c r="J291" i="4"/>
  <c r="BK202" i="4"/>
  <c r="BK282" i="4"/>
  <c r="J208" i="4"/>
  <c r="BK160" i="4"/>
  <c r="BK182" i="4"/>
  <c r="J219" i="4"/>
  <c r="J136" i="4"/>
  <c r="J170" i="4"/>
  <c r="BK152" i="5"/>
  <c r="BK170" i="5"/>
  <c r="BK132" i="7"/>
  <c r="J166" i="7"/>
  <c r="BK142" i="7"/>
  <c r="J135" i="7"/>
  <c r="J125" i="7"/>
  <c r="J150" i="7"/>
  <c r="J163" i="7"/>
  <c r="AS94" i="1"/>
  <c r="J133" i="3"/>
  <c r="J319" i="4"/>
  <c r="BK313" i="4"/>
  <c r="J233" i="4"/>
  <c r="BK242" i="4"/>
  <c r="BK281" i="4"/>
  <c r="J264" i="4"/>
  <c r="BK189" i="4"/>
  <c r="J329" i="4"/>
  <c r="J285" i="4"/>
  <c r="BK354" i="4"/>
  <c r="BK337" i="4"/>
  <c r="BK178" i="4"/>
  <c r="J195" i="4"/>
  <c r="J216" i="4"/>
  <c r="J272" i="4"/>
  <c r="BK288" i="4"/>
  <c r="J317" i="4"/>
  <c r="J167" i="4"/>
  <c r="J138" i="5"/>
  <c r="J137" i="5"/>
  <c r="BK160" i="5"/>
  <c r="J167" i="5"/>
  <c r="BK166" i="5"/>
  <c r="J137" i="6"/>
  <c r="J159" i="7"/>
  <c r="BK128" i="7"/>
  <c r="J125" i="2"/>
  <c r="BK131" i="3"/>
  <c r="J160" i="3"/>
  <c r="J152" i="3"/>
  <c r="J311" i="4"/>
  <c r="J239" i="4"/>
  <c r="BK298" i="4"/>
  <c r="BK244" i="4"/>
  <c r="BK283" i="4"/>
  <c r="BK172" i="4"/>
  <c r="BK290" i="4"/>
  <c r="J140" i="5"/>
  <c r="J170" i="5"/>
  <c r="BK150" i="5"/>
  <c r="BK164" i="5"/>
  <c r="J134" i="5"/>
  <c r="BK148" i="5"/>
  <c r="BK126" i="6"/>
  <c r="J129" i="6"/>
  <c r="J170" i="7"/>
  <c r="BK152" i="3"/>
  <c r="BK142" i="3"/>
  <c r="J283" i="4"/>
  <c r="J301" i="4"/>
  <c r="J286" i="4"/>
  <c r="BK161" i="4"/>
  <c r="J309" i="4"/>
  <c r="BK233" i="4"/>
  <c r="BK164" i="4"/>
  <c r="BK285" i="4"/>
  <c r="BK326" i="4"/>
  <c r="J183" i="4"/>
  <c r="J180" i="4"/>
  <c r="BK208" i="4"/>
  <c r="BK332" i="4"/>
  <c r="BK241" i="4"/>
  <c r="BK309" i="4"/>
  <c r="J127" i="6"/>
  <c r="J125" i="6"/>
  <c r="BK153" i="7"/>
  <c r="J141" i="7"/>
  <c r="J153" i="7"/>
  <c r="J176" i="7"/>
  <c r="BK180" i="7"/>
  <c r="J191" i="7"/>
  <c r="BK162" i="7"/>
  <c r="J136" i="7"/>
  <c r="J164" i="7"/>
  <c r="BK168" i="7"/>
  <c r="J168" i="7"/>
  <c r="J129" i="7"/>
  <c r="BK122" i="2"/>
  <c r="J145" i="3"/>
  <c r="BK147" i="3"/>
  <c r="J159" i="3"/>
  <c r="J131" i="3"/>
  <c r="BK276" i="4"/>
  <c r="J296" i="4"/>
  <c r="J290" i="4"/>
  <c r="J300" i="4"/>
  <c r="J241" i="4"/>
  <c r="J184" i="4"/>
  <c r="BK183" i="4"/>
  <c r="J287" i="4"/>
  <c r="BK213" i="4"/>
  <c r="J172" i="4"/>
  <c r="BK300" i="4"/>
  <c r="J143" i="4"/>
  <c r="BK291" i="4"/>
  <c r="BK146" i="4"/>
  <c r="BK159" i="5"/>
  <c r="BK162" i="5"/>
  <c r="J149" i="5"/>
  <c r="J154" i="5"/>
  <c r="J131" i="5"/>
  <c r="BK136" i="5"/>
  <c r="J141" i="5"/>
  <c r="J128" i="6"/>
  <c r="BK137" i="6"/>
  <c r="BK129" i="6"/>
  <c r="J158" i="7"/>
  <c r="J147" i="7"/>
  <c r="J160" i="7"/>
  <c r="BK154" i="7"/>
  <c r="BK158" i="7"/>
  <c r="BK176" i="7"/>
  <c r="J190" i="7"/>
  <c r="J186" i="7"/>
  <c r="J193" i="7"/>
  <c r="BK130" i="7"/>
  <c r="BK156" i="7"/>
  <c r="J133" i="7"/>
  <c r="BK160" i="7"/>
  <c r="BK135" i="7"/>
  <c r="BK121" i="2"/>
  <c r="BK159" i="3"/>
  <c r="BK150" i="3"/>
  <c r="BK127" i="3"/>
  <c r="BK319" i="4"/>
  <c r="J222" i="4"/>
  <c r="BK259" i="4"/>
  <c r="BK304" i="4"/>
  <c r="J298" i="4"/>
  <c r="J247" i="4"/>
  <c r="J138" i="4"/>
  <c r="J281" i="4"/>
  <c r="BK184" i="4"/>
  <c r="J326" i="4"/>
  <c r="J277" i="4"/>
  <c r="BK197" i="4"/>
  <c r="BK331" i="4"/>
  <c r="BK258" i="4"/>
  <c r="BK261" i="4"/>
  <c r="BK138" i="4"/>
  <c r="BK218" i="4"/>
  <c r="J143" i="5"/>
  <c r="BK145" i="5"/>
  <c r="J164" i="5"/>
  <c r="J126" i="5"/>
  <c r="BK134" i="5"/>
  <c r="BK138" i="6"/>
  <c r="BK166" i="7"/>
  <c r="BK138" i="7"/>
  <c r="J156" i="3"/>
  <c r="BK154" i="3"/>
  <c r="BK160" i="3"/>
  <c r="BK333" i="4"/>
  <c r="BK170" i="4"/>
  <c r="BK167" i="4"/>
  <c r="J351" i="4"/>
  <c r="BK334" i="4"/>
  <c r="BK316" i="4"/>
  <c r="J149" i="4"/>
  <c r="BK193" i="4"/>
  <c r="J274" i="4"/>
  <c r="J158" i="5"/>
  <c r="J161" i="5"/>
  <c r="J165" i="5"/>
  <c r="J128" i="5"/>
  <c r="BK139" i="5"/>
  <c r="J129" i="5"/>
  <c r="J140" i="6"/>
  <c r="J139" i="6"/>
  <c r="J122" i="6"/>
  <c r="BK146" i="7"/>
  <c r="J142" i="7"/>
  <c r="J144" i="7"/>
  <c r="BK173" i="7"/>
  <c r="J172" i="7"/>
  <c r="BK193" i="7"/>
  <c r="J128" i="7"/>
  <c r="BK129" i="7"/>
  <c r="BK186" i="7"/>
  <c r="BK148" i="7"/>
  <c r="J162" i="7"/>
  <c r="J122" i="2"/>
  <c r="BK133" i="3"/>
  <c r="BK211" i="4"/>
  <c r="BK270" i="4"/>
  <c r="J193" i="4"/>
  <c r="J306" i="4"/>
  <c r="BK274" i="4"/>
  <c r="J226" i="4"/>
  <c r="J244" i="4"/>
  <c r="BK143" i="4"/>
  <c r="BK154" i="4"/>
  <c r="BK214" i="4"/>
  <c r="J218" i="4"/>
  <c r="J258" i="4"/>
  <c r="BK330" i="4"/>
  <c r="J228" i="4"/>
  <c r="J132" i="5"/>
  <c r="BK147" i="5"/>
  <c r="J166" i="5"/>
  <c r="J150" i="5"/>
  <c r="BK161" i="5"/>
  <c r="J160" i="5"/>
  <c r="BK127" i="5"/>
  <c r="BK124" i="6"/>
  <c r="BK121" i="6"/>
  <c r="J165" i="7"/>
  <c r="J182" i="7"/>
  <c r="BK184" i="7"/>
  <c r="BK189" i="7"/>
  <c r="J180" i="7"/>
  <c r="BK152" i="7"/>
  <c r="J155" i="7"/>
  <c r="J173" i="7"/>
  <c r="BK174" i="4"/>
  <c r="BK264" i="4"/>
  <c r="BK311" i="4"/>
  <c r="BK168" i="4"/>
  <c r="J262" i="4"/>
  <c r="J191" i="4"/>
  <c r="BK299" i="4"/>
  <c r="BK277" i="4"/>
  <c r="J224" i="4"/>
  <c r="BK329" i="4"/>
  <c r="J197" i="4"/>
  <c r="J220" i="4"/>
  <c r="BK177" i="4"/>
  <c r="BK317" i="4"/>
  <c r="BK307" i="4"/>
  <c r="BK352" i="4"/>
  <c r="BK293" i="4"/>
  <c r="J146" i="4"/>
  <c r="BK191" i="4"/>
  <c r="J304" i="4"/>
  <c r="BK176" i="4"/>
  <c r="BK156" i="5"/>
  <c r="BK130" i="5"/>
  <c r="J159" i="5"/>
  <c r="J147" i="5"/>
  <c r="BK140" i="5"/>
  <c r="BK132" i="5"/>
  <c r="J157" i="5"/>
  <c r="J135" i="5"/>
  <c r="BK123" i="6"/>
  <c r="J123" i="6"/>
  <c r="BK139" i="6"/>
  <c r="BK171" i="7"/>
  <c r="BK172" i="7"/>
  <c r="J132" i="7"/>
  <c r="J148" i="7"/>
  <c r="J175" i="7"/>
  <c r="J185" i="7"/>
  <c r="J152" i="7"/>
  <c r="BK187" i="7"/>
  <c r="BK177" i="7"/>
  <c r="J178" i="7"/>
  <c r="BK141" i="7"/>
  <c r="J127" i="7"/>
  <c r="J157" i="7"/>
  <c r="BK126" i="7"/>
  <c r="J147" i="3"/>
  <c r="BK141" i="3"/>
  <c r="J127" i="3"/>
  <c r="BK249" i="4"/>
  <c r="BK204" i="4"/>
  <c r="BK296" i="4"/>
  <c r="J213" i="4"/>
  <c r="J295" i="4"/>
  <c r="J214" i="4"/>
  <c r="J162" i="4"/>
  <c r="J293" i="4"/>
  <c r="J242" i="4"/>
  <c r="J261" i="4"/>
  <c r="BK206" i="4"/>
  <c r="BK228" i="4"/>
  <c r="BK141" i="4"/>
  <c r="BK149" i="4"/>
  <c r="J354" i="4"/>
  <c r="BK198" i="4"/>
  <c r="J332" i="4"/>
  <c r="BK216" i="4"/>
  <c r="J168" i="4"/>
  <c r="BK154" i="5"/>
  <c r="J151" i="5"/>
  <c r="J136" i="5"/>
  <c r="BK171" i="5"/>
  <c r="BK157" i="5"/>
  <c r="BK126" i="5"/>
  <c r="BK131" i="6"/>
  <c r="J131" i="6"/>
  <c r="BK183" i="7"/>
  <c r="J161" i="7"/>
  <c r="BK157" i="7"/>
  <c r="BK127" i="7"/>
  <c r="BK151" i="7"/>
  <c r="BK169" i="7"/>
  <c r="BK150" i="7"/>
  <c r="J174" i="7"/>
  <c r="BK170" i="7"/>
  <c r="BK165" i="7"/>
  <c r="BK174" i="7"/>
  <c r="J189" i="7"/>
  <c r="J151" i="7"/>
  <c r="BK125" i="2"/>
  <c r="J141" i="3"/>
  <c r="J146" i="3"/>
  <c r="J129" i="3"/>
  <c r="J158" i="4"/>
  <c r="BK236" i="4"/>
  <c r="BK272" i="4"/>
  <c r="BK325" i="4"/>
  <c r="BK240" i="4"/>
  <c r="BK251" i="4"/>
  <c r="J182" i="4"/>
  <c r="BK294" i="4"/>
  <c r="J256" i="4"/>
  <c r="BK222" i="4"/>
  <c r="BK239" i="4"/>
  <c r="J164" i="4"/>
  <c r="J204" i="4"/>
  <c r="BK219" i="4"/>
  <c r="J240" i="4"/>
  <c r="BK306" i="4"/>
  <c r="J171" i="5"/>
  <c r="J148" i="5"/>
  <c r="BK141" i="5"/>
  <c r="BK169" i="5"/>
  <c r="J156" i="5"/>
  <c r="J169" i="5"/>
  <c r="BK127" i="6"/>
  <c r="J138" i="6"/>
  <c r="BK179" i="7"/>
  <c r="BK178" i="7"/>
  <c r="BK125" i="7"/>
  <c r="J169" i="7"/>
  <c r="BK181" i="7"/>
  <c r="BK147" i="7"/>
  <c r="J183" i="7"/>
  <c r="J188" i="7"/>
  <c r="BK139" i="7"/>
  <c r="BK190" i="7"/>
  <c r="J139" i="7"/>
  <c r="J123" i="7"/>
  <c r="J143" i="3"/>
  <c r="BK143" i="3"/>
  <c r="J259" i="4"/>
  <c r="BK256" i="4"/>
  <c r="BK351" i="4"/>
  <c r="BK195" i="4"/>
  <c r="J249" i="4"/>
  <c r="BK289" i="4"/>
  <c r="BK301" i="4"/>
  <c r="J307" i="4"/>
  <c r="J176" i="4"/>
  <c r="J221" i="4"/>
  <c r="BK129" i="5"/>
  <c r="J162" i="5"/>
  <c r="BK128" i="5"/>
  <c r="BK143" i="5"/>
  <c r="BK135" i="5"/>
  <c r="BK159" i="7"/>
  <c r="BK191" i="7"/>
  <c r="J126" i="7"/>
  <c r="R151" i="3" l="1"/>
  <c r="R145" i="4"/>
  <c r="R280" i="4"/>
  <c r="T303" i="4"/>
  <c r="R353" i="4"/>
  <c r="BK145" i="4"/>
  <c r="J145" i="4"/>
  <c r="J99" i="4" s="1"/>
  <c r="R185" i="4"/>
  <c r="P271" i="4"/>
  <c r="P336" i="4"/>
  <c r="P140" i="3"/>
  <c r="P135" i="4"/>
  <c r="BK185" i="4"/>
  <c r="BK165" i="4" s="1"/>
  <c r="J165" i="4" s="1"/>
  <c r="J101" i="4" s="1"/>
  <c r="T252" i="4"/>
  <c r="BK303" i="4"/>
  <c r="J303" i="4"/>
  <c r="J109" i="4" s="1"/>
  <c r="T308" i="4"/>
  <c r="P353" i="4"/>
  <c r="R133" i="5"/>
  <c r="BK163" i="5"/>
  <c r="J163" i="5" s="1"/>
  <c r="J102" i="5" s="1"/>
  <c r="T126" i="3"/>
  <c r="R166" i="4"/>
  <c r="BK252" i="4"/>
  <c r="J252" i="4"/>
  <c r="J105" i="4" s="1"/>
  <c r="BK275" i="4"/>
  <c r="J275" i="4"/>
  <c r="J107" i="4"/>
  <c r="P318" i="4"/>
  <c r="P133" i="5"/>
  <c r="P163" i="5"/>
  <c r="BK151" i="3"/>
  <c r="P215" i="4"/>
  <c r="P165" i="4" s="1"/>
  <c r="T271" i="4"/>
  <c r="T336" i="4"/>
  <c r="BK146" i="5"/>
  <c r="J146" i="5"/>
  <c r="J100" i="5" s="1"/>
  <c r="T168" i="5"/>
  <c r="BK215" i="4"/>
  <c r="J215" i="4" s="1"/>
  <c r="J104" i="4" s="1"/>
  <c r="R275" i="4"/>
  <c r="R308" i="4"/>
  <c r="BK133" i="5"/>
  <c r="J133" i="5" s="1"/>
  <c r="J99" i="5" s="1"/>
  <c r="P168" i="5"/>
  <c r="R215" i="4"/>
  <c r="R271" i="4"/>
  <c r="R318" i="4"/>
  <c r="R146" i="5"/>
  <c r="R168" i="5"/>
  <c r="T120" i="6"/>
  <c r="T119" i="6"/>
  <c r="T118" i="6"/>
  <c r="R120" i="2"/>
  <c r="R119" i="2" s="1"/>
  <c r="R140" i="3"/>
  <c r="T151" i="3"/>
  <c r="T145" i="4"/>
  <c r="BK280" i="4"/>
  <c r="J280" i="4"/>
  <c r="J108" i="4"/>
  <c r="BK308" i="4"/>
  <c r="J308" i="4" s="1"/>
  <c r="J110" i="4" s="1"/>
  <c r="BK353" i="4"/>
  <c r="J353" i="4" s="1"/>
  <c r="J113" i="4" s="1"/>
  <c r="P125" i="5"/>
  <c r="P146" i="5"/>
  <c r="R163" i="5"/>
  <c r="R120" i="6"/>
  <c r="R119" i="6"/>
  <c r="R118" i="6"/>
  <c r="BK140" i="3"/>
  <c r="J140" i="3"/>
  <c r="J99" i="3"/>
  <c r="R158" i="3"/>
  <c r="R148" i="3" s="1"/>
  <c r="BK135" i="4"/>
  <c r="BK166" i="4"/>
  <c r="J166" i="4"/>
  <c r="J102" i="4"/>
  <c r="P280" i="4"/>
  <c r="R336" i="4"/>
  <c r="R125" i="5"/>
  <c r="BK153" i="5"/>
  <c r="J153" i="5" s="1"/>
  <c r="J101" i="5" s="1"/>
  <c r="BK168" i="5"/>
  <c r="J168" i="5" s="1"/>
  <c r="J103" i="5" s="1"/>
  <c r="BK120" i="6"/>
  <c r="J120" i="6"/>
  <c r="J98" i="6"/>
  <c r="P145" i="4"/>
  <c r="T280" i="4"/>
  <c r="P308" i="4"/>
  <c r="T353" i="4"/>
  <c r="T133" i="5"/>
  <c r="T163" i="5"/>
  <c r="T120" i="2"/>
  <c r="T119" i="2" s="1"/>
  <c r="P151" i="3"/>
  <c r="BK125" i="5"/>
  <c r="BK124" i="5" s="1"/>
  <c r="T146" i="5"/>
  <c r="T124" i="5" s="1"/>
  <c r="T123" i="5" s="1"/>
  <c r="BK120" i="2"/>
  <c r="J120" i="2" s="1"/>
  <c r="J97" i="2" s="1"/>
  <c r="T140" i="3"/>
  <c r="BK158" i="3"/>
  <c r="J158" i="3"/>
  <c r="J104" i="3"/>
  <c r="T135" i="4"/>
  <c r="T134" i="4" s="1"/>
  <c r="T185" i="4"/>
  <c r="BK271" i="4"/>
  <c r="J271" i="4"/>
  <c r="J106" i="4"/>
  <c r="T318" i="4"/>
  <c r="P153" i="5"/>
  <c r="R126" i="3"/>
  <c r="R125" i="3" s="1"/>
  <c r="T158" i="3"/>
  <c r="T148" i="3" s="1"/>
  <c r="R135" i="4"/>
  <c r="R134" i="4" s="1"/>
  <c r="P185" i="4"/>
  <c r="BK318" i="4"/>
  <c r="J318" i="4"/>
  <c r="J111" i="4" s="1"/>
  <c r="BK126" i="3"/>
  <c r="BK125" i="3" s="1"/>
  <c r="J125" i="3" s="1"/>
  <c r="J97" i="3" s="1"/>
  <c r="P158" i="3"/>
  <c r="P148" i="3" s="1"/>
  <c r="P166" i="4"/>
  <c r="P252" i="4"/>
  <c r="T275" i="4"/>
  <c r="R303" i="4"/>
  <c r="R153" i="5"/>
  <c r="P120" i="2"/>
  <c r="P119" i="2"/>
  <c r="AU95" i="1" s="1"/>
  <c r="P126" i="3"/>
  <c r="P125" i="3"/>
  <c r="T215" i="4"/>
  <c r="P275" i="4"/>
  <c r="BK336" i="4"/>
  <c r="J336" i="4"/>
  <c r="J112" i="4" s="1"/>
  <c r="T125" i="5"/>
  <c r="T153" i="5"/>
  <c r="P120" i="6"/>
  <c r="P119" i="6" s="1"/>
  <c r="P118" i="6" s="1"/>
  <c r="AU99" i="1" s="1"/>
  <c r="T166" i="4"/>
  <c r="R252" i="4"/>
  <c r="P303" i="4"/>
  <c r="BK121" i="7"/>
  <c r="J121" i="7" s="1"/>
  <c r="J98" i="7" s="1"/>
  <c r="P121" i="7"/>
  <c r="P120" i="7" s="1"/>
  <c r="P119" i="7" s="1"/>
  <c r="AU100" i="1" s="1"/>
  <c r="R121" i="7"/>
  <c r="R120" i="7"/>
  <c r="R119" i="7" s="1"/>
  <c r="T121" i="7"/>
  <c r="T120" i="7" s="1"/>
  <c r="T119" i="7" s="1"/>
  <c r="BK149" i="3"/>
  <c r="J149" i="3" s="1"/>
  <c r="J101" i="3" s="1"/>
  <c r="BK163" i="4"/>
  <c r="J163" i="4" s="1"/>
  <c r="J100" i="4" s="1"/>
  <c r="BK124" i="2"/>
  <c r="J124" i="2" s="1"/>
  <c r="J99" i="2" s="1"/>
  <c r="BK155" i="3"/>
  <c r="J155" i="3" s="1"/>
  <c r="J103" i="3" s="1"/>
  <c r="BK192" i="7"/>
  <c r="J192" i="7" s="1"/>
  <c r="J99" i="7" s="1"/>
  <c r="E85" i="7"/>
  <c r="F92" i="7"/>
  <c r="BE166" i="7"/>
  <c r="BE123" i="7"/>
  <c r="BE125" i="7"/>
  <c r="BE128" i="7"/>
  <c r="BE129" i="7"/>
  <c r="BE130" i="7"/>
  <c r="BE176" i="7"/>
  <c r="J89" i="7"/>
  <c r="BE126" i="7"/>
  <c r="BE157" i="7"/>
  <c r="BE163" i="7"/>
  <c r="BE135" i="7"/>
  <c r="BE144" i="7"/>
  <c r="BE154" i="7"/>
  <c r="BE149" i="7"/>
  <c r="BE151" i="7"/>
  <c r="BE160" i="7"/>
  <c r="BE169" i="7"/>
  <c r="BE171" i="7"/>
  <c r="BE174" i="7"/>
  <c r="BE181" i="7"/>
  <c r="BK119" i="6"/>
  <c r="J119" i="6" s="1"/>
  <c r="J97" i="6" s="1"/>
  <c r="BE147" i="7"/>
  <c r="BE150" i="7"/>
  <c r="BE152" i="7"/>
  <c r="BE178" i="7"/>
  <c r="BE183" i="7"/>
  <c r="BE185" i="7"/>
  <c r="BE189" i="7"/>
  <c r="BE190" i="7"/>
  <c r="BE139" i="7"/>
  <c r="BE158" i="7"/>
  <c r="BE165" i="7"/>
  <c r="BE170" i="7"/>
  <c r="BE122" i="7"/>
  <c r="BE138" i="7"/>
  <c r="BE141" i="7"/>
  <c r="BE168" i="7"/>
  <c r="BE186" i="7"/>
  <c r="BE191" i="7"/>
  <c r="BE193" i="7"/>
  <c r="BE132" i="7"/>
  <c r="BE142" i="7"/>
  <c r="BE177" i="7"/>
  <c r="BE182" i="7"/>
  <c r="BE187" i="7"/>
  <c r="BE127" i="7"/>
  <c r="BE136" i="7"/>
  <c r="BE146" i="7"/>
  <c r="BE153" i="7"/>
  <c r="BE155" i="7"/>
  <c r="BE159" i="7"/>
  <c r="BE167" i="7"/>
  <c r="BE145" i="7"/>
  <c r="BE148" i="7"/>
  <c r="BE161" i="7"/>
  <c r="BE164" i="7"/>
  <c r="BE172" i="7"/>
  <c r="BE133" i="7"/>
  <c r="BE156" i="7"/>
  <c r="BE162" i="7"/>
  <c r="BE173" i="7"/>
  <c r="BE175" i="7"/>
  <c r="BE179" i="7"/>
  <c r="BE188" i="7"/>
  <c r="BE180" i="7"/>
  <c r="BE184" i="7"/>
  <c r="J89" i="6"/>
  <c r="BE127" i="6"/>
  <c r="F92" i="6"/>
  <c r="BE125" i="6"/>
  <c r="BE123" i="6"/>
  <c r="BE128" i="6"/>
  <c r="BE131" i="6"/>
  <c r="J125" i="5"/>
  <c r="J98" i="5"/>
  <c r="E108" i="6"/>
  <c r="BE139" i="6"/>
  <c r="BE129" i="6"/>
  <c r="BE126" i="6"/>
  <c r="BE138" i="6"/>
  <c r="BE124" i="6"/>
  <c r="BE122" i="6"/>
  <c r="BE137" i="6"/>
  <c r="BE140" i="6"/>
  <c r="BE121" i="6"/>
  <c r="F120" i="5"/>
  <c r="BE136" i="5"/>
  <c r="BE152" i="5"/>
  <c r="BE156" i="5"/>
  <c r="BE128" i="5"/>
  <c r="BE144" i="5"/>
  <c r="J135" i="4"/>
  <c r="J98" i="4"/>
  <c r="BE130" i="5"/>
  <c r="BE135" i="5"/>
  <c r="BE151" i="5"/>
  <c r="BE155" i="5"/>
  <c r="BE158" i="5"/>
  <c r="BE160" i="5"/>
  <c r="E85" i="5"/>
  <c r="BE126" i="5"/>
  <c r="BE129" i="5"/>
  <c r="BE137" i="5"/>
  <c r="BE140" i="5"/>
  <c r="BE170" i="5"/>
  <c r="BE139" i="5"/>
  <c r="BE159" i="5"/>
  <c r="BE162" i="5"/>
  <c r="BE171" i="5"/>
  <c r="BE127" i="5"/>
  <c r="BE131" i="5"/>
  <c r="BE141" i="5"/>
  <c r="BE150" i="5"/>
  <c r="BE161" i="5"/>
  <c r="BE132" i="5"/>
  <c r="BE138" i="5"/>
  <c r="BE147" i="5"/>
  <c r="BE157" i="5"/>
  <c r="BE143" i="5"/>
  <c r="BE165" i="5"/>
  <c r="BE148" i="5"/>
  <c r="BE167" i="5"/>
  <c r="J89" i="5"/>
  <c r="BE134" i="5"/>
  <c r="BE145" i="5"/>
  <c r="BE149" i="5"/>
  <c r="BE154" i="5"/>
  <c r="BE164" i="5"/>
  <c r="BE166" i="5"/>
  <c r="BE169" i="5"/>
  <c r="E85" i="4"/>
  <c r="BE164" i="4"/>
  <c r="BE239" i="4"/>
  <c r="BE244" i="4"/>
  <c r="BE249" i="4"/>
  <c r="BE285" i="4"/>
  <c r="BE294" i="4"/>
  <c r="BE331" i="4"/>
  <c r="BE183" i="4"/>
  <c r="BE210" i="4"/>
  <c r="BE220" i="4"/>
  <c r="BE233" i="4"/>
  <c r="BE247" i="4"/>
  <c r="BE251" i="4"/>
  <c r="BE272" i="4"/>
  <c r="BE276" i="4"/>
  <c r="BE293" i="4"/>
  <c r="BE296" i="4"/>
  <c r="BE326" i="4"/>
  <c r="BE351" i="4"/>
  <c r="BE136" i="4"/>
  <c r="BE154" i="4"/>
  <c r="BE224" i="4"/>
  <c r="BE242" i="4"/>
  <c r="BE259" i="4"/>
  <c r="BE274" i="4"/>
  <c r="BE277" i="4"/>
  <c r="BE279" i="4"/>
  <c r="BE281" i="4"/>
  <c r="BE289" i="4"/>
  <c r="BE299" i="4"/>
  <c r="BE302" i="4"/>
  <c r="BE306" i="4"/>
  <c r="BE317" i="4"/>
  <c r="BE325" i="4"/>
  <c r="BE332" i="4"/>
  <c r="BE333" i="4"/>
  <c r="J126" i="3"/>
  <c r="J98" i="3" s="1"/>
  <c r="BE143" i="4"/>
  <c r="BE161" i="4"/>
  <c r="BE178" i="4"/>
  <c r="BE206" i="4"/>
  <c r="BE222" i="4"/>
  <c r="BE253" i="4"/>
  <c r="BE337" i="4"/>
  <c r="BE352" i="4"/>
  <c r="F92" i="4"/>
  <c r="BE160" i="4"/>
  <c r="BE162" i="4"/>
  <c r="BE168" i="4"/>
  <c r="BE197" i="4"/>
  <c r="BE211" i="4"/>
  <c r="BE256" i="4"/>
  <c r="BE287" i="4"/>
  <c r="BE291" i="4"/>
  <c r="BE295" i="4"/>
  <c r="BE309" i="4"/>
  <c r="BE315" i="4"/>
  <c r="BE316" i="4"/>
  <c r="BE329" i="4"/>
  <c r="BE330" i="4"/>
  <c r="BE334" i="4"/>
  <c r="BE174" i="4"/>
  <c r="BE191" i="4"/>
  <c r="BE204" i="4"/>
  <c r="BE219" i="4"/>
  <c r="BE228" i="4"/>
  <c r="BE195" i="4"/>
  <c r="BE221" i="4"/>
  <c r="BE258" i="4"/>
  <c r="BE262" i="4"/>
  <c r="BE270" i="4"/>
  <c r="BE354" i="4"/>
  <c r="BE355" i="4"/>
  <c r="BE155" i="4"/>
  <c r="BE189" i="4"/>
  <c r="BE198" i="4"/>
  <c r="BE301" i="4"/>
  <c r="BE304" i="4"/>
  <c r="BE170" i="4"/>
  <c r="BE177" i="4"/>
  <c r="BE180" i="4"/>
  <c r="BE216" i="4"/>
  <c r="BE241" i="4"/>
  <c r="BE282" i="4"/>
  <c r="BE286" i="4"/>
  <c r="BE313" i="4"/>
  <c r="J151" i="3"/>
  <c r="J102" i="3"/>
  <c r="BE138" i="4"/>
  <c r="BE149" i="4"/>
  <c r="BE158" i="4"/>
  <c r="BE176" i="4"/>
  <c r="BE186" i="4"/>
  <c r="BE240" i="4"/>
  <c r="BE290" i="4"/>
  <c r="BE319" i="4"/>
  <c r="BE141" i="4"/>
  <c r="BE146" i="4"/>
  <c r="BE184" i="4"/>
  <c r="BE300" i="4"/>
  <c r="J89" i="4"/>
  <c r="BE172" i="4"/>
  <c r="BE236" i="4"/>
  <c r="BE261" i="4"/>
  <c r="BE167" i="4"/>
  <c r="BE193" i="4"/>
  <c r="BE202" i="4"/>
  <c r="BE214" i="4"/>
  <c r="BE218" i="4"/>
  <c r="BE226" i="4"/>
  <c r="BE288" i="4"/>
  <c r="BE182" i="4"/>
  <c r="BE208" i="4"/>
  <c r="BE278" i="4"/>
  <c r="BE283" i="4"/>
  <c r="BE292" i="4"/>
  <c r="BE298" i="4"/>
  <c r="BE307" i="4"/>
  <c r="BE213" i="4"/>
  <c r="BE264" i="4"/>
  <c r="BE284" i="4"/>
  <c r="BE311" i="4"/>
  <c r="E85" i="3"/>
  <c r="BE146" i="3"/>
  <c r="BE159" i="3"/>
  <c r="BE152" i="3"/>
  <c r="BE154" i="3"/>
  <c r="J89" i="3"/>
  <c r="BE147" i="3"/>
  <c r="F92" i="3"/>
  <c r="BE127" i="3"/>
  <c r="BE133" i="3"/>
  <c r="BE141" i="3"/>
  <c r="BE156" i="3"/>
  <c r="BE136" i="3"/>
  <c r="BE143" i="3"/>
  <c r="BE145" i="3"/>
  <c r="BB96" i="1"/>
  <c r="BE129" i="3"/>
  <c r="BE142" i="3"/>
  <c r="BE131" i="3"/>
  <c r="BE150" i="3"/>
  <c r="BE160" i="3"/>
  <c r="E85" i="2"/>
  <c r="J89" i="2"/>
  <c r="F92" i="2"/>
  <c r="BE121" i="2"/>
  <c r="BE122" i="2"/>
  <c r="BE125" i="2"/>
  <c r="F34" i="4"/>
  <c r="BA97" i="1" s="1"/>
  <c r="F34" i="3"/>
  <c r="BA96" i="1" s="1"/>
  <c r="F35" i="6"/>
  <c r="BB99" i="1"/>
  <c r="F34" i="6"/>
  <c r="BA99" i="1"/>
  <c r="F36" i="3"/>
  <c r="BC96" i="1" s="1"/>
  <c r="F36" i="6"/>
  <c r="BC99" i="1"/>
  <c r="F37" i="7"/>
  <c r="BD100" i="1" s="1"/>
  <c r="F36" i="2"/>
  <c r="BC95" i="1"/>
  <c r="F34" i="5"/>
  <c r="BA98" i="1" s="1"/>
  <c r="F35" i="7"/>
  <c r="BB100" i="1" s="1"/>
  <c r="F35" i="2"/>
  <c r="BB95" i="1"/>
  <c r="F35" i="4"/>
  <c r="BB97" i="1" s="1"/>
  <c r="J34" i="5"/>
  <c r="AW98" i="1" s="1"/>
  <c r="F34" i="7"/>
  <c r="BA100" i="1"/>
  <c r="J34" i="3"/>
  <c r="AW96" i="1" s="1"/>
  <c r="F37" i="6"/>
  <c r="BD99" i="1" s="1"/>
  <c r="F36" i="7"/>
  <c r="BC100" i="1"/>
  <c r="F37" i="3"/>
  <c r="BD96" i="1" s="1"/>
  <c r="F37" i="5"/>
  <c r="BD98" i="1" s="1"/>
  <c r="F34" i="2"/>
  <c r="BA95" i="1"/>
  <c r="F37" i="4"/>
  <c r="BD97" i="1" s="1"/>
  <c r="F37" i="2"/>
  <c r="BD95" i="1"/>
  <c r="F36" i="4"/>
  <c r="BC97" i="1" s="1"/>
  <c r="F35" i="5"/>
  <c r="BB98" i="1" s="1"/>
  <c r="J34" i="4"/>
  <c r="AW97" i="1" s="1"/>
  <c r="J34" i="2"/>
  <c r="AW95" i="1" s="1"/>
  <c r="F36" i="5"/>
  <c r="BC98" i="1" s="1"/>
  <c r="J34" i="7"/>
  <c r="AW100" i="1"/>
  <c r="J34" i="6"/>
  <c r="AW99" i="1" s="1"/>
  <c r="BK123" i="5" l="1"/>
  <c r="J123" i="5" s="1"/>
  <c r="J124" i="5"/>
  <c r="J97" i="5" s="1"/>
  <c r="J185" i="4"/>
  <c r="J103" i="4" s="1"/>
  <c r="P124" i="3"/>
  <c r="AU96" i="1"/>
  <c r="P124" i="5"/>
  <c r="P123" i="5"/>
  <c r="AU98" i="1"/>
  <c r="T125" i="3"/>
  <c r="T124" i="3"/>
  <c r="BK148" i="3"/>
  <c r="J148" i="3"/>
  <c r="J100" i="3"/>
  <c r="R124" i="5"/>
  <c r="R123" i="5" s="1"/>
  <c r="P134" i="4"/>
  <c r="P133" i="4" s="1"/>
  <c r="AU97" i="1" s="1"/>
  <c r="R124" i="3"/>
  <c r="BK134" i="4"/>
  <c r="J134" i="4"/>
  <c r="J97" i="4"/>
  <c r="T165" i="4"/>
  <c r="T133" i="4"/>
  <c r="R165" i="4"/>
  <c r="R133" i="4"/>
  <c r="BK123" i="2"/>
  <c r="J123" i="2" s="1"/>
  <c r="J98" i="2" s="1"/>
  <c r="BK120" i="7"/>
  <c r="J120" i="7"/>
  <c r="J97" i="7" s="1"/>
  <c r="BK118" i="6"/>
  <c r="J118" i="6"/>
  <c r="J96" i="6"/>
  <c r="BK133" i="4"/>
  <c r="J133" i="4" s="1"/>
  <c r="J30" i="4" s="1"/>
  <c r="AG97" i="1" s="1"/>
  <c r="J33" i="2"/>
  <c r="AV95" i="1" s="1"/>
  <c r="AT95" i="1" s="1"/>
  <c r="J33" i="5"/>
  <c r="AV98" i="1" s="1"/>
  <c r="AT98" i="1" s="1"/>
  <c r="J33" i="3"/>
  <c r="AV96" i="1" s="1"/>
  <c r="AT96" i="1" s="1"/>
  <c r="J33" i="6"/>
  <c r="AV99" i="1"/>
  <c r="AT99" i="1"/>
  <c r="BB94" i="1"/>
  <c r="W31" i="1"/>
  <c r="BD94" i="1"/>
  <c r="W33" i="1" s="1"/>
  <c r="F33" i="2"/>
  <c r="AZ95" i="1" s="1"/>
  <c r="F33" i="5"/>
  <c r="AZ98" i="1" s="1"/>
  <c r="F33" i="3"/>
  <c r="AZ96" i="1" s="1"/>
  <c r="F33" i="7"/>
  <c r="AZ100" i="1" s="1"/>
  <c r="F33" i="4"/>
  <c r="AZ97" i="1" s="1"/>
  <c r="J33" i="4"/>
  <c r="AV97" i="1" s="1"/>
  <c r="AT97" i="1" s="1"/>
  <c r="F33" i="6"/>
  <c r="AZ99" i="1" s="1"/>
  <c r="BC94" i="1"/>
  <c r="W32" i="1" s="1"/>
  <c r="J33" i="7"/>
  <c r="AV100" i="1"/>
  <c r="AT100" i="1"/>
  <c r="BA94" i="1"/>
  <c r="W30" i="1" s="1"/>
  <c r="J96" i="5" l="1"/>
  <c r="J30" i="5"/>
  <c r="AG98" i="1" s="1"/>
  <c r="AN98" i="1" s="1"/>
  <c r="BK119" i="2"/>
  <c r="J119" i="2"/>
  <c r="BK124" i="3"/>
  <c r="J124" i="3"/>
  <c r="J96" i="3" s="1"/>
  <c r="BK119" i="7"/>
  <c r="J119" i="7"/>
  <c r="J96" i="7" s="1"/>
  <c r="AN97" i="1"/>
  <c r="J39" i="5"/>
  <c r="J96" i="4"/>
  <c r="J39" i="4"/>
  <c r="AU94" i="1"/>
  <c r="J30" i="2"/>
  <c r="AG95" i="1" s="1"/>
  <c r="AY94" i="1"/>
  <c r="AZ94" i="1"/>
  <c r="W29" i="1" s="1"/>
  <c r="AX94" i="1"/>
  <c r="J30" i="6"/>
  <c r="AG99" i="1"/>
  <c r="AW94" i="1"/>
  <c r="AK30" i="1" s="1"/>
  <c r="J39" i="2" l="1"/>
  <c r="J96" i="2"/>
  <c r="J39" i="6"/>
  <c r="AN99" i="1"/>
  <c r="AN95" i="1"/>
  <c r="J30" i="3"/>
  <c r="AG96" i="1" s="1"/>
  <c r="AV94" i="1"/>
  <c r="AK29" i="1" s="1"/>
  <c r="J30" i="7"/>
  <c r="AG100" i="1" s="1"/>
  <c r="J39" i="3" l="1"/>
  <c r="J39" i="7"/>
  <c r="AN96" i="1"/>
  <c r="AN100" i="1"/>
  <c r="AG94" i="1"/>
  <c r="AK26" i="1" s="1"/>
  <c r="AK35" i="1" s="1"/>
  <c r="AT94" i="1"/>
  <c r="AN94" i="1" s="1"/>
</calcChain>
</file>

<file path=xl/sharedStrings.xml><?xml version="1.0" encoding="utf-8"?>
<sst xmlns="http://schemas.openxmlformats.org/spreadsheetml/2006/main" count="5982" uniqueCount="1189">
  <si>
    <t>Export Komplet</t>
  </si>
  <si>
    <t/>
  </si>
  <si>
    <t>2.0</t>
  </si>
  <si>
    <t>ZAMOK</t>
  </si>
  <si>
    <t>False</t>
  </si>
  <si>
    <t>{eb200957-d35f-4cf4-be39-858302bb3b31}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</si>
  <si>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</si>
  <si>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</si>
  <si>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</si>
  <si>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</si>
  <si>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</si>
  <si>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</si>
  <si>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</si>
  <si>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</si>
  <si>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Y579-1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</si>
  <si>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</si>
  <si>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</si>
  <si>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muzea Habartov</t>
  </si>
  <si>
    <t>KSO:</t>
  </si>
  <si>
    <t>CC-CZ:</t>
  </si>
  <si>
    <t>Místo:</t>
  </si>
  <si>
    <t>Habartov</t>
  </si>
  <si>
    <t>Datum:</t>
  </si>
  <si>
    <t>8. 12. 2024</t>
  </si>
  <si>
    <t>Zadavatel:</t>
  </si>
  <si>
    <t>IČ:</t>
  </si>
  <si>
    <t>Město Habartov</t>
  </si>
  <si>
    <t>DIČ:</t>
  </si>
  <si>
    <t>Uchazeč:</t>
  </si>
  <si>
    <t>Vyplň údaj</t>
  </si>
  <si>
    <t>Projektant:</t>
  </si>
  <si>
    <t>PROJEKTPASIV s.r.o.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</si>
  <si>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</si>
  <si>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</si>
  <si>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</si>
  <si>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</si>
  <si>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</si>
  <si>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</si>
  <si>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</si>
  <si>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</si>
  <si>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</si>
  <si>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</si>
  <si>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</si>
  <si>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</si>
  <si>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</si>
  <si>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</si>
  <si>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</si>
  <si>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</si>
  <si>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</si>
  <si>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</si>
  <si>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</si>
  <si>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</si>
  <si>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</si>
  <si>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</si>
  <si>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</si>
  <si>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</si>
  <si>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</si>
  <si>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</si>
  <si>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</si>
  <si>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</si>
  <si>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</si>
  <si>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</si>
  <si>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</si>
  <si>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</si>
  <si>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</si>
  <si>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</si>
  <si>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</si>
  <si>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</si>
  <si>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</si>
  <si>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</si>
  <si>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</si>
  <si>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</si>
  <si>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</si>
  <si>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</si>
  <si>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</si>
  <si>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</si>
  <si>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</si>
  <si>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</si>
  <si>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</si>
  <si>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</si>
  <si>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</si>
  <si>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</si>
  <si>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</si>
  <si>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</si>
  <si>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</si>
  <si>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{bf9cd4c8-b849-401c-bf01-b69fd1989823}</t>
  </si>
  <si>
    <t>2</t>
  </si>
  <si>
    <t>10</t>
  </si>
  <si>
    <t>Bourací práce</t>
  </si>
  <si>
    <t>{c7afd36f-faf4-46ef-a677-34b255443626}</t>
  </si>
  <si>
    <t>20</t>
  </si>
  <si>
    <t>Stavební část</t>
  </si>
  <si>
    <t>{2eacff98-36dc-4e1a-967b-af3a79a5516f}</t>
  </si>
  <si>
    <t>30</t>
  </si>
  <si>
    <t>ZTI</t>
  </si>
  <si>
    <t>{ba49cd2d-7390-4265-91c5-be118bab466a}</t>
  </si>
  <si>
    <t>40</t>
  </si>
  <si>
    <t>VZT</t>
  </si>
  <si>
    <t>{7dbcadaf-657b-4f8a-a9a5-1fbb54f72445}</t>
  </si>
  <si>
    <t>50</t>
  </si>
  <si>
    <t>Elektroinstalace</t>
  </si>
  <si>
    <t>{aa2b0aec-3e7d-40a7-a48a-fa77a9ac01f7}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</si>
  <si>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</si>
  <si>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</si>
  <si>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</si>
  <si>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</si>
  <si>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</si>
  <si>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</si>
  <si>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</si>
  <si>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</si>
  <si>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</si>
  <si>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</si>
  <si>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</si>
  <si>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</si>
  <si>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</si>
  <si>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</si>
  <si>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</si>
  <si>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</si>
  <si>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</si>
  <si>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</si>
  <si>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</si>
  <si>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</si>
  <si>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</si>
  <si>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</si>
  <si>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</si>
  <si>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</si>
  <si>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</si>
  <si>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</si>
  <si>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</si>
  <si>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</si>
  <si>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</si>
  <si>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</si>
  <si>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 - štítky, plán únikových cest apod.</t>
  </si>
  <si>
    <t>---</t>
  </si>
  <si>
    <t>512</t>
  </si>
  <si>
    <t>569358242</t>
  </si>
  <si>
    <t>999-2004</t>
  </si>
  <si>
    <t>Dokumentace skutečného provedené stavby</t>
  </si>
  <si>
    <t>Kč</t>
  </si>
  <si>
    <t>1024</t>
  </si>
  <si>
    <t>-1939008846</t>
  </si>
  <si>
    <t>Vedlejší rozpočtové náklady</t>
  </si>
  <si>
    <t>5</t>
  </si>
  <si>
    <t>VRN3</t>
  </si>
  <si>
    <t>Zařízení staveniště</t>
  </si>
  <si>
    <t>3</t>
  </si>
  <si>
    <t>030001000</t>
  </si>
  <si>
    <t>CS ÚRS 2017 01</t>
  </si>
  <si>
    <t>-958273544</t>
  </si>
  <si>
    <t>10 - Bourací práce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</si>
  <si>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</si>
  <si>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</si>
  <si>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</si>
  <si>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</si>
  <si>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</si>
  <si>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</si>
  <si>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</si>
  <si>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</si>
  <si>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>HSV</t>
  </si>
  <si>
    <t>Práce a dodávky HSV</t>
  </si>
  <si>
    <t>9</t>
  </si>
  <si>
    <t>Ostatní konstrukce a práce, bourání</t>
  </si>
  <si>
    <t>965081113</t>
  </si>
  <si>
    <t>Bourání dlažby z dlaždic půdních plochy přes 1 m2</t>
  </si>
  <si>
    <t>m2</t>
  </si>
  <si>
    <t>CS ÚRS 2024 02</t>
  </si>
  <si>
    <t>-405449084</t>
  </si>
  <si>
    <t>VV</t>
  </si>
  <si>
    <t>22,6*10,65</t>
  </si>
  <si>
    <t>965082933</t>
  </si>
  <si>
    <t>Odstranění násypů pod podlahami tl do 200 mm pl přes 2 m2</t>
  </si>
  <si>
    <t>m3</t>
  </si>
  <si>
    <t>-107834159</t>
  </si>
  <si>
    <t>22,6*10,65*0,15</t>
  </si>
  <si>
    <t>968072455</t>
  </si>
  <si>
    <t>Vybourání kovových dveřních zárubní pl do 2 m2</t>
  </si>
  <si>
    <t>470752889</t>
  </si>
  <si>
    <t>1*2*3</t>
  </si>
  <si>
    <t>978011191</t>
  </si>
  <si>
    <t>Otlučení (osekání) vnitřní vápenné nebo vápenocementové omítky stropů v rozsahu přes 50 do 100 %</t>
  </si>
  <si>
    <t>783733917</t>
  </si>
  <si>
    <t>5,85*4,65 "schodiště</t>
  </si>
  <si>
    <t>4,85*3,95 "schodišťová hala</t>
  </si>
  <si>
    <t>978013191</t>
  </si>
  <si>
    <t>Otlučení (osekání) vnitřní vápenné nebo vápenocementové omítky stěn v rozsahu přes 50 do 100 %</t>
  </si>
  <si>
    <t>410104291</t>
  </si>
  <si>
    <t>(5,85*2+4,65*2)*3,61 "schodiště</t>
  </si>
  <si>
    <t>(4,85*2+3,95*2)*3,61 "schodišťová hala</t>
  </si>
  <si>
    <t>(1,5*2+0,6*2+1,95*2+0,45*2+1,05*2+0,6*2+1,8*2+0,6*2)*4 "komíny</t>
  </si>
  <si>
    <t>997</t>
  </si>
  <si>
    <t>Přesun sutě</t>
  </si>
  <si>
    <t>6</t>
  </si>
  <si>
    <t>997013213</t>
  </si>
  <si>
    <t>Vnitrostaveništní doprava suti a vybouraných hmot pro budovy v přes 9 do 12 m ručně</t>
  </si>
  <si>
    <t>t</t>
  </si>
  <si>
    <t>-524706767</t>
  </si>
  <si>
    <t>7</t>
  </si>
  <si>
    <t>997013501</t>
  </si>
  <si>
    <t>Odvoz suti a vybouraných hmot na skládku nebo meziskládku do 1 km se složením</t>
  </si>
  <si>
    <t>-1887072441</t>
  </si>
  <si>
    <t>8</t>
  </si>
  <si>
    <t>997013509</t>
  </si>
  <si>
    <t>Příplatek k odvozu suti a vybouraných hmot na skládku ZKD 1 km přes 1 km</t>
  </si>
  <si>
    <t>-823171769</t>
  </si>
  <si>
    <t>87,5*9 'Přepočtené koeficientem množství</t>
  </si>
  <si>
    <t>997013631</t>
  </si>
  <si>
    <t>Poplatek za uložení na skládce (skládkovné) stavebního odpadu směsného kód odpadu 17 09 04</t>
  </si>
  <si>
    <t>202863625</t>
  </si>
  <si>
    <t>997013814</t>
  </si>
  <si>
    <t>Poplatek za uložení na skládce (skládkovné) stavebního odpadu izolací kód odpadu 17 06 04</t>
  </si>
  <si>
    <t>-1906242675</t>
  </si>
  <si>
    <t>11</t>
  </si>
  <si>
    <t>997013863</t>
  </si>
  <si>
    <t>Poplatek za uložení stavebního odpadu na recyklační skládce (skládkovné) cihelného kód odpadu 17 01 02</t>
  </si>
  <si>
    <t>-1681549771</t>
  </si>
  <si>
    <t>PSV</t>
  </si>
  <si>
    <t>Práce a dodávky PSV</t>
  </si>
  <si>
    <t>712</t>
  </si>
  <si>
    <t>Povlakové krytiny</t>
  </si>
  <si>
    <t>712361803</t>
  </si>
  <si>
    <t>Odstranění povlakové krytiny střech do 10° z fólií přilepených v plné ploše</t>
  </si>
  <si>
    <t>16</t>
  </si>
  <si>
    <t>921560901</t>
  </si>
  <si>
    <t>713</t>
  </si>
  <si>
    <t>Izolace tepelné</t>
  </si>
  <si>
    <t>13</t>
  </si>
  <si>
    <t>713110813</t>
  </si>
  <si>
    <t>Odstranění tepelné izolace stropů volně kladené z vláknitých materiálů suchých tl přes 100 do 200 mm</t>
  </si>
  <si>
    <t>954396137</t>
  </si>
  <si>
    <t>14</t>
  </si>
  <si>
    <t>713110843</t>
  </si>
  <si>
    <t>Odstranění tepelné izolace stropů lepené z vláknitých materiálů suchých tl přes 100 do 200 mm</t>
  </si>
  <si>
    <t>-537900217</t>
  </si>
  <si>
    <t>762</t>
  </si>
  <si>
    <t>Konstrukce tesařské</t>
  </si>
  <si>
    <t>15</t>
  </si>
  <si>
    <t>762811811</t>
  </si>
  <si>
    <t>Demontáž záklopů stropů z hrubých prken tl do 32 mm</t>
  </si>
  <si>
    <t>2135112395</t>
  </si>
  <si>
    <t>764</t>
  </si>
  <si>
    <t>Konstrukce klempířské</t>
  </si>
  <si>
    <t>764002811</t>
  </si>
  <si>
    <t>Demontáž okapového plechu do suti v krytině povlakové</t>
  </si>
  <si>
    <t>m</t>
  </si>
  <si>
    <t>400894486</t>
  </si>
  <si>
    <t>17</t>
  </si>
  <si>
    <t>764002841</t>
  </si>
  <si>
    <t>Demontáž oplechování horních ploch zdí a nadezdívek do suti</t>
  </si>
  <si>
    <t>362854005</t>
  </si>
  <si>
    <t>11,12+4,98+0,35+4,27+0,43</t>
  </si>
  <si>
    <t>20 - Stavební část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</si>
  <si>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</si>
  <si>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</si>
  <si>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</si>
  <si>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</si>
  <si>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</si>
  <si>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</si>
  <si>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</si>
  <si>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</si>
  <si>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</si>
  <si>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</si>
  <si>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Svislé a kompletní konstrukce</t>
  </si>
  <si>
    <t>310238211</t>
  </si>
  <si>
    <t>Zazdívka otvorů pl přes 0,25 do 1 m2 ve zdivu nadzákladovém cihlami pálenými na MVC</t>
  </si>
  <si>
    <t>1698612132</t>
  </si>
  <si>
    <t>0,5 "doplnění zdiva komínů</t>
  </si>
  <si>
    <t>342272225</t>
  </si>
  <si>
    <t>Příčka z pórobetonových hladkých tvárnic na tenkovrstvou maltu tl 100 mm</t>
  </si>
  <si>
    <t>2052408385</t>
  </si>
  <si>
    <t>(2,5+2,15)*3,61</t>
  </si>
  <si>
    <t>-0,8*2</t>
  </si>
  <si>
    <t>342291111</t>
  </si>
  <si>
    <t>Ukotvení příček montážní polyuretanovou pěnou tl příčky do 100 mm</t>
  </si>
  <si>
    <t>-686434155</t>
  </si>
  <si>
    <t>2,5+2,15</t>
  </si>
  <si>
    <t>342291121</t>
  </si>
  <si>
    <t>Ukotvení příček k cihelným konstrukcím plochými kotvami</t>
  </si>
  <si>
    <t>1537101713</t>
  </si>
  <si>
    <t>3,61*2</t>
  </si>
  <si>
    <t>Úpravy povrchů, podlahy a osazování výplní</t>
  </si>
  <si>
    <t>611311141</t>
  </si>
  <si>
    <t>Vápenná omítka štuková dvouvrstvá vnitřních stropů rovných nanášená ručně</t>
  </si>
  <si>
    <t>-702292156</t>
  </si>
  <si>
    <t>612142001</t>
  </si>
  <si>
    <t>Pletivo sklovláknité vnitřních stěn vtlačené do tmelu</t>
  </si>
  <si>
    <t>-1188399515</t>
  </si>
  <si>
    <t>(2,15+2,6)*3,61</t>
  </si>
  <si>
    <t>(2,5+2,05)*2,8</t>
  </si>
  <si>
    <t>612311131</t>
  </si>
  <si>
    <t>Vápenný štuk vnitřních stěn tloušťky do 3 mm</t>
  </si>
  <si>
    <t>1635528826</t>
  </si>
  <si>
    <t>612311141</t>
  </si>
  <si>
    <t>Vápenná omítka štuková dvouvrstvá vnitřních stěn nanášená ručně</t>
  </si>
  <si>
    <t>593557236</t>
  </si>
  <si>
    <t>613631001</t>
  </si>
  <si>
    <t>Spárování spárovací maltou vnitřních pohledových ploch pilířů nebo sloupů z cihel</t>
  </si>
  <si>
    <t>1284081456</t>
  </si>
  <si>
    <t>632450131</t>
  </si>
  <si>
    <t>Vyrovnávací cementový potěr tl přes 10 do 20 mm ze suchých směsí provedený v ploše</t>
  </si>
  <si>
    <t>29731</t>
  </si>
  <si>
    <t>642945111</t>
  </si>
  <si>
    <t>Osazování protipožárních nebo protiplynových zárubní dveří jednokřídlových do 2,5 m2</t>
  </si>
  <si>
    <t>kus</t>
  </si>
  <si>
    <t>752816495</t>
  </si>
  <si>
    <t>M</t>
  </si>
  <si>
    <t>55331564</t>
  </si>
  <si>
    <t>zárubeň jednokřídlá ocelová pro zdění s protipožární úpravou tl stěny 110-150mm rozměru 1000/1970, 2100mm</t>
  </si>
  <si>
    <t>-175848025</t>
  </si>
  <si>
    <t>998</t>
  </si>
  <si>
    <t>Přesun hmot</t>
  </si>
  <si>
    <t>998018002</t>
  </si>
  <si>
    <t>Přesun hmot pro budovy ruční pro budovy v přes 6 do 12 m</t>
  </si>
  <si>
    <t>491440435</t>
  </si>
  <si>
    <t>712311101</t>
  </si>
  <si>
    <t>Provedení povlakové krytiny střech do 10° za studena lakem penetračním nebo asfaltovým</t>
  </si>
  <si>
    <t>679318835</t>
  </si>
  <si>
    <t>11163150</t>
  </si>
  <si>
    <t>lak penetrační asfaltový</t>
  </si>
  <si>
    <t>32</t>
  </si>
  <si>
    <t>512074539</t>
  </si>
  <si>
    <t>67,606*0,00032 'Přepočtené koeficientem množství</t>
  </si>
  <si>
    <t>712341559</t>
  </si>
  <si>
    <t>Provedení povlakové krytiny střech do 10° pásy NAIP přitavením v plné ploše</t>
  </si>
  <si>
    <t>-1675672504</t>
  </si>
  <si>
    <t>50,75+(4,98+11,12+4,27+0,35*2)*(0,5+0,3)</t>
  </si>
  <si>
    <t>62855001</t>
  </si>
  <si>
    <t>pás asfaltový natavitelný modifikovaný SBS s vložkou z polyesterové rohože a spalitelnou PE fólií nebo jemnozrnným minerálním posypem na horním povrchu tl 4,0mm</t>
  </si>
  <si>
    <t>988600017</t>
  </si>
  <si>
    <t>67,606*1,15 'Přepočtené koeficientem množství</t>
  </si>
  <si>
    <t>18</t>
  </si>
  <si>
    <t>712363352</t>
  </si>
  <si>
    <t>Povlakové krytiny střech do 10° z tvarovaných poplastovaných lišt délky 2 m koutová lišta vnitřní rš 100 mm</t>
  </si>
  <si>
    <t>-2105051447</t>
  </si>
  <si>
    <t>(4,98+11,12+4,27+0,35*2)</t>
  </si>
  <si>
    <t>19</t>
  </si>
  <si>
    <t>712363357</t>
  </si>
  <si>
    <t>Povlakové krytiny střech do 10° z tvarovaných poplastovaných lišt délky 2 m okapnice široká rš 250 mm</t>
  </si>
  <si>
    <t>-530435467</t>
  </si>
  <si>
    <t>712363358</t>
  </si>
  <si>
    <t>Povlakové krytiny střech do 10° z tvarovaných poplastovaných lišt délky 2 m závětrná lišta rš 250 mm</t>
  </si>
  <si>
    <t>1608118412</t>
  </si>
  <si>
    <t>712363405</t>
  </si>
  <si>
    <t>Provedení povlak krytiny mechanicky kotvenou do betonu TI tl do 100 mm krajní pole, budova v do 18 m</t>
  </si>
  <si>
    <t>1881016830</t>
  </si>
  <si>
    <t>50,75+(4,98+11,12+4,27+0,35*2)*(0,3+0,3)</t>
  </si>
  <si>
    <t>22</t>
  </si>
  <si>
    <t>28322065</t>
  </si>
  <si>
    <t>fólie hydroizolační střešní mPVC mechanicky kotvená se zvýšenou požární odolností tl 1,8mm</t>
  </si>
  <si>
    <t>-891894900</t>
  </si>
  <si>
    <t>63,392*1,15 'Přepočtené koeficientem množství</t>
  </si>
  <si>
    <t>23</t>
  </si>
  <si>
    <t>712-1</t>
  </si>
  <si>
    <t>Podkladní překližka - viz D.1.1.8</t>
  </si>
  <si>
    <t>-100484135</t>
  </si>
  <si>
    <t>24</t>
  </si>
  <si>
    <t>712-2</t>
  </si>
  <si>
    <t>Provedení okapu - viz D1.1.9</t>
  </si>
  <si>
    <t>-1600429817</t>
  </si>
  <si>
    <t>25</t>
  </si>
  <si>
    <t>998712202</t>
  </si>
  <si>
    <t>Přesun hmot procentní pro krytiny povlakové v objektech v přes 6 do 12 m</t>
  </si>
  <si>
    <t>%</t>
  </si>
  <si>
    <t>-1394337219</t>
  </si>
  <si>
    <t>26</t>
  </si>
  <si>
    <t>713111121</t>
  </si>
  <si>
    <t>Montáž izolace tepelné spodem stropů s uchycením drátem rohoží, pásů, dílců, desek</t>
  </si>
  <si>
    <t>-632005969</t>
  </si>
  <si>
    <t>7,53*2*17,45*2</t>
  </si>
  <si>
    <t>3,64*10,65*2*2</t>
  </si>
  <si>
    <t>27</t>
  </si>
  <si>
    <t>63152133</t>
  </si>
  <si>
    <t>pás tepelně izolační univerzální λ=0,034-0,035 tl 100mm</t>
  </si>
  <si>
    <t>-1666761403</t>
  </si>
  <si>
    <t>340,329*1,05 'Přepočtené koeficientem množství</t>
  </si>
  <si>
    <t>28</t>
  </si>
  <si>
    <t>63152135</t>
  </si>
  <si>
    <t>pás tepelně izolační univerzální λ=0,034-0,035 tl 140mm</t>
  </si>
  <si>
    <t>726969604</t>
  </si>
  <si>
    <t>29</t>
  </si>
  <si>
    <t>713121111</t>
  </si>
  <si>
    <t>Montáž izolace tepelné podlah volně kladenými rohožemi, pásy, dílci, deskami 1 vrstva</t>
  </si>
  <si>
    <t>-2097500728</t>
  </si>
  <si>
    <t>63231203</t>
  </si>
  <si>
    <t>deska čedičová minerální pro snížení kročejového hluku (max. zatížení 5 kN/m2) tl 40mm</t>
  </si>
  <si>
    <t>-1568889252</t>
  </si>
  <si>
    <t>240,69*1,05 'Přepočtené koeficientem množství</t>
  </si>
  <si>
    <t>31</t>
  </si>
  <si>
    <t>713-1</t>
  </si>
  <si>
    <t>Kontrola doplňkové hydroizolační vrstvy DHV a její případná oprava  - neoceňovat</t>
  </si>
  <si>
    <t>-618740690</t>
  </si>
  <si>
    <t>713131121</t>
  </si>
  <si>
    <t>Montáž izolace tepelné stěn přichycením dráty rohoží, pásů, dílců, desek</t>
  </si>
  <si>
    <t>1379955605</t>
  </si>
  <si>
    <t>(22,6*2+10,65*2)*1,57*2</t>
  </si>
  <si>
    <t>5,2*0,78*2</t>
  </si>
  <si>
    <t>1,66*9,8*0,5*2</t>
  </si>
  <si>
    <t>33</t>
  </si>
  <si>
    <t>478791461</t>
  </si>
  <si>
    <t>116,595*1,05 'Přepočtené koeficientem množství</t>
  </si>
  <si>
    <t>34</t>
  </si>
  <si>
    <t>63152102</t>
  </si>
  <si>
    <t>pás tepelně izolační univerzální λ=0,032-0,033 tl 140mm</t>
  </si>
  <si>
    <t>-1483968099</t>
  </si>
  <si>
    <t>35</t>
  </si>
  <si>
    <t>713131141</t>
  </si>
  <si>
    <t>Montáž izolace tepelné stěn lepením celoplošně rohoží, pásů, dílců, desek</t>
  </si>
  <si>
    <t>2112160250</t>
  </si>
  <si>
    <t>(4,98+11,12+4,27+0,35*2)*(0,3+0,3)</t>
  </si>
  <si>
    <t>36</t>
  </si>
  <si>
    <t>28375912</t>
  </si>
  <si>
    <t>deska EPS 150 pro konstrukce s vysokým zatížením λ=0,035 tl 80mm</t>
  </si>
  <si>
    <t>-1584481204</t>
  </si>
  <si>
    <t>12,642*1,05 'Přepočtené koeficientem množství</t>
  </si>
  <si>
    <t>37</t>
  </si>
  <si>
    <t>713141152</t>
  </si>
  <si>
    <t>Montáž izolace tepelné střech plochých kladené volně 2 vrstvy rohoží, pásů, dílců, desek</t>
  </si>
  <si>
    <t>-490203663</t>
  </si>
  <si>
    <t>38</t>
  </si>
  <si>
    <t>28376501</t>
  </si>
  <si>
    <t>deska izolační PIR s oboustranným textilním rounem λ=0,026 tl 100mm</t>
  </si>
  <si>
    <t>1223302072</t>
  </si>
  <si>
    <t>50,75*2,1 'Přepočtené koeficientem množství</t>
  </si>
  <si>
    <t>39</t>
  </si>
  <si>
    <t>713141243</t>
  </si>
  <si>
    <t>Přikotvení tepelné izolace šrouby do betonu pro izolaci tl přes 140 do 200 mm</t>
  </si>
  <si>
    <t>1770133103</t>
  </si>
  <si>
    <t>998713202</t>
  </si>
  <si>
    <t>Přesun hmot procentní pro izolace tepelné v objektech v přes 6 do 12 m</t>
  </si>
  <si>
    <t>1218046383</t>
  </si>
  <si>
    <t>41</t>
  </si>
  <si>
    <t>762085113</t>
  </si>
  <si>
    <t>Montáž svorníků nebo šroubů dl přes 300 do 450 mm</t>
  </si>
  <si>
    <t>178605950</t>
  </si>
  <si>
    <t>4 "doplnění pásků u plných vazeb 14x22 (C-24)</t>
  </si>
  <si>
    <t>42</t>
  </si>
  <si>
    <t>31197006</t>
  </si>
  <si>
    <t>tyč závitová Pz 4.6 M16</t>
  </si>
  <si>
    <t>-876967730</t>
  </si>
  <si>
    <t>43</t>
  </si>
  <si>
    <t>31111008</t>
  </si>
  <si>
    <t>matice přesná šestihranná Pz DIN 934-8 M16</t>
  </si>
  <si>
    <t>100 kus</t>
  </si>
  <si>
    <t>1205616339</t>
  </si>
  <si>
    <t>44</t>
  </si>
  <si>
    <t>31121032</t>
  </si>
  <si>
    <t>podložka pod dřevěnou konstrukci DIN 440 D 18mm</t>
  </si>
  <si>
    <t>-303270479</t>
  </si>
  <si>
    <t>45</t>
  </si>
  <si>
    <t>762-1</t>
  </si>
  <si>
    <t>Prověření uložení stropních trámů - viz souhrnná TZ</t>
  </si>
  <si>
    <t>-627416101</t>
  </si>
  <si>
    <t>46</t>
  </si>
  <si>
    <t>762081510</t>
  </si>
  <si>
    <t>Plošné hoblování hraněného řeziva zabudovaného do konstrukce</t>
  </si>
  <si>
    <t>1447757637</t>
  </si>
  <si>
    <t>22,6*10,65*2,5</t>
  </si>
  <si>
    <t>47</t>
  </si>
  <si>
    <t>762332923</t>
  </si>
  <si>
    <t>Doplnění části střešní vazby hranoly průřezové pl přes 224 do 288 cm2 včetně materiálu</t>
  </si>
  <si>
    <t>-1277955305</t>
  </si>
  <si>
    <t>5 "ztužující pásky 16x16 - doplnění</t>
  </si>
  <si>
    <t>48</t>
  </si>
  <si>
    <t>762332924</t>
  </si>
  <si>
    <t>Doplnění části střešní vazby hranoly průřezové pl přes 288 do 450 cm2 včetně materiálu</t>
  </si>
  <si>
    <t>-119421221</t>
  </si>
  <si>
    <t>1,6*4 "doplnění pásků u plných vazeb 14x22 (C-24)</t>
  </si>
  <si>
    <t>49</t>
  </si>
  <si>
    <t>762512261</t>
  </si>
  <si>
    <t>Montáž podlahové kce podkladového roštu</t>
  </si>
  <si>
    <t>778753119</t>
  </si>
  <si>
    <t>10,65*33 "KVH 80x100</t>
  </si>
  <si>
    <t>22,6*11 "KVH 60x80</t>
  </si>
  <si>
    <t>0,2*((11*33)-48) "KVH 80x80</t>
  </si>
  <si>
    <t>0,45*48 "KVH 80x80</t>
  </si>
  <si>
    <t>61223263</t>
  </si>
  <si>
    <t>hranol konstrukční KVH lepený průřezu 80x80-280mm nepohledový</t>
  </si>
  <si>
    <t>67305945</t>
  </si>
  <si>
    <t>10,65*33*0,08*0,1 "KVH 80x100</t>
  </si>
  <si>
    <t>2,812*1,1 'Přepočtené koeficientem množství</t>
  </si>
  <si>
    <t>51</t>
  </si>
  <si>
    <t>61223262</t>
  </si>
  <si>
    <t>hranol konstrukční KVH lepený průřezu 60x60-280mm nepohledový</t>
  </si>
  <si>
    <t>-611400849</t>
  </si>
  <si>
    <t>22,6*11*0,06*0,08 "KVH 60x80</t>
  </si>
  <si>
    <t>1,193*1,1 'Přepočtené koeficientem množství</t>
  </si>
  <si>
    <t>52</t>
  </si>
  <si>
    <t>56284616</t>
  </si>
  <si>
    <t>terč rektifikační pro dlažbu H 185-220mm</t>
  </si>
  <si>
    <t>-438197470</t>
  </si>
  <si>
    <t>53</t>
  </si>
  <si>
    <t>56284617-1</t>
  </si>
  <si>
    <t>terč rektifikační pro dlažbu H do 450 mm</t>
  </si>
  <si>
    <t>1145763984</t>
  </si>
  <si>
    <t>54</t>
  </si>
  <si>
    <t>76251-Z</t>
  </si>
  <si>
    <t>Zavětrování konstrukce podlahy pomocí KVH hranolů  80x100</t>
  </si>
  <si>
    <t>2047687562</t>
  </si>
  <si>
    <t>55</t>
  </si>
  <si>
    <t>762523108</t>
  </si>
  <si>
    <t>Položení podlahy z hoblovaných fošen na sraz</t>
  </si>
  <si>
    <t>1557634984</t>
  </si>
  <si>
    <t>56</t>
  </si>
  <si>
    <t>60511022</t>
  </si>
  <si>
    <t>řezivo jehličnaté středové smrk tl 33-100mm dl 2-3,5m</t>
  </si>
  <si>
    <t>-617516089</t>
  </si>
  <si>
    <t>22,6*10,65*0,06</t>
  </si>
  <si>
    <t>14,441*1,1 'Přepočtené koeficientem množství</t>
  </si>
  <si>
    <t>57</t>
  </si>
  <si>
    <t>762595001</t>
  </si>
  <si>
    <t>Spojovací prostředky pro položení dřevěných podlah a zakrytí kanálů</t>
  </si>
  <si>
    <t>654405000</t>
  </si>
  <si>
    <t>22,6*10,65*2</t>
  </si>
  <si>
    <t>58</t>
  </si>
  <si>
    <t>762810027</t>
  </si>
  <si>
    <t>Záklop stropů z desek OSB tl 25 mm na pero a drážku šroubovaných na trámy</t>
  </si>
  <si>
    <t>2057110307</t>
  </si>
  <si>
    <t>59</t>
  </si>
  <si>
    <t>998762202</t>
  </si>
  <si>
    <t>Přesun hmot procentní pro kce tesařské v objektech v přes 6 do 12 m</t>
  </si>
  <si>
    <t>-1328245401</t>
  </si>
  <si>
    <t>763</t>
  </si>
  <si>
    <t>Konstrukce suché výstavby</t>
  </si>
  <si>
    <t>60</t>
  </si>
  <si>
    <t>763111351</t>
  </si>
  <si>
    <t>SDK příčka tl 105 mm profil CW+UW 75 desky 1xDF 15 s izolací EI 60</t>
  </si>
  <si>
    <t>2118319941</t>
  </si>
  <si>
    <t>3,23*2,8*2</t>
  </si>
  <si>
    <t>-0,7*2</t>
  </si>
  <si>
    <t>61</t>
  </si>
  <si>
    <t>763131411</t>
  </si>
  <si>
    <t>SDK podhled desky 1xA 12,5 bez izolace dvouvrstvá spodní kce profil CD+UD</t>
  </si>
  <si>
    <t>514552884</t>
  </si>
  <si>
    <t>5,13 "čajová kuchyňka</t>
  </si>
  <si>
    <t>62</t>
  </si>
  <si>
    <t>763131751</t>
  </si>
  <si>
    <t>Montáž parotěsné zábrany do SDK podhledu</t>
  </si>
  <si>
    <t>1342489341</t>
  </si>
  <si>
    <t>63</t>
  </si>
  <si>
    <t>28329276</t>
  </si>
  <si>
    <t>fólie PE vyztužená pro parotěsnou vrstvu (reakce na oheň - třída E) 140g/m2</t>
  </si>
  <si>
    <t>-467346022</t>
  </si>
  <si>
    <t>768,658*1,1235 'Přepočtené koeficientem množství</t>
  </si>
  <si>
    <t>64</t>
  </si>
  <si>
    <t>763131752</t>
  </si>
  <si>
    <t>Montáž jedné vrstvy tepelné izolace do SDK podhledu</t>
  </si>
  <si>
    <t>1689109309</t>
  </si>
  <si>
    <t>65</t>
  </si>
  <si>
    <t>63166740</t>
  </si>
  <si>
    <t>pás tepelně izolační univerzální λ=0,038-0,039 tl 40mm</t>
  </si>
  <si>
    <t>-783582435</t>
  </si>
  <si>
    <t>768,658*1,05 'Přepočtené koeficientem množství</t>
  </si>
  <si>
    <t>66</t>
  </si>
  <si>
    <t>763161721-1</t>
  </si>
  <si>
    <t>SDK podkroví deska 1xDF 15 bez TI dvouvrstvá spodní kce profil CD+UD na krokvových závěsech</t>
  </si>
  <si>
    <t>1019516895</t>
  </si>
  <si>
    <t>(22,6*2+10,65*2)*1,14</t>
  </si>
  <si>
    <t>5,2*0,78</t>
  </si>
  <si>
    <t>1,66*9,8*0,5</t>
  </si>
  <si>
    <t>67</t>
  </si>
  <si>
    <t>998763402</t>
  </si>
  <si>
    <t>Přesun hmot procentní pro konstrukce montované z desek v objektech v přes 6 do 12 m</t>
  </si>
  <si>
    <t>1347363496</t>
  </si>
  <si>
    <t>68</t>
  </si>
  <si>
    <t>764216602</t>
  </si>
  <si>
    <t>Oplechování rovných parapetů mechanicky kotvené z Pz s povrchovou úpravou rš 200 mm</t>
  </si>
  <si>
    <t>686661016</t>
  </si>
  <si>
    <t>0,8*3+0,65*2</t>
  </si>
  <si>
    <t>69</t>
  </si>
  <si>
    <t>998764202</t>
  </si>
  <si>
    <t>Přesun hmot procentní pro konstrukce klempířské v objektech v přes 6 do 12 m</t>
  </si>
  <si>
    <t>211727942</t>
  </si>
  <si>
    <t>765</t>
  </si>
  <si>
    <t>Krytina skládaná</t>
  </si>
  <si>
    <t>70</t>
  </si>
  <si>
    <t>765115302</t>
  </si>
  <si>
    <t>Montáž střešního výlezu pl jednotlivě přes 0,25 m2 pro keramickou krytinu</t>
  </si>
  <si>
    <t>2070328717</t>
  </si>
  <si>
    <t>71</t>
  </si>
  <si>
    <t>55345010-1</t>
  </si>
  <si>
    <t>výlez na střechu 650x550</t>
  </si>
  <si>
    <t>1629110568</t>
  </si>
  <si>
    <t>72</t>
  </si>
  <si>
    <t>765192811</t>
  </si>
  <si>
    <t>Demontáž střešního výlezu jakékoliv plochy</t>
  </si>
  <si>
    <t>-1379073795</t>
  </si>
  <si>
    <t>73</t>
  </si>
  <si>
    <t>998765202</t>
  </si>
  <si>
    <t>Přesun hmot procentní pro krytiny skládané v objektech v přes 6 do 12 m</t>
  </si>
  <si>
    <t>-605437800</t>
  </si>
  <si>
    <t>766</t>
  </si>
  <si>
    <t>Konstrukce truhlářské</t>
  </si>
  <si>
    <t>74</t>
  </si>
  <si>
    <t>766621621</t>
  </si>
  <si>
    <t>Montáž dřevěných oken plochy do 1 m2 zdvojených otevíravých do dřevěné konstrukce</t>
  </si>
  <si>
    <t>775504722</t>
  </si>
  <si>
    <t>75</t>
  </si>
  <si>
    <t>Okno dřevěné 800x450 trojsklo - 1</t>
  </si>
  <si>
    <t>1768385989</t>
  </si>
  <si>
    <t>76</t>
  </si>
  <si>
    <t>Okno dřevěné 650x800 trojsklo - 2</t>
  </si>
  <si>
    <t>1245884649</t>
  </si>
  <si>
    <t>77</t>
  </si>
  <si>
    <t>766660022</t>
  </si>
  <si>
    <t>Montáž dveřních křídel otvíravých jednokřídlových š přes 0,8 m požárních do ocelové zárubně</t>
  </si>
  <si>
    <t>358709659</t>
  </si>
  <si>
    <t>78</t>
  </si>
  <si>
    <t>61161028</t>
  </si>
  <si>
    <t>dveře jednokřídlé dřevotřískové protipožární EI (EW) 30 D3 povrch lakovaný plné 1000x1970-2100mm</t>
  </si>
  <si>
    <t>1074289086</t>
  </si>
  <si>
    <t>79</t>
  </si>
  <si>
    <t>766660717PO</t>
  </si>
  <si>
    <t>Montáž samozavírače na ocelovou zárubeň a dveřní křídlo PO</t>
  </si>
  <si>
    <t>-1319908965</t>
  </si>
  <si>
    <t>80</t>
  </si>
  <si>
    <t>54917250</t>
  </si>
  <si>
    <t>samozavírač dveří hydraulický</t>
  </si>
  <si>
    <t>1842326341</t>
  </si>
  <si>
    <t>81</t>
  </si>
  <si>
    <t>766660728</t>
  </si>
  <si>
    <t>Montáž dveřního interiérového kování - zámku</t>
  </si>
  <si>
    <t>1668748635</t>
  </si>
  <si>
    <t>82</t>
  </si>
  <si>
    <t>54924011</t>
  </si>
  <si>
    <t>zámek zadlabací vložkový pravolevý rozteč 90x50,5mm</t>
  </si>
  <si>
    <t>-302649949</t>
  </si>
  <si>
    <t>83</t>
  </si>
  <si>
    <t>766660729</t>
  </si>
  <si>
    <t>Montáž dveřního interiérového kování - štítku s klikou</t>
  </si>
  <si>
    <t>-1976002605</t>
  </si>
  <si>
    <t>84</t>
  </si>
  <si>
    <t>54914123</t>
  </si>
  <si>
    <t>kování rozetové klika/klika</t>
  </si>
  <si>
    <t>-1875011359</t>
  </si>
  <si>
    <t>85</t>
  </si>
  <si>
    <t>766694111</t>
  </si>
  <si>
    <t>Montáž parapetních desek dřevěných nebo plastových š do 30 cm dl do 1,0 m</t>
  </si>
  <si>
    <t>CS ÚRS 2022 02</t>
  </si>
  <si>
    <t>-1552875291</t>
  </si>
  <si>
    <t>86</t>
  </si>
  <si>
    <t>P2</t>
  </si>
  <si>
    <t>Parapet dřevěný dl. 650 mm</t>
  </si>
  <si>
    <t>-1946579528</t>
  </si>
  <si>
    <t>87</t>
  </si>
  <si>
    <t>766694121</t>
  </si>
  <si>
    <t>Montáž parapetních desek dřevěných nebo plastových š přes 30 cm dl do 1,0 m</t>
  </si>
  <si>
    <t>-1308777133</t>
  </si>
  <si>
    <t>88</t>
  </si>
  <si>
    <t>P-1</t>
  </si>
  <si>
    <t>Parapet dřevěný dl.800 mm</t>
  </si>
  <si>
    <t>1070245957</t>
  </si>
  <si>
    <t>89</t>
  </si>
  <si>
    <t>766-LP</t>
  </si>
  <si>
    <t>M+D podheld lamelový z dubových latí 60x40 osazen na latích 40x100 vč.ochraného nátěru - provedení dle PD</t>
  </si>
  <si>
    <t>851790203</t>
  </si>
  <si>
    <t>4*17,45</t>
  </si>
  <si>
    <t>90</t>
  </si>
  <si>
    <t>766-KL</t>
  </si>
  <si>
    <t>M+D kuchyňská linka vč.vybavení - viz PD</t>
  </si>
  <si>
    <t>-1778739903</t>
  </si>
  <si>
    <t>91</t>
  </si>
  <si>
    <t>766-3</t>
  </si>
  <si>
    <t>M+D dveře dřevěné vč.masivího rámu 900x1970 EI 30 DP3+C2 - 3 - viz PD</t>
  </si>
  <si>
    <t>1759812529</t>
  </si>
  <si>
    <t>92</t>
  </si>
  <si>
    <t>766-4</t>
  </si>
  <si>
    <t>M+D dveře dřevěné vč.masivího rámu 800x1970 EI 30 DP3+C2 - 4 - viz PD</t>
  </si>
  <si>
    <t>-2067243859</t>
  </si>
  <si>
    <t>93</t>
  </si>
  <si>
    <t>766-5</t>
  </si>
  <si>
    <t>M+D dveře dřevěné vč.masivího rámu 700x1970 - 5 - viz PD</t>
  </si>
  <si>
    <t>-334002739</t>
  </si>
  <si>
    <t>94</t>
  </si>
  <si>
    <t>998766202</t>
  </si>
  <si>
    <t>Přesun hmot procentní pro kce truhlářské v objektech v přes 6 do 12 m</t>
  </si>
  <si>
    <t>-680458947</t>
  </si>
  <si>
    <t>767</t>
  </si>
  <si>
    <t>Konstrukce zámečnické</t>
  </si>
  <si>
    <t>95</t>
  </si>
  <si>
    <t>767-U22</t>
  </si>
  <si>
    <t>Ztužení stávajících vazných trámů pomocí dvojice U220 z obou stran vč.spojovacího materiálu a stavebních výpomocí</t>
  </si>
  <si>
    <t>kg</t>
  </si>
  <si>
    <t>9062944</t>
  </si>
  <si>
    <t>11*2*5*29,4 "U 220</t>
  </si>
  <si>
    <t>96</t>
  </si>
  <si>
    <t>767-VZT</t>
  </si>
  <si>
    <t>M+D oc.konstrukce pro VZT jednotku vč.povrchové úpravy</t>
  </si>
  <si>
    <t>-1380728220</t>
  </si>
  <si>
    <t>97</t>
  </si>
  <si>
    <t>998767202</t>
  </si>
  <si>
    <t>Přesun hmot procentní pro zámečnické konstrukce v objektech v přes 6 do 12 m</t>
  </si>
  <si>
    <t>1625929420</t>
  </si>
  <si>
    <t>775</t>
  </si>
  <si>
    <t>Podlahy skládané</t>
  </si>
  <si>
    <t>98</t>
  </si>
  <si>
    <t>775591311</t>
  </si>
  <si>
    <t>Podlahy dřevěné, základní lak</t>
  </si>
  <si>
    <t>-1702127924</t>
  </si>
  <si>
    <t>21,96*10,01</t>
  </si>
  <si>
    <t>99</t>
  </si>
  <si>
    <t>775591312</t>
  </si>
  <si>
    <t>Podlahy dřevěné, vrchní lak pro běžnou zátěž</t>
  </si>
  <si>
    <t>424599604</t>
  </si>
  <si>
    <t>219,82*3</t>
  </si>
  <si>
    <t>100</t>
  </si>
  <si>
    <t>775591316</t>
  </si>
  <si>
    <t>Podlahy dřevěné, mezibroušení mezi vrstvami laku</t>
  </si>
  <si>
    <t>-1581098914</t>
  </si>
  <si>
    <t>219,82*2</t>
  </si>
  <si>
    <t>101</t>
  </si>
  <si>
    <t>775591411</t>
  </si>
  <si>
    <t>Podlahy dřevěné, nátěr olejem a voskování</t>
  </si>
  <si>
    <t>432152366</t>
  </si>
  <si>
    <t>102</t>
  </si>
  <si>
    <t>775591920</t>
  </si>
  <si>
    <t>Oprava podlah dřevěných - vysátí povrchu</t>
  </si>
  <si>
    <t>-1403462442</t>
  </si>
  <si>
    <t>103</t>
  </si>
  <si>
    <t>998775202</t>
  </si>
  <si>
    <t>Přesun hmot procentní pro podlahy skládané v objektech v přes 6 do 12 m</t>
  </si>
  <si>
    <t>-1062580672</t>
  </si>
  <si>
    <t>783</t>
  </si>
  <si>
    <t>Dokončovací práce - nátěry</t>
  </si>
  <si>
    <t>104</t>
  </si>
  <si>
    <t>783201201</t>
  </si>
  <si>
    <t>Obroušení tesařských konstrukcí před provedením nátěru</t>
  </si>
  <si>
    <t>546463971</t>
  </si>
  <si>
    <t>4*(0,08*2+0,16*2)*2*5 "kleština 80x160</t>
  </si>
  <si>
    <t>3,2*(0,08*2+0,16*2)*2*14</t>
  </si>
  <si>
    <t>3,9*0,16*4*15 "sloupek 160x160</t>
  </si>
  <si>
    <t>3,7*(0,15*2+0,17*2)*10 "vzpěra 150x170</t>
  </si>
  <si>
    <t>1*0,16*4*29 "ztužující pásky 160x160</t>
  </si>
  <si>
    <t>105</t>
  </si>
  <si>
    <t>783226101</t>
  </si>
  <si>
    <t>Protipožární akrylátový nátěr tesařských konstrukcí</t>
  </si>
  <si>
    <t>948322874</t>
  </si>
  <si>
    <t>106</t>
  </si>
  <si>
    <t>783301311</t>
  </si>
  <si>
    <t>Odmaštění zámečnických konstrukcí vodou ředitelným odmašťovačem</t>
  </si>
  <si>
    <t>-1274971558</t>
  </si>
  <si>
    <t>11*2*5*(0,22*2+0,08*2) "U 220</t>
  </si>
  <si>
    <t>5*0,3*3 "zárubně</t>
  </si>
  <si>
    <t>107</t>
  </si>
  <si>
    <t>783301401</t>
  </si>
  <si>
    <t>Ometení zámečnických konstrukcí</t>
  </si>
  <si>
    <t>-1021467598</t>
  </si>
  <si>
    <t>108</t>
  </si>
  <si>
    <t>783314201</t>
  </si>
  <si>
    <t>Základní antikorozní jednonásobný syntetický standardní nátěr zámečnických konstrukcí</t>
  </si>
  <si>
    <t>-1004089863</t>
  </si>
  <si>
    <t>109</t>
  </si>
  <si>
    <t>783315101</t>
  </si>
  <si>
    <t>Mezinátěr jednonásobný syntetický standardní zámečnických konstrukcí</t>
  </si>
  <si>
    <t>669801077</t>
  </si>
  <si>
    <t>110</t>
  </si>
  <si>
    <t>783317101</t>
  </si>
  <si>
    <t>Krycí jednonásobný syntetický standardní nátěr zámečnických konstrukcí</t>
  </si>
  <si>
    <t>-1236610805</t>
  </si>
  <si>
    <t>111</t>
  </si>
  <si>
    <t>783324201</t>
  </si>
  <si>
    <t>Základní antikorozní jednonásobný akrylátový nátěr zámečnických konstrukcí</t>
  </si>
  <si>
    <t>683207769</t>
  </si>
  <si>
    <t>112</t>
  </si>
  <si>
    <t>783826655</t>
  </si>
  <si>
    <t>Hydrofobizační transparentní silikonový nátěr lícového zdiva</t>
  </si>
  <si>
    <t>7728265</t>
  </si>
  <si>
    <t>784</t>
  </si>
  <si>
    <t>Dokončovací práce - malby a tapety</t>
  </si>
  <si>
    <t>113</t>
  </si>
  <si>
    <t>784111001</t>
  </si>
  <si>
    <t>Oprášení (ometení ) podkladu v místnostech v do 3,80 m</t>
  </si>
  <si>
    <t>-1138025733</t>
  </si>
  <si>
    <t>5,85*4,65 "schodiště - strop</t>
  </si>
  <si>
    <t>(5,85*2+4,65*2)*3,61 "schodiště - stěny</t>
  </si>
  <si>
    <t>3,23*2,8*2*2 "SDK říčka</t>
  </si>
  <si>
    <t>114</t>
  </si>
  <si>
    <t>784181101</t>
  </si>
  <si>
    <t>Základní akrylátová jednonásobná bezbarvá penetrace podkladu v místnostech v do 3,80 m</t>
  </si>
  <si>
    <t>-292359947</t>
  </si>
  <si>
    <t>115</t>
  </si>
  <si>
    <t>784221101</t>
  </si>
  <si>
    <t>Dvojnásobné bílé malby ze směsí za sucha dobře otěruvzdorných v místnostech do 3,80 m</t>
  </si>
  <si>
    <t>-590758686</t>
  </si>
  <si>
    <t>116</t>
  </si>
  <si>
    <t>999-PBŘ-1</t>
  </si>
  <si>
    <t>Hasící přístroj P6 34A/183B</t>
  </si>
  <si>
    <t>-566931958</t>
  </si>
  <si>
    <t>117</t>
  </si>
  <si>
    <t>999-PBŘ-2</t>
  </si>
  <si>
    <t>Ostatní opatřená dle PBŘ - tabulky apod.</t>
  </si>
  <si>
    <t>-400552840</t>
  </si>
  <si>
    <t>30 -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</si>
  <si>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</si>
  <si>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</si>
  <si>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</si>
  <si>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</si>
  <si>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</si>
  <si>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</si>
  <si>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721</t>
  </si>
  <si>
    <t>Zdravotechnika - vnitřní kanalizace</t>
  </si>
  <si>
    <t>721171902</t>
  </si>
  <si>
    <t>Potrubí z PP vsazení odbočky do hrdla DN 40</t>
  </si>
  <si>
    <t>-981933794</t>
  </si>
  <si>
    <t>721174042</t>
  </si>
  <si>
    <t>Potrubí kanalizační z PP připojovací DN 40</t>
  </si>
  <si>
    <t>1924162878</t>
  </si>
  <si>
    <t>721194104</t>
  </si>
  <si>
    <t>Vyvedení a upevnění odpadních výpustek DN 40</t>
  </si>
  <si>
    <t>-1748684244</t>
  </si>
  <si>
    <t>721226521</t>
  </si>
  <si>
    <t>Zápachová uzávěrka nástěnná pro pračku a myčku DN 40</t>
  </si>
  <si>
    <t>2072718693</t>
  </si>
  <si>
    <t>721290111</t>
  </si>
  <si>
    <t>Zkouška těsnosti potrubí kanalizace vodou DN do 125</t>
  </si>
  <si>
    <t>-1201160553</t>
  </si>
  <si>
    <t>721-SV</t>
  </si>
  <si>
    <t>Stavební výpomoce</t>
  </si>
  <si>
    <t>-2025541001</t>
  </si>
  <si>
    <t>998721202</t>
  </si>
  <si>
    <t>Přesun hmot procentní pro vnitřní kanalizaci v objektech v přes 6 do 12 m</t>
  </si>
  <si>
    <t>2132677732</t>
  </si>
  <si>
    <t>722</t>
  </si>
  <si>
    <t>Zdravotechnika - vnitřní vodovod</t>
  </si>
  <si>
    <t>722130232</t>
  </si>
  <si>
    <t>Potrubí vodovodní ocelové závitové pozinkované svařované běžné DN 20</t>
  </si>
  <si>
    <t>101317752</t>
  </si>
  <si>
    <t>722130991</t>
  </si>
  <si>
    <t>Potrubí pozinkované závitové vsazení odbočky do potrubí oboustranná svěrná spojka DN 20 / G 1/2</t>
  </si>
  <si>
    <t>1460903895</t>
  </si>
  <si>
    <t>722171932</t>
  </si>
  <si>
    <t>Potrubí plastové výměna trub nebo tvarovek D přes 16 do 20 mm</t>
  </si>
  <si>
    <t>-2028872162</t>
  </si>
  <si>
    <t>28654072</t>
  </si>
  <si>
    <t>T-kus jednoznačný PPR D 20mm</t>
  </si>
  <si>
    <t>-1996211006</t>
  </si>
  <si>
    <t>722174002</t>
  </si>
  <si>
    <t>Potrubí vodovodní plastové PPR svar polyfúze PN 16 D 20x2,8 mm</t>
  </si>
  <si>
    <t>1230418791</t>
  </si>
  <si>
    <t>722181221</t>
  </si>
  <si>
    <t>Ochrana vodovodního potrubí přilepenými termoizolačními trubicemi z PE tl přes 6 do 9 mm DN do 22 mm</t>
  </si>
  <si>
    <t>436888984</t>
  </si>
  <si>
    <t>722250142</t>
  </si>
  <si>
    <t>Hydrantový systém s tvarově stálou hadicí D 25 x 20 m prosklený</t>
  </si>
  <si>
    <t>soubor</t>
  </si>
  <si>
    <t>-1375031004</t>
  </si>
  <si>
    <t>722290226</t>
  </si>
  <si>
    <t>Zkouška těsnosti vodovodního potrubí závitového DN do 50</t>
  </si>
  <si>
    <t>-399525152</t>
  </si>
  <si>
    <t>9+16</t>
  </si>
  <si>
    <t>722290234</t>
  </si>
  <si>
    <t>Proplach a dezinfekce vodovodního potrubí DN do 80</t>
  </si>
  <si>
    <t>-289810924</t>
  </si>
  <si>
    <t>722-SV</t>
  </si>
  <si>
    <t>863798896</t>
  </si>
  <si>
    <t>998722202</t>
  </si>
  <si>
    <t>Přesun hmot procentní pro vnitřní vodovod v objektech v přes 6 do 12 m</t>
  </si>
  <si>
    <t>-622063430</t>
  </si>
  <si>
    <t>725</t>
  </si>
  <si>
    <t>Zdravotechnika - zařizovací předměty</t>
  </si>
  <si>
    <t>725211602</t>
  </si>
  <si>
    <t>Umyvadlo keramické bílé šířky 550 mm bez krytu na sifon připevněné na stěnu šrouby</t>
  </si>
  <si>
    <t>-616007228</t>
  </si>
  <si>
    <t>725311121</t>
  </si>
  <si>
    <t>Dřez jednoduchý nerezový se zápachovou uzávěrkou s odkapávací plochou 560x480 mm a miskou</t>
  </si>
  <si>
    <t>783855907</t>
  </si>
  <si>
    <t>725531101</t>
  </si>
  <si>
    <t>Elektrický ohřívač zásobníkový přepadový beztlakový 5 l / 2 kW</t>
  </si>
  <si>
    <t>-1474243372</t>
  </si>
  <si>
    <t>725813111</t>
  </si>
  <si>
    <t>Ventil rohový bez připojovací trubičky nebo flexi hadičky G 1/2"</t>
  </si>
  <si>
    <t>1783559250</t>
  </si>
  <si>
    <t>725813112</t>
  </si>
  <si>
    <t>Ventil rohový pračkový G 3/4"</t>
  </si>
  <si>
    <t>1268438301</t>
  </si>
  <si>
    <t>998725202</t>
  </si>
  <si>
    <t>Přesun hmot procentní pro zařizovací předměty v objektech v přes 6 do 12 m</t>
  </si>
  <si>
    <t>453697587</t>
  </si>
  <si>
    <t>733</t>
  </si>
  <si>
    <t>Ústřední vytápění - rozvodné potrubí</t>
  </si>
  <si>
    <t>733223102</t>
  </si>
  <si>
    <t>Potrubí měděné tvrdé spojované měkkým pájením D 15x1 mm</t>
  </si>
  <si>
    <t>209844083</t>
  </si>
  <si>
    <t>733223103</t>
  </si>
  <si>
    <t>Potrubí měděné tvrdé spojované měkkým pájením D 18x1 mm</t>
  </si>
  <si>
    <t>18282279</t>
  </si>
  <si>
    <t>733223105</t>
  </si>
  <si>
    <t>Potrubí měděné tvrdé spojované měkkým pájením D 28x1,5 mm</t>
  </si>
  <si>
    <t>-104696691</t>
  </si>
  <si>
    <t>733291101</t>
  </si>
  <si>
    <t>Zkouška těsnosti potrubí měděné D do 35x1,5</t>
  </si>
  <si>
    <t>-573573765</t>
  </si>
  <si>
    <t>733293905</t>
  </si>
  <si>
    <t>Vsazení odbočky na potrubí měděné o rozměru D 28x1,5 mm</t>
  </si>
  <si>
    <t>475867231</t>
  </si>
  <si>
    <t>733811251</t>
  </si>
  <si>
    <t>Ochrana potrubí ústředního vytápění termoizolačními trubicemi z PE tl přes 20 do 25 mm DN do 22 mm</t>
  </si>
  <si>
    <t>529293861</t>
  </si>
  <si>
    <t>733811252</t>
  </si>
  <si>
    <t>Ochrana potrubí ústředního vytápění termoizolačními trubicemi z PE tl přes 20 do 25 mm DN přes 22 do 45 mm</t>
  </si>
  <si>
    <t>1551534894</t>
  </si>
  <si>
    <t>733-SV</t>
  </si>
  <si>
    <t>111702649</t>
  </si>
  <si>
    <t>998733202</t>
  </si>
  <si>
    <t>Přesun hmot procentní pro rozvody potrubí v objektech v přes 6 do 12 m</t>
  </si>
  <si>
    <t>-960287121</t>
  </si>
  <si>
    <t>734</t>
  </si>
  <si>
    <t>Ústřední vytápění - armatury</t>
  </si>
  <si>
    <t>734221686</t>
  </si>
  <si>
    <t>Termostatická hlavice vosková PN 10 do 110°C otopných těles VK</t>
  </si>
  <si>
    <t>1922038594</t>
  </si>
  <si>
    <t>734261406</t>
  </si>
  <si>
    <t>Armatura připojovací přímá G 1/2x18 PN 10 do 110°C radiátorů typu VK</t>
  </si>
  <si>
    <t>-1331097916</t>
  </si>
  <si>
    <t>734291122</t>
  </si>
  <si>
    <t>Kohout plnící a vypouštěcí G 3/8 PN 10 do 90°C závitový</t>
  </si>
  <si>
    <t>-1791934074</t>
  </si>
  <si>
    <t>998734202</t>
  </si>
  <si>
    <t>Přesun hmot procentní pro armatury v objektech v přes 6 do 12 m</t>
  </si>
  <si>
    <t>-102263850</t>
  </si>
  <si>
    <t>735</t>
  </si>
  <si>
    <t>Ústřední vytápění - otopná tělesa</t>
  </si>
  <si>
    <t>735152452</t>
  </si>
  <si>
    <t>Otopné těleso panelové VK dvoudeskové 1 přídavná přestupní plocha výška/délka 500/500 mm výkon 559 W</t>
  </si>
  <si>
    <t>-299545749</t>
  </si>
  <si>
    <t>735152555</t>
  </si>
  <si>
    <t>Otopné těleso panelové VK dvoudeskové 2 přídavné přestupní plochy výška/délka 500/800 mm výkon 1162 W</t>
  </si>
  <si>
    <t>-1314036128</t>
  </si>
  <si>
    <t>998735202</t>
  </si>
  <si>
    <t>Přesun hmot procentní pro otopná tělesa v objektech v přes 6 do 12 m</t>
  </si>
  <si>
    <t>208850497</t>
  </si>
  <si>
    <t>40 - VZT</t>
  </si>
  <si>
    <t xml:space="preserve">    751 - Vzduchotechnika</t>
  </si>
  <si>
    <t>751</t>
  </si>
  <si>
    <t>Vzduchotechnika</t>
  </si>
  <si>
    <t>751-VZTJ</t>
  </si>
  <si>
    <t>Montáž a zprovoznění VZT jednotky</t>
  </si>
  <si>
    <t>1817284616</t>
  </si>
  <si>
    <t>429-VZTJ</t>
  </si>
  <si>
    <t>VZT jednotka 600 m3/h s hrdly nahoru - specifikace viz PD</t>
  </si>
  <si>
    <t>-520657372</t>
  </si>
  <si>
    <t>751322011</t>
  </si>
  <si>
    <t>Montáž talířového ventilu D do 100 mm</t>
  </si>
  <si>
    <t>1649770053</t>
  </si>
  <si>
    <t>429PCA100</t>
  </si>
  <si>
    <t>Distribuční element PCA-100</t>
  </si>
  <si>
    <t>-1837581439</t>
  </si>
  <si>
    <t>751322012</t>
  </si>
  <si>
    <t>Montáž talířového ventilu D přes 100 do 200 mm</t>
  </si>
  <si>
    <t>968701655</t>
  </si>
  <si>
    <t>429PCA125</t>
  </si>
  <si>
    <t>Distribuční element PCA-125</t>
  </si>
  <si>
    <t>-2144255847</t>
  </si>
  <si>
    <t>751344112</t>
  </si>
  <si>
    <t>Montáž tlumiče hluku pro kruhové potrubí D přes 100 do 200 mm</t>
  </si>
  <si>
    <t>-2108656021</t>
  </si>
  <si>
    <t>42976006</t>
  </si>
  <si>
    <t>tlumič hluku kruhový Pz, D 200mm, l=1000mm</t>
  </si>
  <si>
    <t>710652334</t>
  </si>
  <si>
    <t>751510041</t>
  </si>
  <si>
    <t>Vzduchotechnické potrubí z pozinkovaného plechu kruhové spirálně vinutá trouba bez příruby D do 100 mm</t>
  </si>
  <si>
    <t>911728974</t>
  </si>
  <si>
    <t>1 "SR 100 - vč.tvarovek</t>
  </si>
  <si>
    <t>751510042</t>
  </si>
  <si>
    <t>Vzduchotechnické potrubí z pozinkovaného plechu kruhové spirálně vinutá trouba bez příruby D přes 100 do 200 mm</t>
  </si>
  <si>
    <t>1646827489</t>
  </si>
  <si>
    <t>15 "SR 125 vč.tvarovek</t>
  </si>
  <si>
    <t>23 "SR 140 vč.tvarovek</t>
  </si>
  <si>
    <t>1 "SR 160 vč.tvarovek</t>
  </si>
  <si>
    <t>4 "SR 180 vč.tvarovek</t>
  </si>
  <si>
    <t>8 "SR 200 vč.tvarovek</t>
  </si>
  <si>
    <t>751514776</t>
  </si>
  <si>
    <t>Montáž protidešťové stříšky nebo výfukové hlavice do plechového potrubí kruhové bez příruby D přes 100 do 200 mm</t>
  </si>
  <si>
    <t>1758121179</t>
  </si>
  <si>
    <t>42974006</t>
  </si>
  <si>
    <t>stříška protidešťová s lemem Pz D 180mm</t>
  </si>
  <si>
    <t>1997658869</t>
  </si>
  <si>
    <t>751-1</t>
  </si>
  <si>
    <t>Závěsný materiál</t>
  </si>
  <si>
    <t>497510464</t>
  </si>
  <si>
    <t>751-2</t>
  </si>
  <si>
    <t>597403268</t>
  </si>
  <si>
    <t>50 - Elektroinstalace</t>
  </si>
  <si>
    <t xml:space="preserve"> </t>
  </si>
  <si>
    <t>72270179</t>
  </si>
  <si>
    <t>Klimešová Miroslava</t>
  </si>
  <si>
    <t xml:space="preserve">    741 - Elektroinstalace - silnoproud</t>
  </si>
  <si>
    <t>HZS - Hodinové zúčtovací sazby</t>
  </si>
  <si>
    <t>741</t>
  </si>
  <si>
    <t>Elektroinstalace - silnoproud</t>
  </si>
  <si>
    <t>741110052</t>
  </si>
  <si>
    <t>Montáž trubka plastová ohebná D přes 23 do 35 mm uložená volně</t>
  </si>
  <si>
    <t>-153307398</t>
  </si>
  <si>
    <t>34571156</t>
  </si>
  <si>
    <t>trubka elektroinstalační ohebná z PH, D 28,4/34,5mm</t>
  </si>
  <si>
    <t>-2107899520</t>
  </si>
  <si>
    <t>220*1,05 "Přepočtené koeficientem množství</t>
  </si>
  <si>
    <t>741112061</t>
  </si>
  <si>
    <t>Montáž krabice přístrojová zapuštěná plastová kruhová</t>
  </si>
  <si>
    <t>-1483422473</t>
  </si>
  <si>
    <t>34571450</t>
  </si>
  <si>
    <t>krabice pod omítku PVC přístrojová kruhová D 70mm</t>
  </si>
  <si>
    <t>-479081760</t>
  </si>
  <si>
    <t>741112101</t>
  </si>
  <si>
    <t>Montáž rozvodka zapuštěná plastová kruhová</t>
  </si>
  <si>
    <t>2131465422</t>
  </si>
  <si>
    <t>34571521</t>
  </si>
  <si>
    <t>krabice pod omítku PVC odbočná kruhová D 70mm s víčkem a svorkovnicí</t>
  </si>
  <si>
    <t>823245872</t>
  </si>
  <si>
    <t>741120001</t>
  </si>
  <si>
    <t>Montáž vodič Cu izolovaný plný a laněný žíla 0,35-6 mm2 pod omítku (např. CY)</t>
  </si>
  <si>
    <t>-2144782820</t>
  </si>
  <si>
    <t>34141027</t>
  </si>
  <si>
    <t>vodič propojovací flexibilní jádro Cu lanované izolace PVC 450/750V (H07V-K) 1x6mm2</t>
  </si>
  <si>
    <t>1108308629</t>
  </si>
  <si>
    <t>50*1,15 "Přepočtené koeficientem množství</t>
  </si>
  <si>
    <t>741122015</t>
  </si>
  <si>
    <t>Montáž kabel Cu bez ukončení uložený pod omítku plný kulatý 3x1,5 mm2 (např. CYKY)</t>
  </si>
  <si>
    <t>828910192</t>
  </si>
  <si>
    <t>34111030</t>
  </si>
  <si>
    <t>kabel instalační jádro Cu plné izolace PVC plášť PVC 450/750V (CYKY) 3x1,5mm2</t>
  </si>
  <si>
    <t>437650705</t>
  </si>
  <si>
    <t>620*1,15 "Přepočtené koeficientem množství</t>
  </si>
  <si>
    <t>741122016</t>
  </si>
  <si>
    <t>Montáž kabel Cu bez ukončení uložený pod omítku plný kulatý 3x2,5 až 6 mm2 (např. CYKY)</t>
  </si>
  <si>
    <t>-555853698</t>
  </si>
  <si>
    <t>34111036</t>
  </si>
  <si>
    <t>kabel instalační jádro Cu plné izolace PVC plášť PVC 450/750V (CYKY) 3x2,5mm2</t>
  </si>
  <si>
    <t>-108674397</t>
  </si>
  <si>
    <t>320*1,15 "Přepočtené koeficientem množství</t>
  </si>
  <si>
    <t>741122032</t>
  </si>
  <si>
    <t>Montáž kabel Cu bez ukončení uložený pod omítku plný kulatý 5x4 až 6 mm2 (např. CYKY)</t>
  </si>
  <si>
    <t>-1231301714</t>
  </si>
  <si>
    <t>34111100</t>
  </si>
  <si>
    <t>kabel instalační jádro Cu plné izolace PVC plášť PVC 450/750V (CYKY) 5x6mm2</t>
  </si>
  <si>
    <t>-691790792</t>
  </si>
  <si>
    <t>20*1,15 "Přepočtené koeficientem množství</t>
  </si>
  <si>
    <t>741122152</t>
  </si>
  <si>
    <t>Montáž kabel Cu plný kulatý žíla 19x1,5 až 2,5 mm2 zatažený v trubkách (např. CYKY)</t>
  </si>
  <si>
    <t>-900938111</t>
  </si>
  <si>
    <t>34111150</t>
  </si>
  <si>
    <t>kabel instalační jádro Cu plné izolace PVC plášť PVC 450/750V (CYKY) 19x1,5mm2</t>
  </si>
  <si>
    <t>1460241327</t>
  </si>
  <si>
    <t>30*1,15 "Přepočtené koeficientem množství</t>
  </si>
  <si>
    <t>741130001</t>
  </si>
  <si>
    <t>Ukončení vodič izolovaný do 2,5 mm2 v rozváděči nebo na přístroji</t>
  </si>
  <si>
    <t>-1935786566</t>
  </si>
  <si>
    <t>741130004</t>
  </si>
  <si>
    <t>Ukončení vodič izolovaný do 6 mm2 v rozváděči nebo na přístroji</t>
  </si>
  <si>
    <t>-788046544</t>
  </si>
  <si>
    <t>741210001</t>
  </si>
  <si>
    <t>Montáž rozvodnice oceloplechová nebo plastová běžná do 20 kg</t>
  </si>
  <si>
    <t>1644308289</t>
  </si>
  <si>
    <t>RMAT0001</t>
  </si>
  <si>
    <t>Rozvodnice nástěnná, s dvířky 120 modulů, dvojitá izolace, krytí IP44, barva RAL 9016.</t>
  </si>
  <si>
    <t>1266189595</t>
  </si>
  <si>
    <t>RMAT0002</t>
  </si>
  <si>
    <t>Rozvodnice nástěná, 48 Modulů, plastová průhledná dvířka, krytí IP41</t>
  </si>
  <si>
    <t>1158802573</t>
  </si>
  <si>
    <t>741231001</t>
  </si>
  <si>
    <t>Montáž svorkovnice do rozvaděčů - řadová vodič do 2,5 mm2 se zapojením vodičů</t>
  </si>
  <si>
    <t>-1371230521</t>
  </si>
  <si>
    <t>8500164592</t>
  </si>
  <si>
    <t>Svorka řadová RSA 2,5 A</t>
  </si>
  <si>
    <t>419871849</t>
  </si>
  <si>
    <t>741310101</t>
  </si>
  <si>
    <t>Montáž spínač (polo)zapuštěný bezšroubové připojení 1-jednopólový se zapojením vodičů</t>
  </si>
  <si>
    <t>1219376673</t>
  </si>
  <si>
    <t>34539010</t>
  </si>
  <si>
    <t>přístroj spínače jednopólového, řazení 1, 1So bezšroubové svorky</t>
  </si>
  <si>
    <t>-445422455</t>
  </si>
  <si>
    <t>34539049</t>
  </si>
  <si>
    <t>kryt spínače jednoduchý</t>
  </si>
  <si>
    <t>649635243</t>
  </si>
  <si>
    <t>34539059</t>
  </si>
  <si>
    <t>rámeček jednonásobný</t>
  </si>
  <si>
    <t>123498322</t>
  </si>
  <si>
    <t>741311004</t>
  </si>
  <si>
    <t>Montáž čidlo pohybu nástěnné se zapojením vodičů</t>
  </si>
  <si>
    <t>-695235718</t>
  </si>
  <si>
    <t>RMAT0008</t>
  </si>
  <si>
    <t>čidlo pohybu nástěnné, 360st, IP44</t>
  </si>
  <si>
    <t>-2143607104</t>
  </si>
  <si>
    <t>741313002</t>
  </si>
  <si>
    <t>Montáž zásuvka (polo)zapuštěná bezšroubové připojení 2P+PE dvojí zapojení - průběžná se zapojením vodičů</t>
  </si>
  <si>
    <t>2092704277</t>
  </si>
  <si>
    <t>34555241</t>
  </si>
  <si>
    <t>přístroj zásuvky zápustné jednonásobné, krytka s clonkami, bezšroubové svorky</t>
  </si>
  <si>
    <t>1347983116</t>
  </si>
  <si>
    <t>-1930501654</t>
  </si>
  <si>
    <t>34539061</t>
  </si>
  <si>
    <t>rámeček trojnásobný</t>
  </si>
  <si>
    <t>-1720741847</t>
  </si>
  <si>
    <t>741313000</t>
  </si>
  <si>
    <t>Montáž podlahové krabice do dutých podlah</t>
  </si>
  <si>
    <t>-137344966</t>
  </si>
  <si>
    <t>RMAT0009</t>
  </si>
  <si>
    <t>766401246</t>
  </si>
  <si>
    <t>741320105</t>
  </si>
  <si>
    <t>Montáž jističů jednopólových nn do 25 A ve skříni se zapojením vodičů</t>
  </si>
  <si>
    <t>1247977067</t>
  </si>
  <si>
    <t>35822107</t>
  </si>
  <si>
    <t>jistič 1-pólový 6 A vypínací charakteristika B vypínací schopnost 10 kA</t>
  </si>
  <si>
    <t>-261853474</t>
  </si>
  <si>
    <t>35822115</t>
  </si>
  <si>
    <t>jistič 1-pólový 10 A vypínací charakteristika B vypínací schopnost 6 kA</t>
  </si>
  <si>
    <t>-938398221</t>
  </si>
  <si>
    <t>35822111</t>
  </si>
  <si>
    <t>jistič 1-pólový 16 A vypínací charakteristika B vypínací schopnost 10 kA</t>
  </si>
  <si>
    <t>-1387128029</t>
  </si>
  <si>
    <t>741320165</t>
  </si>
  <si>
    <t>Montáž jističů třípólových nn do 25 A ve skříni se zapojením vodičů</t>
  </si>
  <si>
    <t>1760619508</t>
  </si>
  <si>
    <t>35822403</t>
  </si>
  <si>
    <t>jistič 3-pólový 25 A vypínací charakteristika B vypínací schopnost 10 kA</t>
  </si>
  <si>
    <t>-1060503883</t>
  </si>
  <si>
    <t>741320175</t>
  </si>
  <si>
    <t>Montáž jističů třípólových nn do 63 A ve skříni se zapojením vodičů</t>
  </si>
  <si>
    <t>1316330787</t>
  </si>
  <si>
    <t>RMAT0003</t>
  </si>
  <si>
    <t>3 pólový odpínač; In: 40A; pro 440V AC; dle IEC/EN 60947-3</t>
  </si>
  <si>
    <t>1867085933</t>
  </si>
  <si>
    <t>741321043</t>
  </si>
  <si>
    <t>Montáž proudových chráničů čtyřpólových nn do 63 A ve skříni se zapojením vodičů</t>
  </si>
  <si>
    <t>-2024259516</t>
  </si>
  <si>
    <t>RMAT0005</t>
  </si>
  <si>
    <t xml:space="preserve">proudový chránič; čtyřpólový; jmenovitý proud: 40 A; citlivost: 30 mA; Typ: AC – pro střídavý reziduální proud </t>
  </si>
  <si>
    <t>-798833056</t>
  </si>
  <si>
    <t>741322021</t>
  </si>
  <si>
    <t>Montáž svodiče bleskových proudů nn typ 1 čtyřpólových impulzní proud do 35 kA se zapojením vodičů</t>
  </si>
  <si>
    <t>-1100491531</t>
  </si>
  <si>
    <t>741322111</t>
  </si>
  <si>
    <t>Montáž svodiče přepětí nn typ 2 čtyřpólových jednodílných se zapojením vodičů</t>
  </si>
  <si>
    <t>-1381649462</t>
  </si>
  <si>
    <t>RMAT0004</t>
  </si>
  <si>
    <t xml:space="preserve">svodič přepětí vyjímatelný modul, optická signalizace poruchy, možnost blokace modulu, čtyřpólový varistorový svodič přepětí, určený k instalaci do rozvodů nn pro sítě TN-S </t>
  </si>
  <si>
    <t>-351323129</t>
  </si>
  <si>
    <t>741330031</t>
  </si>
  <si>
    <t>Montáž stykačů střídavých vestavných jednopólových do 16 A se zapojením vodičů</t>
  </si>
  <si>
    <t>2089047242</t>
  </si>
  <si>
    <t>RMAT0006</t>
  </si>
  <si>
    <t>Impulzní relé 16A, 1NO, Cívka 230VAC/110VDC</t>
  </si>
  <si>
    <t>254549557</t>
  </si>
  <si>
    <t>741330311</t>
  </si>
  <si>
    <t>Montáž ovladač tlačítkový vestavný komplet 1 tlačítkový</t>
  </si>
  <si>
    <t>-1260654396</t>
  </si>
  <si>
    <t>RMAT0007</t>
  </si>
  <si>
    <t>Tlačítko se signalizací, barva LED: modrá 16A 1NO 250VAC LED 115 … 250VAC, šířka: 9mm</t>
  </si>
  <si>
    <t>-605963452</t>
  </si>
  <si>
    <t>741372022</t>
  </si>
  <si>
    <t>Montáž svítidlo LED interiérové přisazené nástěnné hranaté nebo kruhové přes 0,09 do 0,36 m2 se zapojením vodičů</t>
  </si>
  <si>
    <t>2025260429</t>
  </si>
  <si>
    <t>RMAT0014</t>
  </si>
  <si>
    <t>PPO - 1W LED 150 lm, 1h NiCd , svítící při výpadku, bílé, čirý kryt</t>
  </si>
  <si>
    <t>766449706</t>
  </si>
  <si>
    <t>RMAT0015</t>
  </si>
  <si>
    <t>NO - Nouzové LED svítidlo, nástěnné s piktogramem, 1 x LED, 1W, 125lm, 1 hodina, IP22</t>
  </si>
  <si>
    <t>2006940150</t>
  </si>
  <si>
    <t>741372062</t>
  </si>
  <si>
    <t>Montáž svítidlo LED interiérové přisazené stropní hranaté nebo kruhové přes 0,09 do 0,36 m2 se zapojením vodičů</t>
  </si>
  <si>
    <t>-786541843</t>
  </si>
  <si>
    <t>RMAT0010</t>
  </si>
  <si>
    <t>C - LED panel, UGR&lt;19, Ra 90, hliníkový rámeček, mikroprizmatický kryt, čtverec 600x600mm,1 x LED, 24W, 2650lm, Ra90, 4000K</t>
  </si>
  <si>
    <t>-574056392</t>
  </si>
  <si>
    <t>RMAT0011</t>
  </si>
  <si>
    <t>D - Přisazené/závěsné, LED svítidlo, mikroprizmatický kryt, 1 x LED, 26W, 3500lm, Ra80, 4000K</t>
  </si>
  <si>
    <t>1195098776</t>
  </si>
  <si>
    <t>741372072</t>
  </si>
  <si>
    <t>Montáž svítidlo LED interiérové závěsné hranaté nebo kruhové do 0,09 m2 se zapojením vodičů</t>
  </si>
  <si>
    <t>986833480</t>
  </si>
  <si>
    <t>RMAT0013</t>
  </si>
  <si>
    <t>A - LED závěsné tubulární svítidlo, hliníkový korpus, hlubokozářič, 1 x LED, 10W, 1050lm, Ra80, 4000K</t>
  </si>
  <si>
    <t>338495350</t>
  </si>
  <si>
    <t>741372073</t>
  </si>
  <si>
    <t>Montáž svítidlo LED interiérové závěsné hranaté nebo kruhové přes 0,09 do 0,36 m2 se zapojením vodičů</t>
  </si>
  <si>
    <t>819093118</t>
  </si>
  <si>
    <t>RMAT0012</t>
  </si>
  <si>
    <t>B  - Závěsné přímo/nepřímé LED svítidlo - 50% přímé / 50% nepřímé,1 x LED, 50W, 4800lm, Ra80, 4000K,vč. závěsné sady a přívodu</t>
  </si>
  <si>
    <t>448672233</t>
  </si>
  <si>
    <t>741810002</t>
  </si>
  <si>
    <t>Celková prohlídka elektrického rozvodu a zařízení přes 100 000 do 500 000,- Kč</t>
  </si>
  <si>
    <t>671691293</t>
  </si>
  <si>
    <t>998741103</t>
  </si>
  <si>
    <t>Přesun hmot tonážní pro silnoproud v objektech v přes 12 do 24 m</t>
  </si>
  <si>
    <t>-866045620</t>
  </si>
  <si>
    <t>HZS</t>
  </si>
  <si>
    <t>Hodinové zúčtovací sazby</t>
  </si>
  <si>
    <t>HZS2232</t>
  </si>
  <si>
    <t>Hodinová zúčtovací sazba elektrikář odborný</t>
  </si>
  <si>
    <t>hod</t>
  </si>
  <si>
    <t>-323052502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</si>
</sst>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4" fontId="20" fillId="2" borderId="22" xfId="0" applyNumberFormat="1" applyFont="1" applyFill="1" applyBorder="1" applyAlignment="1">
      <alignment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" customHeight="1" x14ac:dyDescent="0.2"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 x14ac:dyDescent="0.2">
      <c r="B5" s="17"/>
      <c r="D5" s="21" t="s">
        <v>13</v>
      </c>
      <c r="K5" s="181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E5" s="178" t="s">
        <v>15</v>
      </c>
      <c r="BS5" s="14" t="s">
        <v>6</v>
      </c>
    </row>
    <row r="6" spans="1:74" ht="36.9" customHeight="1" x14ac:dyDescent="0.2">
      <c r="B6" s="17"/>
      <c r="D6" s="23" t="s">
        <v>16</v>
      </c>
      <c r="K6" s="182" t="s">
        <v>17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E6" s="179"/>
      <c r="BS6" s="14" t="s">
        <v>6</v>
      </c>
    </row>
    <row r="7" spans="1:74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79"/>
      <c r="BS7" s="14" t="s">
        <v>6</v>
      </c>
    </row>
    <row r="8" spans="1:74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79"/>
      <c r="BS8" s="14" t="s">
        <v>6</v>
      </c>
    </row>
    <row r="9" spans="1:74" ht="14.4" customHeight="1" x14ac:dyDescent="0.2">
      <c r="B9" s="17"/>
      <c r="AR9" s="17"/>
      <c r="BE9" s="179"/>
      <c r="BS9" s="14" t="s">
        <v>6</v>
      </c>
    </row>
    <row r="10" spans="1:74" ht="12" customHeight="1" x14ac:dyDescent="0.2">
      <c r="B10" s="17"/>
      <c r="D10" s="24" t="s">
        <v>24</v>
      </c>
      <c r="AK10" s="24" t="s">
        <v>25</v>
      </c>
      <c r="AN10" s="22" t="s">
        <v>1</v>
      </c>
      <c r="AR10" s="17"/>
      <c r="BE10" s="179"/>
      <c r="BS10" s="14" t="s">
        <v>6</v>
      </c>
    </row>
    <row r="11" spans="1:74" ht="18.45" customHeight="1" x14ac:dyDescent="0.2">
      <c r="B11" s="17"/>
      <c r="E11" s="22" t="s">
        <v>26</v>
      </c>
      <c r="AK11" s="24" t="s">
        <v>27</v>
      </c>
      <c r="AN11" s="22" t="s">
        <v>1</v>
      </c>
      <c r="AR11" s="17"/>
      <c r="BE11" s="179"/>
      <c r="BS11" s="14" t="s">
        <v>6</v>
      </c>
    </row>
    <row r="12" spans="1:74" ht="6.9" customHeight="1" x14ac:dyDescent="0.2">
      <c r="B12" s="17"/>
      <c r="AR12" s="17"/>
      <c r="BE12" s="179"/>
      <c r="BS12" s="14" t="s">
        <v>6</v>
      </c>
    </row>
    <row r="13" spans="1:74" ht="12" customHeight="1" x14ac:dyDescent="0.2">
      <c r="B13" s="17"/>
      <c r="D13" s="24" t="s">
        <v>28</v>
      </c>
      <c r="AK13" s="24" t="s">
        <v>25</v>
      </c>
      <c r="AN13" s="26" t="s">
        <v>29</v>
      </c>
      <c r="AR13" s="17"/>
      <c r="BE13" s="179"/>
      <c r="BS13" s="14" t="s">
        <v>6</v>
      </c>
    </row>
    <row r="14" spans="1:74" ht="13.2" x14ac:dyDescent="0.2">
      <c r="B14" s="17"/>
      <c r="E14" s="183" t="s">
        <v>29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4" t="s">
        <v>27</v>
      </c>
      <c r="AN14" s="26" t="s">
        <v>29</v>
      </c>
      <c r="AR14" s="17"/>
      <c r="BE14" s="179"/>
      <c r="BS14" s="14" t="s">
        <v>6</v>
      </c>
    </row>
    <row r="15" spans="1:74" ht="6.9" customHeight="1" x14ac:dyDescent="0.2">
      <c r="B15" s="17"/>
      <c r="AR15" s="17"/>
      <c r="BE15" s="179"/>
      <c r="BS15" s="14" t="s">
        <v>4</v>
      </c>
    </row>
    <row r="16" spans="1:74" ht="12" customHeight="1" x14ac:dyDescent="0.2">
      <c r="B16" s="17"/>
      <c r="D16" s="24" t="s">
        <v>30</v>
      </c>
      <c r="AK16" s="24" t="s">
        <v>25</v>
      </c>
      <c r="AN16" s="22" t="s">
        <v>1</v>
      </c>
      <c r="AR16" s="17"/>
      <c r="BE16" s="179"/>
      <c r="BS16" s="14" t="s">
        <v>4</v>
      </c>
    </row>
    <row r="17" spans="2:71" ht="18.45" customHeight="1" x14ac:dyDescent="0.2">
      <c r="B17" s="17"/>
      <c r="E17" s="22" t="s">
        <v>31</v>
      </c>
      <c r="AK17" s="24" t="s">
        <v>27</v>
      </c>
      <c r="AN17" s="22" t="s">
        <v>1</v>
      </c>
      <c r="AR17" s="17"/>
      <c r="BE17" s="179"/>
      <c r="BS17" s="14" t="s">
        <v>32</v>
      </c>
    </row>
    <row r="18" spans="2:71" ht="6.9" customHeight="1" x14ac:dyDescent="0.2">
      <c r="B18" s="17"/>
      <c r="AR18" s="17"/>
      <c r="BE18" s="179"/>
      <c r="BS18" s="14" t="s">
        <v>6</v>
      </c>
    </row>
    <row r="19" spans="2:71" ht="12" customHeight="1" x14ac:dyDescent="0.2">
      <c r="B19" s="17"/>
      <c r="D19" s="24" t="s">
        <v>33</v>
      </c>
      <c r="AK19" s="24" t="s">
        <v>25</v>
      </c>
      <c r="AN19" s="22" t="s">
        <v>1</v>
      </c>
      <c r="AR19" s="17"/>
      <c r="BE19" s="179"/>
      <c r="BS19" s="14" t="s">
        <v>6</v>
      </c>
    </row>
    <row r="20" spans="2:71" ht="18.45" customHeight="1" x14ac:dyDescent="0.2">
      <c r="B20" s="17"/>
      <c r="E20" s="22" t="s">
        <v>34</v>
      </c>
      <c r="AK20" s="24" t="s">
        <v>27</v>
      </c>
      <c r="AN20" s="22" t="s">
        <v>1</v>
      </c>
      <c r="AR20" s="17"/>
      <c r="BE20" s="179"/>
      <c r="BS20" s="14" t="s">
        <v>32</v>
      </c>
    </row>
    <row r="21" spans="2:71" ht="6.9" customHeight="1" x14ac:dyDescent="0.2">
      <c r="B21" s="17"/>
      <c r="AR21" s="17"/>
      <c r="BE21" s="179"/>
    </row>
    <row r="22" spans="2:71" ht="12" customHeight="1" x14ac:dyDescent="0.2">
      <c r="B22" s="17"/>
      <c r="D22" s="24" t="s">
        <v>35</v>
      </c>
      <c r="AR22" s="17"/>
      <c r="BE22" s="179"/>
    </row>
    <row r="23" spans="2:71" ht="16.5" customHeight="1" x14ac:dyDescent="0.2">
      <c r="B23" s="17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7"/>
      <c r="BE23" s="179"/>
    </row>
    <row r="24" spans="2:71" ht="6.9" customHeight="1" x14ac:dyDescent="0.2">
      <c r="B24" s="17"/>
      <c r="AR24" s="17"/>
      <c r="BE24" s="179"/>
    </row>
    <row r="25" spans="2:71" ht="6.9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9"/>
    </row>
    <row r="26" spans="2:71" s="1" customFormat="1" ht="25.95" customHeight="1" x14ac:dyDescent="0.2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6">
        <f>ROUND(AG94,2)</f>
        <v>0</v>
      </c>
      <c r="AL26" s="187"/>
      <c r="AM26" s="187"/>
      <c r="AN26" s="187"/>
      <c r="AO26" s="187"/>
      <c r="AR26" s="29"/>
      <c r="BE26" s="179"/>
    </row>
    <row r="27" spans="2:71" s="1" customFormat="1" ht="6.9" customHeight="1" x14ac:dyDescent="0.2">
      <c r="B27" s="29"/>
      <c r="AR27" s="29"/>
      <c r="BE27" s="179"/>
    </row>
    <row r="28" spans="2:71" s="1" customFormat="1" ht="13.2" x14ac:dyDescent="0.2">
      <c r="B28" s="29"/>
      <c r="L28" s="188" t="s">
        <v>37</v>
      </c>
      <c r="M28" s="188"/>
      <c r="N28" s="188"/>
      <c r="O28" s="188"/>
      <c r="P28" s="188"/>
      <c r="W28" s="188" t="s">
        <v>38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39</v>
      </c>
      <c r="AL28" s="188"/>
      <c r="AM28" s="188"/>
      <c r="AN28" s="188"/>
      <c r="AO28" s="188"/>
      <c r="AR28" s="29"/>
      <c r="BE28" s="179"/>
    </row>
    <row r="29" spans="2:71" s="2" customFormat="1" ht="14.4" customHeight="1" x14ac:dyDescent="0.2">
      <c r="B29" s="33"/>
      <c r="D29" s="24" t="s">
        <v>40</v>
      </c>
      <c r="F29" s="24" t="s">
        <v>41</v>
      </c>
      <c r="L29" s="173">
        <v>0.21</v>
      </c>
      <c r="M29" s="172"/>
      <c r="N29" s="172"/>
      <c r="O29" s="172"/>
      <c r="P29" s="172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ROUND(AV94, 2)</f>
        <v>0</v>
      </c>
      <c r="AL29" s="172"/>
      <c r="AM29" s="172"/>
      <c r="AN29" s="172"/>
      <c r="AO29" s="172"/>
      <c r="AR29" s="33"/>
      <c r="BE29" s="180"/>
    </row>
    <row r="30" spans="2:71" s="2" customFormat="1" ht="14.4" customHeight="1" x14ac:dyDescent="0.2">
      <c r="B30" s="33"/>
      <c r="F30" s="24" t="s">
        <v>42</v>
      </c>
      <c r="L30" s="173">
        <v>0.12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33"/>
      <c r="BE30" s="180"/>
    </row>
    <row r="31" spans="2:71" s="2" customFormat="1" ht="14.4" hidden="1" customHeight="1" x14ac:dyDescent="0.2">
      <c r="B31" s="33"/>
      <c r="F31" s="24" t="s">
        <v>43</v>
      </c>
      <c r="L31" s="173">
        <v>0.21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3"/>
      <c r="BE31" s="180"/>
    </row>
    <row r="32" spans="2:71" s="2" customFormat="1" ht="14.4" hidden="1" customHeight="1" x14ac:dyDescent="0.2">
      <c r="B32" s="33"/>
      <c r="F32" s="24" t="s">
        <v>44</v>
      </c>
      <c r="L32" s="173">
        <v>0.12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3"/>
      <c r="BE32" s="180"/>
    </row>
    <row r="33" spans="2:57" s="2" customFormat="1" ht="14.4" hidden="1" customHeight="1" x14ac:dyDescent="0.2">
      <c r="B33" s="33"/>
      <c r="F33" s="24" t="s">
        <v>45</v>
      </c>
      <c r="L33" s="173">
        <v>0</v>
      </c>
      <c r="M33" s="172"/>
      <c r="N33" s="172"/>
      <c r="O33" s="172"/>
      <c r="P33" s="172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33"/>
      <c r="BE33" s="180"/>
    </row>
    <row r="34" spans="2:57" s="1" customFormat="1" ht="6.9" customHeight="1" x14ac:dyDescent="0.2">
      <c r="B34" s="29"/>
      <c r="AR34" s="29"/>
      <c r="BE34" s="179"/>
    </row>
    <row r="35" spans="2:57" s="1" customFormat="1" ht="25.95" customHeight="1" x14ac:dyDescent="0.2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77" t="s">
        <v>48</v>
      </c>
      <c r="Y35" s="175"/>
      <c r="Z35" s="175"/>
      <c r="AA35" s="175"/>
      <c r="AB35" s="175"/>
      <c r="AC35" s="36"/>
      <c r="AD35" s="36"/>
      <c r="AE35" s="36"/>
      <c r="AF35" s="36"/>
      <c r="AG35" s="36"/>
      <c r="AH35" s="36"/>
      <c r="AI35" s="36"/>
      <c r="AJ35" s="36"/>
      <c r="AK35" s="174">
        <f>SUM(AK26:AK33)</f>
        <v>0</v>
      </c>
      <c r="AL35" s="175"/>
      <c r="AM35" s="175"/>
      <c r="AN35" s="175"/>
      <c r="AO35" s="176"/>
      <c r="AP35" s="34"/>
      <c r="AQ35" s="34"/>
      <c r="AR35" s="29"/>
    </row>
    <row r="36" spans="2:57" s="1" customFormat="1" ht="6.9" customHeight="1" x14ac:dyDescent="0.2">
      <c r="B36" s="29"/>
      <c r="AR36" s="29"/>
    </row>
    <row r="37" spans="2:57" s="1" customFormat="1" ht="14.4" customHeight="1" x14ac:dyDescent="0.2">
      <c r="B37" s="29"/>
      <c r="AR37" s="29"/>
    </row>
    <row r="38" spans="2:57" ht="14.4" customHeight="1" x14ac:dyDescent="0.2">
      <c r="B38" s="17"/>
      <c r="AR38" s="17"/>
    </row>
    <row r="39" spans="2:57" ht="14.4" customHeight="1" x14ac:dyDescent="0.2">
      <c r="B39" s="17"/>
      <c r="AR39" s="17"/>
    </row>
    <row r="40" spans="2:57" ht="14.4" customHeight="1" x14ac:dyDescent="0.2">
      <c r="B40" s="17"/>
      <c r="AR40" s="17"/>
    </row>
    <row r="41" spans="2:57" ht="14.4" customHeight="1" x14ac:dyDescent="0.2">
      <c r="B41" s="17"/>
      <c r="AR41" s="17"/>
    </row>
    <row r="42" spans="2:57" ht="14.4" customHeight="1" x14ac:dyDescent="0.2">
      <c r="B42" s="17"/>
      <c r="AR42" s="17"/>
    </row>
    <row r="43" spans="2:57" ht="14.4" customHeight="1" x14ac:dyDescent="0.2">
      <c r="B43" s="17"/>
      <c r="AR43" s="17"/>
    </row>
    <row r="44" spans="2:57" ht="14.4" customHeight="1" x14ac:dyDescent="0.2">
      <c r="B44" s="17"/>
      <c r="AR44" s="17"/>
    </row>
    <row r="45" spans="2:57" ht="14.4" customHeight="1" x14ac:dyDescent="0.2">
      <c r="B45" s="17"/>
      <c r="AR45" s="17"/>
    </row>
    <row r="46" spans="2:57" ht="14.4" customHeight="1" x14ac:dyDescent="0.2">
      <c r="B46" s="17"/>
      <c r="AR46" s="17"/>
    </row>
    <row r="47" spans="2:57" ht="14.4" customHeight="1" x14ac:dyDescent="0.2">
      <c r="B47" s="17"/>
      <c r="AR47" s="17"/>
    </row>
    <row r="48" spans="2:57" ht="14.4" customHeight="1" x14ac:dyDescent="0.2">
      <c r="B48" s="17"/>
      <c r="AR48" s="17"/>
    </row>
    <row r="49" spans="2:44" s="1" customFormat="1" ht="14.4" customHeight="1" x14ac:dyDescent="0.2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3.2" x14ac:dyDescent="0.2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3.2" x14ac:dyDescent="0.2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3.2" x14ac:dyDescent="0.2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 x14ac:dyDescent="0.2">
      <c r="B82" s="29"/>
      <c r="C82" s="18" t="s">
        <v>55</v>
      </c>
      <c r="AR82" s="29"/>
    </row>
    <row r="83" spans="1:91" s="1" customFormat="1" ht="6.9" customHeight="1" x14ac:dyDescent="0.2">
      <c r="B83" s="29"/>
      <c r="AR83" s="29"/>
    </row>
    <row r="84" spans="1:91" s="3" customFormat="1" ht="12" customHeight="1" x14ac:dyDescent="0.2">
      <c r="B84" s="45"/>
      <c r="C84" s="24" t="s">
        <v>13</v>
      </c>
      <c r="L84" s="3" t="str">
        <f>K5</f>
        <v>Y579-1</v>
      </c>
      <c r="AR84" s="45"/>
    </row>
    <row r="85" spans="1:91" s="4" customFormat="1" ht="36.9" customHeight="1" x14ac:dyDescent="0.2">
      <c r="B85" s="46"/>
      <c r="C85" s="47" t="s">
        <v>16</v>
      </c>
      <c r="L85" s="199" t="str">
        <f>K6</f>
        <v>Rozšíření muzea Habartov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6"/>
    </row>
    <row r="86" spans="1:91" s="1" customFormat="1" ht="6.9" customHeight="1" x14ac:dyDescent="0.2">
      <c r="B86" s="29"/>
      <c r="AR86" s="29"/>
    </row>
    <row r="87" spans="1:91" s="1" customFormat="1" ht="12" customHeight="1" x14ac:dyDescent="0.2">
      <c r="B87" s="29"/>
      <c r="C87" s="24" t="s">
        <v>20</v>
      </c>
      <c r="L87" s="48" t="str">
        <f>IF(K8="","",K8)</f>
        <v>Habartov</v>
      </c>
      <c r="AI87" s="24" t="s">
        <v>22</v>
      </c>
      <c r="AM87" s="201" t="str">
        <f>IF(AN8= "","",AN8)</f>
        <v>8. 12. 2024</v>
      </c>
      <c r="AN87" s="201"/>
      <c r="AR87" s="29"/>
    </row>
    <row r="88" spans="1:91" s="1" customFormat="1" ht="6.9" customHeight="1" x14ac:dyDescent="0.2">
      <c r="B88" s="29"/>
      <c r="AR88" s="29"/>
    </row>
    <row r="89" spans="1:91" s="1" customFormat="1" ht="15.15" customHeight="1" x14ac:dyDescent="0.2">
      <c r="B89" s="29"/>
      <c r="C89" s="24" t="s">
        <v>24</v>
      </c>
      <c r="L89" s="3" t="str">
        <f>IF(E11= "","",E11)</f>
        <v>Město Habartov</v>
      </c>
      <c r="AI89" s="24" t="s">
        <v>30</v>
      </c>
      <c r="AM89" s="202" t="str">
        <f>IF(E17="","",E17)</f>
        <v>PROJEKTPASIV s.r.o.</v>
      </c>
      <c r="AN89" s="203"/>
      <c r="AO89" s="203"/>
      <c r="AP89" s="203"/>
      <c r="AR89" s="29"/>
      <c r="AS89" s="204" t="s">
        <v>56</v>
      </c>
      <c r="AT89" s="205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 x14ac:dyDescent="0.2">
      <c r="B90" s="29"/>
      <c r="C90" s="24" t="s">
        <v>28</v>
      </c>
      <c r="L90" s="3" t="str">
        <f>IF(E14= "Vyplň údaj","",E14)</f>
        <v/>
      </c>
      <c r="AI90" s="24" t="s">
        <v>33</v>
      </c>
      <c r="AM90" s="202" t="str">
        <f>IF(E20="","",E20)</f>
        <v>Milan Hájek</v>
      </c>
      <c r="AN90" s="203"/>
      <c r="AO90" s="203"/>
      <c r="AP90" s="203"/>
      <c r="AR90" s="29"/>
      <c r="AS90" s="206"/>
      <c r="AT90" s="207"/>
      <c r="BD90" s="53"/>
    </row>
    <row r="91" spans="1:91" s="1" customFormat="1" ht="10.95" customHeight="1" x14ac:dyDescent="0.2">
      <c r="B91" s="29"/>
      <c r="AR91" s="29"/>
      <c r="AS91" s="206"/>
      <c r="AT91" s="207"/>
      <c r="BD91" s="53"/>
    </row>
    <row r="92" spans="1:91" s="1" customFormat="1" ht="29.25" customHeight="1" x14ac:dyDescent="0.2">
      <c r="B92" s="29"/>
      <c r="C92" s="194" t="s">
        <v>57</v>
      </c>
      <c r="D92" s="195"/>
      <c r="E92" s="195"/>
      <c r="F92" s="195"/>
      <c r="G92" s="195"/>
      <c r="H92" s="54"/>
      <c r="I92" s="197" t="s">
        <v>58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59</v>
      </c>
      <c r="AH92" s="195"/>
      <c r="AI92" s="195"/>
      <c r="AJ92" s="195"/>
      <c r="AK92" s="195"/>
      <c r="AL92" s="195"/>
      <c r="AM92" s="195"/>
      <c r="AN92" s="197" t="s">
        <v>60</v>
      </c>
      <c r="AO92" s="195"/>
      <c r="AP92" s="198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95" customHeight="1" x14ac:dyDescent="0.2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 x14ac:dyDescent="0.2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2">
        <f>ROUND(SUM(AG95:AG100),2)</f>
        <v>0</v>
      </c>
      <c r="AH94" s="192"/>
      <c r="AI94" s="192"/>
      <c r="AJ94" s="192"/>
      <c r="AK94" s="192"/>
      <c r="AL94" s="192"/>
      <c r="AM94" s="192"/>
      <c r="AN94" s="193">
        <f t="shared" ref="AN94:AN100" si="0">SUM(AG94,AT94)</f>
        <v>0</v>
      </c>
      <c r="AO94" s="193"/>
      <c r="AP94" s="193"/>
      <c r="AQ94" s="64" t="s">
        <v>1</v>
      </c>
      <c r="AR94" s="60"/>
      <c r="AS94" s="65">
        <f>ROUND(SUM(AS95:AS100),2)</f>
        <v>0</v>
      </c>
      <c r="AT94" s="66">
        <f t="shared" ref="AT94:AT100" si="1">ROUND(SUM(AV94:AW94),2)</f>
        <v>0</v>
      </c>
      <c r="AU94" s="67">
        <f>ROUND(SUM(AU95:AU100),5)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ROUND(SUM(AZ95:AZ100),2)</f>
        <v>0</v>
      </c>
      <c r="BA94" s="66">
        <f>ROUND(SUM(BA95:BA100),2)</f>
        <v>0</v>
      </c>
      <c r="BB94" s="66">
        <f>ROUND(SUM(BB95:BB100),2)</f>
        <v>0</v>
      </c>
      <c r="BC94" s="66">
        <f>ROUND(SUM(BC95:BC100),2)</f>
        <v>0</v>
      </c>
      <c r="BD94" s="68">
        <f>ROUND(SUM(BD95:BD100),2)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5</v>
      </c>
      <c r="BX94" s="69" t="s">
        <v>79</v>
      </c>
      <c r="CL94" s="69" t="s">
        <v>1</v>
      </c>
    </row>
    <row r="95" spans="1:91" s="6" customFormat="1" ht="16.5" customHeight="1" x14ac:dyDescent="0.2">
      <c r="A95" s="71" t="s">
        <v>80</v>
      </c>
      <c r="B95" s="72"/>
      <c r="C95" s="73"/>
      <c r="D95" s="191" t="s">
        <v>81</v>
      </c>
      <c r="E95" s="191"/>
      <c r="F95" s="191"/>
      <c r="G95" s="191"/>
      <c r="H95" s="191"/>
      <c r="I95" s="74"/>
      <c r="J95" s="191" t="s">
        <v>82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'00 - VRN'!J30</f>
        <v>0</v>
      </c>
      <c r="AH95" s="190"/>
      <c r="AI95" s="190"/>
      <c r="AJ95" s="190"/>
      <c r="AK95" s="190"/>
      <c r="AL95" s="190"/>
      <c r="AM95" s="190"/>
      <c r="AN95" s="189">
        <f t="shared" si="0"/>
        <v>0</v>
      </c>
      <c r="AO95" s="190"/>
      <c r="AP95" s="190"/>
      <c r="AQ95" s="75" t="s">
        <v>83</v>
      </c>
      <c r="AR95" s="72"/>
      <c r="AS95" s="76">
        <v>0</v>
      </c>
      <c r="AT95" s="77">
        <f t="shared" si="1"/>
        <v>0</v>
      </c>
      <c r="AU95" s="78">
        <f>'00 - VRN'!P119</f>
        <v>0</v>
      </c>
      <c r="AV95" s="77">
        <f>'00 - VRN'!J33</f>
        <v>0</v>
      </c>
      <c r="AW95" s="77">
        <f>'00 - VRN'!J34</f>
        <v>0</v>
      </c>
      <c r="AX95" s="77">
        <f>'00 - VRN'!J35</f>
        <v>0</v>
      </c>
      <c r="AY95" s="77">
        <f>'00 - VRN'!J36</f>
        <v>0</v>
      </c>
      <c r="AZ95" s="77">
        <f>'00 - VRN'!F33</f>
        <v>0</v>
      </c>
      <c r="BA95" s="77">
        <f>'00 - VRN'!F34</f>
        <v>0</v>
      </c>
      <c r="BB95" s="77">
        <f>'00 - VRN'!F35</f>
        <v>0</v>
      </c>
      <c r="BC95" s="77">
        <f>'00 - VRN'!F36</f>
        <v>0</v>
      </c>
      <c r="BD95" s="79">
        <f>'00 - VRN'!F37</f>
        <v>0</v>
      </c>
      <c r="BT95" s="80" t="s">
        <v>84</v>
      </c>
      <c r="BV95" s="80" t="s">
        <v>78</v>
      </c>
      <c r="BW95" s="80" t="s">
        <v>85</v>
      </c>
      <c r="BX95" s="80" t="s">
        <v>5</v>
      </c>
      <c r="CL95" s="80" t="s">
        <v>1</v>
      </c>
      <c r="CM95" s="80" t="s">
        <v>86</v>
      </c>
    </row>
    <row r="96" spans="1:91" s="6" customFormat="1" ht="16.5" customHeight="1" x14ac:dyDescent="0.2">
      <c r="A96" s="71" t="s">
        <v>80</v>
      </c>
      <c r="B96" s="72"/>
      <c r="C96" s="73"/>
      <c r="D96" s="191" t="s">
        <v>87</v>
      </c>
      <c r="E96" s="191"/>
      <c r="F96" s="191"/>
      <c r="G96" s="191"/>
      <c r="H96" s="191"/>
      <c r="I96" s="74"/>
      <c r="J96" s="191" t="s">
        <v>88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'10 - Bourací práce'!J30</f>
        <v>0</v>
      </c>
      <c r="AH96" s="190"/>
      <c r="AI96" s="190"/>
      <c r="AJ96" s="190"/>
      <c r="AK96" s="190"/>
      <c r="AL96" s="190"/>
      <c r="AM96" s="190"/>
      <c r="AN96" s="189">
        <f t="shared" si="0"/>
        <v>0</v>
      </c>
      <c r="AO96" s="190"/>
      <c r="AP96" s="190"/>
      <c r="AQ96" s="75" t="s">
        <v>83</v>
      </c>
      <c r="AR96" s="72"/>
      <c r="AS96" s="76">
        <v>0</v>
      </c>
      <c r="AT96" s="77">
        <f t="shared" si="1"/>
        <v>0</v>
      </c>
      <c r="AU96" s="78">
        <f>'10 - Bourací práce'!P124</f>
        <v>0</v>
      </c>
      <c r="AV96" s="77">
        <f>'10 - Bourací práce'!J33</f>
        <v>0</v>
      </c>
      <c r="AW96" s="77">
        <f>'10 - Bourací práce'!J34</f>
        <v>0</v>
      </c>
      <c r="AX96" s="77">
        <f>'10 - Bourací práce'!J35</f>
        <v>0</v>
      </c>
      <c r="AY96" s="77">
        <f>'10 - Bourací práce'!J36</f>
        <v>0</v>
      </c>
      <c r="AZ96" s="77">
        <f>'10 - Bourací práce'!F33</f>
        <v>0</v>
      </c>
      <c r="BA96" s="77">
        <f>'10 - Bourací práce'!F34</f>
        <v>0</v>
      </c>
      <c r="BB96" s="77">
        <f>'10 - Bourací práce'!F35</f>
        <v>0</v>
      </c>
      <c r="BC96" s="77">
        <f>'10 - Bourací práce'!F36</f>
        <v>0</v>
      </c>
      <c r="BD96" s="79">
        <f>'10 - Bourací práce'!F37</f>
        <v>0</v>
      </c>
      <c r="BT96" s="80" t="s">
        <v>84</v>
      </c>
      <c r="BV96" s="80" t="s">
        <v>78</v>
      </c>
      <c r="BW96" s="80" t="s">
        <v>89</v>
      </c>
      <c r="BX96" s="80" t="s">
        <v>5</v>
      </c>
      <c r="CL96" s="80" t="s">
        <v>1</v>
      </c>
      <c r="CM96" s="80" t="s">
        <v>86</v>
      </c>
    </row>
    <row r="97" spans="1:91" s="6" customFormat="1" ht="16.5" customHeight="1" x14ac:dyDescent="0.2">
      <c r="A97" s="71" t="s">
        <v>80</v>
      </c>
      <c r="B97" s="72"/>
      <c r="C97" s="73"/>
      <c r="D97" s="191" t="s">
        <v>90</v>
      </c>
      <c r="E97" s="191"/>
      <c r="F97" s="191"/>
      <c r="G97" s="191"/>
      <c r="H97" s="191"/>
      <c r="I97" s="74"/>
      <c r="J97" s="191" t="s">
        <v>91</v>
      </c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89">
        <f>'20 - Stavební část'!J30</f>
        <v>0</v>
      </c>
      <c r="AH97" s="190"/>
      <c r="AI97" s="190"/>
      <c r="AJ97" s="190"/>
      <c r="AK97" s="190"/>
      <c r="AL97" s="190"/>
      <c r="AM97" s="190"/>
      <c r="AN97" s="189">
        <f t="shared" si="0"/>
        <v>0</v>
      </c>
      <c r="AO97" s="190"/>
      <c r="AP97" s="190"/>
      <c r="AQ97" s="75" t="s">
        <v>83</v>
      </c>
      <c r="AR97" s="72"/>
      <c r="AS97" s="76">
        <v>0</v>
      </c>
      <c r="AT97" s="77">
        <f t="shared" si="1"/>
        <v>0</v>
      </c>
      <c r="AU97" s="78">
        <f>'20 - Stavební část'!P133</f>
        <v>0</v>
      </c>
      <c r="AV97" s="77">
        <f>'20 - Stavební část'!J33</f>
        <v>0</v>
      </c>
      <c r="AW97" s="77">
        <f>'20 - Stavební část'!J34</f>
        <v>0</v>
      </c>
      <c r="AX97" s="77">
        <f>'20 - Stavební část'!J35</f>
        <v>0</v>
      </c>
      <c r="AY97" s="77">
        <f>'20 - Stavební část'!J36</f>
        <v>0</v>
      </c>
      <c r="AZ97" s="77">
        <f>'20 - Stavební část'!F33</f>
        <v>0</v>
      </c>
      <c r="BA97" s="77">
        <f>'20 - Stavební část'!F34</f>
        <v>0</v>
      </c>
      <c r="BB97" s="77">
        <f>'20 - Stavební část'!F35</f>
        <v>0</v>
      </c>
      <c r="BC97" s="77">
        <f>'20 - Stavební část'!F36</f>
        <v>0</v>
      </c>
      <c r="BD97" s="79">
        <f>'20 - Stavební část'!F37</f>
        <v>0</v>
      </c>
      <c r="BT97" s="80" t="s">
        <v>84</v>
      </c>
      <c r="BV97" s="80" t="s">
        <v>78</v>
      </c>
      <c r="BW97" s="80" t="s">
        <v>92</v>
      </c>
      <c r="BX97" s="80" t="s">
        <v>5</v>
      </c>
      <c r="CL97" s="80" t="s">
        <v>1</v>
      </c>
      <c r="CM97" s="80" t="s">
        <v>86</v>
      </c>
    </row>
    <row r="98" spans="1:91" s="6" customFormat="1" ht="16.5" customHeight="1" x14ac:dyDescent="0.2">
      <c r="A98" s="71" t="s">
        <v>80</v>
      </c>
      <c r="B98" s="72"/>
      <c r="C98" s="73"/>
      <c r="D98" s="191" t="s">
        <v>93</v>
      </c>
      <c r="E98" s="191"/>
      <c r="F98" s="191"/>
      <c r="G98" s="191"/>
      <c r="H98" s="191"/>
      <c r="I98" s="74"/>
      <c r="J98" s="191" t="s">
        <v>94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89">
        <f>'30 - ZTI'!J30</f>
        <v>0</v>
      </c>
      <c r="AH98" s="190"/>
      <c r="AI98" s="190"/>
      <c r="AJ98" s="190"/>
      <c r="AK98" s="190"/>
      <c r="AL98" s="190"/>
      <c r="AM98" s="190"/>
      <c r="AN98" s="189">
        <f t="shared" si="0"/>
        <v>0</v>
      </c>
      <c r="AO98" s="190"/>
      <c r="AP98" s="190"/>
      <c r="AQ98" s="75" t="s">
        <v>83</v>
      </c>
      <c r="AR98" s="72"/>
      <c r="AS98" s="76">
        <v>0</v>
      </c>
      <c r="AT98" s="77">
        <f t="shared" si="1"/>
        <v>0</v>
      </c>
      <c r="AU98" s="78">
        <f>'30 - ZTI'!P123</f>
        <v>0</v>
      </c>
      <c r="AV98" s="77">
        <f>'30 - ZTI'!J33</f>
        <v>0</v>
      </c>
      <c r="AW98" s="77">
        <f>'30 - ZTI'!J34</f>
        <v>0</v>
      </c>
      <c r="AX98" s="77">
        <f>'30 - ZTI'!J35</f>
        <v>0</v>
      </c>
      <c r="AY98" s="77">
        <f>'30 - ZTI'!J36</f>
        <v>0</v>
      </c>
      <c r="AZ98" s="77">
        <f>'30 - ZTI'!F33</f>
        <v>0</v>
      </c>
      <c r="BA98" s="77">
        <f>'30 - ZTI'!F34</f>
        <v>0</v>
      </c>
      <c r="BB98" s="77">
        <f>'30 - ZTI'!F35</f>
        <v>0</v>
      </c>
      <c r="BC98" s="77">
        <f>'30 - ZTI'!F36</f>
        <v>0</v>
      </c>
      <c r="BD98" s="79">
        <f>'30 - ZTI'!F37</f>
        <v>0</v>
      </c>
      <c r="BT98" s="80" t="s">
        <v>84</v>
      </c>
      <c r="BV98" s="80" t="s">
        <v>78</v>
      </c>
      <c r="BW98" s="80" t="s">
        <v>95</v>
      </c>
      <c r="BX98" s="80" t="s">
        <v>5</v>
      </c>
      <c r="CL98" s="80" t="s">
        <v>1</v>
      </c>
      <c r="CM98" s="80" t="s">
        <v>86</v>
      </c>
    </row>
    <row r="99" spans="1:91" s="6" customFormat="1" ht="16.5" customHeight="1" x14ac:dyDescent="0.2">
      <c r="A99" s="71" t="s">
        <v>80</v>
      </c>
      <c r="B99" s="72"/>
      <c r="C99" s="73"/>
      <c r="D99" s="191" t="s">
        <v>96</v>
      </c>
      <c r="E99" s="191"/>
      <c r="F99" s="191"/>
      <c r="G99" s="191"/>
      <c r="H99" s="191"/>
      <c r="I99" s="74"/>
      <c r="J99" s="191" t="s">
        <v>97</v>
      </c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89">
        <f>'40 - VZT'!J30</f>
        <v>0</v>
      </c>
      <c r="AH99" s="190"/>
      <c r="AI99" s="190"/>
      <c r="AJ99" s="190"/>
      <c r="AK99" s="190"/>
      <c r="AL99" s="190"/>
      <c r="AM99" s="190"/>
      <c r="AN99" s="189">
        <f t="shared" si="0"/>
        <v>0</v>
      </c>
      <c r="AO99" s="190"/>
      <c r="AP99" s="190"/>
      <c r="AQ99" s="75" t="s">
        <v>83</v>
      </c>
      <c r="AR99" s="72"/>
      <c r="AS99" s="76">
        <v>0</v>
      </c>
      <c r="AT99" s="77">
        <f t="shared" si="1"/>
        <v>0</v>
      </c>
      <c r="AU99" s="78">
        <f>'40 - VZT'!P118</f>
        <v>0</v>
      </c>
      <c r="AV99" s="77">
        <f>'40 - VZT'!J33</f>
        <v>0</v>
      </c>
      <c r="AW99" s="77">
        <f>'40 - VZT'!J34</f>
        <v>0</v>
      </c>
      <c r="AX99" s="77">
        <f>'40 - VZT'!J35</f>
        <v>0</v>
      </c>
      <c r="AY99" s="77">
        <f>'40 - VZT'!J36</f>
        <v>0</v>
      </c>
      <c r="AZ99" s="77">
        <f>'40 - VZT'!F33</f>
        <v>0</v>
      </c>
      <c r="BA99" s="77">
        <f>'40 - VZT'!F34</f>
        <v>0</v>
      </c>
      <c r="BB99" s="77">
        <f>'40 - VZT'!F35</f>
        <v>0</v>
      </c>
      <c r="BC99" s="77">
        <f>'40 - VZT'!F36</f>
        <v>0</v>
      </c>
      <c r="BD99" s="79">
        <f>'40 - VZT'!F37</f>
        <v>0</v>
      </c>
      <c r="BT99" s="80" t="s">
        <v>84</v>
      </c>
      <c r="BV99" s="80" t="s">
        <v>78</v>
      </c>
      <c r="BW99" s="80" t="s">
        <v>98</v>
      </c>
      <c r="BX99" s="80" t="s">
        <v>5</v>
      </c>
      <c r="CL99" s="80" t="s">
        <v>1</v>
      </c>
      <c r="CM99" s="80" t="s">
        <v>86</v>
      </c>
    </row>
    <row r="100" spans="1:91" s="6" customFormat="1" ht="16.5" customHeight="1" x14ac:dyDescent="0.2">
      <c r="A100" s="71" t="s">
        <v>80</v>
      </c>
      <c r="B100" s="72"/>
      <c r="C100" s="73"/>
      <c r="D100" s="191" t="s">
        <v>99</v>
      </c>
      <c r="E100" s="191"/>
      <c r="F100" s="191"/>
      <c r="G100" s="191"/>
      <c r="H100" s="191"/>
      <c r="I100" s="74"/>
      <c r="J100" s="191" t="s">
        <v>100</v>
      </c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89">
        <f>'50 - Elektroinstalace'!J30</f>
        <v>0</v>
      </c>
      <c r="AH100" s="190"/>
      <c r="AI100" s="190"/>
      <c r="AJ100" s="190"/>
      <c r="AK100" s="190"/>
      <c r="AL100" s="190"/>
      <c r="AM100" s="190"/>
      <c r="AN100" s="189">
        <f t="shared" si="0"/>
        <v>0</v>
      </c>
      <c r="AO100" s="190"/>
      <c r="AP100" s="190"/>
      <c r="AQ100" s="75" t="s">
        <v>83</v>
      </c>
      <c r="AR100" s="72"/>
      <c r="AS100" s="81">
        <v>0</v>
      </c>
      <c r="AT100" s="82">
        <f t="shared" si="1"/>
        <v>0</v>
      </c>
      <c r="AU100" s="83">
        <f>'50 - Elektroinstalace'!P119</f>
        <v>0</v>
      </c>
      <c r="AV100" s="82">
        <f>'50 - Elektroinstalace'!J33</f>
        <v>0</v>
      </c>
      <c r="AW100" s="82">
        <f>'50 - Elektroinstalace'!J34</f>
        <v>0</v>
      </c>
      <c r="AX100" s="82">
        <f>'50 - Elektroinstalace'!J35</f>
        <v>0</v>
      </c>
      <c r="AY100" s="82">
        <f>'50 - Elektroinstalace'!J36</f>
        <v>0</v>
      </c>
      <c r="AZ100" s="82">
        <f>'50 - Elektroinstalace'!F33</f>
        <v>0</v>
      </c>
      <c r="BA100" s="82">
        <f>'50 - Elektroinstalace'!F34</f>
        <v>0</v>
      </c>
      <c r="BB100" s="82">
        <f>'50 - Elektroinstalace'!F35</f>
        <v>0</v>
      </c>
      <c r="BC100" s="82">
        <f>'50 - Elektroinstalace'!F36</f>
        <v>0</v>
      </c>
      <c r="BD100" s="84">
        <f>'50 - Elektroinstalace'!F37</f>
        <v>0</v>
      </c>
      <c r="BT100" s="80" t="s">
        <v>84</v>
      </c>
      <c r="BV100" s="80" t="s">
        <v>78</v>
      </c>
      <c r="BW100" s="80" t="s">
        <v>101</v>
      </c>
      <c r="BX100" s="80" t="s">
        <v>5</v>
      </c>
      <c r="CL100" s="80" t="s">
        <v>1</v>
      </c>
      <c r="CM100" s="80" t="s">
        <v>86</v>
      </c>
    </row>
    <row r="101" spans="1:91" s="1" customFormat="1" ht="30" customHeight="1" x14ac:dyDescent="0.2">
      <c r="B101" s="29"/>
      <c r="AR101" s="29"/>
    </row>
    <row r="102" spans="1:91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29"/>
    </row>
  </sheetData>
  <sheetProtection algorithmName="SHA-512" hashValue="q3TGmmXlBZF4xrRxfJ4XTsuh/MAWCdihYGJg3gXxchf6N60Vew+JgW+iCM9vfFW7jruWkMM3ny79/lx/Wk/XEA==" saltValue="CVfRR/wFScyXCf32oVqZepn4SN7NMQfdcxabfdniODEN9VTF7tWNd1STKUzQqSPS+JaN+sx+ghlslC7/O4xUig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0 - VRN'!C2" display="/" xr:uid="{00000000-0004-0000-0000-000000000000}"/>
    <hyperlink ref="A96" location="'10 - Bourací práce'!C2" display="/" xr:uid="{00000000-0004-0000-0000-000001000000}"/>
    <hyperlink ref="A97" location="'20 - Stavební část'!C2" display="/" xr:uid="{00000000-0004-0000-0000-000002000000}"/>
    <hyperlink ref="A98" location="'30 - ZTI'!C2" display="/" xr:uid="{00000000-0004-0000-0000-000003000000}"/>
    <hyperlink ref="A99" location="'40 - VZT'!C2" display="/" xr:uid="{00000000-0004-0000-0000-000004000000}"/>
    <hyperlink ref="A100" location="'50 - Elektroinstalace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6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85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102</v>
      </c>
      <c r="L4" s="17"/>
      <c r="M4" s="85" t="s">
        <v>10</v>
      </c>
      <c r="AT4" s="14" t="s">
        <v>4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09" t="str">
        <f>'Rekapitulace stavby'!K6</f>
        <v>Rozšíření muzea Habartov</v>
      </c>
      <c r="F7" s="210"/>
      <c r="G7" s="210"/>
      <c r="H7" s="210"/>
      <c r="L7" s="17"/>
    </row>
    <row r="8" spans="2:46" s="1" customFormat="1" ht="12" customHeight="1" x14ac:dyDescent="0.2">
      <c r="B8" s="29"/>
      <c r="D8" s="24" t="s">
        <v>103</v>
      </c>
      <c r="L8" s="29"/>
    </row>
    <row r="9" spans="2:46" s="1" customFormat="1" ht="16.5" customHeight="1" x14ac:dyDescent="0.2">
      <c r="B9" s="29"/>
      <c r="E9" s="199" t="s">
        <v>104</v>
      </c>
      <c r="F9" s="208"/>
      <c r="G9" s="208"/>
      <c r="H9" s="20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8. 12. 2024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11" t="str">
        <f>'Rekapitulace stavby'!E14</f>
        <v>Vyplň údaj</v>
      </c>
      <c r="F18" s="181"/>
      <c r="G18" s="181"/>
      <c r="H18" s="181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 x14ac:dyDescent="0.2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86"/>
      <c r="E27" s="185" t="s">
        <v>1</v>
      </c>
      <c r="F27" s="185"/>
      <c r="G27" s="185"/>
      <c r="H27" s="185"/>
      <c r="L27" s="86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7" t="s">
        <v>36</v>
      </c>
      <c r="J30" s="63">
        <f>ROUND(J119,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8">
        <f>ROUND((SUM(BE119:BE125)),  2)</f>
        <v>0</v>
      </c>
      <c r="I33" s="89">
        <v>0.21</v>
      </c>
      <c r="J33" s="88">
        <f>ROUND(((SUM(BE119:BE125))*I33),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8">
        <f>ROUND((SUM(BF119:BF125)),  2)</f>
        <v>0</v>
      </c>
      <c r="I34" s="89">
        <v>0.12</v>
      </c>
      <c r="J34" s="88">
        <f>ROUND(((SUM(BF119:BF125))*I34),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8">
        <f>ROUND((SUM(BG119:BG125)),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8">
        <f>ROUND((SUM(BH119:BH125)),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8">
        <f>ROUND((SUM(BI119:BI125)),  2)</f>
        <v>0</v>
      </c>
      <c r="I37" s="89">
        <v>0</v>
      </c>
      <c r="J37" s="88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105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09" t="str">
        <f>E7</f>
        <v>Rozšíření muzea Habartov</v>
      </c>
      <c r="F85" s="210"/>
      <c r="G85" s="210"/>
      <c r="H85" s="210"/>
      <c r="L85" s="29"/>
    </row>
    <row r="86" spans="2:47" s="1" customFormat="1" ht="12" customHeight="1" x14ac:dyDescent="0.2">
      <c r="B86" s="29"/>
      <c r="C86" s="24" t="s">
        <v>103</v>
      </c>
      <c r="L86" s="29"/>
    </row>
    <row r="87" spans="2:47" s="1" customFormat="1" ht="16.5" customHeight="1" x14ac:dyDescent="0.2">
      <c r="B87" s="29"/>
      <c r="E87" s="199" t="str">
        <f>E9</f>
        <v>00 - VRN</v>
      </c>
      <c r="F87" s="208"/>
      <c r="G87" s="208"/>
      <c r="H87" s="208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>Habartov</v>
      </c>
      <c r="I89" s="24" t="s">
        <v>22</v>
      </c>
      <c r="J89" s="49" t="str">
        <f>IF(J12="","",J12)</f>
        <v>8. 12. 2024</v>
      </c>
      <c r="L89" s="29"/>
    </row>
    <row r="90" spans="2:47" s="1" customFormat="1" ht="6.9" customHeight="1" x14ac:dyDescent="0.2">
      <c r="B90" s="29"/>
      <c r="L90" s="29"/>
    </row>
    <row r="91" spans="2:47" s="1" customFormat="1" ht="25.65" customHeight="1" x14ac:dyDescent="0.2">
      <c r="B91" s="29"/>
      <c r="C91" s="24" t="s">
        <v>24</v>
      </c>
      <c r="F91" s="22" t="str">
        <f>E15</f>
        <v>Město Habartov</v>
      </c>
      <c r="I91" s="24" t="s">
        <v>30</v>
      </c>
      <c r="J91" s="27" t="str">
        <f>E21</f>
        <v>PROJEKTPASIV s.r.o.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Milan Hájek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98" t="s">
        <v>106</v>
      </c>
      <c r="D94" s="90"/>
      <c r="E94" s="90"/>
      <c r="F94" s="90"/>
      <c r="G94" s="90"/>
      <c r="H94" s="90"/>
      <c r="I94" s="90"/>
      <c r="J94" s="99" t="s">
        <v>107</v>
      </c>
      <c r="K94" s="90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0" t="s">
        <v>108</v>
      </c>
      <c r="J96" s="63">
        <f>J119</f>
        <v>0</v>
      </c>
      <c r="L96" s="29"/>
      <c r="AU96" s="14" t="s">
        <v>109</v>
      </c>
    </row>
    <row r="97" spans="2:12" s="8" customFormat="1" ht="24.9" customHeight="1" x14ac:dyDescent="0.2">
      <c r="B97" s="101"/>
      <c r="D97" s="102" t="s">
        <v>110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8" customFormat="1" ht="24.9" customHeight="1" x14ac:dyDescent="0.2">
      <c r="B98" s="101"/>
      <c r="D98" s="102" t="s">
        <v>111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2:12" s="9" customFormat="1" ht="19.95" customHeight="1" x14ac:dyDescent="0.2">
      <c r="B99" s="105"/>
      <c r="D99" s="106" t="s">
        <v>112</v>
      </c>
      <c r="E99" s="107"/>
      <c r="F99" s="107"/>
      <c r="G99" s="107"/>
      <c r="H99" s="107"/>
      <c r="I99" s="107"/>
      <c r="J99" s="108">
        <f>J124</f>
        <v>0</v>
      </c>
      <c r="L99" s="105"/>
    </row>
    <row r="100" spans="2:12" s="1" customFormat="1" ht="21.75" customHeight="1" x14ac:dyDescent="0.2">
      <c r="B100" s="29"/>
      <c r="L100" s="29"/>
    </row>
    <row r="101" spans="2:12" s="1" customFormat="1" ht="6.9" customHeight="1" x14ac:dyDescent="0.2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" customHeight="1" x14ac:dyDescent="0.2">
      <c r="B106" s="29"/>
      <c r="C106" s="18" t="s">
        <v>113</v>
      </c>
      <c r="L106" s="29"/>
    </row>
    <row r="107" spans="2:12" s="1" customFormat="1" ht="6.9" customHeight="1" x14ac:dyDescent="0.2">
      <c r="B107" s="29"/>
      <c r="L107" s="29"/>
    </row>
    <row r="108" spans="2:12" s="1" customFormat="1" ht="12" customHeight="1" x14ac:dyDescent="0.2">
      <c r="B108" s="29"/>
      <c r="C108" s="24" t="s">
        <v>16</v>
      </c>
      <c r="L108" s="29"/>
    </row>
    <row r="109" spans="2:12" s="1" customFormat="1" ht="16.5" customHeight="1" x14ac:dyDescent="0.2">
      <c r="B109" s="29"/>
      <c r="E109" s="209" t="str">
        <f>E7</f>
        <v>Rozšíření muzea Habartov</v>
      </c>
      <c r="F109" s="210"/>
      <c r="G109" s="210"/>
      <c r="H109" s="210"/>
      <c r="L109" s="29"/>
    </row>
    <row r="110" spans="2:12" s="1" customFormat="1" ht="12" customHeight="1" x14ac:dyDescent="0.2">
      <c r="B110" s="29"/>
      <c r="C110" s="24" t="s">
        <v>103</v>
      </c>
      <c r="L110" s="29"/>
    </row>
    <row r="111" spans="2:12" s="1" customFormat="1" ht="16.5" customHeight="1" x14ac:dyDescent="0.2">
      <c r="B111" s="29"/>
      <c r="E111" s="199" t="str">
        <f>E9</f>
        <v>00 - VRN</v>
      </c>
      <c r="F111" s="208"/>
      <c r="G111" s="208"/>
      <c r="H111" s="208"/>
      <c r="L111" s="29"/>
    </row>
    <row r="112" spans="2:12" s="1" customFormat="1" ht="6.9" customHeight="1" x14ac:dyDescent="0.2">
      <c r="B112" s="29"/>
      <c r="L112" s="29"/>
    </row>
    <row r="113" spans="2:65" s="1" customFormat="1" ht="12" customHeight="1" x14ac:dyDescent="0.2">
      <c r="B113" s="29"/>
      <c r="C113" s="24" t="s">
        <v>20</v>
      </c>
      <c r="F113" s="22" t="str">
        <f>F12</f>
        <v>Habartov</v>
      </c>
      <c r="I113" s="24" t="s">
        <v>22</v>
      </c>
      <c r="J113" s="49" t="str">
        <f>IF(J12="","",J12)</f>
        <v>8. 12. 2024</v>
      </c>
      <c r="L113" s="29"/>
    </row>
    <row r="114" spans="2:65" s="1" customFormat="1" ht="6.9" customHeight="1" x14ac:dyDescent="0.2">
      <c r="B114" s="29"/>
      <c r="L114" s="29"/>
    </row>
    <row r="115" spans="2:65" s="1" customFormat="1" ht="25.65" customHeight="1" x14ac:dyDescent="0.2">
      <c r="B115" s="29"/>
      <c r="C115" s="24" t="s">
        <v>24</v>
      </c>
      <c r="F115" s="22" t="str">
        <f>E15</f>
        <v>Město Habartov</v>
      </c>
      <c r="I115" s="24" t="s">
        <v>30</v>
      </c>
      <c r="J115" s="27" t="str">
        <f>E21</f>
        <v>PROJEKTPASIV s.r.o.</v>
      </c>
      <c r="L115" s="29"/>
    </row>
    <row r="116" spans="2:65" s="1" customFormat="1" ht="15.15" customHeight="1" x14ac:dyDescent="0.2">
      <c r="B116" s="29"/>
      <c r="C116" s="24" t="s">
        <v>28</v>
      </c>
      <c r="F116" s="22" t="str">
        <f>IF(E18="","",E18)</f>
        <v>Vyplň údaj</v>
      </c>
      <c r="I116" s="24" t="s">
        <v>33</v>
      </c>
      <c r="J116" s="27" t="str">
        <f>E24</f>
        <v>Milan Hájek</v>
      </c>
      <c r="L116" s="29"/>
    </row>
    <row r="117" spans="2:65" s="1" customFormat="1" ht="10.35" customHeight="1" x14ac:dyDescent="0.2">
      <c r="B117" s="29"/>
      <c r="L117" s="29"/>
    </row>
    <row r="118" spans="2:65" s="10" customFormat="1" ht="29.25" customHeight="1" x14ac:dyDescent="0.2">
      <c r="B118" s="109"/>
      <c r="C118" s="110" t="s">
        <v>114</v>
      </c>
      <c r="D118" s="111" t="s">
        <v>61</v>
      </c>
      <c r="E118" s="111" t="s">
        <v>57</v>
      </c>
      <c r="F118" s="111" t="s">
        <v>58</v>
      </c>
      <c r="G118" s="111" t="s">
        <v>115</v>
      </c>
      <c r="H118" s="111" t="s">
        <v>116</v>
      </c>
      <c r="I118" s="111" t="s">
        <v>117</v>
      </c>
      <c r="J118" s="111" t="s">
        <v>107</v>
      </c>
      <c r="K118" s="112" t="s">
        <v>118</v>
      </c>
      <c r="L118" s="109"/>
      <c r="M118" s="56" t="s">
        <v>1</v>
      </c>
      <c r="N118" s="57" t="s">
        <v>40</v>
      </c>
      <c r="O118" s="57" t="s">
        <v>119</v>
      </c>
      <c r="P118" s="57" t="s">
        <v>120</v>
      </c>
      <c r="Q118" s="57" t="s">
        <v>121</v>
      </c>
      <c r="R118" s="57" t="s">
        <v>122</v>
      </c>
      <c r="S118" s="57" t="s">
        <v>123</v>
      </c>
      <c r="T118" s="58" t="s">
        <v>124</v>
      </c>
    </row>
    <row r="119" spans="2:65" s="1" customFormat="1" ht="22.95" customHeight="1" x14ac:dyDescent="0.3">
      <c r="B119" s="29"/>
      <c r="C119" s="61" t="s">
        <v>125</v>
      </c>
      <c r="J119" s="113">
        <f>BK119</f>
        <v>0</v>
      </c>
      <c r="L119" s="29"/>
      <c r="M119" s="59"/>
      <c r="N119" s="50"/>
      <c r="O119" s="50"/>
      <c r="P119" s="114">
        <f>P120+P123</f>
        <v>0</v>
      </c>
      <c r="Q119" s="50"/>
      <c r="R119" s="114">
        <f>R120+R123</f>
        <v>0</v>
      </c>
      <c r="S119" s="50"/>
      <c r="T119" s="115">
        <f>T120+T123</f>
        <v>0</v>
      </c>
      <c r="AT119" s="14" t="s">
        <v>75</v>
      </c>
      <c r="AU119" s="14" t="s">
        <v>109</v>
      </c>
      <c r="BK119" s="116">
        <f>BK120+BK123</f>
        <v>0</v>
      </c>
    </row>
    <row r="120" spans="2:65" s="11" customFormat="1" ht="25.95" customHeight="1" x14ac:dyDescent="0.25">
      <c r="B120" s="117"/>
      <c r="D120" s="118" t="s">
        <v>75</v>
      </c>
      <c r="E120" s="119" t="s">
        <v>126</v>
      </c>
      <c r="F120" s="119" t="s">
        <v>127</v>
      </c>
      <c r="I120" s="120"/>
      <c r="J120" s="121">
        <f>BK120</f>
        <v>0</v>
      </c>
      <c r="L120" s="117"/>
      <c r="M120" s="122"/>
      <c r="P120" s="123">
        <f>SUM(P121:P122)</f>
        <v>0</v>
      </c>
      <c r="R120" s="123">
        <f>SUM(R121:R122)</f>
        <v>0</v>
      </c>
      <c r="T120" s="124">
        <f>SUM(T121:T122)</f>
        <v>0</v>
      </c>
      <c r="AR120" s="118" t="s">
        <v>128</v>
      </c>
      <c r="AT120" s="125" t="s">
        <v>75</v>
      </c>
      <c r="AU120" s="125" t="s">
        <v>76</v>
      </c>
      <c r="AY120" s="118" t="s">
        <v>129</v>
      </c>
      <c r="BK120" s="126">
        <f>SUM(BK121:BK122)</f>
        <v>0</v>
      </c>
    </row>
    <row r="121" spans="2:65" s="1" customFormat="1" ht="21.75" customHeight="1" x14ac:dyDescent="0.2">
      <c r="B121" s="29"/>
      <c r="C121" s="127" t="s">
        <v>84</v>
      </c>
      <c r="D121" s="127" t="s">
        <v>130</v>
      </c>
      <c r="E121" s="128" t="s">
        <v>131</v>
      </c>
      <c r="F121" s="129" t="s">
        <v>132</v>
      </c>
      <c r="G121" s="130" t="s">
        <v>133</v>
      </c>
      <c r="H121" s="131">
        <v>1</v>
      </c>
      <c r="I121" s="132"/>
      <c r="J121" s="133">
        <f>ROUND(I121*H121,2)</f>
        <v>0</v>
      </c>
      <c r="K121" s="129" t="s">
        <v>1</v>
      </c>
      <c r="L121" s="29"/>
      <c r="M121" s="134" t="s">
        <v>1</v>
      </c>
      <c r="N121" s="135" t="s">
        <v>41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134</v>
      </c>
      <c r="AT121" s="138" t="s">
        <v>130</v>
      </c>
      <c r="AU121" s="138" t="s">
        <v>84</v>
      </c>
      <c r="AY121" s="14" t="s">
        <v>129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4" t="s">
        <v>84</v>
      </c>
      <c r="BK121" s="139">
        <f>ROUND(I121*H121,2)</f>
        <v>0</v>
      </c>
      <c r="BL121" s="14" t="s">
        <v>134</v>
      </c>
      <c r="BM121" s="138" t="s">
        <v>135</v>
      </c>
    </row>
    <row r="122" spans="2:65" s="1" customFormat="1" ht="16.5" customHeight="1" x14ac:dyDescent="0.2">
      <c r="B122" s="29"/>
      <c r="C122" s="127" t="s">
        <v>86</v>
      </c>
      <c r="D122" s="127" t="s">
        <v>130</v>
      </c>
      <c r="E122" s="128" t="s">
        <v>136</v>
      </c>
      <c r="F122" s="129" t="s">
        <v>137</v>
      </c>
      <c r="G122" s="130" t="s">
        <v>138</v>
      </c>
      <c r="H122" s="131">
        <v>1</v>
      </c>
      <c r="I122" s="132"/>
      <c r="J122" s="133">
        <f>ROUND(I122*H122,2)</f>
        <v>0</v>
      </c>
      <c r="K122" s="129" t="s">
        <v>1</v>
      </c>
      <c r="L122" s="29"/>
      <c r="M122" s="134" t="s">
        <v>1</v>
      </c>
      <c r="N122" s="135" t="s">
        <v>41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139</v>
      </c>
      <c r="AT122" s="138" t="s">
        <v>130</v>
      </c>
      <c r="AU122" s="138" t="s">
        <v>84</v>
      </c>
      <c r="AY122" s="14" t="s">
        <v>129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4" t="s">
        <v>84</v>
      </c>
      <c r="BK122" s="139">
        <f>ROUND(I122*H122,2)</f>
        <v>0</v>
      </c>
      <c r="BL122" s="14" t="s">
        <v>139</v>
      </c>
      <c r="BM122" s="138" t="s">
        <v>140</v>
      </c>
    </row>
    <row r="123" spans="2:65" s="11" customFormat="1" ht="25.95" customHeight="1" x14ac:dyDescent="0.25">
      <c r="B123" s="117"/>
      <c r="D123" s="118" t="s">
        <v>75</v>
      </c>
      <c r="E123" s="119" t="s">
        <v>82</v>
      </c>
      <c r="F123" s="119" t="s">
        <v>141</v>
      </c>
      <c r="I123" s="120"/>
      <c r="J123" s="121">
        <f>BK123</f>
        <v>0</v>
      </c>
      <c r="L123" s="117"/>
      <c r="M123" s="122"/>
      <c r="P123" s="123">
        <f>P124</f>
        <v>0</v>
      </c>
      <c r="R123" s="123">
        <f>R124</f>
        <v>0</v>
      </c>
      <c r="T123" s="124">
        <f>T124</f>
        <v>0</v>
      </c>
      <c r="AR123" s="118" t="s">
        <v>142</v>
      </c>
      <c r="AT123" s="125" t="s">
        <v>75</v>
      </c>
      <c r="AU123" s="125" t="s">
        <v>76</v>
      </c>
      <c r="AY123" s="118" t="s">
        <v>129</v>
      </c>
      <c r="BK123" s="126">
        <f>BK124</f>
        <v>0</v>
      </c>
    </row>
    <row r="124" spans="2:65" s="11" customFormat="1" ht="22.95" customHeight="1" x14ac:dyDescent="0.25">
      <c r="B124" s="117"/>
      <c r="D124" s="118" t="s">
        <v>75</v>
      </c>
      <c r="E124" s="140" t="s">
        <v>143</v>
      </c>
      <c r="F124" s="140" t="s">
        <v>144</v>
      </c>
      <c r="I124" s="120"/>
      <c r="J124" s="141">
        <f>BK124</f>
        <v>0</v>
      </c>
      <c r="L124" s="117"/>
      <c r="M124" s="122"/>
      <c r="P124" s="123">
        <f>P125</f>
        <v>0</v>
      </c>
      <c r="R124" s="123">
        <f>R125</f>
        <v>0</v>
      </c>
      <c r="T124" s="124">
        <f>T125</f>
        <v>0</v>
      </c>
      <c r="AR124" s="118" t="s">
        <v>142</v>
      </c>
      <c r="AT124" s="125" t="s">
        <v>75</v>
      </c>
      <c r="AU124" s="125" t="s">
        <v>84</v>
      </c>
      <c r="AY124" s="118" t="s">
        <v>129</v>
      </c>
      <c r="BK124" s="126">
        <f>BK125</f>
        <v>0</v>
      </c>
    </row>
    <row r="125" spans="2:65" s="1" customFormat="1" ht="16.5" customHeight="1" x14ac:dyDescent="0.2">
      <c r="B125" s="29"/>
      <c r="C125" s="127" t="s">
        <v>145</v>
      </c>
      <c r="D125" s="127" t="s">
        <v>130</v>
      </c>
      <c r="E125" s="128" t="s">
        <v>146</v>
      </c>
      <c r="F125" s="129" t="s">
        <v>144</v>
      </c>
      <c r="G125" s="130" t="s">
        <v>138</v>
      </c>
      <c r="H125" s="131">
        <v>1</v>
      </c>
      <c r="I125" s="132"/>
      <c r="J125" s="133">
        <f>ROUND(I125*H125,2)</f>
        <v>0</v>
      </c>
      <c r="K125" s="129" t="s">
        <v>147</v>
      </c>
      <c r="L125" s="29"/>
      <c r="M125" s="142" t="s">
        <v>1</v>
      </c>
      <c r="N125" s="143" t="s">
        <v>41</v>
      </c>
      <c r="O125" s="144"/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38" t="s">
        <v>139</v>
      </c>
      <c r="AT125" s="138" t="s">
        <v>130</v>
      </c>
      <c r="AU125" s="138" t="s">
        <v>86</v>
      </c>
      <c r="AY125" s="14" t="s">
        <v>129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4" t="s">
        <v>84</v>
      </c>
      <c r="BK125" s="139">
        <f>ROUND(I125*H125,2)</f>
        <v>0</v>
      </c>
      <c r="BL125" s="14" t="s">
        <v>139</v>
      </c>
      <c r="BM125" s="138" t="s">
        <v>148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sheetProtection algorithmName="SHA-512" hashValue="ip/gDwbH5QR86r2obAVr/fCUtCZ4z34virjqNM9ILOlMPu35bKAjcPPIxZgwP/Ul1w82dmiTDE0chG4sfQ9H/Q==" saltValue="jwI45rKel7dsMPwww8bDHIkbqjw6MIloQeY+bHNiQhShnjiHks5FrZ5phIkG+7HpHoI+LAJkLViuBHUGOhJCKA==" spinCount="100000" sheet="1" objects="1" scenarios="1" formatColumns="0" formatRows="0" autoFilter="0"/>
  <autoFilter ref="C118:K125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89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102</v>
      </c>
      <c r="L4" s="17"/>
      <c r="M4" s="85" t="s">
        <v>10</v>
      </c>
      <c r="AT4" s="14" t="s">
        <v>4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09" t="str">
        <f>'Rekapitulace stavby'!K6</f>
        <v>Rozšíření muzea Habartov</v>
      </c>
      <c r="F7" s="210"/>
      <c r="G7" s="210"/>
      <c r="H7" s="210"/>
      <c r="L7" s="17"/>
    </row>
    <row r="8" spans="2:46" s="1" customFormat="1" ht="12" customHeight="1" x14ac:dyDescent="0.2">
      <c r="B8" s="29"/>
      <c r="D8" s="24" t="s">
        <v>103</v>
      </c>
      <c r="L8" s="29"/>
    </row>
    <row r="9" spans="2:46" s="1" customFormat="1" ht="16.5" customHeight="1" x14ac:dyDescent="0.2">
      <c r="B9" s="29"/>
      <c r="E9" s="199" t="s">
        <v>149</v>
      </c>
      <c r="F9" s="208"/>
      <c r="G9" s="208"/>
      <c r="H9" s="20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8. 12. 2024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11" t="str">
        <f>'Rekapitulace stavby'!E14</f>
        <v>Vyplň údaj</v>
      </c>
      <c r="F18" s="181"/>
      <c r="G18" s="181"/>
      <c r="H18" s="181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 x14ac:dyDescent="0.2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86"/>
      <c r="E27" s="185" t="s">
        <v>1</v>
      </c>
      <c r="F27" s="185"/>
      <c r="G27" s="185"/>
      <c r="H27" s="185"/>
      <c r="L27" s="86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7" t="s">
        <v>36</v>
      </c>
      <c r="J30" s="63">
        <f>ROUND(J124,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8">
        <f>ROUND((SUM(BE124:BE161)),  2)</f>
        <v>0</v>
      </c>
      <c r="I33" s="89">
        <v>0.21</v>
      </c>
      <c r="J33" s="88">
        <f>ROUND(((SUM(BE124:BE161))*I33),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8">
        <f>ROUND((SUM(BF124:BF161)),  2)</f>
        <v>0</v>
      </c>
      <c r="I34" s="89">
        <v>0.12</v>
      </c>
      <c r="J34" s="88">
        <f>ROUND(((SUM(BF124:BF161))*I34),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8">
        <f>ROUND((SUM(BG124:BG161)),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8">
        <f>ROUND((SUM(BH124:BH161)),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8">
        <f>ROUND((SUM(BI124:BI161)),  2)</f>
        <v>0</v>
      </c>
      <c r="I37" s="89">
        <v>0</v>
      </c>
      <c r="J37" s="88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105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09" t="str">
        <f>E7</f>
        <v>Rozšíření muzea Habartov</v>
      </c>
      <c r="F85" s="210"/>
      <c r="G85" s="210"/>
      <c r="H85" s="210"/>
      <c r="L85" s="29"/>
    </row>
    <row r="86" spans="2:47" s="1" customFormat="1" ht="12" customHeight="1" x14ac:dyDescent="0.2">
      <c r="B86" s="29"/>
      <c r="C86" s="24" t="s">
        <v>103</v>
      </c>
      <c r="L86" s="29"/>
    </row>
    <row r="87" spans="2:47" s="1" customFormat="1" ht="16.5" customHeight="1" x14ac:dyDescent="0.2">
      <c r="B87" s="29"/>
      <c r="E87" s="199" t="str">
        <f>E9</f>
        <v>10 - Bourací práce</v>
      </c>
      <c r="F87" s="208"/>
      <c r="G87" s="208"/>
      <c r="H87" s="208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>Habartov</v>
      </c>
      <c r="I89" s="24" t="s">
        <v>22</v>
      </c>
      <c r="J89" s="49" t="str">
        <f>IF(J12="","",J12)</f>
        <v>8. 12. 2024</v>
      </c>
      <c r="L89" s="29"/>
    </row>
    <row r="90" spans="2:47" s="1" customFormat="1" ht="6.9" customHeight="1" x14ac:dyDescent="0.2">
      <c r="B90" s="29"/>
      <c r="L90" s="29"/>
    </row>
    <row r="91" spans="2:47" s="1" customFormat="1" ht="25.65" customHeight="1" x14ac:dyDescent="0.2">
      <c r="B91" s="29"/>
      <c r="C91" s="24" t="s">
        <v>24</v>
      </c>
      <c r="F91" s="22" t="str">
        <f>E15</f>
        <v>Město Habartov</v>
      </c>
      <c r="I91" s="24" t="s">
        <v>30</v>
      </c>
      <c r="J91" s="27" t="str">
        <f>E21</f>
        <v>PROJEKTPASIV s.r.o.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Milan Hájek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98" t="s">
        <v>106</v>
      </c>
      <c r="D94" s="90"/>
      <c r="E94" s="90"/>
      <c r="F94" s="90"/>
      <c r="G94" s="90"/>
      <c r="H94" s="90"/>
      <c r="I94" s="90"/>
      <c r="J94" s="99" t="s">
        <v>107</v>
      </c>
      <c r="K94" s="90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0" t="s">
        <v>108</v>
      </c>
      <c r="J96" s="63">
        <f>J124</f>
        <v>0</v>
      </c>
      <c r="L96" s="29"/>
      <c r="AU96" s="14" t="s">
        <v>109</v>
      </c>
    </row>
    <row r="97" spans="2:12" s="8" customFormat="1" ht="24.9" customHeight="1" x14ac:dyDescent="0.2">
      <c r="B97" s="101"/>
      <c r="D97" s="102" t="s">
        <v>150</v>
      </c>
      <c r="E97" s="103"/>
      <c r="F97" s="103"/>
      <c r="G97" s="103"/>
      <c r="H97" s="103"/>
      <c r="I97" s="103"/>
      <c r="J97" s="104">
        <f>J125</f>
        <v>0</v>
      </c>
      <c r="L97" s="101"/>
    </row>
    <row r="98" spans="2:12" s="9" customFormat="1" ht="19.95" customHeight="1" x14ac:dyDescent="0.2">
      <c r="B98" s="105"/>
      <c r="D98" s="106" t="s">
        <v>151</v>
      </c>
      <c r="E98" s="107"/>
      <c r="F98" s="107"/>
      <c r="G98" s="107"/>
      <c r="H98" s="107"/>
      <c r="I98" s="107"/>
      <c r="J98" s="108">
        <f>J126</f>
        <v>0</v>
      </c>
      <c r="L98" s="105"/>
    </row>
    <row r="99" spans="2:12" s="9" customFormat="1" ht="19.95" customHeight="1" x14ac:dyDescent="0.2">
      <c r="B99" s="105"/>
      <c r="D99" s="106" t="s">
        <v>152</v>
      </c>
      <c r="E99" s="107"/>
      <c r="F99" s="107"/>
      <c r="G99" s="107"/>
      <c r="H99" s="107"/>
      <c r="I99" s="107"/>
      <c r="J99" s="108">
        <f>J140</f>
        <v>0</v>
      </c>
      <c r="L99" s="105"/>
    </row>
    <row r="100" spans="2:12" s="8" customFormat="1" ht="24.9" customHeight="1" x14ac:dyDescent="0.2">
      <c r="B100" s="101"/>
      <c r="D100" s="102" t="s">
        <v>153</v>
      </c>
      <c r="E100" s="103"/>
      <c r="F100" s="103"/>
      <c r="G100" s="103"/>
      <c r="H100" s="103"/>
      <c r="I100" s="103"/>
      <c r="J100" s="104">
        <f>J148</f>
        <v>0</v>
      </c>
      <c r="L100" s="101"/>
    </row>
    <row r="101" spans="2:12" s="9" customFormat="1" ht="19.95" customHeight="1" x14ac:dyDescent="0.2">
      <c r="B101" s="105"/>
      <c r="D101" s="106" t="s">
        <v>154</v>
      </c>
      <c r="E101" s="107"/>
      <c r="F101" s="107"/>
      <c r="G101" s="107"/>
      <c r="H101" s="107"/>
      <c r="I101" s="107"/>
      <c r="J101" s="108">
        <f>J149</f>
        <v>0</v>
      </c>
      <c r="L101" s="105"/>
    </row>
    <row r="102" spans="2:12" s="9" customFormat="1" ht="19.95" customHeight="1" x14ac:dyDescent="0.2">
      <c r="B102" s="105"/>
      <c r="D102" s="106" t="s">
        <v>155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95" customHeight="1" x14ac:dyDescent="0.2">
      <c r="B103" s="105"/>
      <c r="D103" s="106" t="s">
        <v>156</v>
      </c>
      <c r="E103" s="107"/>
      <c r="F103" s="107"/>
      <c r="G103" s="107"/>
      <c r="H103" s="107"/>
      <c r="I103" s="107"/>
      <c r="J103" s="108">
        <f>J155</f>
        <v>0</v>
      </c>
      <c r="L103" s="105"/>
    </row>
    <row r="104" spans="2:12" s="9" customFormat="1" ht="19.95" customHeight="1" x14ac:dyDescent="0.2">
      <c r="B104" s="105"/>
      <c r="D104" s="106" t="s">
        <v>157</v>
      </c>
      <c r="E104" s="107"/>
      <c r="F104" s="107"/>
      <c r="G104" s="107"/>
      <c r="H104" s="107"/>
      <c r="I104" s="107"/>
      <c r="J104" s="108">
        <f>J158</f>
        <v>0</v>
      </c>
      <c r="L104" s="105"/>
    </row>
    <row r="105" spans="2:12" s="1" customFormat="1" ht="21.75" customHeight="1" x14ac:dyDescent="0.2">
      <c r="B105" s="29"/>
      <c r="L105" s="29"/>
    </row>
    <row r="106" spans="2:12" s="1" customFormat="1" ht="6.9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" customHeight="1" x14ac:dyDescent="0.2">
      <c r="B111" s="29"/>
      <c r="C111" s="18" t="s">
        <v>113</v>
      </c>
      <c r="L111" s="29"/>
    </row>
    <row r="112" spans="2:12" s="1" customFormat="1" ht="6.9" customHeight="1" x14ac:dyDescent="0.2">
      <c r="B112" s="29"/>
      <c r="L112" s="29"/>
    </row>
    <row r="113" spans="2:65" s="1" customFormat="1" ht="12" customHeight="1" x14ac:dyDescent="0.2">
      <c r="B113" s="29"/>
      <c r="C113" s="24" t="s">
        <v>16</v>
      </c>
      <c r="L113" s="29"/>
    </row>
    <row r="114" spans="2:65" s="1" customFormat="1" ht="16.5" customHeight="1" x14ac:dyDescent="0.2">
      <c r="B114" s="29"/>
      <c r="E114" s="209" t="str">
        <f>E7</f>
        <v>Rozšíření muzea Habartov</v>
      </c>
      <c r="F114" s="210"/>
      <c r="G114" s="210"/>
      <c r="H114" s="210"/>
      <c r="L114" s="29"/>
    </row>
    <row r="115" spans="2:65" s="1" customFormat="1" ht="12" customHeight="1" x14ac:dyDescent="0.2">
      <c r="B115" s="29"/>
      <c r="C115" s="24" t="s">
        <v>103</v>
      </c>
      <c r="L115" s="29"/>
    </row>
    <row r="116" spans="2:65" s="1" customFormat="1" ht="16.5" customHeight="1" x14ac:dyDescent="0.2">
      <c r="B116" s="29"/>
      <c r="E116" s="199" t="str">
        <f>E9</f>
        <v>10 - Bourací práce</v>
      </c>
      <c r="F116" s="208"/>
      <c r="G116" s="208"/>
      <c r="H116" s="208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4" t="s">
        <v>20</v>
      </c>
      <c r="F118" s="22" t="str">
        <f>F12</f>
        <v>Habartov</v>
      </c>
      <c r="I118" s="24" t="s">
        <v>22</v>
      </c>
      <c r="J118" s="49" t="str">
        <f>IF(J12="","",J12)</f>
        <v>8. 12. 2024</v>
      </c>
      <c r="L118" s="29"/>
    </row>
    <row r="119" spans="2:65" s="1" customFormat="1" ht="6.9" customHeight="1" x14ac:dyDescent="0.2">
      <c r="B119" s="29"/>
      <c r="L119" s="29"/>
    </row>
    <row r="120" spans="2:65" s="1" customFormat="1" ht="25.65" customHeight="1" x14ac:dyDescent="0.2">
      <c r="B120" s="29"/>
      <c r="C120" s="24" t="s">
        <v>24</v>
      </c>
      <c r="F120" s="22" t="str">
        <f>E15</f>
        <v>Město Habartov</v>
      </c>
      <c r="I120" s="24" t="s">
        <v>30</v>
      </c>
      <c r="J120" s="27" t="str">
        <f>E21</f>
        <v>PROJEKTPASIV s.r.o.</v>
      </c>
      <c r="L120" s="29"/>
    </row>
    <row r="121" spans="2:65" s="1" customFormat="1" ht="15.15" customHeight="1" x14ac:dyDescent="0.2">
      <c r="B121" s="29"/>
      <c r="C121" s="24" t="s">
        <v>28</v>
      </c>
      <c r="F121" s="22" t="str">
        <f>IF(E18="","",E18)</f>
        <v>Vyplň údaj</v>
      </c>
      <c r="I121" s="24" t="s">
        <v>33</v>
      </c>
      <c r="J121" s="27" t="str">
        <f>E24</f>
        <v>Milan Hájek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09"/>
      <c r="C123" s="110" t="s">
        <v>114</v>
      </c>
      <c r="D123" s="111" t="s">
        <v>61</v>
      </c>
      <c r="E123" s="111" t="s">
        <v>57</v>
      </c>
      <c r="F123" s="111" t="s">
        <v>58</v>
      </c>
      <c r="G123" s="111" t="s">
        <v>115</v>
      </c>
      <c r="H123" s="111" t="s">
        <v>116</v>
      </c>
      <c r="I123" s="111" t="s">
        <v>117</v>
      </c>
      <c r="J123" s="111" t="s">
        <v>107</v>
      </c>
      <c r="K123" s="112" t="s">
        <v>118</v>
      </c>
      <c r="L123" s="109"/>
      <c r="M123" s="56" t="s">
        <v>1</v>
      </c>
      <c r="N123" s="57" t="s">
        <v>40</v>
      </c>
      <c r="O123" s="57" t="s">
        <v>119</v>
      </c>
      <c r="P123" s="57" t="s">
        <v>120</v>
      </c>
      <c r="Q123" s="57" t="s">
        <v>121</v>
      </c>
      <c r="R123" s="57" t="s">
        <v>122</v>
      </c>
      <c r="S123" s="57" t="s">
        <v>123</v>
      </c>
      <c r="T123" s="58" t="s">
        <v>124</v>
      </c>
    </row>
    <row r="124" spans="2:65" s="1" customFormat="1" ht="22.95" customHeight="1" x14ac:dyDescent="0.3">
      <c r="B124" s="29"/>
      <c r="C124" s="61" t="s">
        <v>125</v>
      </c>
      <c r="J124" s="113">
        <f>BK124</f>
        <v>0</v>
      </c>
      <c r="L124" s="29"/>
      <c r="M124" s="59"/>
      <c r="N124" s="50"/>
      <c r="O124" s="50"/>
      <c r="P124" s="114">
        <f>P125+P148</f>
        <v>0</v>
      </c>
      <c r="Q124" s="50"/>
      <c r="R124" s="114">
        <f>R125+R148</f>
        <v>0</v>
      </c>
      <c r="S124" s="50"/>
      <c r="T124" s="115">
        <f>T125+T148</f>
        <v>87.499554899999993</v>
      </c>
      <c r="AT124" s="14" t="s">
        <v>75</v>
      </c>
      <c r="AU124" s="14" t="s">
        <v>109</v>
      </c>
      <c r="BK124" s="116">
        <f>BK125+BK148</f>
        <v>0</v>
      </c>
    </row>
    <row r="125" spans="2:65" s="11" customFormat="1" ht="25.95" customHeight="1" x14ac:dyDescent="0.25">
      <c r="B125" s="117"/>
      <c r="D125" s="118" t="s">
        <v>75</v>
      </c>
      <c r="E125" s="119" t="s">
        <v>158</v>
      </c>
      <c r="F125" s="119" t="s">
        <v>159</v>
      </c>
      <c r="I125" s="120"/>
      <c r="J125" s="121">
        <f>BK125</f>
        <v>0</v>
      </c>
      <c r="L125" s="117"/>
      <c r="M125" s="122"/>
      <c r="P125" s="123">
        <f>P126+P140</f>
        <v>0</v>
      </c>
      <c r="R125" s="123">
        <f>R126+R140</f>
        <v>0</v>
      </c>
      <c r="T125" s="124">
        <f>T126+T140</f>
        <v>73.707015999999996</v>
      </c>
      <c r="AR125" s="118" t="s">
        <v>84</v>
      </c>
      <c r="AT125" s="125" t="s">
        <v>75</v>
      </c>
      <c r="AU125" s="125" t="s">
        <v>76</v>
      </c>
      <c r="AY125" s="118" t="s">
        <v>129</v>
      </c>
      <c r="BK125" s="126">
        <f>BK126+BK140</f>
        <v>0</v>
      </c>
    </row>
    <row r="126" spans="2:65" s="11" customFormat="1" ht="22.95" customHeight="1" x14ac:dyDescent="0.25">
      <c r="B126" s="117"/>
      <c r="D126" s="118" t="s">
        <v>75</v>
      </c>
      <c r="E126" s="140" t="s">
        <v>160</v>
      </c>
      <c r="F126" s="140" t="s">
        <v>161</v>
      </c>
      <c r="I126" s="120"/>
      <c r="J126" s="141">
        <f>BK126</f>
        <v>0</v>
      </c>
      <c r="L126" s="117"/>
      <c r="M126" s="122"/>
      <c r="P126" s="123">
        <f>SUM(P127:P139)</f>
        <v>0</v>
      </c>
      <c r="R126" s="123">
        <f>SUM(R127:R139)</f>
        <v>0</v>
      </c>
      <c r="T126" s="124">
        <f>SUM(T127:T139)</f>
        <v>73.707015999999996</v>
      </c>
      <c r="AR126" s="118" t="s">
        <v>84</v>
      </c>
      <c r="AT126" s="125" t="s">
        <v>75</v>
      </c>
      <c r="AU126" s="125" t="s">
        <v>84</v>
      </c>
      <c r="AY126" s="118" t="s">
        <v>129</v>
      </c>
      <c r="BK126" s="126">
        <f>SUM(BK127:BK139)</f>
        <v>0</v>
      </c>
    </row>
    <row r="127" spans="2:65" s="1" customFormat="1" ht="21.75" customHeight="1" x14ac:dyDescent="0.2">
      <c r="B127" s="29"/>
      <c r="C127" s="127" t="s">
        <v>84</v>
      </c>
      <c r="D127" s="127" t="s">
        <v>130</v>
      </c>
      <c r="E127" s="128" t="s">
        <v>162</v>
      </c>
      <c r="F127" s="129" t="s">
        <v>163</v>
      </c>
      <c r="G127" s="130" t="s">
        <v>164</v>
      </c>
      <c r="H127" s="131">
        <v>240.69</v>
      </c>
      <c r="I127" s="132"/>
      <c r="J127" s="133">
        <f>ROUND(I127*H127,2)</f>
        <v>0</v>
      </c>
      <c r="K127" s="129" t="s">
        <v>165</v>
      </c>
      <c r="L127" s="29"/>
      <c r="M127" s="134" t="s">
        <v>1</v>
      </c>
      <c r="N127" s="135" t="s">
        <v>41</v>
      </c>
      <c r="P127" s="136">
        <f>O127*H127</f>
        <v>0</v>
      </c>
      <c r="Q127" s="136">
        <v>0</v>
      </c>
      <c r="R127" s="136">
        <f>Q127*H127</f>
        <v>0</v>
      </c>
      <c r="S127" s="136">
        <v>4.4999999999999998E-2</v>
      </c>
      <c r="T127" s="137">
        <f>S127*H127</f>
        <v>10.831049999999999</v>
      </c>
      <c r="AR127" s="138" t="s">
        <v>128</v>
      </c>
      <c r="AT127" s="138" t="s">
        <v>130</v>
      </c>
      <c r="AU127" s="138" t="s">
        <v>86</v>
      </c>
      <c r="AY127" s="14" t="s">
        <v>129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4" t="s">
        <v>84</v>
      </c>
      <c r="BK127" s="139">
        <f>ROUND(I127*H127,2)</f>
        <v>0</v>
      </c>
      <c r="BL127" s="14" t="s">
        <v>128</v>
      </c>
      <c r="BM127" s="138" t="s">
        <v>166</v>
      </c>
    </row>
    <row r="128" spans="2:65" s="12" customFormat="1" x14ac:dyDescent="0.2">
      <c r="B128" s="147"/>
      <c r="D128" s="148" t="s">
        <v>167</v>
      </c>
      <c r="E128" s="149" t="s">
        <v>1</v>
      </c>
      <c r="F128" s="150" t="s">
        <v>168</v>
      </c>
      <c r="H128" s="151">
        <v>240.69</v>
      </c>
      <c r="I128" s="152"/>
      <c r="L128" s="147"/>
      <c r="M128" s="153"/>
      <c r="T128" s="154"/>
      <c r="AT128" s="149" t="s">
        <v>167</v>
      </c>
      <c r="AU128" s="149" t="s">
        <v>86</v>
      </c>
      <c r="AV128" s="12" t="s">
        <v>86</v>
      </c>
      <c r="AW128" s="12" t="s">
        <v>32</v>
      </c>
      <c r="AX128" s="12" t="s">
        <v>84</v>
      </c>
      <c r="AY128" s="149" t="s">
        <v>129</v>
      </c>
    </row>
    <row r="129" spans="2:65" s="1" customFormat="1" ht="24.15" customHeight="1" x14ac:dyDescent="0.2">
      <c r="B129" s="29"/>
      <c r="C129" s="127" t="s">
        <v>86</v>
      </c>
      <c r="D129" s="127" t="s">
        <v>130</v>
      </c>
      <c r="E129" s="128" t="s">
        <v>169</v>
      </c>
      <c r="F129" s="129" t="s">
        <v>170</v>
      </c>
      <c r="G129" s="130" t="s">
        <v>171</v>
      </c>
      <c r="H129" s="131">
        <v>36.103999999999999</v>
      </c>
      <c r="I129" s="132"/>
      <c r="J129" s="133">
        <f>ROUND(I129*H129,2)</f>
        <v>0</v>
      </c>
      <c r="K129" s="129" t="s">
        <v>165</v>
      </c>
      <c r="L129" s="29"/>
      <c r="M129" s="134" t="s">
        <v>1</v>
      </c>
      <c r="N129" s="135" t="s">
        <v>41</v>
      </c>
      <c r="P129" s="136">
        <f>O129*H129</f>
        <v>0</v>
      </c>
      <c r="Q129" s="136">
        <v>0</v>
      </c>
      <c r="R129" s="136">
        <f>Q129*H129</f>
        <v>0</v>
      </c>
      <c r="S129" s="136">
        <v>1.4</v>
      </c>
      <c r="T129" s="137">
        <f>S129*H129</f>
        <v>50.545599999999993</v>
      </c>
      <c r="AR129" s="138" t="s">
        <v>128</v>
      </c>
      <c r="AT129" s="138" t="s">
        <v>130</v>
      </c>
      <c r="AU129" s="138" t="s">
        <v>86</v>
      </c>
      <c r="AY129" s="14" t="s">
        <v>129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4" t="s">
        <v>84</v>
      </c>
      <c r="BK129" s="139">
        <f>ROUND(I129*H129,2)</f>
        <v>0</v>
      </c>
      <c r="BL129" s="14" t="s">
        <v>128</v>
      </c>
      <c r="BM129" s="138" t="s">
        <v>172</v>
      </c>
    </row>
    <row r="130" spans="2:65" s="12" customFormat="1" x14ac:dyDescent="0.2">
      <c r="B130" s="147"/>
      <c r="D130" s="148" t="s">
        <v>167</v>
      </c>
      <c r="E130" s="149" t="s">
        <v>1</v>
      </c>
      <c r="F130" s="150" t="s">
        <v>173</v>
      </c>
      <c r="H130" s="151">
        <v>36.103999999999999</v>
      </c>
      <c r="I130" s="152"/>
      <c r="L130" s="147"/>
      <c r="M130" s="153"/>
      <c r="T130" s="154"/>
      <c r="AT130" s="149" t="s">
        <v>167</v>
      </c>
      <c r="AU130" s="149" t="s">
        <v>86</v>
      </c>
      <c r="AV130" s="12" t="s">
        <v>86</v>
      </c>
      <c r="AW130" s="12" t="s">
        <v>32</v>
      </c>
      <c r="AX130" s="12" t="s">
        <v>84</v>
      </c>
      <c r="AY130" s="149" t="s">
        <v>129</v>
      </c>
    </row>
    <row r="131" spans="2:65" s="1" customFormat="1" ht="21.75" customHeight="1" x14ac:dyDescent="0.2">
      <c r="B131" s="29"/>
      <c r="C131" s="127" t="s">
        <v>145</v>
      </c>
      <c r="D131" s="127" t="s">
        <v>130</v>
      </c>
      <c r="E131" s="128" t="s">
        <v>174</v>
      </c>
      <c r="F131" s="129" t="s">
        <v>175</v>
      </c>
      <c r="G131" s="130" t="s">
        <v>164</v>
      </c>
      <c r="H131" s="131">
        <v>6</v>
      </c>
      <c r="I131" s="132"/>
      <c r="J131" s="133">
        <f>ROUND(I131*H131,2)</f>
        <v>0</v>
      </c>
      <c r="K131" s="129" t="s">
        <v>165</v>
      </c>
      <c r="L131" s="29"/>
      <c r="M131" s="134" t="s">
        <v>1</v>
      </c>
      <c r="N131" s="135" t="s">
        <v>41</v>
      </c>
      <c r="P131" s="136">
        <f>O131*H131</f>
        <v>0</v>
      </c>
      <c r="Q131" s="136">
        <v>0</v>
      </c>
      <c r="R131" s="136">
        <f>Q131*H131</f>
        <v>0</v>
      </c>
      <c r="S131" s="136">
        <v>7.5999999999999998E-2</v>
      </c>
      <c r="T131" s="137">
        <f>S131*H131</f>
        <v>0.45599999999999996</v>
      </c>
      <c r="AR131" s="138" t="s">
        <v>128</v>
      </c>
      <c r="AT131" s="138" t="s">
        <v>130</v>
      </c>
      <c r="AU131" s="138" t="s">
        <v>86</v>
      </c>
      <c r="AY131" s="14" t="s">
        <v>129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4" t="s">
        <v>84</v>
      </c>
      <c r="BK131" s="139">
        <f>ROUND(I131*H131,2)</f>
        <v>0</v>
      </c>
      <c r="BL131" s="14" t="s">
        <v>128</v>
      </c>
      <c r="BM131" s="138" t="s">
        <v>176</v>
      </c>
    </row>
    <row r="132" spans="2:65" s="12" customFormat="1" x14ac:dyDescent="0.2">
      <c r="B132" s="147"/>
      <c r="D132" s="148" t="s">
        <v>167</v>
      </c>
      <c r="E132" s="149" t="s">
        <v>1</v>
      </c>
      <c r="F132" s="150" t="s">
        <v>177</v>
      </c>
      <c r="H132" s="151">
        <v>6</v>
      </c>
      <c r="I132" s="152"/>
      <c r="L132" s="147"/>
      <c r="M132" s="153"/>
      <c r="T132" s="154"/>
      <c r="AT132" s="149" t="s">
        <v>167</v>
      </c>
      <c r="AU132" s="149" t="s">
        <v>86</v>
      </c>
      <c r="AV132" s="12" t="s">
        <v>86</v>
      </c>
      <c r="AW132" s="12" t="s">
        <v>32</v>
      </c>
      <c r="AX132" s="12" t="s">
        <v>84</v>
      </c>
      <c r="AY132" s="149" t="s">
        <v>129</v>
      </c>
    </row>
    <row r="133" spans="2:65" s="1" customFormat="1" ht="37.950000000000003" customHeight="1" x14ac:dyDescent="0.2">
      <c r="B133" s="29"/>
      <c r="C133" s="127" t="s">
        <v>128</v>
      </c>
      <c r="D133" s="127" t="s">
        <v>130</v>
      </c>
      <c r="E133" s="128" t="s">
        <v>178</v>
      </c>
      <c r="F133" s="129" t="s">
        <v>179</v>
      </c>
      <c r="G133" s="130" t="s">
        <v>164</v>
      </c>
      <c r="H133" s="131">
        <v>46.360999999999997</v>
      </c>
      <c r="I133" s="132"/>
      <c r="J133" s="133">
        <f>ROUND(I133*H133,2)</f>
        <v>0</v>
      </c>
      <c r="K133" s="129" t="s">
        <v>165</v>
      </c>
      <c r="L133" s="29"/>
      <c r="M133" s="134" t="s">
        <v>1</v>
      </c>
      <c r="N133" s="135" t="s">
        <v>41</v>
      </c>
      <c r="P133" s="136">
        <f>O133*H133</f>
        <v>0</v>
      </c>
      <c r="Q133" s="136">
        <v>0</v>
      </c>
      <c r="R133" s="136">
        <f>Q133*H133</f>
        <v>0</v>
      </c>
      <c r="S133" s="136">
        <v>0.05</v>
      </c>
      <c r="T133" s="137">
        <f>S133*H133</f>
        <v>2.3180499999999999</v>
      </c>
      <c r="AR133" s="138" t="s">
        <v>128</v>
      </c>
      <c r="AT133" s="138" t="s">
        <v>130</v>
      </c>
      <c r="AU133" s="138" t="s">
        <v>86</v>
      </c>
      <c r="AY133" s="14" t="s">
        <v>129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4" t="s">
        <v>84</v>
      </c>
      <c r="BK133" s="139">
        <f>ROUND(I133*H133,2)</f>
        <v>0</v>
      </c>
      <c r="BL133" s="14" t="s">
        <v>128</v>
      </c>
      <c r="BM133" s="138" t="s">
        <v>180</v>
      </c>
    </row>
    <row r="134" spans="2:65" s="12" customFormat="1" x14ac:dyDescent="0.2">
      <c r="B134" s="147"/>
      <c r="D134" s="148" t="s">
        <v>167</v>
      </c>
      <c r="E134" s="149" t="s">
        <v>1</v>
      </c>
      <c r="F134" s="150" t="s">
        <v>181</v>
      </c>
      <c r="H134" s="151">
        <v>27.202999999999999</v>
      </c>
      <c r="I134" s="152"/>
      <c r="L134" s="147"/>
      <c r="M134" s="153"/>
      <c r="T134" s="154"/>
      <c r="AT134" s="149" t="s">
        <v>167</v>
      </c>
      <c r="AU134" s="149" t="s">
        <v>86</v>
      </c>
      <c r="AV134" s="12" t="s">
        <v>86</v>
      </c>
      <c r="AW134" s="12" t="s">
        <v>32</v>
      </c>
      <c r="AX134" s="12" t="s">
        <v>76</v>
      </c>
      <c r="AY134" s="149" t="s">
        <v>129</v>
      </c>
    </row>
    <row r="135" spans="2:65" s="12" customFormat="1" x14ac:dyDescent="0.2">
      <c r="B135" s="147"/>
      <c r="D135" s="148" t="s">
        <v>167</v>
      </c>
      <c r="E135" s="149" t="s">
        <v>1</v>
      </c>
      <c r="F135" s="150" t="s">
        <v>182</v>
      </c>
      <c r="H135" s="151">
        <v>19.158000000000001</v>
      </c>
      <c r="I135" s="152"/>
      <c r="L135" s="147"/>
      <c r="M135" s="153"/>
      <c r="T135" s="154"/>
      <c r="AT135" s="149" t="s">
        <v>167</v>
      </c>
      <c r="AU135" s="149" t="s">
        <v>86</v>
      </c>
      <c r="AV135" s="12" t="s">
        <v>86</v>
      </c>
      <c r="AW135" s="12" t="s">
        <v>32</v>
      </c>
      <c r="AX135" s="12" t="s">
        <v>76</v>
      </c>
      <c r="AY135" s="149" t="s">
        <v>129</v>
      </c>
    </row>
    <row r="136" spans="2:65" s="1" customFormat="1" ht="37.950000000000003" customHeight="1" x14ac:dyDescent="0.2">
      <c r="B136" s="29"/>
      <c r="C136" s="127" t="s">
        <v>142</v>
      </c>
      <c r="D136" s="127" t="s">
        <v>130</v>
      </c>
      <c r="E136" s="128" t="s">
        <v>183</v>
      </c>
      <c r="F136" s="129" t="s">
        <v>184</v>
      </c>
      <c r="G136" s="130" t="s">
        <v>164</v>
      </c>
      <c r="H136" s="131">
        <v>207.74600000000001</v>
      </c>
      <c r="I136" s="132"/>
      <c r="J136" s="133">
        <f>ROUND(I136*H136,2)</f>
        <v>0</v>
      </c>
      <c r="K136" s="129" t="s">
        <v>165</v>
      </c>
      <c r="L136" s="29"/>
      <c r="M136" s="134" t="s">
        <v>1</v>
      </c>
      <c r="N136" s="135" t="s">
        <v>41</v>
      </c>
      <c r="P136" s="136">
        <f>O136*H136</f>
        <v>0</v>
      </c>
      <c r="Q136" s="136">
        <v>0</v>
      </c>
      <c r="R136" s="136">
        <f>Q136*H136</f>
        <v>0</v>
      </c>
      <c r="S136" s="136">
        <v>4.5999999999999999E-2</v>
      </c>
      <c r="T136" s="137">
        <f>S136*H136</f>
        <v>9.5563160000000007</v>
      </c>
      <c r="AR136" s="138" t="s">
        <v>128</v>
      </c>
      <c r="AT136" s="138" t="s">
        <v>130</v>
      </c>
      <c r="AU136" s="138" t="s">
        <v>86</v>
      </c>
      <c r="AY136" s="14" t="s">
        <v>129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4" t="s">
        <v>84</v>
      </c>
      <c r="BK136" s="139">
        <f>ROUND(I136*H136,2)</f>
        <v>0</v>
      </c>
      <c r="BL136" s="14" t="s">
        <v>128</v>
      </c>
      <c r="BM136" s="138" t="s">
        <v>185</v>
      </c>
    </row>
    <row r="137" spans="2:65" s="12" customFormat="1" x14ac:dyDescent="0.2">
      <c r="B137" s="147"/>
      <c r="D137" s="148" t="s">
        <v>167</v>
      </c>
      <c r="E137" s="149" t="s">
        <v>1</v>
      </c>
      <c r="F137" s="150" t="s">
        <v>186</v>
      </c>
      <c r="H137" s="151">
        <v>75.81</v>
      </c>
      <c r="I137" s="152"/>
      <c r="L137" s="147"/>
      <c r="M137" s="153"/>
      <c r="T137" s="154"/>
      <c r="AT137" s="149" t="s">
        <v>167</v>
      </c>
      <c r="AU137" s="149" t="s">
        <v>86</v>
      </c>
      <c r="AV137" s="12" t="s">
        <v>86</v>
      </c>
      <c r="AW137" s="12" t="s">
        <v>32</v>
      </c>
      <c r="AX137" s="12" t="s">
        <v>76</v>
      </c>
      <c r="AY137" s="149" t="s">
        <v>129</v>
      </c>
    </row>
    <row r="138" spans="2:65" s="12" customFormat="1" x14ac:dyDescent="0.2">
      <c r="B138" s="147"/>
      <c r="D138" s="148" t="s">
        <v>167</v>
      </c>
      <c r="E138" s="149" t="s">
        <v>1</v>
      </c>
      <c r="F138" s="150" t="s">
        <v>187</v>
      </c>
      <c r="H138" s="151">
        <v>63.536000000000001</v>
      </c>
      <c r="I138" s="152"/>
      <c r="L138" s="147"/>
      <c r="M138" s="153"/>
      <c r="T138" s="154"/>
      <c r="AT138" s="149" t="s">
        <v>167</v>
      </c>
      <c r="AU138" s="149" t="s">
        <v>86</v>
      </c>
      <c r="AV138" s="12" t="s">
        <v>86</v>
      </c>
      <c r="AW138" s="12" t="s">
        <v>32</v>
      </c>
      <c r="AX138" s="12" t="s">
        <v>76</v>
      </c>
      <c r="AY138" s="149" t="s">
        <v>129</v>
      </c>
    </row>
    <row r="139" spans="2:65" s="12" customFormat="1" ht="20.399999999999999" x14ac:dyDescent="0.2">
      <c r="B139" s="147"/>
      <c r="D139" s="148" t="s">
        <v>167</v>
      </c>
      <c r="E139" s="149" t="s">
        <v>1</v>
      </c>
      <c r="F139" s="150" t="s">
        <v>188</v>
      </c>
      <c r="H139" s="151">
        <v>68.400000000000006</v>
      </c>
      <c r="I139" s="152"/>
      <c r="L139" s="147"/>
      <c r="M139" s="153"/>
      <c r="T139" s="154"/>
      <c r="AT139" s="149" t="s">
        <v>167</v>
      </c>
      <c r="AU139" s="149" t="s">
        <v>86</v>
      </c>
      <c r="AV139" s="12" t="s">
        <v>86</v>
      </c>
      <c r="AW139" s="12" t="s">
        <v>32</v>
      </c>
      <c r="AX139" s="12" t="s">
        <v>76</v>
      </c>
      <c r="AY139" s="149" t="s">
        <v>129</v>
      </c>
    </row>
    <row r="140" spans="2:65" s="11" customFormat="1" ht="22.95" customHeight="1" x14ac:dyDescent="0.25">
      <c r="B140" s="117"/>
      <c r="D140" s="118" t="s">
        <v>75</v>
      </c>
      <c r="E140" s="140" t="s">
        <v>189</v>
      </c>
      <c r="F140" s="140" t="s">
        <v>190</v>
      </c>
      <c r="I140" s="120"/>
      <c r="J140" s="141">
        <f>BK140</f>
        <v>0</v>
      </c>
      <c r="L140" s="117"/>
      <c r="M140" s="122"/>
      <c r="P140" s="123">
        <f>SUM(P141:P147)</f>
        <v>0</v>
      </c>
      <c r="R140" s="123">
        <f>SUM(R141:R147)</f>
        <v>0</v>
      </c>
      <c r="T140" s="124">
        <f>SUM(T141:T147)</f>
        <v>0</v>
      </c>
      <c r="AR140" s="118" t="s">
        <v>84</v>
      </c>
      <c r="AT140" s="125" t="s">
        <v>75</v>
      </c>
      <c r="AU140" s="125" t="s">
        <v>84</v>
      </c>
      <c r="AY140" s="118" t="s">
        <v>129</v>
      </c>
      <c r="BK140" s="126">
        <f>SUM(BK141:BK147)</f>
        <v>0</v>
      </c>
    </row>
    <row r="141" spans="2:65" s="1" customFormat="1" ht="24.15" customHeight="1" x14ac:dyDescent="0.2">
      <c r="B141" s="29"/>
      <c r="C141" s="127" t="s">
        <v>191</v>
      </c>
      <c r="D141" s="127" t="s">
        <v>130</v>
      </c>
      <c r="E141" s="128" t="s">
        <v>192</v>
      </c>
      <c r="F141" s="129" t="s">
        <v>193</v>
      </c>
      <c r="G141" s="130" t="s">
        <v>194</v>
      </c>
      <c r="H141" s="131">
        <v>87.5</v>
      </c>
      <c r="I141" s="132"/>
      <c r="J141" s="133">
        <f>ROUND(I141*H141,2)</f>
        <v>0</v>
      </c>
      <c r="K141" s="129" t="s">
        <v>165</v>
      </c>
      <c r="L141" s="29"/>
      <c r="M141" s="134" t="s">
        <v>1</v>
      </c>
      <c r="N141" s="135" t="s">
        <v>41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128</v>
      </c>
      <c r="AT141" s="138" t="s">
        <v>130</v>
      </c>
      <c r="AU141" s="138" t="s">
        <v>86</v>
      </c>
      <c r="AY141" s="14" t="s">
        <v>129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4" t="s">
        <v>84</v>
      </c>
      <c r="BK141" s="139">
        <f>ROUND(I141*H141,2)</f>
        <v>0</v>
      </c>
      <c r="BL141" s="14" t="s">
        <v>128</v>
      </c>
      <c r="BM141" s="138" t="s">
        <v>195</v>
      </c>
    </row>
    <row r="142" spans="2:65" s="1" customFormat="1" ht="24.15" customHeight="1" x14ac:dyDescent="0.2">
      <c r="B142" s="29"/>
      <c r="C142" s="127" t="s">
        <v>196</v>
      </c>
      <c r="D142" s="127" t="s">
        <v>130</v>
      </c>
      <c r="E142" s="128" t="s">
        <v>197</v>
      </c>
      <c r="F142" s="129" t="s">
        <v>198</v>
      </c>
      <c r="G142" s="130" t="s">
        <v>194</v>
      </c>
      <c r="H142" s="131">
        <v>87.5</v>
      </c>
      <c r="I142" s="132"/>
      <c r="J142" s="133">
        <f>ROUND(I142*H142,2)</f>
        <v>0</v>
      </c>
      <c r="K142" s="129" t="s">
        <v>165</v>
      </c>
      <c r="L142" s="29"/>
      <c r="M142" s="134" t="s">
        <v>1</v>
      </c>
      <c r="N142" s="135" t="s">
        <v>41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128</v>
      </c>
      <c r="AT142" s="138" t="s">
        <v>130</v>
      </c>
      <c r="AU142" s="138" t="s">
        <v>86</v>
      </c>
      <c r="AY142" s="14" t="s">
        <v>129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4" t="s">
        <v>84</v>
      </c>
      <c r="BK142" s="139">
        <f>ROUND(I142*H142,2)</f>
        <v>0</v>
      </c>
      <c r="BL142" s="14" t="s">
        <v>128</v>
      </c>
      <c r="BM142" s="138" t="s">
        <v>199</v>
      </c>
    </row>
    <row r="143" spans="2:65" s="1" customFormat="1" ht="24.15" customHeight="1" x14ac:dyDescent="0.2">
      <c r="B143" s="29"/>
      <c r="C143" s="127" t="s">
        <v>200</v>
      </c>
      <c r="D143" s="127" t="s">
        <v>130</v>
      </c>
      <c r="E143" s="128" t="s">
        <v>201</v>
      </c>
      <c r="F143" s="129" t="s">
        <v>202</v>
      </c>
      <c r="G143" s="130" t="s">
        <v>194</v>
      </c>
      <c r="H143" s="131">
        <v>787.5</v>
      </c>
      <c r="I143" s="132"/>
      <c r="J143" s="133">
        <f>ROUND(I143*H143,2)</f>
        <v>0</v>
      </c>
      <c r="K143" s="129" t="s">
        <v>165</v>
      </c>
      <c r="L143" s="29"/>
      <c r="M143" s="134" t="s">
        <v>1</v>
      </c>
      <c r="N143" s="135" t="s">
        <v>41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128</v>
      </c>
      <c r="AT143" s="138" t="s">
        <v>130</v>
      </c>
      <c r="AU143" s="138" t="s">
        <v>86</v>
      </c>
      <c r="AY143" s="14" t="s">
        <v>129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4" t="s">
        <v>84</v>
      </c>
      <c r="BK143" s="139">
        <f>ROUND(I143*H143,2)</f>
        <v>0</v>
      </c>
      <c r="BL143" s="14" t="s">
        <v>128</v>
      </c>
      <c r="BM143" s="138" t="s">
        <v>203</v>
      </c>
    </row>
    <row r="144" spans="2:65" s="12" customFormat="1" x14ac:dyDescent="0.2">
      <c r="B144" s="147"/>
      <c r="D144" s="148" t="s">
        <v>167</v>
      </c>
      <c r="F144" s="150" t="s">
        <v>204</v>
      </c>
      <c r="H144" s="151">
        <v>787.5</v>
      </c>
      <c r="I144" s="152"/>
      <c r="L144" s="147"/>
      <c r="M144" s="153"/>
      <c r="T144" s="154"/>
      <c r="AT144" s="149" t="s">
        <v>167</v>
      </c>
      <c r="AU144" s="149" t="s">
        <v>86</v>
      </c>
      <c r="AV144" s="12" t="s">
        <v>86</v>
      </c>
      <c r="AW144" s="12" t="s">
        <v>4</v>
      </c>
      <c r="AX144" s="12" t="s">
        <v>84</v>
      </c>
      <c r="AY144" s="149" t="s">
        <v>129</v>
      </c>
    </row>
    <row r="145" spans="2:65" s="1" customFormat="1" ht="33" customHeight="1" x14ac:dyDescent="0.2">
      <c r="B145" s="29"/>
      <c r="C145" s="127" t="s">
        <v>160</v>
      </c>
      <c r="D145" s="127" t="s">
        <v>130</v>
      </c>
      <c r="E145" s="128" t="s">
        <v>205</v>
      </c>
      <c r="F145" s="129" t="s">
        <v>206</v>
      </c>
      <c r="G145" s="130" t="s">
        <v>194</v>
      </c>
      <c r="H145" s="131">
        <v>76.156000000000006</v>
      </c>
      <c r="I145" s="132"/>
      <c r="J145" s="133">
        <f>ROUND(I145*H145,2)</f>
        <v>0</v>
      </c>
      <c r="K145" s="129" t="s">
        <v>165</v>
      </c>
      <c r="L145" s="29"/>
      <c r="M145" s="134" t="s">
        <v>1</v>
      </c>
      <c r="N145" s="135" t="s">
        <v>41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128</v>
      </c>
      <c r="AT145" s="138" t="s">
        <v>130</v>
      </c>
      <c r="AU145" s="138" t="s">
        <v>86</v>
      </c>
      <c r="AY145" s="14" t="s">
        <v>129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4" t="s">
        <v>84</v>
      </c>
      <c r="BK145" s="139">
        <f>ROUND(I145*H145,2)</f>
        <v>0</v>
      </c>
      <c r="BL145" s="14" t="s">
        <v>128</v>
      </c>
      <c r="BM145" s="138" t="s">
        <v>207</v>
      </c>
    </row>
    <row r="146" spans="2:65" s="1" customFormat="1" ht="33" customHeight="1" x14ac:dyDescent="0.2">
      <c r="B146" s="29"/>
      <c r="C146" s="127" t="s">
        <v>87</v>
      </c>
      <c r="D146" s="127" t="s">
        <v>130</v>
      </c>
      <c r="E146" s="128" t="s">
        <v>208</v>
      </c>
      <c r="F146" s="129" t="s">
        <v>209</v>
      </c>
      <c r="G146" s="130" t="s">
        <v>194</v>
      </c>
      <c r="H146" s="131">
        <v>0.51300000000000001</v>
      </c>
      <c r="I146" s="132"/>
      <c r="J146" s="133">
        <f>ROUND(I146*H146,2)</f>
        <v>0</v>
      </c>
      <c r="K146" s="129" t="s">
        <v>165</v>
      </c>
      <c r="L146" s="29"/>
      <c r="M146" s="134" t="s">
        <v>1</v>
      </c>
      <c r="N146" s="135" t="s">
        <v>41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128</v>
      </c>
      <c r="AT146" s="138" t="s">
        <v>130</v>
      </c>
      <c r="AU146" s="138" t="s">
        <v>86</v>
      </c>
      <c r="AY146" s="14" t="s">
        <v>129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4" t="s">
        <v>84</v>
      </c>
      <c r="BK146" s="139">
        <f>ROUND(I146*H146,2)</f>
        <v>0</v>
      </c>
      <c r="BL146" s="14" t="s">
        <v>128</v>
      </c>
      <c r="BM146" s="138" t="s">
        <v>210</v>
      </c>
    </row>
    <row r="147" spans="2:65" s="1" customFormat="1" ht="33" customHeight="1" x14ac:dyDescent="0.2">
      <c r="B147" s="29"/>
      <c r="C147" s="127" t="s">
        <v>211</v>
      </c>
      <c r="D147" s="127" t="s">
        <v>130</v>
      </c>
      <c r="E147" s="128" t="s">
        <v>212</v>
      </c>
      <c r="F147" s="129" t="s">
        <v>213</v>
      </c>
      <c r="G147" s="130" t="s">
        <v>194</v>
      </c>
      <c r="H147" s="131">
        <v>10.831</v>
      </c>
      <c r="I147" s="132"/>
      <c r="J147" s="133">
        <f>ROUND(I147*H147,2)</f>
        <v>0</v>
      </c>
      <c r="K147" s="129" t="s">
        <v>165</v>
      </c>
      <c r="L147" s="29"/>
      <c r="M147" s="134" t="s">
        <v>1</v>
      </c>
      <c r="N147" s="135" t="s">
        <v>41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128</v>
      </c>
      <c r="AT147" s="138" t="s">
        <v>130</v>
      </c>
      <c r="AU147" s="138" t="s">
        <v>86</v>
      </c>
      <c r="AY147" s="14" t="s">
        <v>129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4" t="s">
        <v>84</v>
      </c>
      <c r="BK147" s="139">
        <f>ROUND(I147*H147,2)</f>
        <v>0</v>
      </c>
      <c r="BL147" s="14" t="s">
        <v>128</v>
      </c>
      <c r="BM147" s="138" t="s">
        <v>214</v>
      </c>
    </row>
    <row r="148" spans="2:65" s="11" customFormat="1" ht="25.95" customHeight="1" x14ac:dyDescent="0.25">
      <c r="B148" s="117"/>
      <c r="D148" s="118" t="s">
        <v>75</v>
      </c>
      <c r="E148" s="119" t="s">
        <v>215</v>
      </c>
      <c r="F148" s="119" t="s">
        <v>216</v>
      </c>
      <c r="I148" s="120"/>
      <c r="J148" s="121">
        <f>BK148</f>
        <v>0</v>
      </c>
      <c r="L148" s="117"/>
      <c r="M148" s="122"/>
      <c r="P148" s="123">
        <f>P149+P151+P155+P158</f>
        <v>0</v>
      </c>
      <c r="R148" s="123">
        <f>R149+R151+R155+R158</f>
        <v>0</v>
      </c>
      <c r="T148" s="124">
        <f>T149+T151+T155+T158</f>
        <v>13.792538900000002</v>
      </c>
      <c r="AR148" s="118" t="s">
        <v>86</v>
      </c>
      <c r="AT148" s="125" t="s">
        <v>75</v>
      </c>
      <c r="AU148" s="125" t="s">
        <v>76</v>
      </c>
      <c r="AY148" s="118" t="s">
        <v>129</v>
      </c>
      <c r="BK148" s="126">
        <f>BK149+BK151+BK155+BK158</f>
        <v>0</v>
      </c>
    </row>
    <row r="149" spans="2:65" s="11" customFormat="1" ht="22.95" customHeight="1" x14ac:dyDescent="0.25">
      <c r="B149" s="117"/>
      <c r="D149" s="118" t="s">
        <v>75</v>
      </c>
      <c r="E149" s="140" t="s">
        <v>217</v>
      </c>
      <c r="F149" s="140" t="s">
        <v>218</v>
      </c>
      <c r="I149" s="120"/>
      <c r="J149" s="141">
        <f>BK149</f>
        <v>0</v>
      </c>
      <c r="L149" s="117"/>
      <c r="M149" s="122"/>
      <c r="P149" s="123">
        <f>P150</f>
        <v>0</v>
      </c>
      <c r="R149" s="123">
        <f>R150</f>
        <v>0</v>
      </c>
      <c r="T149" s="124">
        <f>T150</f>
        <v>0.16240000000000002</v>
      </c>
      <c r="AR149" s="118" t="s">
        <v>86</v>
      </c>
      <c r="AT149" s="125" t="s">
        <v>75</v>
      </c>
      <c r="AU149" s="125" t="s">
        <v>84</v>
      </c>
      <c r="AY149" s="118" t="s">
        <v>129</v>
      </c>
      <c r="BK149" s="126">
        <f>BK150</f>
        <v>0</v>
      </c>
    </row>
    <row r="150" spans="2:65" s="1" customFormat="1" ht="24.15" customHeight="1" x14ac:dyDescent="0.2">
      <c r="B150" s="29"/>
      <c r="C150" s="127" t="s">
        <v>8</v>
      </c>
      <c r="D150" s="127" t="s">
        <v>130</v>
      </c>
      <c r="E150" s="128" t="s">
        <v>219</v>
      </c>
      <c r="F150" s="129" t="s">
        <v>220</v>
      </c>
      <c r="G150" s="130" t="s">
        <v>164</v>
      </c>
      <c r="H150" s="131">
        <v>50.75</v>
      </c>
      <c r="I150" s="132"/>
      <c r="J150" s="133">
        <f>ROUND(I150*H150,2)</f>
        <v>0</v>
      </c>
      <c r="K150" s="129" t="s">
        <v>165</v>
      </c>
      <c r="L150" s="29"/>
      <c r="M150" s="134" t="s">
        <v>1</v>
      </c>
      <c r="N150" s="135" t="s">
        <v>41</v>
      </c>
      <c r="P150" s="136">
        <f>O150*H150</f>
        <v>0</v>
      </c>
      <c r="Q150" s="136">
        <v>0</v>
      </c>
      <c r="R150" s="136">
        <f>Q150*H150</f>
        <v>0</v>
      </c>
      <c r="S150" s="136">
        <v>3.2000000000000002E-3</v>
      </c>
      <c r="T150" s="137">
        <f>S150*H150</f>
        <v>0.16240000000000002</v>
      </c>
      <c r="AR150" s="138" t="s">
        <v>221</v>
      </c>
      <c r="AT150" s="138" t="s">
        <v>130</v>
      </c>
      <c r="AU150" s="138" t="s">
        <v>86</v>
      </c>
      <c r="AY150" s="14" t="s">
        <v>129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4" t="s">
        <v>84</v>
      </c>
      <c r="BK150" s="139">
        <f>ROUND(I150*H150,2)</f>
        <v>0</v>
      </c>
      <c r="BL150" s="14" t="s">
        <v>221</v>
      </c>
      <c r="BM150" s="138" t="s">
        <v>222</v>
      </c>
    </row>
    <row r="151" spans="2:65" s="11" customFormat="1" ht="22.95" customHeight="1" x14ac:dyDescent="0.25">
      <c r="B151" s="117"/>
      <c r="D151" s="118" t="s">
        <v>75</v>
      </c>
      <c r="E151" s="140" t="s">
        <v>223</v>
      </c>
      <c r="F151" s="140" t="s">
        <v>224</v>
      </c>
      <c r="I151" s="120"/>
      <c r="J151" s="141">
        <f>BK151</f>
        <v>0</v>
      </c>
      <c r="L151" s="117"/>
      <c r="M151" s="122"/>
      <c r="P151" s="123">
        <f>SUM(P152:P154)</f>
        <v>0</v>
      </c>
      <c r="R151" s="123">
        <f>SUM(R152:R154)</f>
        <v>0</v>
      </c>
      <c r="T151" s="124">
        <f>SUM(T152:T154)</f>
        <v>10.200400000000002</v>
      </c>
      <c r="AR151" s="118" t="s">
        <v>86</v>
      </c>
      <c r="AT151" s="125" t="s">
        <v>75</v>
      </c>
      <c r="AU151" s="125" t="s">
        <v>84</v>
      </c>
      <c r="AY151" s="118" t="s">
        <v>129</v>
      </c>
      <c r="BK151" s="126">
        <f>SUM(BK152:BK154)</f>
        <v>0</v>
      </c>
    </row>
    <row r="152" spans="2:65" s="1" customFormat="1" ht="33" customHeight="1" x14ac:dyDescent="0.2">
      <c r="B152" s="29"/>
      <c r="C152" s="127" t="s">
        <v>225</v>
      </c>
      <c r="D152" s="127" t="s">
        <v>130</v>
      </c>
      <c r="E152" s="128" t="s">
        <v>226</v>
      </c>
      <c r="F152" s="129" t="s">
        <v>227</v>
      </c>
      <c r="G152" s="130" t="s">
        <v>164</v>
      </c>
      <c r="H152" s="131">
        <v>240.69</v>
      </c>
      <c r="I152" s="132"/>
      <c r="J152" s="133">
        <f>ROUND(I152*H152,2)</f>
        <v>0</v>
      </c>
      <c r="K152" s="129" t="s">
        <v>165</v>
      </c>
      <c r="L152" s="29"/>
      <c r="M152" s="134" t="s">
        <v>1</v>
      </c>
      <c r="N152" s="135" t="s">
        <v>41</v>
      </c>
      <c r="P152" s="136">
        <f>O152*H152</f>
        <v>0</v>
      </c>
      <c r="Q152" s="136">
        <v>0</v>
      </c>
      <c r="R152" s="136">
        <f>Q152*H152</f>
        <v>0</v>
      </c>
      <c r="S152" s="136">
        <v>3.5000000000000003E-2</v>
      </c>
      <c r="T152" s="137">
        <f>S152*H152</f>
        <v>8.4241500000000009</v>
      </c>
      <c r="AR152" s="138" t="s">
        <v>221</v>
      </c>
      <c r="AT152" s="138" t="s">
        <v>130</v>
      </c>
      <c r="AU152" s="138" t="s">
        <v>86</v>
      </c>
      <c r="AY152" s="14" t="s">
        <v>129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4" t="s">
        <v>84</v>
      </c>
      <c r="BK152" s="139">
        <f>ROUND(I152*H152,2)</f>
        <v>0</v>
      </c>
      <c r="BL152" s="14" t="s">
        <v>221</v>
      </c>
      <c r="BM152" s="138" t="s">
        <v>228</v>
      </c>
    </row>
    <row r="153" spans="2:65" s="12" customFormat="1" x14ac:dyDescent="0.2">
      <c r="B153" s="147"/>
      <c r="D153" s="148" t="s">
        <v>167</v>
      </c>
      <c r="E153" s="149" t="s">
        <v>1</v>
      </c>
      <c r="F153" s="150" t="s">
        <v>168</v>
      </c>
      <c r="H153" s="151">
        <v>240.69</v>
      </c>
      <c r="I153" s="152"/>
      <c r="L153" s="147"/>
      <c r="M153" s="153"/>
      <c r="T153" s="154"/>
      <c r="AT153" s="149" t="s">
        <v>167</v>
      </c>
      <c r="AU153" s="149" t="s">
        <v>86</v>
      </c>
      <c r="AV153" s="12" t="s">
        <v>86</v>
      </c>
      <c r="AW153" s="12" t="s">
        <v>32</v>
      </c>
      <c r="AX153" s="12" t="s">
        <v>84</v>
      </c>
      <c r="AY153" s="149" t="s">
        <v>129</v>
      </c>
    </row>
    <row r="154" spans="2:65" s="1" customFormat="1" ht="33" customHeight="1" x14ac:dyDescent="0.2">
      <c r="B154" s="29"/>
      <c r="C154" s="127" t="s">
        <v>229</v>
      </c>
      <c r="D154" s="127" t="s">
        <v>130</v>
      </c>
      <c r="E154" s="128" t="s">
        <v>230</v>
      </c>
      <c r="F154" s="129" t="s">
        <v>231</v>
      </c>
      <c r="G154" s="130" t="s">
        <v>164</v>
      </c>
      <c r="H154" s="131">
        <v>50.75</v>
      </c>
      <c r="I154" s="132"/>
      <c r="J154" s="133">
        <f>ROUND(I154*H154,2)</f>
        <v>0</v>
      </c>
      <c r="K154" s="129" t="s">
        <v>165</v>
      </c>
      <c r="L154" s="29"/>
      <c r="M154" s="134" t="s">
        <v>1</v>
      </c>
      <c r="N154" s="135" t="s">
        <v>41</v>
      </c>
      <c r="P154" s="136">
        <f>O154*H154</f>
        <v>0</v>
      </c>
      <c r="Q154" s="136">
        <v>0</v>
      </c>
      <c r="R154" s="136">
        <f>Q154*H154</f>
        <v>0</v>
      </c>
      <c r="S154" s="136">
        <v>3.5000000000000003E-2</v>
      </c>
      <c r="T154" s="137">
        <f>S154*H154</f>
        <v>1.7762500000000001</v>
      </c>
      <c r="AR154" s="138" t="s">
        <v>221</v>
      </c>
      <c r="AT154" s="138" t="s">
        <v>130</v>
      </c>
      <c r="AU154" s="138" t="s">
        <v>86</v>
      </c>
      <c r="AY154" s="14" t="s">
        <v>129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4" t="s">
        <v>84</v>
      </c>
      <c r="BK154" s="139">
        <f>ROUND(I154*H154,2)</f>
        <v>0</v>
      </c>
      <c r="BL154" s="14" t="s">
        <v>221</v>
      </c>
      <c r="BM154" s="138" t="s">
        <v>232</v>
      </c>
    </row>
    <row r="155" spans="2:65" s="11" customFormat="1" ht="22.95" customHeight="1" x14ac:dyDescent="0.25">
      <c r="B155" s="117"/>
      <c r="D155" s="118" t="s">
        <v>75</v>
      </c>
      <c r="E155" s="140" t="s">
        <v>233</v>
      </c>
      <c r="F155" s="140" t="s">
        <v>234</v>
      </c>
      <c r="I155" s="120"/>
      <c r="J155" s="141">
        <f>BK155</f>
        <v>0</v>
      </c>
      <c r="L155" s="117"/>
      <c r="M155" s="122"/>
      <c r="P155" s="123">
        <f>SUM(P156:P157)</f>
        <v>0</v>
      </c>
      <c r="R155" s="123">
        <f>SUM(R156:R157)</f>
        <v>0</v>
      </c>
      <c r="T155" s="124">
        <f>SUM(T156:T157)</f>
        <v>3.3696600000000001</v>
      </c>
      <c r="AR155" s="118" t="s">
        <v>86</v>
      </c>
      <c r="AT155" s="125" t="s">
        <v>75</v>
      </c>
      <c r="AU155" s="125" t="s">
        <v>84</v>
      </c>
      <c r="AY155" s="118" t="s">
        <v>129</v>
      </c>
      <c r="BK155" s="126">
        <f>SUM(BK156:BK157)</f>
        <v>0</v>
      </c>
    </row>
    <row r="156" spans="2:65" s="1" customFormat="1" ht="21.75" customHeight="1" x14ac:dyDescent="0.2">
      <c r="B156" s="29"/>
      <c r="C156" s="127" t="s">
        <v>235</v>
      </c>
      <c r="D156" s="127" t="s">
        <v>130</v>
      </c>
      <c r="E156" s="128" t="s">
        <v>236</v>
      </c>
      <c r="F156" s="129" t="s">
        <v>237</v>
      </c>
      <c r="G156" s="130" t="s">
        <v>164</v>
      </c>
      <c r="H156" s="131">
        <v>240.69</v>
      </c>
      <c r="I156" s="132"/>
      <c r="J156" s="133">
        <f>ROUND(I156*H156,2)</f>
        <v>0</v>
      </c>
      <c r="K156" s="129" t="s">
        <v>165</v>
      </c>
      <c r="L156" s="29"/>
      <c r="M156" s="134" t="s">
        <v>1</v>
      </c>
      <c r="N156" s="135" t="s">
        <v>41</v>
      </c>
      <c r="P156" s="136">
        <f>O156*H156</f>
        <v>0</v>
      </c>
      <c r="Q156" s="136">
        <v>0</v>
      </c>
      <c r="R156" s="136">
        <f>Q156*H156</f>
        <v>0</v>
      </c>
      <c r="S156" s="136">
        <v>1.4E-2</v>
      </c>
      <c r="T156" s="137">
        <f>S156*H156</f>
        <v>3.3696600000000001</v>
      </c>
      <c r="AR156" s="138" t="s">
        <v>221</v>
      </c>
      <c r="AT156" s="138" t="s">
        <v>130</v>
      </c>
      <c r="AU156" s="138" t="s">
        <v>86</v>
      </c>
      <c r="AY156" s="14" t="s">
        <v>129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4" t="s">
        <v>84</v>
      </c>
      <c r="BK156" s="139">
        <f>ROUND(I156*H156,2)</f>
        <v>0</v>
      </c>
      <c r="BL156" s="14" t="s">
        <v>221</v>
      </c>
      <c r="BM156" s="138" t="s">
        <v>238</v>
      </c>
    </row>
    <row r="157" spans="2:65" s="12" customFormat="1" x14ac:dyDescent="0.2">
      <c r="B157" s="147"/>
      <c r="D157" s="148" t="s">
        <v>167</v>
      </c>
      <c r="E157" s="149" t="s">
        <v>1</v>
      </c>
      <c r="F157" s="150" t="s">
        <v>168</v>
      </c>
      <c r="H157" s="151">
        <v>240.69</v>
      </c>
      <c r="I157" s="152"/>
      <c r="L157" s="147"/>
      <c r="M157" s="153"/>
      <c r="T157" s="154"/>
      <c r="AT157" s="149" t="s">
        <v>167</v>
      </c>
      <c r="AU157" s="149" t="s">
        <v>86</v>
      </c>
      <c r="AV157" s="12" t="s">
        <v>86</v>
      </c>
      <c r="AW157" s="12" t="s">
        <v>32</v>
      </c>
      <c r="AX157" s="12" t="s">
        <v>84</v>
      </c>
      <c r="AY157" s="149" t="s">
        <v>129</v>
      </c>
    </row>
    <row r="158" spans="2:65" s="11" customFormat="1" ht="22.95" customHeight="1" x14ac:dyDescent="0.25">
      <c r="B158" s="117"/>
      <c r="D158" s="118" t="s">
        <v>75</v>
      </c>
      <c r="E158" s="140" t="s">
        <v>239</v>
      </c>
      <c r="F158" s="140" t="s">
        <v>240</v>
      </c>
      <c r="I158" s="120"/>
      <c r="J158" s="141">
        <f>BK158</f>
        <v>0</v>
      </c>
      <c r="L158" s="117"/>
      <c r="M158" s="122"/>
      <c r="P158" s="123">
        <f>SUM(P159:P161)</f>
        <v>0</v>
      </c>
      <c r="R158" s="123">
        <f>SUM(R159:R161)</f>
        <v>0</v>
      </c>
      <c r="T158" s="124">
        <f>SUM(T159:T161)</f>
        <v>6.0078899999999991E-2</v>
      </c>
      <c r="AR158" s="118" t="s">
        <v>86</v>
      </c>
      <c r="AT158" s="125" t="s">
        <v>75</v>
      </c>
      <c r="AU158" s="125" t="s">
        <v>84</v>
      </c>
      <c r="AY158" s="118" t="s">
        <v>129</v>
      </c>
      <c r="BK158" s="126">
        <f>SUM(BK159:BK161)</f>
        <v>0</v>
      </c>
    </row>
    <row r="159" spans="2:65" s="1" customFormat="1" ht="24.15" customHeight="1" x14ac:dyDescent="0.2">
      <c r="B159" s="29"/>
      <c r="C159" s="127" t="s">
        <v>221</v>
      </c>
      <c r="D159" s="127" t="s">
        <v>130</v>
      </c>
      <c r="E159" s="128" t="s">
        <v>241</v>
      </c>
      <c r="F159" s="129" t="s">
        <v>242</v>
      </c>
      <c r="G159" s="130" t="s">
        <v>243</v>
      </c>
      <c r="H159" s="131">
        <v>11.12</v>
      </c>
      <c r="I159" s="132"/>
      <c r="J159" s="133">
        <f>ROUND(I159*H159,2)</f>
        <v>0</v>
      </c>
      <c r="K159" s="129" t="s">
        <v>165</v>
      </c>
      <c r="L159" s="29"/>
      <c r="M159" s="134" t="s">
        <v>1</v>
      </c>
      <c r="N159" s="135" t="s">
        <v>41</v>
      </c>
      <c r="P159" s="136">
        <f>O159*H159</f>
        <v>0</v>
      </c>
      <c r="Q159" s="136">
        <v>0</v>
      </c>
      <c r="R159" s="136">
        <f>Q159*H159</f>
        <v>0</v>
      </c>
      <c r="S159" s="136">
        <v>1.7700000000000001E-3</v>
      </c>
      <c r="T159" s="137">
        <f>S159*H159</f>
        <v>1.9682399999999999E-2</v>
      </c>
      <c r="AR159" s="138" t="s">
        <v>221</v>
      </c>
      <c r="AT159" s="138" t="s">
        <v>130</v>
      </c>
      <c r="AU159" s="138" t="s">
        <v>86</v>
      </c>
      <c r="AY159" s="14" t="s">
        <v>129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4" t="s">
        <v>84</v>
      </c>
      <c r="BK159" s="139">
        <f>ROUND(I159*H159,2)</f>
        <v>0</v>
      </c>
      <c r="BL159" s="14" t="s">
        <v>221</v>
      </c>
      <c r="BM159" s="138" t="s">
        <v>244</v>
      </c>
    </row>
    <row r="160" spans="2:65" s="1" customFormat="1" ht="24.15" customHeight="1" x14ac:dyDescent="0.2">
      <c r="B160" s="29"/>
      <c r="C160" s="127" t="s">
        <v>245</v>
      </c>
      <c r="D160" s="127" t="s">
        <v>130</v>
      </c>
      <c r="E160" s="128" t="s">
        <v>246</v>
      </c>
      <c r="F160" s="129" t="s">
        <v>247</v>
      </c>
      <c r="G160" s="130" t="s">
        <v>243</v>
      </c>
      <c r="H160" s="131">
        <v>21.15</v>
      </c>
      <c r="I160" s="132"/>
      <c r="J160" s="133">
        <f>ROUND(I160*H160,2)</f>
        <v>0</v>
      </c>
      <c r="K160" s="129" t="s">
        <v>165</v>
      </c>
      <c r="L160" s="29"/>
      <c r="M160" s="134" t="s">
        <v>1</v>
      </c>
      <c r="N160" s="135" t="s">
        <v>41</v>
      </c>
      <c r="P160" s="136">
        <f>O160*H160</f>
        <v>0</v>
      </c>
      <c r="Q160" s="136">
        <v>0</v>
      </c>
      <c r="R160" s="136">
        <f>Q160*H160</f>
        <v>0</v>
      </c>
      <c r="S160" s="136">
        <v>1.91E-3</v>
      </c>
      <c r="T160" s="137">
        <f>S160*H160</f>
        <v>4.0396499999999995E-2</v>
      </c>
      <c r="AR160" s="138" t="s">
        <v>221</v>
      </c>
      <c r="AT160" s="138" t="s">
        <v>130</v>
      </c>
      <c r="AU160" s="138" t="s">
        <v>86</v>
      </c>
      <c r="AY160" s="14" t="s">
        <v>129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4" t="s">
        <v>84</v>
      </c>
      <c r="BK160" s="139">
        <f>ROUND(I160*H160,2)</f>
        <v>0</v>
      </c>
      <c r="BL160" s="14" t="s">
        <v>221</v>
      </c>
      <c r="BM160" s="138" t="s">
        <v>248</v>
      </c>
    </row>
    <row r="161" spans="2:51" s="12" customFormat="1" x14ac:dyDescent="0.2">
      <c r="B161" s="147"/>
      <c r="D161" s="148" t="s">
        <v>167</v>
      </c>
      <c r="E161" s="149" t="s">
        <v>1</v>
      </c>
      <c r="F161" s="150" t="s">
        <v>249</v>
      </c>
      <c r="H161" s="151">
        <v>21.15</v>
      </c>
      <c r="I161" s="152"/>
      <c r="L161" s="147"/>
      <c r="M161" s="155"/>
      <c r="N161" s="156"/>
      <c r="O161" s="156"/>
      <c r="P161" s="156"/>
      <c r="Q161" s="156"/>
      <c r="R161" s="156"/>
      <c r="S161" s="156"/>
      <c r="T161" s="157"/>
      <c r="AT161" s="149" t="s">
        <v>167</v>
      </c>
      <c r="AU161" s="149" t="s">
        <v>86</v>
      </c>
      <c r="AV161" s="12" t="s">
        <v>86</v>
      </c>
      <c r="AW161" s="12" t="s">
        <v>32</v>
      </c>
      <c r="AX161" s="12" t="s">
        <v>84</v>
      </c>
      <c r="AY161" s="149" t="s">
        <v>129</v>
      </c>
    </row>
    <row r="162" spans="2:51" s="1" customFormat="1" ht="6.9" customHeight="1" x14ac:dyDescent="0.2"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9"/>
    </row>
  </sheetData>
  <sheetProtection algorithmName="SHA-512" hashValue="Q57jdD+FNy9ywuNyiN0BF9OiDKcvjLf/YRCY0RcWZVGDSAHi8wbyS9w7OA3z7cAmqXXhOjKkbIx8zRCrw+SNIw==" saltValue="IP7ydH9f8bva4rhVoK89BAR3RLxpRB2zs5BhY2U4UlcxTAvkVkTNo3on3v1CWQSqBuCMQ7qfVLuObHsweVaksw==" spinCount="100000" sheet="1" objects="1" scenarios="1" formatColumns="0" formatRows="0" autoFilter="0"/>
  <autoFilter ref="C123:K161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56"/>
  <sheetViews>
    <sheetView showGridLines="0" tabSelected="1" topLeftCell="A184" workbookViewId="0">
      <selection activeCell="I195" sqref="I19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92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102</v>
      </c>
      <c r="L4" s="17"/>
      <c r="M4" s="85" t="s">
        <v>10</v>
      </c>
      <c r="AT4" s="14" t="s">
        <v>4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09" t="str">
        <f>'Rekapitulace stavby'!K6</f>
        <v>Rozšíření muzea Habartov</v>
      </c>
      <c r="F7" s="210"/>
      <c r="G7" s="210"/>
      <c r="H7" s="210"/>
      <c r="L7" s="17"/>
    </row>
    <row r="8" spans="2:46" s="1" customFormat="1" ht="12" customHeight="1" x14ac:dyDescent="0.2">
      <c r="B8" s="29"/>
      <c r="D8" s="24" t="s">
        <v>103</v>
      </c>
      <c r="L8" s="29"/>
    </row>
    <row r="9" spans="2:46" s="1" customFormat="1" ht="16.5" customHeight="1" x14ac:dyDescent="0.2">
      <c r="B9" s="29"/>
      <c r="E9" s="199" t="s">
        <v>250</v>
      </c>
      <c r="F9" s="208"/>
      <c r="G9" s="208"/>
      <c r="H9" s="20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8. 12. 2024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11" t="str">
        <f>'Rekapitulace stavby'!E14</f>
        <v>Vyplň údaj</v>
      </c>
      <c r="F18" s="181"/>
      <c r="G18" s="181"/>
      <c r="H18" s="181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 x14ac:dyDescent="0.2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86"/>
      <c r="E27" s="185" t="s">
        <v>1</v>
      </c>
      <c r="F27" s="185"/>
      <c r="G27" s="185"/>
      <c r="H27" s="185"/>
      <c r="L27" s="86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7" t="s">
        <v>36</v>
      </c>
      <c r="J30" s="63">
        <f>ROUND(J133,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8">
        <f>ROUND((SUM(BE133:BE355)),  2)</f>
        <v>0</v>
      </c>
      <c r="I33" s="89">
        <v>0.21</v>
      </c>
      <c r="J33" s="88">
        <f>ROUND(((SUM(BE133:BE355))*I33),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8">
        <f>ROUND((SUM(BF133:BF355)),  2)</f>
        <v>0</v>
      </c>
      <c r="I34" s="89">
        <v>0.12</v>
      </c>
      <c r="J34" s="88">
        <f>ROUND(((SUM(BF133:BF355))*I34),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8">
        <f>ROUND((SUM(BG133:BG355)),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8">
        <f>ROUND((SUM(BH133:BH355)),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8">
        <f>ROUND((SUM(BI133:BI355)),  2)</f>
        <v>0</v>
      </c>
      <c r="I37" s="89">
        <v>0</v>
      </c>
      <c r="J37" s="88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105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09" t="str">
        <f>E7</f>
        <v>Rozšíření muzea Habartov</v>
      </c>
      <c r="F85" s="210"/>
      <c r="G85" s="210"/>
      <c r="H85" s="210"/>
      <c r="L85" s="29"/>
    </row>
    <row r="86" spans="2:47" s="1" customFormat="1" ht="12" customHeight="1" x14ac:dyDescent="0.2">
      <c r="B86" s="29"/>
      <c r="C86" s="24" t="s">
        <v>103</v>
      </c>
      <c r="L86" s="29"/>
    </row>
    <row r="87" spans="2:47" s="1" customFormat="1" ht="16.5" customHeight="1" x14ac:dyDescent="0.2">
      <c r="B87" s="29"/>
      <c r="E87" s="199" t="str">
        <f>E9</f>
        <v>20 - Stavební část</v>
      </c>
      <c r="F87" s="208"/>
      <c r="G87" s="208"/>
      <c r="H87" s="208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>Habartov</v>
      </c>
      <c r="I89" s="24" t="s">
        <v>22</v>
      </c>
      <c r="J89" s="49" t="str">
        <f>IF(J12="","",J12)</f>
        <v>8. 12. 2024</v>
      </c>
      <c r="L89" s="29"/>
    </row>
    <row r="90" spans="2:47" s="1" customFormat="1" ht="6.9" customHeight="1" x14ac:dyDescent="0.2">
      <c r="B90" s="29"/>
      <c r="L90" s="29"/>
    </row>
    <row r="91" spans="2:47" s="1" customFormat="1" ht="25.65" customHeight="1" x14ac:dyDescent="0.2">
      <c r="B91" s="29"/>
      <c r="C91" s="24" t="s">
        <v>24</v>
      </c>
      <c r="F91" s="22" t="str">
        <f>E15</f>
        <v>Město Habartov</v>
      </c>
      <c r="I91" s="24" t="s">
        <v>30</v>
      </c>
      <c r="J91" s="27" t="str">
        <f>E21</f>
        <v>PROJEKTPASIV s.r.o.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Milan Hájek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98" t="s">
        <v>106</v>
      </c>
      <c r="D94" s="90"/>
      <c r="E94" s="90"/>
      <c r="F94" s="90"/>
      <c r="G94" s="90"/>
      <c r="H94" s="90"/>
      <c r="I94" s="90"/>
      <c r="J94" s="99" t="s">
        <v>107</v>
      </c>
      <c r="K94" s="90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0" t="s">
        <v>108</v>
      </c>
      <c r="J96" s="63">
        <f>J133</f>
        <v>0</v>
      </c>
      <c r="L96" s="29"/>
      <c r="AU96" s="14" t="s">
        <v>109</v>
      </c>
    </row>
    <row r="97" spans="2:12" s="8" customFormat="1" ht="24.9" customHeight="1" x14ac:dyDescent="0.2">
      <c r="B97" s="101"/>
      <c r="D97" s="102" t="s">
        <v>150</v>
      </c>
      <c r="E97" s="103"/>
      <c r="F97" s="103"/>
      <c r="G97" s="103"/>
      <c r="H97" s="103"/>
      <c r="I97" s="103"/>
      <c r="J97" s="104">
        <f>J134</f>
        <v>0</v>
      </c>
      <c r="L97" s="101"/>
    </row>
    <row r="98" spans="2:12" s="9" customFormat="1" ht="19.95" customHeight="1" x14ac:dyDescent="0.2">
      <c r="B98" s="105"/>
      <c r="D98" s="106" t="s">
        <v>251</v>
      </c>
      <c r="E98" s="107"/>
      <c r="F98" s="107"/>
      <c r="G98" s="107"/>
      <c r="H98" s="107"/>
      <c r="I98" s="107"/>
      <c r="J98" s="108">
        <f>J135</f>
        <v>0</v>
      </c>
      <c r="L98" s="105"/>
    </row>
    <row r="99" spans="2:12" s="9" customFormat="1" ht="19.95" customHeight="1" x14ac:dyDescent="0.2">
      <c r="B99" s="105"/>
      <c r="D99" s="106" t="s">
        <v>252</v>
      </c>
      <c r="E99" s="107"/>
      <c r="F99" s="107"/>
      <c r="G99" s="107"/>
      <c r="H99" s="107"/>
      <c r="I99" s="107"/>
      <c r="J99" s="108">
        <f>J145</f>
        <v>0</v>
      </c>
      <c r="L99" s="105"/>
    </row>
    <row r="100" spans="2:12" s="9" customFormat="1" ht="19.95" customHeight="1" x14ac:dyDescent="0.2">
      <c r="B100" s="105"/>
      <c r="D100" s="106" t="s">
        <v>253</v>
      </c>
      <c r="E100" s="107"/>
      <c r="F100" s="107"/>
      <c r="G100" s="107"/>
      <c r="H100" s="107"/>
      <c r="I100" s="107"/>
      <c r="J100" s="108">
        <f>J163</f>
        <v>0</v>
      </c>
      <c r="L100" s="105"/>
    </row>
    <row r="101" spans="2:12" s="8" customFormat="1" ht="24.9" customHeight="1" x14ac:dyDescent="0.2">
      <c r="B101" s="101"/>
      <c r="D101" s="102" t="s">
        <v>153</v>
      </c>
      <c r="E101" s="103"/>
      <c r="F101" s="103"/>
      <c r="G101" s="103"/>
      <c r="H101" s="103"/>
      <c r="I101" s="103"/>
      <c r="J101" s="104">
        <f>J165</f>
        <v>0</v>
      </c>
      <c r="L101" s="101"/>
    </row>
    <row r="102" spans="2:12" s="9" customFormat="1" ht="19.95" customHeight="1" x14ac:dyDescent="0.2">
      <c r="B102" s="105"/>
      <c r="D102" s="106" t="s">
        <v>154</v>
      </c>
      <c r="E102" s="107"/>
      <c r="F102" s="107"/>
      <c r="G102" s="107"/>
      <c r="H102" s="107"/>
      <c r="I102" s="107"/>
      <c r="J102" s="108">
        <f>J166</f>
        <v>0</v>
      </c>
      <c r="L102" s="105"/>
    </row>
    <row r="103" spans="2:12" s="9" customFormat="1" ht="19.95" customHeight="1" x14ac:dyDescent="0.2">
      <c r="B103" s="105"/>
      <c r="D103" s="106" t="s">
        <v>155</v>
      </c>
      <c r="E103" s="107"/>
      <c r="F103" s="107"/>
      <c r="G103" s="107"/>
      <c r="H103" s="107"/>
      <c r="I103" s="107"/>
      <c r="J103" s="108">
        <f>J185</f>
        <v>0</v>
      </c>
      <c r="L103" s="105"/>
    </row>
    <row r="104" spans="2:12" s="9" customFormat="1" ht="19.95" customHeight="1" x14ac:dyDescent="0.2">
      <c r="B104" s="105"/>
      <c r="D104" s="106" t="s">
        <v>156</v>
      </c>
      <c r="E104" s="107"/>
      <c r="F104" s="107"/>
      <c r="G104" s="107"/>
      <c r="H104" s="107"/>
      <c r="I104" s="107"/>
      <c r="J104" s="108">
        <f>J215</f>
        <v>0</v>
      </c>
      <c r="L104" s="105"/>
    </row>
    <row r="105" spans="2:12" s="9" customFormat="1" ht="19.95" customHeight="1" x14ac:dyDescent="0.2">
      <c r="B105" s="105"/>
      <c r="D105" s="106" t="s">
        <v>254</v>
      </c>
      <c r="E105" s="107"/>
      <c r="F105" s="107"/>
      <c r="G105" s="107"/>
      <c r="H105" s="107"/>
      <c r="I105" s="107"/>
      <c r="J105" s="108">
        <f>J252</f>
        <v>0</v>
      </c>
      <c r="L105" s="105"/>
    </row>
    <row r="106" spans="2:12" s="9" customFormat="1" ht="19.95" customHeight="1" x14ac:dyDescent="0.2">
      <c r="B106" s="105"/>
      <c r="D106" s="106" t="s">
        <v>157</v>
      </c>
      <c r="E106" s="107"/>
      <c r="F106" s="107"/>
      <c r="G106" s="107"/>
      <c r="H106" s="107"/>
      <c r="I106" s="107"/>
      <c r="J106" s="108">
        <f>J271</f>
        <v>0</v>
      </c>
      <c r="L106" s="105"/>
    </row>
    <row r="107" spans="2:12" s="9" customFormat="1" ht="19.95" customHeight="1" x14ac:dyDescent="0.2">
      <c r="B107" s="105"/>
      <c r="D107" s="106" t="s">
        <v>255</v>
      </c>
      <c r="E107" s="107"/>
      <c r="F107" s="107"/>
      <c r="G107" s="107"/>
      <c r="H107" s="107"/>
      <c r="I107" s="107"/>
      <c r="J107" s="108">
        <f>J275</f>
        <v>0</v>
      </c>
      <c r="L107" s="105"/>
    </row>
    <row r="108" spans="2:12" s="9" customFormat="1" ht="19.95" customHeight="1" x14ac:dyDescent="0.2">
      <c r="B108" s="105"/>
      <c r="D108" s="106" t="s">
        <v>256</v>
      </c>
      <c r="E108" s="107"/>
      <c r="F108" s="107"/>
      <c r="G108" s="107"/>
      <c r="H108" s="107"/>
      <c r="I108" s="107"/>
      <c r="J108" s="108">
        <f>J280</f>
        <v>0</v>
      </c>
      <c r="L108" s="105"/>
    </row>
    <row r="109" spans="2:12" s="9" customFormat="1" ht="19.95" customHeight="1" x14ac:dyDescent="0.2">
      <c r="B109" s="105"/>
      <c r="D109" s="106" t="s">
        <v>257</v>
      </c>
      <c r="E109" s="107"/>
      <c r="F109" s="107"/>
      <c r="G109" s="107"/>
      <c r="H109" s="107"/>
      <c r="I109" s="107"/>
      <c r="J109" s="108">
        <f>J303</f>
        <v>0</v>
      </c>
      <c r="L109" s="105"/>
    </row>
    <row r="110" spans="2:12" s="9" customFormat="1" ht="19.95" customHeight="1" x14ac:dyDescent="0.2">
      <c r="B110" s="105"/>
      <c r="D110" s="106" t="s">
        <v>258</v>
      </c>
      <c r="E110" s="107"/>
      <c r="F110" s="107"/>
      <c r="G110" s="107"/>
      <c r="H110" s="107"/>
      <c r="I110" s="107"/>
      <c r="J110" s="108">
        <f>J308</f>
        <v>0</v>
      </c>
      <c r="L110" s="105"/>
    </row>
    <row r="111" spans="2:12" s="9" customFormat="1" ht="19.95" customHeight="1" x14ac:dyDescent="0.2">
      <c r="B111" s="105"/>
      <c r="D111" s="106" t="s">
        <v>259</v>
      </c>
      <c r="E111" s="107"/>
      <c r="F111" s="107"/>
      <c r="G111" s="107"/>
      <c r="H111" s="107"/>
      <c r="I111" s="107"/>
      <c r="J111" s="108">
        <f>J318</f>
        <v>0</v>
      </c>
      <c r="L111" s="105"/>
    </row>
    <row r="112" spans="2:12" s="9" customFormat="1" ht="19.95" customHeight="1" x14ac:dyDescent="0.2">
      <c r="B112" s="105"/>
      <c r="D112" s="106" t="s">
        <v>260</v>
      </c>
      <c r="E112" s="107"/>
      <c r="F112" s="107"/>
      <c r="G112" s="107"/>
      <c r="H112" s="107"/>
      <c r="I112" s="107"/>
      <c r="J112" s="108">
        <f>J336</f>
        <v>0</v>
      </c>
      <c r="L112" s="105"/>
    </row>
    <row r="113" spans="2:12" s="8" customFormat="1" ht="24.9" customHeight="1" x14ac:dyDescent="0.2">
      <c r="B113" s="101"/>
      <c r="D113" s="102" t="s">
        <v>110</v>
      </c>
      <c r="E113" s="103"/>
      <c r="F113" s="103"/>
      <c r="G113" s="103"/>
      <c r="H113" s="103"/>
      <c r="I113" s="103"/>
      <c r="J113" s="104">
        <f>J353</f>
        <v>0</v>
      </c>
      <c r="L113" s="101"/>
    </row>
    <row r="114" spans="2:12" s="1" customFormat="1" ht="21.75" customHeight="1" x14ac:dyDescent="0.2">
      <c r="B114" s="29"/>
      <c r="L114" s="29"/>
    </row>
    <row r="115" spans="2:12" s="1" customFormat="1" ht="6.9" customHeight="1" x14ac:dyDescent="0.2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9"/>
    </row>
    <row r="119" spans="2:12" s="1" customFormat="1" ht="6.9" customHeight="1" x14ac:dyDescent="0.2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9"/>
    </row>
    <row r="120" spans="2:12" s="1" customFormat="1" ht="24.9" customHeight="1" x14ac:dyDescent="0.2">
      <c r="B120" s="29"/>
      <c r="C120" s="18" t="s">
        <v>113</v>
      </c>
      <c r="L120" s="29"/>
    </row>
    <row r="121" spans="2:12" s="1" customFormat="1" ht="6.9" customHeight="1" x14ac:dyDescent="0.2">
      <c r="B121" s="29"/>
      <c r="L121" s="29"/>
    </row>
    <row r="122" spans="2:12" s="1" customFormat="1" ht="12" customHeight="1" x14ac:dyDescent="0.2">
      <c r="B122" s="29"/>
      <c r="C122" s="24" t="s">
        <v>16</v>
      </c>
      <c r="L122" s="29"/>
    </row>
    <row r="123" spans="2:12" s="1" customFormat="1" ht="16.5" customHeight="1" x14ac:dyDescent="0.2">
      <c r="B123" s="29"/>
      <c r="E123" s="209" t="str">
        <f>E7</f>
        <v>Rozšíření muzea Habartov</v>
      </c>
      <c r="F123" s="210"/>
      <c r="G123" s="210"/>
      <c r="H123" s="210"/>
      <c r="L123" s="29"/>
    </row>
    <row r="124" spans="2:12" s="1" customFormat="1" ht="12" customHeight="1" x14ac:dyDescent="0.2">
      <c r="B124" s="29"/>
      <c r="C124" s="24" t="s">
        <v>103</v>
      </c>
      <c r="L124" s="29"/>
    </row>
    <row r="125" spans="2:12" s="1" customFormat="1" ht="16.5" customHeight="1" x14ac:dyDescent="0.2">
      <c r="B125" s="29"/>
      <c r="E125" s="199" t="str">
        <f>E9</f>
        <v>20 - Stavební část</v>
      </c>
      <c r="F125" s="208"/>
      <c r="G125" s="208"/>
      <c r="H125" s="208"/>
      <c r="L125" s="29"/>
    </row>
    <row r="126" spans="2:12" s="1" customFormat="1" ht="6.9" customHeight="1" x14ac:dyDescent="0.2">
      <c r="B126" s="29"/>
      <c r="L126" s="29"/>
    </row>
    <row r="127" spans="2:12" s="1" customFormat="1" ht="12" customHeight="1" x14ac:dyDescent="0.2">
      <c r="B127" s="29"/>
      <c r="C127" s="24" t="s">
        <v>20</v>
      </c>
      <c r="F127" s="22" t="str">
        <f>F12</f>
        <v>Habartov</v>
      </c>
      <c r="I127" s="24" t="s">
        <v>22</v>
      </c>
      <c r="J127" s="49" t="str">
        <f>IF(J12="","",J12)</f>
        <v>8. 12. 2024</v>
      </c>
      <c r="L127" s="29"/>
    </row>
    <row r="128" spans="2:12" s="1" customFormat="1" ht="6.9" customHeight="1" x14ac:dyDescent="0.2">
      <c r="B128" s="29"/>
      <c r="L128" s="29"/>
    </row>
    <row r="129" spans="2:65" s="1" customFormat="1" ht="25.65" customHeight="1" x14ac:dyDescent="0.2">
      <c r="B129" s="29"/>
      <c r="C129" s="24" t="s">
        <v>24</v>
      </c>
      <c r="F129" s="22" t="str">
        <f>E15</f>
        <v>Město Habartov</v>
      </c>
      <c r="I129" s="24" t="s">
        <v>30</v>
      </c>
      <c r="J129" s="27" t="str">
        <f>E21</f>
        <v>PROJEKTPASIV s.r.o.</v>
      </c>
      <c r="L129" s="29"/>
    </row>
    <row r="130" spans="2:65" s="1" customFormat="1" ht="15.15" customHeight="1" x14ac:dyDescent="0.2">
      <c r="B130" s="29"/>
      <c r="C130" s="24" t="s">
        <v>28</v>
      </c>
      <c r="F130" s="22" t="str">
        <f>IF(E18="","",E18)</f>
        <v>Vyplň údaj</v>
      </c>
      <c r="I130" s="24" t="s">
        <v>33</v>
      </c>
      <c r="J130" s="27" t="str">
        <f>E24</f>
        <v>Milan Hájek</v>
      </c>
      <c r="L130" s="29"/>
    </row>
    <row r="131" spans="2:65" s="1" customFormat="1" ht="10.35" customHeight="1" x14ac:dyDescent="0.2">
      <c r="B131" s="29"/>
      <c r="L131" s="29"/>
    </row>
    <row r="132" spans="2:65" s="10" customFormat="1" ht="29.25" customHeight="1" x14ac:dyDescent="0.2">
      <c r="B132" s="109"/>
      <c r="C132" s="110" t="s">
        <v>114</v>
      </c>
      <c r="D132" s="111" t="s">
        <v>61</v>
      </c>
      <c r="E132" s="111" t="s">
        <v>57</v>
      </c>
      <c r="F132" s="111" t="s">
        <v>58</v>
      </c>
      <c r="G132" s="111" t="s">
        <v>115</v>
      </c>
      <c r="H132" s="111" t="s">
        <v>116</v>
      </c>
      <c r="I132" s="111" t="s">
        <v>117</v>
      </c>
      <c r="J132" s="111" t="s">
        <v>107</v>
      </c>
      <c r="K132" s="112" t="s">
        <v>118</v>
      </c>
      <c r="L132" s="109"/>
      <c r="M132" s="56" t="s">
        <v>1</v>
      </c>
      <c r="N132" s="57" t="s">
        <v>40</v>
      </c>
      <c r="O132" s="57" t="s">
        <v>119</v>
      </c>
      <c r="P132" s="57" t="s">
        <v>120</v>
      </c>
      <c r="Q132" s="57" t="s">
        <v>121</v>
      </c>
      <c r="R132" s="57" t="s">
        <v>122</v>
      </c>
      <c r="S132" s="57" t="s">
        <v>123</v>
      </c>
      <c r="T132" s="58" t="s">
        <v>124</v>
      </c>
    </row>
    <row r="133" spans="2:65" s="1" customFormat="1" ht="22.95" customHeight="1" x14ac:dyDescent="0.3">
      <c r="B133" s="29"/>
      <c r="C133" s="61" t="s">
        <v>125</v>
      </c>
      <c r="J133" s="113">
        <f>BK133</f>
        <v>0</v>
      </c>
      <c r="L133" s="29"/>
      <c r="M133" s="59"/>
      <c r="N133" s="50"/>
      <c r="O133" s="50"/>
      <c r="P133" s="114">
        <f>P134+P165+P353</f>
        <v>0</v>
      </c>
      <c r="Q133" s="50"/>
      <c r="R133" s="114">
        <f>R134+R165+R353</f>
        <v>45.627229603847006</v>
      </c>
      <c r="S133" s="50"/>
      <c r="T133" s="115">
        <f>T134+T165+T353</f>
        <v>3.3000000000000002E-2</v>
      </c>
      <c r="AT133" s="14" t="s">
        <v>75</v>
      </c>
      <c r="AU133" s="14" t="s">
        <v>109</v>
      </c>
      <c r="BK133" s="116">
        <f>BK134+BK165+BK353</f>
        <v>0</v>
      </c>
    </row>
    <row r="134" spans="2:65" s="11" customFormat="1" ht="25.95" customHeight="1" x14ac:dyDescent="0.25">
      <c r="B134" s="117"/>
      <c r="D134" s="118" t="s">
        <v>75</v>
      </c>
      <c r="E134" s="119" t="s">
        <v>158</v>
      </c>
      <c r="F134" s="119" t="s">
        <v>159</v>
      </c>
      <c r="I134" s="120"/>
      <c r="J134" s="121">
        <f>BK134</f>
        <v>0</v>
      </c>
      <c r="L134" s="117"/>
      <c r="M134" s="122"/>
      <c r="P134" s="123">
        <f>P135+P145+P163</f>
        <v>0</v>
      </c>
      <c r="R134" s="123">
        <f>R135+R145+R163</f>
        <v>8.9489121899999997</v>
      </c>
      <c r="T134" s="124">
        <f>T135+T145+T163</f>
        <v>0</v>
      </c>
      <c r="AR134" s="118" t="s">
        <v>84</v>
      </c>
      <c r="AT134" s="125" t="s">
        <v>75</v>
      </c>
      <c r="AU134" s="125" t="s">
        <v>76</v>
      </c>
      <c r="AY134" s="118" t="s">
        <v>129</v>
      </c>
      <c r="BK134" s="126">
        <f>BK135+BK145+BK163</f>
        <v>0</v>
      </c>
    </row>
    <row r="135" spans="2:65" s="11" customFormat="1" ht="22.95" customHeight="1" x14ac:dyDescent="0.25">
      <c r="B135" s="117"/>
      <c r="D135" s="118" t="s">
        <v>75</v>
      </c>
      <c r="E135" s="140" t="s">
        <v>145</v>
      </c>
      <c r="F135" s="140" t="s">
        <v>261</v>
      </c>
      <c r="I135" s="120"/>
      <c r="J135" s="141">
        <f>BK135</f>
        <v>0</v>
      </c>
      <c r="L135" s="117"/>
      <c r="M135" s="122"/>
      <c r="P135" s="123">
        <f>SUM(P136:P144)</f>
        <v>0</v>
      </c>
      <c r="R135" s="123">
        <f>SUM(R136:R144)</f>
        <v>1.8774744399999999</v>
      </c>
      <c r="T135" s="124">
        <f>SUM(T136:T144)</f>
        <v>0</v>
      </c>
      <c r="AR135" s="118" t="s">
        <v>84</v>
      </c>
      <c r="AT135" s="125" t="s">
        <v>75</v>
      </c>
      <c r="AU135" s="125" t="s">
        <v>84</v>
      </c>
      <c r="AY135" s="118" t="s">
        <v>129</v>
      </c>
      <c r="BK135" s="126">
        <f>SUM(BK136:BK144)</f>
        <v>0</v>
      </c>
    </row>
    <row r="136" spans="2:65" s="1" customFormat="1" ht="24.15" customHeight="1" x14ac:dyDescent="0.2">
      <c r="B136" s="29"/>
      <c r="C136" s="127" t="s">
        <v>84</v>
      </c>
      <c r="D136" s="127" t="s">
        <v>130</v>
      </c>
      <c r="E136" s="128" t="s">
        <v>262</v>
      </c>
      <c r="F136" s="129" t="s">
        <v>263</v>
      </c>
      <c r="G136" s="130" t="s">
        <v>171</v>
      </c>
      <c r="H136" s="131">
        <v>0.5</v>
      </c>
      <c r="I136" s="132"/>
      <c r="J136" s="133">
        <f>ROUND(I136*H136,2)</f>
        <v>0</v>
      </c>
      <c r="K136" s="129" t="s">
        <v>165</v>
      </c>
      <c r="L136" s="29"/>
      <c r="M136" s="134" t="s">
        <v>1</v>
      </c>
      <c r="N136" s="135" t="s">
        <v>41</v>
      </c>
      <c r="P136" s="136">
        <f>O136*H136</f>
        <v>0</v>
      </c>
      <c r="Q136" s="136">
        <v>1.8774999999999999</v>
      </c>
      <c r="R136" s="136">
        <f>Q136*H136</f>
        <v>0.93874999999999997</v>
      </c>
      <c r="S136" s="136">
        <v>0</v>
      </c>
      <c r="T136" s="137">
        <f>S136*H136</f>
        <v>0</v>
      </c>
      <c r="AR136" s="138" t="s">
        <v>128</v>
      </c>
      <c r="AT136" s="138" t="s">
        <v>130</v>
      </c>
      <c r="AU136" s="138" t="s">
        <v>86</v>
      </c>
      <c r="AY136" s="14" t="s">
        <v>129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4" t="s">
        <v>84</v>
      </c>
      <c r="BK136" s="139">
        <f>ROUND(I136*H136,2)</f>
        <v>0</v>
      </c>
      <c r="BL136" s="14" t="s">
        <v>128</v>
      </c>
      <c r="BM136" s="138" t="s">
        <v>264</v>
      </c>
    </row>
    <row r="137" spans="2:65" s="12" customFormat="1" x14ac:dyDescent="0.2">
      <c r="B137" s="147"/>
      <c r="D137" s="148" t="s">
        <v>167</v>
      </c>
      <c r="E137" s="149" t="s">
        <v>1</v>
      </c>
      <c r="F137" s="150" t="s">
        <v>265</v>
      </c>
      <c r="H137" s="151">
        <v>0.5</v>
      </c>
      <c r="I137" s="152"/>
      <c r="L137" s="147"/>
      <c r="M137" s="153"/>
      <c r="T137" s="154"/>
      <c r="AT137" s="149" t="s">
        <v>167</v>
      </c>
      <c r="AU137" s="149" t="s">
        <v>86</v>
      </c>
      <c r="AV137" s="12" t="s">
        <v>86</v>
      </c>
      <c r="AW137" s="12" t="s">
        <v>32</v>
      </c>
      <c r="AX137" s="12" t="s">
        <v>84</v>
      </c>
      <c r="AY137" s="149" t="s">
        <v>129</v>
      </c>
    </row>
    <row r="138" spans="2:65" s="1" customFormat="1" ht="24.15" customHeight="1" x14ac:dyDescent="0.2">
      <c r="B138" s="29"/>
      <c r="C138" s="127" t="s">
        <v>86</v>
      </c>
      <c r="D138" s="127" t="s">
        <v>130</v>
      </c>
      <c r="E138" s="128" t="s">
        <v>266</v>
      </c>
      <c r="F138" s="129" t="s">
        <v>267</v>
      </c>
      <c r="G138" s="130" t="s">
        <v>164</v>
      </c>
      <c r="H138" s="131">
        <v>15.186999999999999</v>
      </c>
      <c r="I138" s="132"/>
      <c r="J138" s="133">
        <f>ROUND(I138*H138,2)</f>
        <v>0</v>
      </c>
      <c r="K138" s="129" t="s">
        <v>165</v>
      </c>
      <c r="L138" s="29"/>
      <c r="M138" s="134" t="s">
        <v>1</v>
      </c>
      <c r="N138" s="135" t="s">
        <v>41</v>
      </c>
      <c r="P138" s="136">
        <f>O138*H138</f>
        <v>0</v>
      </c>
      <c r="Q138" s="136">
        <v>6.1719999999999997E-2</v>
      </c>
      <c r="R138" s="136">
        <f>Q138*H138</f>
        <v>0.93734163999999986</v>
      </c>
      <c r="S138" s="136">
        <v>0</v>
      </c>
      <c r="T138" s="137">
        <f>S138*H138</f>
        <v>0</v>
      </c>
      <c r="AR138" s="138" t="s">
        <v>128</v>
      </c>
      <c r="AT138" s="138" t="s">
        <v>130</v>
      </c>
      <c r="AU138" s="138" t="s">
        <v>86</v>
      </c>
      <c r="AY138" s="14" t="s">
        <v>129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4" t="s">
        <v>84</v>
      </c>
      <c r="BK138" s="139">
        <f>ROUND(I138*H138,2)</f>
        <v>0</v>
      </c>
      <c r="BL138" s="14" t="s">
        <v>128</v>
      </c>
      <c r="BM138" s="138" t="s">
        <v>268</v>
      </c>
    </row>
    <row r="139" spans="2:65" s="12" customFormat="1" x14ac:dyDescent="0.2">
      <c r="B139" s="147"/>
      <c r="D139" s="148" t="s">
        <v>167</v>
      </c>
      <c r="E139" s="149" t="s">
        <v>1</v>
      </c>
      <c r="F139" s="150" t="s">
        <v>269</v>
      </c>
      <c r="H139" s="151">
        <v>16.786999999999999</v>
      </c>
      <c r="I139" s="152"/>
      <c r="L139" s="147"/>
      <c r="M139" s="153"/>
      <c r="T139" s="154"/>
      <c r="AT139" s="149" t="s">
        <v>167</v>
      </c>
      <c r="AU139" s="149" t="s">
        <v>86</v>
      </c>
      <c r="AV139" s="12" t="s">
        <v>86</v>
      </c>
      <c r="AW139" s="12" t="s">
        <v>32</v>
      </c>
      <c r="AX139" s="12" t="s">
        <v>76</v>
      </c>
      <c r="AY139" s="149" t="s">
        <v>129</v>
      </c>
    </row>
    <row r="140" spans="2:65" s="12" customFormat="1" x14ac:dyDescent="0.2">
      <c r="B140" s="147"/>
      <c r="D140" s="148" t="s">
        <v>167</v>
      </c>
      <c r="E140" s="149" t="s">
        <v>1</v>
      </c>
      <c r="F140" s="150" t="s">
        <v>270</v>
      </c>
      <c r="H140" s="151">
        <v>-1.6</v>
      </c>
      <c r="I140" s="152"/>
      <c r="L140" s="147"/>
      <c r="M140" s="153"/>
      <c r="T140" s="154"/>
      <c r="AT140" s="149" t="s">
        <v>167</v>
      </c>
      <c r="AU140" s="149" t="s">
        <v>86</v>
      </c>
      <c r="AV140" s="12" t="s">
        <v>86</v>
      </c>
      <c r="AW140" s="12" t="s">
        <v>32</v>
      </c>
      <c r="AX140" s="12" t="s">
        <v>76</v>
      </c>
      <c r="AY140" s="149" t="s">
        <v>129</v>
      </c>
    </row>
    <row r="141" spans="2:65" s="1" customFormat="1" ht="24.15" customHeight="1" x14ac:dyDescent="0.2">
      <c r="B141" s="29"/>
      <c r="C141" s="127" t="s">
        <v>145</v>
      </c>
      <c r="D141" s="127" t="s">
        <v>130</v>
      </c>
      <c r="E141" s="128" t="s">
        <v>271</v>
      </c>
      <c r="F141" s="129" t="s">
        <v>272</v>
      </c>
      <c r="G141" s="130" t="s">
        <v>243</v>
      </c>
      <c r="H141" s="131">
        <v>4.6500000000000004</v>
      </c>
      <c r="I141" s="132"/>
      <c r="J141" s="133">
        <f>ROUND(I141*H141,2)</f>
        <v>0</v>
      </c>
      <c r="K141" s="129" t="s">
        <v>165</v>
      </c>
      <c r="L141" s="29"/>
      <c r="M141" s="134" t="s">
        <v>1</v>
      </c>
      <c r="N141" s="135" t="s">
        <v>41</v>
      </c>
      <c r="P141" s="136">
        <f>O141*H141</f>
        <v>0</v>
      </c>
      <c r="Q141" s="136">
        <v>8.0000000000000007E-5</v>
      </c>
      <c r="R141" s="136">
        <f>Q141*H141</f>
        <v>3.7200000000000004E-4</v>
      </c>
      <c r="S141" s="136">
        <v>0</v>
      </c>
      <c r="T141" s="137">
        <f>S141*H141</f>
        <v>0</v>
      </c>
      <c r="AR141" s="138" t="s">
        <v>128</v>
      </c>
      <c r="AT141" s="138" t="s">
        <v>130</v>
      </c>
      <c r="AU141" s="138" t="s">
        <v>86</v>
      </c>
      <c r="AY141" s="14" t="s">
        <v>129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4" t="s">
        <v>84</v>
      </c>
      <c r="BK141" s="139">
        <f>ROUND(I141*H141,2)</f>
        <v>0</v>
      </c>
      <c r="BL141" s="14" t="s">
        <v>128</v>
      </c>
      <c r="BM141" s="138" t="s">
        <v>273</v>
      </c>
    </row>
    <row r="142" spans="2:65" s="12" customFormat="1" x14ac:dyDescent="0.2">
      <c r="B142" s="147"/>
      <c r="D142" s="148" t="s">
        <v>167</v>
      </c>
      <c r="E142" s="149" t="s">
        <v>1</v>
      </c>
      <c r="F142" s="150" t="s">
        <v>274</v>
      </c>
      <c r="H142" s="151">
        <v>4.6500000000000004</v>
      </c>
      <c r="I142" s="152"/>
      <c r="L142" s="147"/>
      <c r="M142" s="153"/>
      <c r="T142" s="154"/>
      <c r="AT142" s="149" t="s">
        <v>167</v>
      </c>
      <c r="AU142" s="149" t="s">
        <v>86</v>
      </c>
      <c r="AV142" s="12" t="s">
        <v>86</v>
      </c>
      <c r="AW142" s="12" t="s">
        <v>32</v>
      </c>
      <c r="AX142" s="12" t="s">
        <v>84</v>
      </c>
      <c r="AY142" s="149" t="s">
        <v>129</v>
      </c>
    </row>
    <row r="143" spans="2:65" s="1" customFormat="1" ht="24.15" customHeight="1" x14ac:dyDescent="0.2">
      <c r="B143" s="29"/>
      <c r="C143" s="127" t="s">
        <v>128</v>
      </c>
      <c r="D143" s="127" t="s">
        <v>130</v>
      </c>
      <c r="E143" s="128" t="s">
        <v>275</v>
      </c>
      <c r="F143" s="129" t="s">
        <v>276</v>
      </c>
      <c r="G143" s="130" t="s">
        <v>243</v>
      </c>
      <c r="H143" s="131">
        <v>7.22</v>
      </c>
      <c r="I143" s="132"/>
      <c r="J143" s="133">
        <f>ROUND(I143*H143,2)</f>
        <v>0</v>
      </c>
      <c r="K143" s="129" t="s">
        <v>165</v>
      </c>
      <c r="L143" s="29"/>
      <c r="M143" s="134" t="s">
        <v>1</v>
      </c>
      <c r="N143" s="135" t="s">
        <v>41</v>
      </c>
      <c r="P143" s="136">
        <f>O143*H143</f>
        <v>0</v>
      </c>
      <c r="Q143" s="136">
        <v>1.3999999999999999E-4</v>
      </c>
      <c r="R143" s="136">
        <f>Q143*H143</f>
        <v>1.0107999999999998E-3</v>
      </c>
      <c r="S143" s="136">
        <v>0</v>
      </c>
      <c r="T143" s="137">
        <f>S143*H143</f>
        <v>0</v>
      </c>
      <c r="AR143" s="138" t="s">
        <v>128</v>
      </c>
      <c r="AT143" s="138" t="s">
        <v>130</v>
      </c>
      <c r="AU143" s="138" t="s">
        <v>86</v>
      </c>
      <c r="AY143" s="14" t="s">
        <v>129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4" t="s">
        <v>84</v>
      </c>
      <c r="BK143" s="139">
        <f>ROUND(I143*H143,2)</f>
        <v>0</v>
      </c>
      <c r="BL143" s="14" t="s">
        <v>128</v>
      </c>
      <c r="BM143" s="138" t="s">
        <v>277</v>
      </c>
    </row>
    <row r="144" spans="2:65" s="12" customFormat="1" x14ac:dyDescent="0.2">
      <c r="B144" s="147"/>
      <c r="D144" s="148" t="s">
        <v>167</v>
      </c>
      <c r="E144" s="149" t="s">
        <v>1</v>
      </c>
      <c r="F144" s="150" t="s">
        <v>278</v>
      </c>
      <c r="H144" s="151">
        <v>7.22</v>
      </c>
      <c r="I144" s="152"/>
      <c r="L144" s="147"/>
      <c r="M144" s="153"/>
      <c r="T144" s="154"/>
      <c r="AT144" s="149" t="s">
        <v>167</v>
      </c>
      <c r="AU144" s="149" t="s">
        <v>86</v>
      </c>
      <c r="AV144" s="12" t="s">
        <v>86</v>
      </c>
      <c r="AW144" s="12" t="s">
        <v>32</v>
      </c>
      <c r="AX144" s="12" t="s">
        <v>84</v>
      </c>
      <c r="AY144" s="149" t="s">
        <v>129</v>
      </c>
    </row>
    <row r="145" spans="2:65" s="11" customFormat="1" ht="22.95" customHeight="1" x14ac:dyDescent="0.25">
      <c r="B145" s="117"/>
      <c r="D145" s="118" t="s">
        <v>75</v>
      </c>
      <c r="E145" s="140" t="s">
        <v>191</v>
      </c>
      <c r="F145" s="140" t="s">
        <v>279</v>
      </c>
      <c r="I145" s="120"/>
      <c r="J145" s="141">
        <f>BK145</f>
        <v>0</v>
      </c>
      <c r="L145" s="117"/>
      <c r="M145" s="122"/>
      <c r="P145" s="123">
        <f>SUM(P146:P162)</f>
        <v>0</v>
      </c>
      <c r="R145" s="123">
        <f>SUM(R146:R162)</f>
        <v>7.0714377500000003</v>
      </c>
      <c r="T145" s="124">
        <f>SUM(T146:T162)</f>
        <v>0</v>
      </c>
      <c r="AR145" s="118" t="s">
        <v>84</v>
      </c>
      <c r="AT145" s="125" t="s">
        <v>75</v>
      </c>
      <c r="AU145" s="125" t="s">
        <v>84</v>
      </c>
      <c r="AY145" s="118" t="s">
        <v>129</v>
      </c>
      <c r="BK145" s="126">
        <f>SUM(BK146:BK162)</f>
        <v>0</v>
      </c>
    </row>
    <row r="146" spans="2:65" s="1" customFormat="1" ht="24.15" customHeight="1" x14ac:dyDescent="0.2">
      <c r="B146" s="29"/>
      <c r="C146" s="127" t="s">
        <v>142</v>
      </c>
      <c r="D146" s="127" t="s">
        <v>130</v>
      </c>
      <c r="E146" s="128" t="s">
        <v>280</v>
      </c>
      <c r="F146" s="129" t="s">
        <v>281</v>
      </c>
      <c r="G146" s="130" t="s">
        <v>164</v>
      </c>
      <c r="H146" s="131">
        <v>46.360999999999997</v>
      </c>
      <c r="I146" s="132"/>
      <c r="J146" s="133">
        <f>ROUND(I146*H146,2)</f>
        <v>0</v>
      </c>
      <c r="K146" s="129" t="s">
        <v>165</v>
      </c>
      <c r="L146" s="29"/>
      <c r="M146" s="134" t="s">
        <v>1</v>
      </c>
      <c r="N146" s="135" t="s">
        <v>41</v>
      </c>
      <c r="P146" s="136">
        <f>O146*H146</f>
        <v>0</v>
      </c>
      <c r="Q146" s="136">
        <v>1.7330000000000002E-2</v>
      </c>
      <c r="R146" s="136">
        <f>Q146*H146</f>
        <v>0.80343613000000003</v>
      </c>
      <c r="S146" s="136">
        <v>0</v>
      </c>
      <c r="T146" s="137">
        <f>S146*H146</f>
        <v>0</v>
      </c>
      <c r="AR146" s="138" t="s">
        <v>128</v>
      </c>
      <c r="AT146" s="138" t="s">
        <v>130</v>
      </c>
      <c r="AU146" s="138" t="s">
        <v>86</v>
      </c>
      <c r="AY146" s="14" t="s">
        <v>129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4" t="s">
        <v>84</v>
      </c>
      <c r="BK146" s="139">
        <f>ROUND(I146*H146,2)</f>
        <v>0</v>
      </c>
      <c r="BL146" s="14" t="s">
        <v>128</v>
      </c>
      <c r="BM146" s="138" t="s">
        <v>282</v>
      </c>
    </row>
    <row r="147" spans="2:65" s="12" customFormat="1" x14ac:dyDescent="0.2">
      <c r="B147" s="147"/>
      <c r="D147" s="148" t="s">
        <v>167</v>
      </c>
      <c r="E147" s="149" t="s">
        <v>1</v>
      </c>
      <c r="F147" s="150" t="s">
        <v>181</v>
      </c>
      <c r="H147" s="151">
        <v>27.202999999999999</v>
      </c>
      <c r="I147" s="152"/>
      <c r="L147" s="147"/>
      <c r="M147" s="153"/>
      <c r="T147" s="154"/>
      <c r="AT147" s="149" t="s">
        <v>167</v>
      </c>
      <c r="AU147" s="149" t="s">
        <v>86</v>
      </c>
      <c r="AV147" s="12" t="s">
        <v>86</v>
      </c>
      <c r="AW147" s="12" t="s">
        <v>32</v>
      </c>
      <c r="AX147" s="12" t="s">
        <v>76</v>
      </c>
      <c r="AY147" s="149" t="s">
        <v>129</v>
      </c>
    </row>
    <row r="148" spans="2:65" s="12" customFormat="1" x14ac:dyDescent="0.2">
      <c r="B148" s="147"/>
      <c r="D148" s="148" t="s">
        <v>167</v>
      </c>
      <c r="E148" s="149" t="s">
        <v>1</v>
      </c>
      <c r="F148" s="150" t="s">
        <v>182</v>
      </c>
      <c r="H148" s="151">
        <v>19.158000000000001</v>
      </c>
      <c r="I148" s="152"/>
      <c r="L148" s="147"/>
      <c r="M148" s="153"/>
      <c r="T148" s="154"/>
      <c r="AT148" s="149" t="s">
        <v>167</v>
      </c>
      <c r="AU148" s="149" t="s">
        <v>86</v>
      </c>
      <c r="AV148" s="12" t="s">
        <v>86</v>
      </c>
      <c r="AW148" s="12" t="s">
        <v>32</v>
      </c>
      <c r="AX148" s="12" t="s">
        <v>76</v>
      </c>
      <c r="AY148" s="149" t="s">
        <v>129</v>
      </c>
    </row>
    <row r="149" spans="2:65" s="1" customFormat="1" ht="21.75" customHeight="1" x14ac:dyDescent="0.2">
      <c r="B149" s="29"/>
      <c r="C149" s="127" t="s">
        <v>191</v>
      </c>
      <c r="D149" s="127" t="s">
        <v>130</v>
      </c>
      <c r="E149" s="128" t="s">
        <v>283</v>
      </c>
      <c r="F149" s="129" t="s">
        <v>284</v>
      </c>
      <c r="G149" s="130" t="s">
        <v>164</v>
      </c>
      <c r="H149" s="131">
        <v>26.687999999999999</v>
      </c>
      <c r="I149" s="132"/>
      <c r="J149" s="133">
        <f>ROUND(I149*H149,2)</f>
        <v>0</v>
      </c>
      <c r="K149" s="129" t="s">
        <v>165</v>
      </c>
      <c r="L149" s="29"/>
      <c r="M149" s="134" t="s">
        <v>1</v>
      </c>
      <c r="N149" s="135" t="s">
        <v>41</v>
      </c>
      <c r="P149" s="136">
        <f>O149*H149</f>
        <v>0</v>
      </c>
      <c r="Q149" s="136">
        <v>4.3800000000000002E-3</v>
      </c>
      <c r="R149" s="136">
        <f>Q149*H149</f>
        <v>0.11689344</v>
      </c>
      <c r="S149" s="136">
        <v>0</v>
      </c>
      <c r="T149" s="137">
        <f>S149*H149</f>
        <v>0</v>
      </c>
      <c r="AR149" s="138" t="s">
        <v>128</v>
      </c>
      <c r="AT149" s="138" t="s">
        <v>130</v>
      </c>
      <c r="AU149" s="138" t="s">
        <v>86</v>
      </c>
      <c r="AY149" s="14" t="s">
        <v>129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4" t="s">
        <v>84</v>
      </c>
      <c r="BK149" s="139">
        <f>ROUND(I149*H149,2)</f>
        <v>0</v>
      </c>
      <c r="BL149" s="14" t="s">
        <v>128</v>
      </c>
      <c r="BM149" s="138" t="s">
        <v>285</v>
      </c>
    </row>
    <row r="150" spans="2:65" s="12" customFormat="1" x14ac:dyDescent="0.2">
      <c r="B150" s="147"/>
      <c r="D150" s="148" t="s">
        <v>167</v>
      </c>
      <c r="E150" s="149" t="s">
        <v>1</v>
      </c>
      <c r="F150" s="150" t="s">
        <v>286</v>
      </c>
      <c r="H150" s="151">
        <v>17.148</v>
      </c>
      <c r="I150" s="152"/>
      <c r="L150" s="147"/>
      <c r="M150" s="153"/>
      <c r="T150" s="154"/>
      <c r="AT150" s="149" t="s">
        <v>167</v>
      </c>
      <c r="AU150" s="149" t="s">
        <v>86</v>
      </c>
      <c r="AV150" s="12" t="s">
        <v>86</v>
      </c>
      <c r="AW150" s="12" t="s">
        <v>32</v>
      </c>
      <c r="AX150" s="12" t="s">
        <v>76</v>
      </c>
      <c r="AY150" s="149" t="s">
        <v>129</v>
      </c>
    </row>
    <row r="151" spans="2:65" s="12" customFormat="1" x14ac:dyDescent="0.2">
      <c r="B151" s="147"/>
      <c r="D151" s="148" t="s">
        <v>167</v>
      </c>
      <c r="E151" s="149" t="s">
        <v>1</v>
      </c>
      <c r="F151" s="150" t="s">
        <v>270</v>
      </c>
      <c r="H151" s="151">
        <v>-1.6</v>
      </c>
      <c r="I151" s="152"/>
      <c r="L151" s="147"/>
      <c r="M151" s="153"/>
      <c r="T151" s="154"/>
      <c r="AT151" s="149" t="s">
        <v>167</v>
      </c>
      <c r="AU151" s="149" t="s">
        <v>86</v>
      </c>
      <c r="AV151" s="12" t="s">
        <v>86</v>
      </c>
      <c r="AW151" s="12" t="s">
        <v>32</v>
      </c>
      <c r="AX151" s="12" t="s">
        <v>76</v>
      </c>
      <c r="AY151" s="149" t="s">
        <v>129</v>
      </c>
    </row>
    <row r="152" spans="2:65" s="12" customFormat="1" x14ac:dyDescent="0.2">
      <c r="B152" s="147"/>
      <c r="D152" s="148" t="s">
        <v>167</v>
      </c>
      <c r="E152" s="149" t="s">
        <v>1</v>
      </c>
      <c r="F152" s="150" t="s">
        <v>287</v>
      </c>
      <c r="H152" s="151">
        <v>12.74</v>
      </c>
      <c r="I152" s="152"/>
      <c r="L152" s="147"/>
      <c r="M152" s="153"/>
      <c r="T152" s="154"/>
      <c r="AT152" s="149" t="s">
        <v>167</v>
      </c>
      <c r="AU152" s="149" t="s">
        <v>86</v>
      </c>
      <c r="AV152" s="12" t="s">
        <v>86</v>
      </c>
      <c r="AW152" s="12" t="s">
        <v>32</v>
      </c>
      <c r="AX152" s="12" t="s">
        <v>76</v>
      </c>
      <c r="AY152" s="149" t="s">
        <v>129</v>
      </c>
    </row>
    <row r="153" spans="2:65" s="12" customFormat="1" x14ac:dyDescent="0.2">
      <c r="B153" s="147"/>
      <c r="D153" s="148" t="s">
        <v>167</v>
      </c>
      <c r="E153" s="149" t="s">
        <v>1</v>
      </c>
      <c r="F153" s="150" t="s">
        <v>270</v>
      </c>
      <c r="H153" s="151">
        <v>-1.6</v>
      </c>
      <c r="I153" s="152"/>
      <c r="L153" s="147"/>
      <c r="M153" s="153"/>
      <c r="T153" s="154"/>
      <c r="AT153" s="149" t="s">
        <v>167</v>
      </c>
      <c r="AU153" s="149" t="s">
        <v>86</v>
      </c>
      <c r="AV153" s="12" t="s">
        <v>86</v>
      </c>
      <c r="AW153" s="12" t="s">
        <v>32</v>
      </c>
      <c r="AX153" s="12" t="s">
        <v>76</v>
      </c>
      <c r="AY153" s="149" t="s">
        <v>129</v>
      </c>
    </row>
    <row r="154" spans="2:65" s="1" customFormat="1" ht="16.5" customHeight="1" x14ac:dyDescent="0.2">
      <c r="B154" s="29"/>
      <c r="C154" s="127" t="s">
        <v>196</v>
      </c>
      <c r="D154" s="127" t="s">
        <v>130</v>
      </c>
      <c r="E154" s="128" t="s">
        <v>288</v>
      </c>
      <c r="F154" s="129" t="s">
        <v>289</v>
      </c>
      <c r="G154" s="130" t="s">
        <v>164</v>
      </c>
      <c r="H154" s="131">
        <v>26.687999999999999</v>
      </c>
      <c r="I154" s="132"/>
      <c r="J154" s="133">
        <f>ROUND(I154*H154,2)</f>
        <v>0</v>
      </c>
      <c r="K154" s="129" t="s">
        <v>165</v>
      </c>
      <c r="L154" s="29"/>
      <c r="M154" s="134" t="s">
        <v>1</v>
      </c>
      <c r="N154" s="135" t="s">
        <v>41</v>
      </c>
      <c r="P154" s="136">
        <f>O154*H154</f>
        <v>0</v>
      </c>
      <c r="Q154" s="136">
        <v>4.0000000000000001E-3</v>
      </c>
      <c r="R154" s="136">
        <f>Q154*H154</f>
        <v>0.106752</v>
      </c>
      <c r="S154" s="136">
        <v>0</v>
      </c>
      <c r="T154" s="137">
        <f>S154*H154</f>
        <v>0</v>
      </c>
      <c r="AR154" s="138" t="s">
        <v>128</v>
      </c>
      <c r="AT154" s="138" t="s">
        <v>130</v>
      </c>
      <c r="AU154" s="138" t="s">
        <v>86</v>
      </c>
      <c r="AY154" s="14" t="s">
        <v>129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4" t="s">
        <v>84</v>
      </c>
      <c r="BK154" s="139">
        <f>ROUND(I154*H154,2)</f>
        <v>0</v>
      </c>
      <c r="BL154" s="14" t="s">
        <v>128</v>
      </c>
      <c r="BM154" s="138" t="s">
        <v>290</v>
      </c>
    </row>
    <row r="155" spans="2:65" s="1" customFormat="1" ht="24.15" customHeight="1" x14ac:dyDescent="0.2">
      <c r="B155" s="29"/>
      <c r="C155" s="127" t="s">
        <v>200</v>
      </c>
      <c r="D155" s="127" t="s">
        <v>130</v>
      </c>
      <c r="E155" s="128" t="s">
        <v>291</v>
      </c>
      <c r="F155" s="129" t="s">
        <v>292</v>
      </c>
      <c r="G155" s="130" t="s">
        <v>164</v>
      </c>
      <c r="H155" s="131">
        <v>139.346</v>
      </c>
      <c r="I155" s="132"/>
      <c r="J155" s="133">
        <f>ROUND(I155*H155,2)</f>
        <v>0</v>
      </c>
      <c r="K155" s="129" t="s">
        <v>165</v>
      </c>
      <c r="L155" s="29"/>
      <c r="M155" s="134" t="s">
        <v>1</v>
      </c>
      <c r="N155" s="135" t="s">
        <v>41</v>
      </c>
      <c r="P155" s="136">
        <f>O155*H155</f>
        <v>0</v>
      </c>
      <c r="Q155" s="136">
        <v>1.7330000000000002E-2</v>
      </c>
      <c r="R155" s="136">
        <f>Q155*H155</f>
        <v>2.4148661800000002</v>
      </c>
      <c r="S155" s="136">
        <v>0</v>
      </c>
      <c r="T155" s="137">
        <f>S155*H155</f>
        <v>0</v>
      </c>
      <c r="AR155" s="138" t="s">
        <v>128</v>
      </c>
      <c r="AT155" s="138" t="s">
        <v>130</v>
      </c>
      <c r="AU155" s="138" t="s">
        <v>86</v>
      </c>
      <c r="AY155" s="14" t="s">
        <v>129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4" t="s">
        <v>84</v>
      </c>
      <c r="BK155" s="139">
        <f>ROUND(I155*H155,2)</f>
        <v>0</v>
      </c>
      <c r="BL155" s="14" t="s">
        <v>128</v>
      </c>
      <c r="BM155" s="138" t="s">
        <v>293</v>
      </c>
    </row>
    <row r="156" spans="2:65" s="12" customFormat="1" x14ac:dyDescent="0.2">
      <c r="B156" s="147"/>
      <c r="D156" s="148" t="s">
        <v>167</v>
      </c>
      <c r="E156" s="149" t="s">
        <v>1</v>
      </c>
      <c r="F156" s="150" t="s">
        <v>186</v>
      </c>
      <c r="H156" s="151">
        <v>75.81</v>
      </c>
      <c r="I156" s="152"/>
      <c r="L156" s="147"/>
      <c r="M156" s="153"/>
      <c r="T156" s="154"/>
      <c r="AT156" s="149" t="s">
        <v>167</v>
      </c>
      <c r="AU156" s="149" t="s">
        <v>86</v>
      </c>
      <c r="AV156" s="12" t="s">
        <v>86</v>
      </c>
      <c r="AW156" s="12" t="s">
        <v>32</v>
      </c>
      <c r="AX156" s="12" t="s">
        <v>76</v>
      </c>
      <c r="AY156" s="149" t="s">
        <v>129</v>
      </c>
    </row>
    <row r="157" spans="2:65" s="12" customFormat="1" x14ac:dyDescent="0.2">
      <c r="B157" s="147"/>
      <c r="D157" s="148" t="s">
        <v>167</v>
      </c>
      <c r="E157" s="149" t="s">
        <v>1</v>
      </c>
      <c r="F157" s="150" t="s">
        <v>187</v>
      </c>
      <c r="H157" s="151">
        <v>63.536000000000001</v>
      </c>
      <c r="I157" s="152"/>
      <c r="L157" s="147"/>
      <c r="M157" s="153"/>
      <c r="T157" s="154"/>
      <c r="AT157" s="149" t="s">
        <v>167</v>
      </c>
      <c r="AU157" s="149" t="s">
        <v>86</v>
      </c>
      <c r="AV157" s="12" t="s">
        <v>86</v>
      </c>
      <c r="AW157" s="12" t="s">
        <v>32</v>
      </c>
      <c r="AX157" s="12" t="s">
        <v>76</v>
      </c>
      <c r="AY157" s="149" t="s">
        <v>129</v>
      </c>
    </row>
    <row r="158" spans="2:65" s="1" customFormat="1" ht="24.15" customHeight="1" x14ac:dyDescent="0.2">
      <c r="B158" s="29"/>
      <c r="C158" s="127" t="s">
        <v>160</v>
      </c>
      <c r="D158" s="127" t="s">
        <v>130</v>
      </c>
      <c r="E158" s="128" t="s">
        <v>294</v>
      </c>
      <c r="F158" s="129" t="s">
        <v>295</v>
      </c>
      <c r="G158" s="130" t="s">
        <v>164</v>
      </c>
      <c r="H158" s="131">
        <v>68.400000000000006</v>
      </c>
      <c r="I158" s="132"/>
      <c r="J158" s="133">
        <f>ROUND(I158*H158,2)</f>
        <v>0</v>
      </c>
      <c r="K158" s="129" t="s">
        <v>165</v>
      </c>
      <c r="L158" s="29"/>
      <c r="M158" s="134" t="s">
        <v>1</v>
      </c>
      <c r="N158" s="135" t="s">
        <v>41</v>
      </c>
      <c r="P158" s="136">
        <f>O158*H158</f>
        <v>0</v>
      </c>
      <c r="Q158" s="136">
        <v>2.7000000000000001E-3</v>
      </c>
      <c r="R158" s="136">
        <f>Q158*H158</f>
        <v>0.18468000000000004</v>
      </c>
      <c r="S158" s="136">
        <v>0</v>
      </c>
      <c r="T158" s="137">
        <f>S158*H158</f>
        <v>0</v>
      </c>
      <c r="AR158" s="138" t="s">
        <v>128</v>
      </c>
      <c r="AT158" s="138" t="s">
        <v>130</v>
      </c>
      <c r="AU158" s="138" t="s">
        <v>86</v>
      </c>
      <c r="AY158" s="14" t="s">
        <v>129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4" t="s">
        <v>84</v>
      </c>
      <c r="BK158" s="139">
        <f>ROUND(I158*H158,2)</f>
        <v>0</v>
      </c>
      <c r="BL158" s="14" t="s">
        <v>128</v>
      </c>
      <c r="BM158" s="138" t="s">
        <v>296</v>
      </c>
    </row>
    <row r="159" spans="2:65" s="12" customFormat="1" ht="20.399999999999999" x14ac:dyDescent="0.2">
      <c r="B159" s="147"/>
      <c r="D159" s="148" t="s">
        <v>167</v>
      </c>
      <c r="E159" s="149" t="s">
        <v>1</v>
      </c>
      <c r="F159" s="150" t="s">
        <v>188</v>
      </c>
      <c r="H159" s="151">
        <v>68.400000000000006</v>
      </c>
      <c r="I159" s="152"/>
      <c r="L159" s="147"/>
      <c r="M159" s="153"/>
      <c r="T159" s="154"/>
      <c r="AT159" s="149" t="s">
        <v>167</v>
      </c>
      <c r="AU159" s="149" t="s">
        <v>86</v>
      </c>
      <c r="AV159" s="12" t="s">
        <v>86</v>
      </c>
      <c r="AW159" s="12" t="s">
        <v>32</v>
      </c>
      <c r="AX159" s="12" t="s">
        <v>84</v>
      </c>
      <c r="AY159" s="149" t="s">
        <v>129</v>
      </c>
    </row>
    <row r="160" spans="2:65" s="1" customFormat="1" ht="24.15" customHeight="1" x14ac:dyDescent="0.2">
      <c r="B160" s="29"/>
      <c r="C160" s="127" t="s">
        <v>87</v>
      </c>
      <c r="D160" s="127" t="s">
        <v>130</v>
      </c>
      <c r="E160" s="128" t="s">
        <v>297</v>
      </c>
      <c r="F160" s="129" t="s">
        <v>298</v>
      </c>
      <c r="G160" s="130" t="s">
        <v>164</v>
      </c>
      <c r="H160" s="131">
        <v>50.75</v>
      </c>
      <c r="I160" s="132"/>
      <c r="J160" s="133">
        <f>ROUND(I160*H160,2)</f>
        <v>0</v>
      </c>
      <c r="K160" s="129" t="s">
        <v>165</v>
      </c>
      <c r="L160" s="29"/>
      <c r="M160" s="134" t="s">
        <v>1</v>
      </c>
      <c r="N160" s="135" t="s">
        <v>41</v>
      </c>
      <c r="P160" s="136">
        <f>O160*H160</f>
        <v>0</v>
      </c>
      <c r="Q160" s="136">
        <v>4.2000000000000003E-2</v>
      </c>
      <c r="R160" s="136">
        <f>Q160*H160</f>
        <v>2.1315</v>
      </c>
      <c r="S160" s="136">
        <v>0</v>
      </c>
      <c r="T160" s="137">
        <f>S160*H160</f>
        <v>0</v>
      </c>
      <c r="AR160" s="138" t="s">
        <v>128</v>
      </c>
      <c r="AT160" s="138" t="s">
        <v>130</v>
      </c>
      <c r="AU160" s="138" t="s">
        <v>86</v>
      </c>
      <c r="AY160" s="14" t="s">
        <v>129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4" t="s">
        <v>84</v>
      </c>
      <c r="BK160" s="139">
        <f>ROUND(I160*H160,2)</f>
        <v>0</v>
      </c>
      <c r="BL160" s="14" t="s">
        <v>128</v>
      </c>
      <c r="BM160" s="138" t="s">
        <v>299</v>
      </c>
    </row>
    <row r="161" spans="2:65" s="1" customFormat="1" ht="24.15" customHeight="1" x14ac:dyDescent="0.2">
      <c r="B161" s="29"/>
      <c r="C161" s="127" t="s">
        <v>211</v>
      </c>
      <c r="D161" s="127" t="s">
        <v>130</v>
      </c>
      <c r="E161" s="128" t="s">
        <v>300</v>
      </c>
      <c r="F161" s="129" t="s">
        <v>301</v>
      </c>
      <c r="G161" s="130" t="s">
        <v>302</v>
      </c>
      <c r="H161" s="131">
        <v>3</v>
      </c>
      <c r="I161" s="132"/>
      <c r="J161" s="133">
        <f>ROUND(I161*H161,2)</f>
        <v>0</v>
      </c>
      <c r="K161" s="129" t="s">
        <v>165</v>
      </c>
      <c r="L161" s="29"/>
      <c r="M161" s="134" t="s">
        <v>1</v>
      </c>
      <c r="N161" s="135" t="s">
        <v>41</v>
      </c>
      <c r="P161" s="136">
        <f>O161*H161</f>
        <v>0</v>
      </c>
      <c r="Q161" s="136">
        <v>0.42153000000000002</v>
      </c>
      <c r="R161" s="136">
        <f>Q161*H161</f>
        <v>1.2645900000000001</v>
      </c>
      <c r="S161" s="136">
        <v>0</v>
      </c>
      <c r="T161" s="137">
        <f>S161*H161</f>
        <v>0</v>
      </c>
      <c r="AR161" s="138" t="s">
        <v>128</v>
      </c>
      <c r="AT161" s="138" t="s">
        <v>130</v>
      </c>
      <c r="AU161" s="138" t="s">
        <v>86</v>
      </c>
      <c r="AY161" s="14" t="s">
        <v>129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4" t="s">
        <v>84</v>
      </c>
      <c r="BK161" s="139">
        <f>ROUND(I161*H161,2)</f>
        <v>0</v>
      </c>
      <c r="BL161" s="14" t="s">
        <v>128</v>
      </c>
      <c r="BM161" s="138" t="s">
        <v>303</v>
      </c>
    </row>
    <row r="162" spans="2:65" s="1" customFormat="1" ht="37.950000000000003" customHeight="1" x14ac:dyDescent="0.2">
      <c r="B162" s="29"/>
      <c r="C162" s="158" t="s">
        <v>8</v>
      </c>
      <c r="D162" s="158" t="s">
        <v>304</v>
      </c>
      <c r="E162" s="159" t="s">
        <v>305</v>
      </c>
      <c r="F162" s="160" t="s">
        <v>306</v>
      </c>
      <c r="G162" s="161" t="s">
        <v>302</v>
      </c>
      <c r="H162" s="162">
        <v>3</v>
      </c>
      <c r="I162" s="163"/>
      <c r="J162" s="164">
        <f>ROUND(I162*H162,2)</f>
        <v>0</v>
      </c>
      <c r="K162" s="160" t="s">
        <v>165</v>
      </c>
      <c r="L162" s="165"/>
      <c r="M162" s="166" t="s">
        <v>1</v>
      </c>
      <c r="N162" s="167" t="s">
        <v>41</v>
      </c>
      <c r="P162" s="136">
        <f>O162*H162</f>
        <v>0</v>
      </c>
      <c r="Q162" s="136">
        <v>1.6240000000000001E-2</v>
      </c>
      <c r="R162" s="136">
        <f>Q162*H162</f>
        <v>4.8719999999999999E-2</v>
      </c>
      <c r="S162" s="136">
        <v>0</v>
      </c>
      <c r="T162" s="137">
        <f>S162*H162</f>
        <v>0</v>
      </c>
      <c r="AR162" s="138" t="s">
        <v>200</v>
      </c>
      <c r="AT162" s="138" t="s">
        <v>304</v>
      </c>
      <c r="AU162" s="138" t="s">
        <v>86</v>
      </c>
      <c r="AY162" s="14" t="s">
        <v>129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4" t="s">
        <v>84</v>
      </c>
      <c r="BK162" s="139">
        <f>ROUND(I162*H162,2)</f>
        <v>0</v>
      </c>
      <c r="BL162" s="14" t="s">
        <v>128</v>
      </c>
      <c r="BM162" s="138" t="s">
        <v>307</v>
      </c>
    </row>
    <row r="163" spans="2:65" s="11" customFormat="1" ht="22.95" customHeight="1" x14ac:dyDescent="0.25">
      <c r="B163" s="117"/>
      <c r="D163" s="118" t="s">
        <v>75</v>
      </c>
      <c r="E163" s="140" t="s">
        <v>308</v>
      </c>
      <c r="F163" s="140" t="s">
        <v>309</v>
      </c>
      <c r="I163" s="120"/>
      <c r="J163" s="141">
        <f>BK163</f>
        <v>0</v>
      </c>
      <c r="L163" s="117"/>
      <c r="M163" s="122"/>
      <c r="P163" s="123">
        <f>P164</f>
        <v>0</v>
      </c>
      <c r="R163" s="123">
        <f>R164</f>
        <v>0</v>
      </c>
      <c r="T163" s="124">
        <f>T164</f>
        <v>0</v>
      </c>
      <c r="AR163" s="118" t="s">
        <v>84</v>
      </c>
      <c r="AT163" s="125" t="s">
        <v>75</v>
      </c>
      <c r="AU163" s="125" t="s">
        <v>84</v>
      </c>
      <c r="AY163" s="118" t="s">
        <v>129</v>
      </c>
      <c r="BK163" s="126">
        <f>BK164</f>
        <v>0</v>
      </c>
    </row>
    <row r="164" spans="2:65" s="1" customFormat="1" ht="24.15" customHeight="1" x14ac:dyDescent="0.2">
      <c r="B164" s="29"/>
      <c r="C164" s="127" t="s">
        <v>225</v>
      </c>
      <c r="D164" s="127" t="s">
        <v>130</v>
      </c>
      <c r="E164" s="128" t="s">
        <v>310</v>
      </c>
      <c r="F164" s="129" t="s">
        <v>311</v>
      </c>
      <c r="G164" s="130" t="s">
        <v>194</v>
      </c>
      <c r="H164" s="131">
        <v>8.9489999999999998</v>
      </c>
      <c r="I164" s="132"/>
      <c r="J164" s="133">
        <f>ROUND(I164*H164,2)</f>
        <v>0</v>
      </c>
      <c r="K164" s="129" t="s">
        <v>165</v>
      </c>
      <c r="L164" s="29"/>
      <c r="M164" s="134" t="s">
        <v>1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128</v>
      </c>
      <c r="AT164" s="138" t="s">
        <v>130</v>
      </c>
      <c r="AU164" s="138" t="s">
        <v>86</v>
      </c>
      <c r="AY164" s="14" t="s">
        <v>129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4" t="s">
        <v>84</v>
      </c>
      <c r="BK164" s="139">
        <f>ROUND(I164*H164,2)</f>
        <v>0</v>
      </c>
      <c r="BL164" s="14" t="s">
        <v>128</v>
      </c>
      <c r="BM164" s="138" t="s">
        <v>312</v>
      </c>
    </row>
    <row r="165" spans="2:65" s="11" customFormat="1" ht="25.95" customHeight="1" x14ac:dyDescent="0.25">
      <c r="B165" s="117"/>
      <c r="D165" s="118" t="s">
        <v>75</v>
      </c>
      <c r="E165" s="119" t="s">
        <v>215</v>
      </c>
      <c r="F165" s="119" t="s">
        <v>216</v>
      </c>
      <c r="I165" s="120"/>
      <c r="J165" s="121">
        <f>BK165</f>
        <v>0</v>
      </c>
      <c r="L165" s="117"/>
      <c r="M165" s="122"/>
      <c r="P165" s="123">
        <f>P166+P185+P215+P252+P271+P275+P280+P303+P308+P318+P336</f>
        <v>0</v>
      </c>
      <c r="R165" s="123">
        <f>R166+R185+R215+R252+R271+R275+R280+R303+R308+R318+R336</f>
        <v>36.678317413847005</v>
      </c>
      <c r="T165" s="124">
        <f>T166+T185+T215+T252+T271+T275+T280+T303+T308+T318+T336</f>
        <v>3.3000000000000002E-2</v>
      </c>
      <c r="AR165" s="118" t="s">
        <v>86</v>
      </c>
      <c r="AT165" s="125" t="s">
        <v>75</v>
      </c>
      <c r="AU165" s="125" t="s">
        <v>76</v>
      </c>
      <c r="AY165" s="118" t="s">
        <v>129</v>
      </c>
      <c r="BK165" s="126">
        <f>BK166+BK185+BK215+BK252+BK271+BK275+BK280+BK303+BK308+BK318+BK336</f>
        <v>0</v>
      </c>
    </row>
    <row r="166" spans="2:65" s="11" customFormat="1" ht="22.95" customHeight="1" x14ac:dyDescent="0.25">
      <c r="B166" s="117"/>
      <c r="D166" s="118" t="s">
        <v>75</v>
      </c>
      <c r="E166" s="140" t="s">
        <v>217</v>
      </c>
      <c r="F166" s="140" t="s">
        <v>218</v>
      </c>
      <c r="I166" s="120"/>
      <c r="J166" s="141">
        <f>BK166</f>
        <v>0</v>
      </c>
      <c r="L166" s="117"/>
      <c r="M166" s="122"/>
      <c r="P166" s="123">
        <f>SUM(P167:P184)</f>
        <v>0</v>
      </c>
      <c r="R166" s="123">
        <f>SUM(R167:R184)</f>
        <v>0.74854458000000013</v>
      </c>
      <c r="T166" s="124">
        <f>SUM(T167:T184)</f>
        <v>0</v>
      </c>
      <c r="AR166" s="118" t="s">
        <v>86</v>
      </c>
      <c r="AT166" s="125" t="s">
        <v>75</v>
      </c>
      <c r="AU166" s="125" t="s">
        <v>84</v>
      </c>
      <c r="AY166" s="118" t="s">
        <v>129</v>
      </c>
      <c r="BK166" s="126">
        <f>SUM(BK167:BK184)</f>
        <v>0</v>
      </c>
    </row>
    <row r="167" spans="2:65" s="1" customFormat="1" ht="24.15" customHeight="1" x14ac:dyDescent="0.2">
      <c r="B167" s="29"/>
      <c r="C167" s="127" t="s">
        <v>229</v>
      </c>
      <c r="D167" s="127" t="s">
        <v>130</v>
      </c>
      <c r="E167" s="128" t="s">
        <v>313</v>
      </c>
      <c r="F167" s="129" t="s">
        <v>314</v>
      </c>
      <c r="G167" s="130" t="s">
        <v>164</v>
      </c>
      <c r="H167" s="131">
        <v>67.605999999999995</v>
      </c>
      <c r="I167" s="132"/>
      <c r="J167" s="133">
        <f>ROUND(I167*H167,2)</f>
        <v>0</v>
      </c>
      <c r="K167" s="129" t="s">
        <v>165</v>
      </c>
      <c r="L167" s="29"/>
      <c r="M167" s="134" t="s">
        <v>1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221</v>
      </c>
      <c r="AT167" s="138" t="s">
        <v>130</v>
      </c>
      <c r="AU167" s="138" t="s">
        <v>86</v>
      </c>
      <c r="AY167" s="14" t="s">
        <v>129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4" t="s">
        <v>84</v>
      </c>
      <c r="BK167" s="139">
        <f>ROUND(I167*H167,2)</f>
        <v>0</v>
      </c>
      <c r="BL167" s="14" t="s">
        <v>221</v>
      </c>
      <c r="BM167" s="138" t="s">
        <v>315</v>
      </c>
    </row>
    <row r="168" spans="2:65" s="1" customFormat="1" ht="16.5" customHeight="1" x14ac:dyDescent="0.2">
      <c r="B168" s="29"/>
      <c r="C168" s="158" t="s">
        <v>235</v>
      </c>
      <c r="D168" s="158" t="s">
        <v>304</v>
      </c>
      <c r="E168" s="159" t="s">
        <v>316</v>
      </c>
      <c r="F168" s="160" t="s">
        <v>317</v>
      </c>
      <c r="G168" s="161" t="s">
        <v>194</v>
      </c>
      <c r="H168" s="162">
        <v>2.1999999999999999E-2</v>
      </c>
      <c r="I168" s="163"/>
      <c r="J168" s="164">
        <f>ROUND(I168*H168,2)</f>
        <v>0</v>
      </c>
      <c r="K168" s="160" t="s">
        <v>165</v>
      </c>
      <c r="L168" s="165"/>
      <c r="M168" s="166" t="s">
        <v>1</v>
      </c>
      <c r="N168" s="167" t="s">
        <v>41</v>
      </c>
      <c r="P168" s="136">
        <f>O168*H168</f>
        <v>0</v>
      </c>
      <c r="Q168" s="136">
        <v>1</v>
      </c>
      <c r="R168" s="136">
        <f>Q168*H168</f>
        <v>2.1999999999999999E-2</v>
      </c>
      <c r="S168" s="136">
        <v>0</v>
      </c>
      <c r="T168" s="137">
        <f>S168*H168</f>
        <v>0</v>
      </c>
      <c r="AR168" s="138" t="s">
        <v>318</v>
      </c>
      <c r="AT168" s="138" t="s">
        <v>304</v>
      </c>
      <c r="AU168" s="138" t="s">
        <v>86</v>
      </c>
      <c r="AY168" s="14" t="s">
        <v>129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4" t="s">
        <v>84</v>
      </c>
      <c r="BK168" s="139">
        <f>ROUND(I168*H168,2)</f>
        <v>0</v>
      </c>
      <c r="BL168" s="14" t="s">
        <v>221</v>
      </c>
      <c r="BM168" s="138" t="s">
        <v>319</v>
      </c>
    </row>
    <row r="169" spans="2:65" s="12" customFormat="1" x14ac:dyDescent="0.2">
      <c r="B169" s="147"/>
      <c r="D169" s="148" t="s">
        <v>167</v>
      </c>
      <c r="F169" s="150" t="s">
        <v>320</v>
      </c>
      <c r="H169" s="151">
        <v>2.1999999999999999E-2</v>
      </c>
      <c r="I169" s="152"/>
      <c r="L169" s="147"/>
      <c r="M169" s="153"/>
      <c r="T169" s="154"/>
      <c r="AT169" s="149" t="s">
        <v>167</v>
      </c>
      <c r="AU169" s="149" t="s">
        <v>86</v>
      </c>
      <c r="AV169" s="12" t="s">
        <v>86</v>
      </c>
      <c r="AW169" s="12" t="s">
        <v>4</v>
      </c>
      <c r="AX169" s="12" t="s">
        <v>84</v>
      </c>
      <c r="AY169" s="149" t="s">
        <v>129</v>
      </c>
    </row>
    <row r="170" spans="2:65" s="1" customFormat="1" ht="24.15" customHeight="1" x14ac:dyDescent="0.2">
      <c r="B170" s="29"/>
      <c r="C170" s="127" t="s">
        <v>221</v>
      </c>
      <c r="D170" s="127" t="s">
        <v>130</v>
      </c>
      <c r="E170" s="128" t="s">
        <v>321</v>
      </c>
      <c r="F170" s="129" t="s">
        <v>322</v>
      </c>
      <c r="G170" s="130" t="s">
        <v>164</v>
      </c>
      <c r="H170" s="131">
        <v>67.605999999999995</v>
      </c>
      <c r="I170" s="132"/>
      <c r="J170" s="133">
        <f>ROUND(I170*H170,2)</f>
        <v>0</v>
      </c>
      <c r="K170" s="129" t="s">
        <v>165</v>
      </c>
      <c r="L170" s="29"/>
      <c r="M170" s="134" t="s">
        <v>1</v>
      </c>
      <c r="N170" s="135" t="s">
        <v>41</v>
      </c>
      <c r="P170" s="136">
        <f>O170*H170</f>
        <v>0</v>
      </c>
      <c r="Q170" s="136">
        <v>8.8000000000000003E-4</v>
      </c>
      <c r="R170" s="136">
        <f>Q170*H170</f>
        <v>5.9493279999999996E-2</v>
      </c>
      <c r="S170" s="136">
        <v>0</v>
      </c>
      <c r="T170" s="137">
        <f>S170*H170</f>
        <v>0</v>
      </c>
      <c r="AR170" s="138" t="s">
        <v>221</v>
      </c>
      <c r="AT170" s="138" t="s">
        <v>130</v>
      </c>
      <c r="AU170" s="138" t="s">
        <v>86</v>
      </c>
      <c r="AY170" s="14" t="s">
        <v>129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4" t="s">
        <v>84</v>
      </c>
      <c r="BK170" s="139">
        <f>ROUND(I170*H170,2)</f>
        <v>0</v>
      </c>
      <c r="BL170" s="14" t="s">
        <v>221</v>
      </c>
      <c r="BM170" s="138" t="s">
        <v>323</v>
      </c>
    </row>
    <row r="171" spans="2:65" s="12" customFormat="1" x14ac:dyDescent="0.2">
      <c r="B171" s="147"/>
      <c r="D171" s="148" t="s">
        <v>167</v>
      </c>
      <c r="E171" s="149" t="s">
        <v>1</v>
      </c>
      <c r="F171" s="150" t="s">
        <v>324</v>
      </c>
      <c r="H171" s="151">
        <v>67.605999999999995</v>
      </c>
      <c r="I171" s="152"/>
      <c r="L171" s="147"/>
      <c r="M171" s="153"/>
      <c r="T171" s="154"/>
      <c r="AT171" s="149" t="s">
        <v>167</v>
      </c>
      <c r="AU171" s="149" t="s">
        <v>86</v>
      </c>
      <c r="AV171" s="12" t="s">
        <v>86</v>
      </c>
      <c r="AW171" s="12" t="s">
        <v>32</v>
      </c>
      <c r="AX171" s="12" t="s">
        <v>84</v>
      </c>
      <c r="AY171" s="149" t="s">
        <v>129</v>
      </c>
    </row>
    <row r="172" spans="2:65" s="1" customFormat="1" ht="49.2" customHeight="1" x14ac:dyDescent="0.2">
      <c r="B172" s="29"/>
      <c r="C172" s="158" t="s">
        <v>245</v>
      </c>
      <c r="D172" s="158" t="s">
        <v>304</v>
      </c>
      <c r="E172" s="159" t="s">
        <v>325</v>
      </c>
      <c r="F172" s="160" t="s">
        <v>326</v>
      </c>
      <c r="G172" s="161" t="s">
        <v>164</v>
      </c>
      <c r="H172" s="162">
        <v>77.747</v>
      </c>
      <c r="I172" s="163"/>
      <c r="J172" s="164">
        <f>ROUND(I172*H172,2)</f>
        <v>0</v>
      </c>
      <c r="K172" s="160" t="s">
        <v>165</v>
      </c>
      <c r="L172" s="165"/>
      <c r="M172" s="166" t="s">
        <v>1</v>
      </c>
      <c r="N172" s="167" t="s">
        <v>41</v>
      </c>
      <c r="P172" s="136">
        <f>O172*H172</f>
        <v>0</v>
      </c>
      <c r="Q172" s="136">
        <v>5.3E-3</v>
      </c>
      <c r="R172" s="136">
        <f>Q172*H172</f>
        <v>0.41205910000000001</v>
      </c>
      <c r="S172" s="136">
        <v>0</v>
      </c>
      <c r="T172" s="137">
        <f>S172*H172</f>
        <v>0</v>
      </c>
      <c r="AR172" s="138" t="s">
        <v>318</v>
      </c>
      <c r="AT172" s="138" t="s">
        <v>304</v>
      </c>
      <c r="AU172" s="138" t="s">
        <v>86</v>
      </c>
      <c r="AY172" s="14" t="s">
        <v>129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4" t="s">
        <v>84</v>
      </c>
      <c r="BK172" s="139">
        <f>ROUND(I172*H172,2)</f>
        <v>0</v>
      </c>
      <c r="BL172" s="14" t="s">
        <v>221</v>
      </c>
      <c r="BM172" s="138" t="s">
        <v>327</v>
      </c>
    </row>
    <row r="173" spans="2:65" s="12" customFormat="1" x14ac:dyDescent="0.2">
      <c r="B173" s="147"/>
      <c r="D173" s="148" t="s">
        <v>167</v>
      </c>
      <c r="F173" s="150" t="s">
        <v>328</v>
      </c>
      <c r="H173" s="151">
        <v>77.747</v>
      </c>
      <c r="I173" s="152"/>
      <c r="L173" s="147"/>
      <c r="M173" s="153"/>
      <c r="T173" s="154"/>
      <c r="AT173" s="149" t="s">
        <v>167</v>
      </c>
      <c r="AU173" s="149" t="s">
        <v>86</v>
      </c>
      <c r="AV173" s="12" t="s">
        <v>86</v>
      </c>
      <c r="AW173" s="12" t="s">
        <v>4</v>
      </c>
      <c r="AX173" s="12" t="s">
        <v>84</v>
      </c>
      <c r="AY173" s="149" t="s">
        <v>129</v>
      </c>
    </row>
    <row r="174" spans="2:65" s="1" customFormat="1" ht="37.950000000000003" customHeight="1" x14ac:dyDescent="0.2">
      <c r="B174" s="29"/>
      <c r="C174" s="127" t="s">
        <v>329</v>
      </c>
      <c r="D174" s="127" t="s">
        <v>130</v>
      </c>
      <c r="E174" s="128" t="s">
        <v>330</v>
      </c>
      <c r="F174" s="129" t="s">
        <v>331</v>
      </c>
      <c r="G174" s="130" t="s">
        <v>243</v>
      </c>
      <c r="H174" s="131">
        <v>21.07</v>
      </c>
      <c r="I174" s="132"/>
      <c r="J174" s="133">
        <f>ROUND(I174*H174,2)</f>
        <v>0</v>
      </c>
      <c r="K174" s="129" t="s">
        <v>165</v>
      </c>
      <c r="L174" s="29"/>
      <c r="M174" s="134" t="s">
        <v>1</v>
      </c>
      <c r="N174" s="135" t="s">
        <v>41</v>
      </c>
      <c r="P174" s="136">
        <f>O174*H174</f>
        <v>0</v>
      </c>
      <c r="Q174" s="136">
        <v>1.15E-3</v>
      </c>
      <c r="R174" s="136">
        <f>Q174*H174</f>
        <v>2.4230499999999999E-2</v>
      </c>
      <c r="S174" s="136">
        <v>0</v>
      </c>
      <c r="T174" s="137">
        <f>S174*H174</f>
        <v>0</v>
      </c>
      <c r="AR174" s="138" t="s">
        <v>221</v>
      </c>
      <c r="AT174" s="138" t="s">
        <v>130</v>
      </c>
      <c r="AU174" s="138" t="s">
        <v>86</v>
      </c>
      <c r="AY174" s="14" t="s">
        <v>129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4" t="s">
        <v>84</v>
      </c>
      <c r="BK174" s="139">
        <f>ROUND(I174*H174,2)</f>
        <v>0</v>
      </c>
      <c r="BL174" s="14" t="s">
        <v>221</v>
      </c>
      <c r="BM174" s="138" t="s">
        <v>332</v>
      </c>
    </row>
    <row r="175" spans="2:65" s="12" customFormat="1" x14ac:dyDescent="0.2">
      <c r="B175" s="147"/>
      <c r="D175" s="148" t="s">
        <v>167</v>
      </c>
      <c r="E175" s="149" t="s">
        <v>1</v>
      </c>
      <c r="F175" s="150" t="s">
        <v>333</v>
      </c>
      <c r="H175" s="151">
        <v>21.07</v>
      </c>
      <c r="I175" s="152"/>
      <c r="L175" s="147"/>
      <c r="M175" s="153"/>
      <c r="T175" s="154"/>
      <c r="AT175" s="149" t="s">
        <v>167</v>
      </c>
      <c r="AU175" s="149" t="s">
        <v>86</v>
      </c>
      <c r="AV175" s="12" t="s">
        <v>86</v>
      </c>
      <c r="AW175" s="12" t="s">
        <v>32</v>
      </c>
      <c r="AX175" s="12" t="s">
        <v>84</v>
      </c>
      <c r="AY175" s="149" t="s">
        <v>129</v>
      </c>
    </row>
    <row r="176" spans="2:65" s="1" customFormat="1" ht="37.950000000000003" customHeight="1" x14ac:dyDescent="0.2">
      <c r="B176" s="29"/>
      <c r="C176" s="127" t="s">
        <v>334</v>
      </c>
      <c r="D176" s="127" t="s">
        <v>130</v>
      </c>
      <c r="E176" s="128" t="s">
        <v>335</v>
      </c>
      <c r="F176" s="129" t="s">
        <v>336</v>
      </c>
      <c r="G176" s="130" t="s">
        <v>243</v>
      </c>
      <c r="H176" s="131">
        <v>11.12</v>
      </c>
      <c r="I176" s="132"/>
      <c r="J176" s="133">
        <f>ROUND(I176*H176,2)</f>
        <v>0</v>
      </c>
      <c r="K176" s="129" t="s">
        <v>165</v>
      </c>
      <c r="L176" s="29"/>
      <c r="M176" s="134" t="s">
        <v>1</v>
      </c>
      <c r="N176" s="135" t="s">
        <v>41</v>
      </c>
      <c r="P176" s="136">
        <f>O176*H176</f>
        <v>0</v>
      </c>
      <c r="Q176" s="136">
        <v>2.8600000000000001E-3</v>
      </c>
      <c r="R176" s="136">
        <f>Q176*H176</f>
        <v>3.1803199999999997E-2</v>
      </c>
      <c r="S176" s="136">
        <v>0</v>
      </c>
      <c r="T176" s="137">
        <f>S176*H176</f>
        <v>0</v>
      </c>
      <c r="AR176" s="138" t="s">
        <v>221</v>
      </c>
      <c r="AT176" s="138" t="s">
        <v>130</v>
      </c>
      <c r="AU176" s="138" t="s">
        <v>86</v>
      </c>
      <c r="AY176" s="14" t="s">
        <v>129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4" t="s">
        <v>84</v>
      </c>
      <c r="BK176" s="139">
        <f>ROUND(I176*H176,2)</f>
        <v>0</v>
      </c>
      <c r="BL176" s="14" t="s">
        <v>221</v>
      </c>
      <c r="BM176" s="138" t="s">
        <v>337</v>
      </c>
    </row>
    <row r="177" spans="2:65" s="1" customFormat="1" ht="33" customHeight="1" x14ac:dyDescent="0.2">
      <c r="B177" s="29"/>
      <c r="C177" s="127" t="s">
        <v>90</v>
      </c>
      <c r="D177" s="127" t="s">
        <v>130</v>
      </c>
      <c r="E177" s="128" t="s">
        <v>338</v>
      </c>
      <c r="F177" s="129" t="s">
        <v>339</v>
      </c>
      <c r="G177" s="130" t="s">
        <v>243</v>
      </c>
      <c r="H177" s="131">
        <v>21.07</v>
      </c>
      <c r="I177" s="132"/>
      <c r="J177" s="133">
        <f>ROUND(I177*H177,2)</f>
        <v>0</v>
      </c>
      <c r="K177" s="129" t="s">
        <v>165</v>
      </c>
      <c r="L177" s="29"/>
      <c r="M177" s="134" t="s">
        <v>1</v>
      </c>
      <c r="N177" s="135" t="s">
        <v>41</v>
      </c>
      <c r="P177" s="136">
        <f>O177*H177</f>
        <v>0</v>
      </c>
      <c r="Q177" s="136">
        <v>1.5299999999999999E-3</v>
      </c>
      <c r="R177" s="136">
        <f>Q177*H177</f>
        <v>3.2237099999999998E-2</v>
      </c>
      <c r="S177" s="136">
        <v>0</v>
      </c>
      <c r="T177" s="137">
        <f>S177*H177</f>
        <v>0</v>
      </c>
      <c r="AR177" s="138" t="s">
        <v>221</v>
      </c>
      <c r="AT177" s="138" t="s">
        <v>130</v>
      </c>
      <c r="AU177" s="138" t="s">
        <v>86</v>
      </c>
      <c r="AY177" s="14" t="s">
        <v>129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4" t="s">
        <v>84</v>
      </c>
      <c r="BK177" s="139">
        <f>ROUND(I177*H177,2)</f>
        <v>0</v>
      </c>
      <c r="BL177" s="14" t="s">
        <v>221</v>
      </c>
      <c r="BM177" s="138" t="s">
        <v>340</v>
      </c>
    </row>
    <row r="178" spans="2:65" s="1" customFormat="1" ht="33" customHeight="1" x14ac:dyDescent="0.2">
      <c r="B178" s="29"/>
      <c r="C178" s="127" t="s">
        <v>7</v>
      </c>
      <c r="D178" s="127" t="s">
        <v>130</v>
      </c>
      <c r="E178" s="128" t="s">
        <v>341</v>
      </c>
      <c r="F178" s="129" t="s">
        <v>342</v>
      </c>
      <c r="G178" s="130" t="s">
        <v>164</v>
      </c>
      <c r="H178" s="131">
        <v>63.392000000000003</v>
      </c>
      <c r="I178" s="132"/>
      <c r="J178" s="133">
        <f>ROUND(I178*H178,2)</f>
        <v>0</v>
      </c>
      <c r="K178" s="129" t="s">
        <v>165</v>
      </c>
      <c r="L178" s="29"/>
      <c r="M178" s="134" t="s">
        <v>1</v>
      </c>
      <c r="N178" s="135" t="s">
        <v>41</v>
      </c>
      <c r="P178" s="136">
        <f>O178*H178</f>
        <v>0</v>
      </c>
      <c r="Q178" s="136">
        <v>1E-4</v>
      </c>
      <c r="R178" s="136">
        <f>Q178*H178</f>
        <v>6.3392000000000006E-3</v>
      </c>
      <c r="S178" s="136">
        <v>0</v>
      </c>
      <c r="T178" s="137">
        <f>S178*H178</f>
        <v>0</v>
      </c>
      <c r="AR178" s="138" t="s">
        <v>221</v>
      </c>
      <c r="AT178" s="138" t="s">
        <v>130</v>
      </c>
      <c r="AU178" s="138" t="s">
        <v>86</v>
      </c>
      <c r="AY178" s="14" t="s">
        <v>129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4" t="s">
        <v>84</v>
      </c>
      <c r="BK178" s="139">
        <f>ROUND(I178*H178,2)</f>
        <v>0</v>
      </c>
      <c r="BL178" s="14" t="s">
        <v>221</v>
      </c>
      <c r="BM178" s="138" t="s">
        <v>343</v>
      </c>
    </row>
    <row r="179" spans="2:65" s="12" customFormat="1" x14ac:dyDescent="0.2">
      <c r="B179" s="147"/>
      <c r="D179" s="148" t="s">
        <v>167</v>
      </c>
      <c r="E179" s="149" t="s">
        <v>1</v>
      </c>
      <c r="F179" s="150" t="s">
        <v>344</v>
      </c>
      <c r="H179" s="151">
        <v>63.392000000000003</v>
      </c>
      <c r="I179" s="152"/>
      <c r="L179" s="147"/>
      <c r="M179" s="153"/>
      <c r="T179" s="154"/>
      <c r="AT179" s="149" t="s">
        <v>167</v>
      </c>
      <c r="AU179" s="149" t="s">
        <v>86</v>
      </c>
      <c r="AV179" s="12" t="s">
        <v>86</v>
      </c>
      <c r="AW179" s="12" t="s">
        <v>32</v>
      </c>
      <c r="AX179" s="12" t="s">
        <v>84</v>
      </c>
      <c r="AY179" s="149" t="s">
        <v>129</v>
      </c>
    </row>
    <row r="180" spans="2:65" s="1" customFormat="1" ht="24.15" customHeight="1" x14ac:dyDescent="0.2">
      <c r="B180" s="29"/>
      <c r="C180" s="158" t="s">
        <v>345</v>
      </c>
      <c r="D180" s="158" t="s">
        <v>304</v>
      </c>
      <c r="E180" s="159" t="s">
        <v>346</v>
      </c>
      <c r="F180" s="160" t="s">
        <v>347</v>
      </c>
      <c r="G180" s="161" t="s">
        <v>164</v>
      </c>
      <c r="H180" s="162">
        <v>72.900999999999996</v>
      </c>
      <c r="I180" s="163"/>
      <c r="J180" s="164">
        <f>ROUND(I180*H180,2)</f>
        <v>0</v>
      </c>
      <c r="K180" s="160" t="s">
        <v>165</v>
      </c>
      <c r="L180" s="165"/>
      <c r="M180" s="166" t="s">
        <v>1</v>
      </c>
      <c r="N180" s="167" t="s">
        <v>41</v>
      </c>
      <c r="P180" s="136">
        <f>O180*H180</f>
        <v>0</v>
      </c>
      <c r="Q180" s="136">
        <v>2.2000000000000001E-3</v>
      </c>
      <c r="R180" s="136">
        <f>Q180*H180</f>
        <v>0.1603822</v>
      </c>
      <c r="S180" s="136">
        <v>0</v>
      </c>
      <c r="T180" s="137">
        <f>S180*H180</f>
        <v>0</v>
      </c>
      <c r="AR180" s="138" t="s">
        <v>318</v>
      </c>
      <c r="AT180" s="138" t="s">
        <v>304</v>
      </c>
      <c r="AU180" s="138" t="s">
        <v>86</v>
      </c>
      <c r="AY180" s="14" t="s">
        <v>129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4" t="s">
        <v>84</v>
      </c>
      <c r="BK180" s="139">
        <f>ROUND(I180*H180,2)</f>
        <v>0</v>
      </c>
      <c r="BL180" s="14" t="s">
        <v>221</v>
      </c>
      <c r="BM180" s="138" t="s">
        <v>348</v>
      </c>
    </row>
    <row r="181" spans="2:65" s="12" customFormat="1" x14ac:dyDescent="0.2">
      <c r="B181" s="147"/>
      <c r="D181" s="148" t="s">
        <v>167</v>
      </c>
      <c r="F181" s="150" t="s">
        <v>349</v>
      </c>
      <c r="H181" s="151">
        <v>72.900999999999996</v>
      </c>
      <c r="I181" s="152"/>
      <c r="L181" s="147"/>
      <c r="M181" s="153"/>
      <c r="T181" s="154"/>
      <c r="AT181" s="149" t="s">
        <v>167</v>
      </c>
      <c r="AU181" s="149" t="s">
        <v>86</v>
      </c>
      <c r="AV181" s="12" t="s">
        <v>86</v>
      </c>
      <c r="AW181" s="12" t="s">
        <v>4</v>
      </c>
      <c r="AX181" s="12" t="s">
        <v>84</v>
      </c>
      <c r="AY181" s="149" t="s">
        <v>129</v>
      </c>
    </row>
    <row r="182" spans="2:65" s="1" customFormat="1" ht="16.5" customHeight="1" x14ac:dyDescent="0.2">
      <c r="B182" s="29"/>
      <c r="C182" s="127" t="s">
        <v>350</v>
      </c>
      <c r="D182" s="127" t="s">
        <v>130</v>
      </c>
      <c r="E182" s="128" t="s">
        <v>351</v>
      </c>
      <c r="F182" s="129" t="s">
        <v>352</v>
      </c>
      <c r="G182" s="130" t="s">
        <v>243</v>
      </c>
      <c r="H182" s="131">
        <v>21.07</v>
      </c>
      <c r="I182" s="132"/>
      <c r="J182" s="133">
        <f>ROUND(I182*H182,2)</f>
        <v>0</v>
      </c>
      <c r="K182" s="129" t="s">
        <v>1</v>
      </c>
      <c r="L182" s="29"/>
      <c r="M182" s="134" t="s">
        <v>1</v>
      </c>
      <c r="N182" s="135" t="s">
        <v>41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221</v>
      </c>
      <c r="AT182" s="138" t="s">
        <v>130</v>
      </c>
      <c r="AU182" s="138" t="s">
        <v>86</v>
      </c>
      <c r="AY182" s="14" t="s">
        <v>129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4" t="s">
        <v>84</v>
      </c>
      <c r="BK182" s="139">
        <f>ROUND(I182*H182,2)</f>
        <v>0</v>
      </c>
      <c r="BL182" s="14" t="s">
        <v>221</v>
      </c>
      <c r="BM182" s="138" t="s">
        <v>353</v>
      </c>
    </row>
    <row r="183" spans="2:65" s="1" customFormat="1" ht="16.5" customHeight="1" x14ac:dyDescent="0.2">
      <c r="B183" s="29"/>
      <c r="C183" s="127" t="s">
        <v>354</v>
      </c>
      <c r="D183" s="127" t="s">
        <v>130</v>
      </c>
      <c r="E183" s="128" t="s">
        <v>355</v>
      </c>
      <c r="F183" s="129" t="s">
        <v>356</v>
      </c>
      <c r="G183" s="130" t="s">
        <v>243</v>
      </c>
      <c r="H183" s="131">
        <v>11.12</v>
      </c>
      <c r="I183" s="132"/>
      <c r="J183" s="133">
        <f>ROUND(I183*H183,2)</f>
        <v>0</v>
      </c>
      <c r="K183" s="129" t="s">
        <v>1</v>
      </c>
      <c r="L183" s="29"/>
      <c r="M183" s="134" t="s">
        <v>1</v>
      </c>
      <c r="N183" s="135" t="s">
        <v>41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221</v>
      </c>
      <c r="AT183" s="138" t="s">
        <v>130</v>
      </c>
      <c r="AU183" s="138" t="s">
        <v>86</v>
      </c>
      <c r="AY183" s="14" t="s">
        <v>129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4" t="s">
        <v>84</v>
      </c>
      <c r="BK183" s="139">
        <f>ROUND(I183*H183,2)</f>
        <v>0</v>
      </c>
      <c r="BL183" s="14" t="s">
        <v>221</v>
      </c>
      <c r="BM183" s="138" t="s">
        <v>357</v>
      </c>
    </row>
    <row r="184" spans="2:65" s="1" customFormat="1" ht="24.15" customHeight="1" x14ac:dyDescent="0.2">
      <c r="B184" s="29"/>
      <c r="C184" s="127" t="s">
        <v>358</v>
      </c>
      <c r="D184" s="127" t="s">
        <v>130</v>
      </c>
      <c r="E184" s="128" t="s">
        <v>359</v>
      </c>
      <c r="F184" s="129" t="s">
        <v>360</v>
      </c>
      <c r="G184" s="130" t="s">
        <v>361</v>
      </c>
      <c r="H184" s="168"/>
      <c r="I184" s="132"/>
      <c r="J184" s="133">
        <f>ROUND(I184*H184,2)</f>
        <v>0</v>
      </c>
      <c r="K184" s="129" t="s">
        <v>165</v>
      </c>
      <c r="L184" s="29"/>
      <c r="M184" s="134" t="s">
        <v>1</v>
      </c>
      <c r="N184" s="135" t="s">
        <v>41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221</v>
      </c>
      <c r="AT184" s="138" t="s">
        <v>130</v>
      </c>
      <c r="AU184" s="138" t="s">
        <v>86</v>
      </c>
      <c r="AY184" s="14" t="s">
        <v>129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4" t="s">
        <v>84</v>
      </c>
      <c r="BK184" s="139">
        <f>ROUND(I184*H184,2)</f>
        <v>0</v>
      </c>
      <c r="BL184" s="14" t="s">
        <v>221</v>
      </c>
      <c r="BM184" s="138" t="s">
        <v>362</v>
      </c>
    </row>
    <row r="185" spans="2:65" s="11" customFormat="1" ht="22.95" customHeight="1" x14ac:dyDescent="0.25">
      <c r="B185" s="117"/>
      <c r="D185" s="118" t="s">
        <v>75</v>
      </c>
      <c r="E185" s="140" t="s">
        <v>223</v>
      </c>
      <c r="F185" s="140" t="s">
        <v>224</v>
      </c>
      <c r="I185" s="120"/>
      <c r="J185" s="141">
        <f>BK185</f>
        <v>0</v>
      </c>
      <c r="L185" s="117"/>
      <c r="M185" s="122"/>
      <c r="P185" s="123">
        <f>SUM(P186:P214)</f>
        <v>0</v>
      </c>
      <c r="R185" s="123">
        <f>SUM(R186:R214)</f>
        <v>5.7310585000000005</v>
      </c>
      <c r="T185" s="124">
        <f>SUM(T186:T214)</f>
        <v>0</v>
      </c>
      <c r="AR185" s="118" t="s">
        <v>86</v>
      </c>
      <c r="AT185" s="125" t="s">
        <v>75</v>
      </c>
      <c r="AU185" s="125" t="s">
        <v>84</v>
      </c>
      <c r="AY185" s="118" t="s">
        <v>129</v>
      </c>
      <c r="BK185" s="126">
        <f>SUM(BK186:BK214)</f>
        <v>0</v>
      </c>
    </row>
    <row r="186" spans="2:65" s="1" customFormat="1" ht="24.15" customHeight="1" x14ac:dyDescent="0.2">
      <c r="B186" s="29"/>
      <c r="C186" s="127" t="s">
        <v>363</v>
      </c>
      <c r="D186" s="127" t="s">
        <v>130</v>
      </c>
      <c r="E186" s="128" t="s">
        <v>364</v>
      </c>
      <c r="F186" s="129" t="s">
        <v>365</v>
      </c>
      <c r="G186" s="130" t="s">
        <v>164</v>
      </c>
      <c r="H186" s="131">
        <v>680.65800000000002</v>
      </c>
      <c r="I186" s="132"/>
      <c r="J186" s="133">
        <f>ROUND(I186*H186,2)</f>
        <v>0</v>
      </c>
      <c r="K186" s="129" t="s">
        <v>165</v>
      </c>
      <c r="L186" s="29"/>
      <c r="M186" s="134" t="s">
        <v>1</v>
      </c>
      <c r="N186" s="135" t="s">
        <v>41</v>
      </c>
      <c r="P186" s="136">
        <f>O186*H186</f>
        <v>0</v>
      </c>
      <c r="Q186" s="136">
        <v>2.9999999999999997E-4</v>
      </c>
      <c r="R186" s="136">
        <f>Q186*H186</f>
        <v>0.20419739999999997</v>
      </c>
      <c r="S186" s="136">
        <v>0</v>
      </c>
      <c r="T186" s="137">
        <f>S186*H186</f>
        <v>0</v>
      </c>
      <c r="AR186" s="138" t="s">
        <v>221</v>
      </c>
      <c r="AT186" s="138" t="s">
        <v>130</v>
      </c>
      <c r="AU186" s="138" t="s">
        <v>86</v>
      </c>
      <c r="AY186" s="14" t="s">
        <v>129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4" t="s">
        <v>84</v>
      </c>
      <c r="BK186" s="139">
        <f>ROUND(I186*H186,2)</f>
        <v>0</v>
      </c>
      <c r="BL186" s="14" t="s">
        <v>221</v>
      </c>
      <c r="BM186" s="138" t="s">
        <v>366</v>
      </c>
    </row>
    <row r="187" spans="2:65" s="12" customFormat="1" x14ac:dyDescent="0.2">
      <c r="B187" s="147"/>
      <c r="D187" s="148" t="s">
        <v>167</v>
      </c>
      <c r="E187" s="149" t="s">
        <v>1</v>
      </c>
      <c r="F187" s="150" t="s">
        <v>367</v>
      </c>
      <c r="H187" s="151">
        <v>525.59400000000005</v>
      </c>
      <c r="I187" s="152"/>
      <c r="L187" s="147"/>
      <c r="M187" s="153"/>
      <c r="T187" s="154"/>
      <c r="AT187" s="149" t="s">
        <v>167</v>
      </c>
      <c r="AU187" s="149" t="s">
        <v>86</v>
      </c>
      <c r="AV187" s="12" t="s">
        <v>86</v>
      </c>
      <c r="AW187" s="12" t="s">
        <v>32</v>
      </c>
      <c r="AX187" s="12" t="s">
        <v>76</v>
      </c>
      <c r="AY187" s="149" t="s">
        <v>129</v>
      </c>
    </row>
    <row r="188" spans="2:65" s="12" customFormat="1" x14ac:dyDescent="0.2">
      <c r="B188" s="147"/>
      <c r="D188" s="148" t="s">
        <v>167</v>
      </c>
      <c r="E188" s="149" t="s">
        <v>1</v>
      </c>
      <c r="F188" s="150" t="s">
        <v>368</v>
      </c>
      <c r="H188" s="151">
        <v>155.06399999999999</v>
      </c>
      <c r="I188" s="152"/>
      <c r="L188" s="147"/>
      <c r="M188" s="153"/>
      <c r="T188" s="154"/>
      <c r="AT188" s="149" t="s">
        <v>167</v>
      </c>
      <c r="AU188" s="149" t="s">
        <v>86</v>
      </c>
      <c r="AV188" s="12" t="s">
        <v>86</v>
      </c>
      <c r="AW188" s="12" t="s">
        <v>32</v>
      </c>
      <c r="AX188" s="12" t="s">
        <v>76</v>
      </c>
      <c r="AY188" s="149" t="s">
        <v>129</v>
      </c>
    </row>
    <row r="189" spans="2:65" s="1" customFormat="1" ht="24.15" customHeight="1" x14ac:dyDescent="0.2">
      <c r="B189" s="29"/>
      <c r="C189" s="158" t="s">
        <v>369</v>
      </c>
      <c r="D189" s="158" t="s">
        <v>304</v>
      </c>
      <c r="E189" s="159" t="s">
        <v>370</v>
      </c>
      <c r="F189" s="160" t="s">
        <v>371</v>
      </c>
      <c r="G189" s="161" t="s">
        <v>164</v>
      </c>
      <c r="H189" s="162">
        <v>357.34500000000003</v>
      </c>
      <c r="I189" s="163"/>
      <c r="J189" s="164">
        <f>ROUND(I189*H189,2)</f>
        <v>0</v>
      </c>
      <c r="K189" s="160" t="s">
        <v>165</v>
      </c>
      <c r="L189" s="165"/>
      <c r="M189" s="166" t="s">
        <v>1</v>
      </c>
      <c r="N189" s="167" t="s">
        <v>41</v>
      </c>
      <c r="P189" s="136">
        <f>O189*H189</f>
        <v>0</v>
      </c>
      <c r="Q189" s="136">
        <v>2.8E-3</v>
      </c>
      <c r="R189" s="136">
        <f>Q189*H189</f>
        <v>1.0005660000000001</v>
      </c>
      <c r="S189" s="136">
        <v>0</v>
      </c>
      <c r="T189" s="137">
        <f>S189*H189</f>
        <v>0</v>
      </c>
      <c r="AR189" s="138" t="s">
        <v>318</v>
      </c>
      <c r="AT189" s="138" t="s">
        <v>304</v>
      </c>
      <c r="AU189" s="138" t="s">
        <v>86</v>
      </c>
      <c r="AY189" s="14" t="s">
        <v>129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4" t="s">
        <v>84</v>
      </c>
      <c r="BK189" s="139">
        <f>ROUND(I189*H189,2)</f>
        <v>0</v>
      </c>
      <c r="BL189" s="14" t="s">
        <v>221</v>
      </c>
      <c r="BM189" s="138" t="s">
        <v>372</v>
      </c>
    </row>
    <row r="190" spans="2:65" s="12" customFormat="1" x14ac:dyDescent="0.2">
      <c r="B190" s="147"/>
      <c r="D190" s="148" t="s">
        <v>167</v>
      </c>
      <c r="F190" s="150" t="s">
        <v>373</v>
      </c>
      <c r="H190" s="151">
        <v>357.34500000000003</v>
      </c>
      <c r="I190" s="152"/>
      <c r="L190" s="147"/>
      <c r="M190" s="153"/>
      <c r="T190" s="154"/>
      <c r="AT190" s="149" t="s">
        <v>167</v>
      </c>
      <c r="AU190" s="149" t="s">
        <v>86</v>
      </c>
      <c r="AV190" s="12" t="s">
        <v>86</v>
      </c>
      <c r="AW190" s="12" t="s">
        <v>4</v>
      </c>
      <c r="AX190" s="12" t="s">
        <v>84</v>
      </c>
      <c r="AY190" s="149" t="s">
        <v>129</v>
      </c>
    </row>
    <row r="191" spans="2:65" s="1" customFormat="1" ht="24.15" customHeight="1" x14ac:dyDescent="0.2">
      <c r="B191" s="29"/>
      <c r="C191" s="158" t="s">
        <v>374</v>
      </c>
      <c r="D191" s="158" t="s">
        <v>304</v>
      </c>
      <c r="E191" s="159" t="s">
        <v>375</v>
      </c>
      <c r="F191" s="160" t="s">
        <v>376</v>
      </c>
      <c r="G191" s="161" t="s">
        <v>164</v>
      </c>
      <c r="H191" s="162">
        <v>357.34500000000003</v>
      </c>
      <c r="I191" s="163"/>
      <c r="J191" s="164">
        <f>ROUND(I191*H191,2)</f>
        <v>0</v>
      </c>
      <c r="K191" s="160" t="s">
        <v>165</v>
      </c>
      <c r="L191" s="165"/>
      <c r="M191" s="166" t="s">
        <v>1</v>
      </c>
      <c r="N191" s="167" t="s">
        <v>41</v>
      </c>
      <c r="P191" s="136">
        <f>O191*H191</f>
        <v>0</v>
      </c>
      <c r="Q191" s="136">
        <v>4.1999999999999997E-3</v>
      </c>
      <c r="R191" s="136">
        <f>Q191*H191</f>
        <v>1.5008490000000001</v>
      </c>
      <c r="S191" s="136">
        <v>0</v>
      </c>
      <c r="T191" s="137">
        <f>S191*H191</f>
        <v>0</v>
      </c>
      <c r="AR191" s="138" t="s">
        <v>318</v>
      </c>
      <c r="AT191" s="138" t="s">
        <v>304</v>
      </c>
      <c r="AU191" s="138" t="s">
        <v>86</v>
      </c>
      <c r="AY191" s="14" t="s">
        <v>129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4" t="s">
        <v>84</v>
      </c>
      <c r="BK191" s="139">
        <f>ROUND(I191*H191,2)</f>
        <v>0</v>
      </c>
      <c r="BL191" s="14" t="s">
        <v>221</v>
      </c>
      <c r="BM191" s="138" t="s">
        <v>377</v>
      </c>
    </row>
    <row r="192" spans="2:65" s="12" customFormat="1" x14ac:dyDescent="0.2">
      <c r="B192" s="147"/>
      <c r="D192" s="148" t="s">
        <v>167</v>
      </c>
      <c r="F192" s="150" t="s">
        <v>373</v>
      </c>
      <c r="H192" s="151">
        <v>357.34500000000003</v>
      </c>
      <c r="I192" s="152"/>
      <c r="L192" s="147"/>
      <c r="M192" s="153"/>
      <c r="T192" s="154"/>
      <c r="AT192" s="149" t="s">
        <v>167</v>
      </c>
      <c r="AU192" s="149" t="s">
        <v>86</v>
      </c>
      <c r="AV192" s="12" t="s">
        <v>86</v>
      </c>
      <c r="AW192" s="12" t="s">
        <v>4</v>
      </c>
      <c r="AX192" s="12" t="s">
        <v>84</v>
      </c>
      <c r="AY192" s="149" t="s">
        <v>129</v>
      </c>
    </row>
    <row r="193" spans="2:65" s="1" customFormat="1" ht="24.15" customHeight="1" x14ac:dyDescent="0.2">
      <c r="B193" s="29"/>
      <c r="C193" s="127" t="s">
        <v>378</v>
      </c>
      <c r="D193" s="127" t="s">
        <v>130</v>
      </c>
      <c r="E193" s="128" t="s">
        <v>379</v>
      </c>
      <c r="F193" s="129" t="s">
        <v>380</v>
      </c>
      <c r="G193" s="130" t="s">
        <v>164</v>
      </c>
      <c r="H193" s="131">
        <v>240.69</v>
      </c>
      <c r="I193" s="132"/>
      <c r="J193" s="133">
        <f>ROUND(I193*H193,2)</f>
        <v>0</v>
      </c>
      <c r="K193" s="129" t="s">
        <v>165</v>
      </c>
      <c r="L193" s="29"/>
      <c r="M193" s="134" t="s">
        <v>1</v>
      </c>
      <c r="N193" s="135" t="s">
        <v>41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221</v>
      </c>
      <c r="AT193" s="138" t="s">
        <v>130</v>
      </c>
      <c r="AU193" s="138" t="s">
        <v>86</v>
      </c>
      <c r="AY193" s="14" t="s">
        <v>129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4" t="s">
        <v>84</v>
      </c>
      <c r="BK193" s="139">
        <f>ROUND(I193*H193,2)</f>
        <v>0</v>
      </c>
      <c r="BL193" s="14" t="s">
        <v>221</v>
      </c>
      <c r="BM193" s="138" t="s">
        <v>381</v>
      </c>
    </row>
    <row r="194" spans="2:65" s="12" customFormat="1" x14ac:dyDescent="0.2">
      <c r="B194" s="147"/>
      <c r="D194" s="148" t="s">
        <v>167</v>
      </c>
      <c r="E194" s="149" t="s">
        <v>1</v>
      </c>
      <c r="F194" s="150" t="s">
        <v>168</v>
      </c>
      <c r="H194" s="151">
        <v>240.69</v>
      </c>
      <c r="I194" s="152"/>
      <c r="L194" s="147"/>
      <c r="M194" s="153"/>
      <c r="T194" s="154"/>
      <c r="AT194" s="149" t="s">
        <v>167</v>
      </c>
      <c r="AU194" s="149" t="s">
        <v>86</v>
      </c>
      <c r="AV194" s="12" t="s">
        <v>86</v>
      </c>
      <c r="AW194" s="12" t="s">
        <v>32</v>
      </c>
      <c r="AX194" s="12" t="s">
        <v>84</v>
      </c>
      <c r="AY194" s="149" t="s">
        <v>129</v>
      </c>
    </row>
    <row r="195" spans="2:65" s="1" customFormat="1" ht="33" customHeight="1" x14ac:dyDescent="0.2">
      <c r="B195" s="29"/>
      <c r="C195" s="158" t="s">
        <v>93</v>
      </c>
      <c r="D195" s="158" t="s">
        <v>304</v>
      </c>
      <c r="E195" s="159" t="s">
        <v>382</v>
      </c>
      <c r="F195" s="160" t="s">
        <v>383</v>
      </c>
      <c r="G195" s="161" t="s">
        <v>164</v>
      </c>
      <c r="H195" s="162">
        <v>252.72499999999999</v>
      </c>
      <c r="I195" s="163"/>
      <c r="J195" s="164">
        <f>ROUND(I195*H195,2)</f>
        <v>0</v>
      </c>
      <c r="K195" s="160" t="s">
        <v>165</v>
      </c>
      <c r="L195" s="165"/>
      <c r="M195" s="166" t="s">
        <v>1</v>
      </c>
      <c r="N195" s="167" t="s">
        <v>41</v>
      </c>
      <c r="P195" s="136">
        <f>O195*H195</f>
        <v>0</v>
      </c>
      <c r="Q195" s="136">
        <v>5.9199999999999999E-3</v>
      </c>
      <c r="R195" s="136">
        <f>Q195*H195</f>
        <v>1.496132</v>
      </c>
      <c r="S195" s="136">
        <v>0</v>
      </c>
      <c r="T195" s="137">
        <f>S195*H195</f>
        <v>0</v>
      </c>
      <c r="AR195" s="138" t="s">
        <v>318</v>
      </c>
      <c r="AT195" s="138" t="s">
        <v>304</v>
      </c>
      <c r="AU195" s="138" t="s">
        <v>86</v>
      </c>
      <c r="AY195" s="14" t="s">
        <v>129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4" t="s">
        <v>84</v>
      </c>
      <c r="BK195" s="139">
        <f>ROUND(I195*H195,2)</f>
        <v>0</v>
      </c>
      <c r="BL195" s="14" t="s">
        <v>221</v>
      </c>
      <c r="BM195" s="138" t="s">
        <v>384</v>
      </c>
    </row>
    <row r="196" spans="2:65" s="12" customFormat="1" x14ac:dyDescent="0.2">
      <c r="B196" s="147"/>
      <c r="D196" s="148" t="s">
        <v>167</v>
      </c>
      <c r="F196" s="150" t="s">
        <v>385</v>
      </c>
      <c r="H196" s="151">
        <v>252.72499999999999</v>
      </c>
      <c r="I196" s="152"/>
      <c r="L196" s="147"/>
      <c r="M196" s="153"/>
      <c r="T196" s="154"/>
      <c r="AT196" s="149" t="s">
        <v>167</v>
      </c>
      <c r="AU196" s="149" t="s">
        <v>86</v>
      </c>
      <c r="AV196" s="12" t="s">
        <v>86</v>
      </c>
      <c r="AW196" s="12" t="s">
        <v>4</v>
      </c>
      <c r="AX196" s="12" t="s">
        <v>84</v>
      </c>
      <c r="AY196" s="149" t="s">
        <v>129</v>
      </c>
    </row>
    <row r="197" spans="2:65" s="1" customFormat="1" ht="24.15" customHeight="1" x14ac:dyDescent="0.2">
      <c r="B197" s="29"/>
      <c r="C197" s="127" t="s">
        <v>386</v>
      </c>
      <c r="D197" s="127" t="s">
        <v>130</v>
      </c>
      <c r="E197" s="128" t="s">
        <v>387</v>
      </c>
      <c r="F197" s="129" t="s">
        <v>388</v>
      </c>
      <c r="G197" s="130" t="s">
        <v>133</v>
      </c>
      <c r="H197" s="131">
        <v>0</v>
      </c>
      <c r="I197" s="169"/>
      <c r="J197" s="133">
        <f>ROUND(I197*H197,2)</f>
        <v>0</v>
      </c>
      <c r="K197" s="129" t="s">
        <v>1</v>
      </c>
      <c r="L197" s="29"/>
      <c r="M197" s="134" t="s">
        <v>1</v>
      </c>
      <c r="N197" s="135" t="s">
        <v>41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221</v>
      </c>
      <c r="AT197" s="138" t="s">
        <v>130</v>
      </c>
      <c r="AU197" s="138" t="s">
        <v>86</v>
      </c>
      <c r="AY197" s="14" t="s">
        <v>129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4" t="s">
        <v>84</v>
      </c>
      <c r="BK197" s="139">
        <f>ROUND(I197*H197,2)</f>
        <v>0</v>
      </c>
      <c r="BL197" s="14" t="s">
        <v>221</v>
      </c>
      <c r="BM197" s="138" t="s">
        <v>389</v>
      </c>
    </row>
    <row r="198" spans="2:65" s="1" customFormat="1" ht="24.15" customHeight="1" x14ac:dyDescent="0.2">
      <c r="B198" s="29"/>
      <c r="C198" s="127" t="s">
        <v>318</v>
      </c>
      <c r="D198" s="127" t="s">
        <v>130</v>
      </c>
      <c r="E198" s="128" t="s">
        <v>390</v>
      </c>
      <c r="F198" s="129" t="s">
        <v>391</v>
      </c>
      <c r="G198" s="130" t="s">
        <v>164</v>
      </c>
      <c r="H198" s="131">
        <v>233.19</v>
      </c>
      <c r="I198" s="132"/>
      <c r="J198" s="133">
        <f>ROUND(I198*H198,2)</f>
        <v>0</v>
      </c>
      <c r="K198" s="129" t="s">
        <v>165</v>
      </c>
      <c r="L198" s="29"/>
      <c r="M198" s="134" t="s">
        <v>1</v>
      </c>
      <c r="N198" s="135" t="s">
        <v>41</v>
      </c>
      <c r="P198" s="136">
        <f>O198*H198</f>
        <v>0</v>
      </c>
      <c r="Q198" s="136">
        <v>2.9999999999999997E-4</v>
      </c>
      <c r="R198" s="136">
        <f>Q198*H198</f>
        <v>6.9956999999999991E-2</v>
      </c>
      <c r="S198" s="136">
        <v>0</v>
      </c>
      <c r="T198" s="137">
        <f>S198*H198</f>
        <v>0</v>
      </c>
      <c r="AR198" s="138" t="s">
        <v>221</v>
      </c>
      <c r="AT198" s="138" t="s">
        <v>130</v>
      </c>
      <c r="AU198" s="138" t="s">
        <v>86</v>
      </c>
      <c r="AY198" s="14" t="s">
        <v>129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4" t="s">
        <v>84</v>
      </c>
      <c r="BK198" s="139">
        <f>ROUND(I198*H198,2)</f>
        <v>0</v>
      </c>
      <c r="BL198" s="14" t="s">
        <v>221</v>
      </c>
      <c r="BM198" s="138" t="s">
        <v>392</v>
      </c>
    </row>
    <row r="199" spans="2:65" s="12" customFormat="1" x14ac:dyDescent="0.2">
      <c r="B199" s="147"/>
      <c r="D199" s="148" t="s">
        <v>167</v>
      </c>
      <c r="E199" s="149" t="s">
        <v>1</v>
      </c>
      <c r="F199" s="150" t="s">
        <v>393</v>
      </c>
      <c r="H199" s="151">
        <v>208.81</v>
      </c>
      <c r="I199" s="152"/>
      <c r="L199" s="147"/>
      <c r="M199" s="153"/>
      <c r="T199" s="154"/>
      <c r="AT199" s="149" t="s">
        <v>167</v>
      </c>
      <c r="AU199" s="149" t="s">
        <v>86</v>
      </c>
      <c r="AV199" s="12" t="s">
        <v>86</v>
      </c>
      <c r="AW199" s="12" t="s">
        <v>32</v>
      </c>
      <c r="AX199" s="12" t="s">
        <v>76</v>
      </c>
      <c r="AY199" s="149" t="s">
        <v>129</v>
      </c>
    </row>
    <row r="200" spans="2:65" s="12" customFormat="1" x14ac:dyDescent="0.2">
      <c r="B200" s="147"/>
      <c r="D200" s="148" t="s">
        <v>167</v>
      </c>
      <c r="E200" s="149" t="s">
        <v>1</v>
      </c>
      <c r="F200" s="150" t="s">
        <v>394</v>
      </c>
      <c r="H200" s="151">
        <v>8.1120000000000001</v>
      </c>
      <c r="I200" s="152"/>
      <c r="L200" s="147"/>
      <c r="M200" s="153"/>
      <c r="T200" s="154"/>
      <c r="AT200" s="149" t="s">
        <v>167</v>
      </c>
      <c r="AU200" s="149" t="s">
        <v>86</v>
      </c>
      <c r="AV200" s="12" t="s">
        <v>86</v>
      </c>
      <c r="AW200" s="12" t="s">
        <v>32</v>
      </c>
      <c r="AX200" s="12" t="s">
        <v>76</v>
      </c>
      <c r="AY200" s="149" t="s">
        <v>129</v>
      </c>
    </row>
    <row r="201" spans="2:65" s="12" customFormat="1" x14ac:dyDescent="0.2">
      <c r="B201" s="147"/>
      <c r="D201" s="148" t="s">
        <v>167</v>
      </c>
      <c r="E201" s="149" t="s">
        <v>1</v>
      </c>
      <c r="F201" s="150" t="s">
        <v>395</v>
      </c>
      <c r="H201" s="151">
        <v>16.268000000000001</v>
      </c>
      <c r="I201" s="152"/>
      <c r="L201" s="147"/>
      <c r="M201" s="153"/>
      <c r="T201" s="154"/>
      <c r="AT201" s="149" t="s">
        <v>167</v>
      </c>
      <c r="AU201" s="149" t="s">
        <v>86</v>
      </c>
      <c r="AV201" s="12" t="s">
        <v>86</v>
      </c>
      <c r="AW201" s="12" t="s">
        <v>32</v>
      </c>
      <c r="AX201" s="12" t="s">
        <v>76</v>
      </c>
      <c r="AY201" s="149" t="s">
        <v>129</v>
      </c>
    </row>
    <row r="202" spans="2:65" s="1" customFormat="1" ht="24.15" customHeight="1" x14ac:dyDescent="0.2">
      <c r="B202" s="29"/>
      <c r="C202" s="158" t="s">
        <v>396</v>
      </c>
      <c r="D202" s="158" t="s">
        <v>304</v>
      </c>
      <c r="E202" s="159" t="s">
        <v>375</v>
      </c>
      <c r="F202" s="160" t="s">
        <v>376</v>
      </c>
      <c r="G202" s="161" t="s">
        <v>164</v>
      </c>
      <c r="H202" s="162">
        <v>122.425</v>
      </c>
      <c r="I202" s="163"/>
      <c r="J202" s="164">
        <f>ROUND(I202*H202,2)</f>
        <v>0</v>
      </c>
      <c r="K202" s="160" t="s">
        <v>165</v>
      </c>
      <c r="L202" s="165"/>
      <c r="M202" s="166" t="s">
        <v>1</v>
      </c>
      <c r="N202" s="167" t="s">
        <v>41</v>
      </c>
      <c r="P202" s="136">
        <f>O202*H202</f>
        <v>0</v>
      </c>
      <c r="Q202" s="136">
        <v>4.1999999999999997E-3</v>
      </c>
      <c r="R202" s="136">
        <f>Q202*H202</f>
        <v>0.514185</v>
      </c>
      <c r="S202" s="136">
        <v>0</v>
      </c>
      <c r="T202" s="137">
        <f>S202*H202</f>
        <v>0</v>
      </c>
      <c r="AR202" s="138" t="s">
        <v>318</v>
      </c>
      <c r="AT202" s="138" t="s">
        <v>304</v>
      </c>
      <c r="AU202" s="138" t="s">
        <v>86</v>
      </c>
      <c r="AY202" s="14" t="s">
        <v>129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4" t="s">
        <v>84</v>
      </c>
      <c r="BK202" s="139">
        <f>ROUND(I202*H202,2)</f>
        <v>0</v>
      </c>
      <c r="BL202" s="14" t="s">
        <v>221</v>
      </c>
      <c r="BM202" s="138" t="s">
        <v>397</v>
      </c>
    </row>
    <row r="203" spans="2:65" s="12" customFormat="1" x14ac:dyDescent="0.2">
      <c r="B203" s="147"/>
      <c r="D203" s="148" t="s">
        <v>167</v>
      </c>
      <c r="F203" s="150" t="s">
        <v>398</v>
      </c>
      <c r="H203" s="151">
        <v>122.425</v>
      </c>
      <c r="I203" s="152"/>
      <c r="L203" s="147"/>
      <c r="M203" s="153"/>
      <c r="T203" s="154"/>
      <c r="AT203" s="149" t="s">
        <v>167</v>
      </c>
      <c r="AU203" s="149" t="s">
        <v>86</v>
      </c>
      <c r="AV203" s="12" t="s">
        <v>86</v>
      </c>
      <c r="AW203" s="12" t="s">
        <v>4</v>
      </c>
      <c r="AX203" s="12" t="s">
        <v>84</v>
      </c>
      <c r="AY203" s="149" t="s">
        <v>129</v>
      </c>
    </row>
    <row r="204" spans="2:65" s="1" customFormat="1" ht="24.15" customHeight="1" x14ac:dyDescent="0.2">
      <c r="B204" s="29"/>
      <c r="C204" s="158" t="s">
        <v>399</v>
      </c>
      <c r="D204" s="158" t="s">
        <v>304</v>
      </c>
      <c r="E204" s="159" t="s">
        <v>400</v>
      </c>
      <c r="F204" s="160" t="s">
        <v>401</v>
      </c>
      <c r="G204" s="161" t="s">
        <v>164</v>
      </c>
      <c r="H204" s="162">
        <v>122.425</v>
      </c>
      <c r="I204" s="163"/>
      <c r="J204" s="164">
        <f>ROUND(I204*H204,2)</f>
        <v>0</v>
      </c>
      <c r="K204" s="160" t="s">
        <v>165</v>
      </c>
      <c r="L204" s="165"/>
      <c r="M204" s="166" t="s">
        <v>1</v>
      </c>
      <c r="N204" s="167" t="s">
        <v>41</v>
      </c>
      <c r="P204" s="136">
        <f>O204*H204</f>
        <v>0</v>
      </c>
      <c r="Q204" s="136">
        <v>4.1999999999999997E-3</v>
      </c>
      <c r="R204" s="136">
        <f>Q204*H204</f>
        <v>0.514185</v>
      </c>
      <c r="S204" s="136">
        <v>0</v>
      </c>
      <c r="T204" s="137">
        <f>S204*H204</f>
        <v>0</v>
      </c>
      <c r="AR204" s="138" t="s">
        <v>318</v>
      </c>
      <c r="AT204" s="138" t="s">
        <v>304</v>
      </c>
      <c r="AU204" s="138" t="s">
        <v>86</v>
      </c>
      <c r="AY204" s="14" t="s">
        <v>129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4" t="s">
        <v>84</v>
      </c>
      <c r="BK204" s="139">
        <f>ROUND(I204*H204,2)</f>
        <v>0</v>
      </c>
      <c r="BL204" s="14" t="s">
        <v>221</v>
      </c>
      <c r="BM204" s="138" t="s">
        <v>402</v>
      </c>
    </row>
    <row r="205" spans="2:65" s="12" customFormat="1" x14ac:dyDescent="0.2">
      <c r="B205" s="147"/>
      <c r="D205" s="148" t="s">
        <v>167</v>
      </c>
      <c r="F205" s="150" t="s">
        <v>398</v>
      </c>
      <c r="H205" s="151">
        <v>122.425</v>
      </c>
      <c r="I205" s="152"/>
      <c r="L205" s="147"/>
      <c r="M205" s="153"/>
      <c r="T205" s="154"/>
      <c r="AT205" s="149" t="s">
        <v>167</v>
      </c>
      <c r="AU205" s="149" t="s">
        <v>86</v>
      </c>
      <c r="AV205" s="12" t="s">
        <v>86</v>
      </c>
      <c r="AW205" s="12" t="s">
        <v>4</v>
      </c>
      <c r="AX205" s="12" t="s">
        <v>84</v>
      </c>
      <c r="AY205" s="149" t="s">
        <v>129</v>
      </c>
    </row>
    <row r="206" spans="2:65" s="1" customFormat="1" ht="24.15" customHeight="1" x14ac:dyDescent="0.2">
      <c r="B206" s="29"/>
      <c r="C206" s="127" t="s">
        <v>403</v>
      </c>
      <c r="D206" s="127" t="s">
        <v>130</v>
      </c>
      <c r="E206" s="128" t="s">
        <v>404</v>
      </c>
      <c r="F206" s="129" t="s">
        <v>405</v>
      </c>
      <c r="G206" s="130" t="s">
        <v>164</v>
      </c>
      <c r="H206" s="131">
        <v>12.641999999999999</v>
      </c>
      <c r="I206" s="132"/>
      <c r="J206" s="133">
        <f>ROUND(I206*H206,2)</f>
        <v>0</v>
      </c>
      <c r="K206" s="129" t="s">
        <v>165</v>
      </c>
      <c r="L206" s="29"/>
      <c r="M206" s="134" t="s">
        <v>1</v>
      </c>
      <c r="N206" s="135" t="s">
        <v>41</v>
      </c>
      <c r="P206" s="136">
        <f>O206*H206</f>
        <v>0</v>
      </c>
      <c r="Q206" s="136">
        <v>6.0000000000000001E-3</v>
      </c>
      <c r="R206" s="136">
        <f>Q206*H206</f>
        <v>7.5852000000000003E-2</v>
      </c>
      <c r="S206" s="136">
        <v>0</v>
      </c>
      <c r="T206" s="137">
        <f>S206*H206</f>
        <v>0</v>
      </c>
      <c r="AR206" s="138" t="s">
        <v>221</v>
      </c>
      <c r="AT206" s="138" t="s">
        <v>130</v>
      </c>
      <c r="AU206" s="138" t="s">
        <v>86</v>
      </c>
      <c r="AY206" s="14" t="s">
        <v>129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4" t="s">
        <v>84</v>
      </c>
      <c r="BK206" s="139">
        <f>ROUND(I206*H206,2)</f>
        <v>0</v>
      </c>
      <c r="BL206" s="14" t="s">
        <v>221</v>
      </c>
      <c r="BM206" s="138" t="s">
        <v>406</v>
      </c>
    </row>
    <row r="207" spans="2:65" s="12" customFormat="1" x14ac:dyDescent="0.2">
      <c r="B207" s="147"/>
      <c r="D207" s="148" t="s">
        <v>167</v>
      </c>
      <c r="E207" s="149" t="s">
        <v>1</v>
      </c>
      <c r="F207" s="150" t="s">
        <v>407</v>
      </c>
      <c r="H207" s="151">
        <v>12.641999999999999</v>
      </c>
      <c r="I207" s="152"/>
      <c r="L207" s="147"/>
      <c r="M207" s="153"/>
      <c r="T207" s="154"/>
      <c r="AT207" s="149" t="s">
        <v>167</v>
      </c>
      <c r="AU207" s="149" t="s">
        <v>86</v>
      </c>
      <c r="AV207" s="12" t="s">
        <v>86</v>
      </c>
      <c r="AW207" s="12" t="s">
        <v>32</v>
      </c>
      <c r="AX207" s="12" t="s">
        <v>84</v>
      </c>
      <c r="AY207" s="149" t="s">
        <v>129</v>
      </c>
    </row>
    <row r="208" spans="2:65" s="1" customFormat="1" ht="24.15" customHeight="1" x14ac:dyDescent="0.2">
      <c r="B208" s="29"/>
      <c r="C208" s="158" t="s">
        <v>408</v>
      </c>
      <c r="D208" s="158" t="s">
        <v>304</v>
      </c>
      <c r="E208" s="159" t="s">
        <v>409</v>
      </c>
      <c r="F208" s="160" t="s">
        <v>410</v>
      </c>
      <c r="G208" s="161" t="s">
        <v>164</v>
      </c>
      <c r="H208" s="162">
        <v>13.273999999999999</v>
      </c>
      <c r="I208" s="163"/>
      <c r="J208" s="164">
        <f>ROUND(I208*H208,2)</f>
        <v>0</v>
      </c>
      <c r="K208" s="160" t="s">
        <v>165</v>
      </c>
      <c r="L208" s="165"/>
      <c r="M208" s="166" t="s">
        <v>1</v>
      </c>
      <c r="N208" s="167" t="s">
        <v>41</v>
      </c>
      <c r="P208" s="136">
        <f>O208*H208</f>
        <v>0</v>
      </c>
      <c r="Q208" s="136">
        <v>2.3999999999999998E-3</v>
      </c>
      <c r="R208" s="136">
        <f>Q208*H208</f>
        <v>3.1857599999999993E-2</v>
      </c>
      <c r="S208" s="136">
        <v>0</v>
      </c>
      <c r="T208" s="137">
        <f>S208*H208</f>
        <v>0</v>
      </c>
      <c r="AR208" s="138" t="s">
        <v>318</v>
      </c>
      <c r="AT208" s="138" t="s">
        <v>304</v>
      </c>
      <c r="AU208" s="138" t="s">
        <v>86</v>
      </c>
      <c r="AY208" s="14" t="s">
        <v>129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4" t="s">
        <v>84</v>
      </c>
      <c r="BK208" s="139">
        <f>ROUND(I208*H208,2)</f>
        <v>0</v>
      </c>
      <c r="BL208" s="14" t="s">
        <v>221</v>
      </c>
      <c r="BM208" s="138" t="s">
        <v>411</v>
      </c>
    </row>
    <row r="209" spans="2:65" s="12" customFormat="1" x14ac:dyDescent="0.2">
      <c r="B209" s="147"/>
      <c r="D209" s="148" t="s">
        <v>167</v>
      </c>
      <c r="F209" s="150" t="s">
        <v>412</v>
      </c>
      <c r="H209" s="151">
        <v>13.273999999999999</v>
      </c>
      <c r="I209" s="152"/>
      <c r="L209" s="147"/>
      <c r="M209" s="153"/>
      <c r="T209" s="154"/>
      <c r="AT209" s="149" t="s">
        <v>167</v>
      </c>
      <c r="AU209" s="149" t="s">
        <v>86</v>
      </c>
      <c r="AV209" s="12" t="s">
        <v>86</v>
      </c>
      <c r="AW209" s="12" t="s">
        <v>4</v>
      </c>
      <c r="AX209" s="12" t="s">
        <v>84</v>
      </c>
      <c r="AY209" s="149" t="s">
        <v>129</v>
      </c>
    </row>
    <row r="210" spans="2:65" s="1" customFormat="1" ht="24.15" customHeight="1" x14ac:dyDescent="0.2">
      <c r="B210" s="29"/>
      <c r="C210" s="127" t="s">
        <v>413</v>
      </c>
      <c r="D210" s="127" t="s">
        <v>130</v>
      </c>
      <c r="E210" s="128" t="s">
        <v>414</v>
      </c>
      <c r="F210" s="129" t="s">
        <v>415</v>
      </c>
      <c r="G210" s="130" t="s">
        <v>164</v>
      </c>
      <c r="H210" s="131">
        <v>50.75</v>
      </c>
      <c r="I210" s="132"/>
      <c r="J210" s="133">
        <f>ROUND(I210*H210,2)</f>
        <v>0</v>
      </c>
      <c r="K210" s="129" t="s">
        <v>165</v>
      </c>
      <c r="L210" s="29"/>
      <c r="M210" s="134" t="s">
        <v>1</v>
      </c>
      <c r="N210" s="135" t="s">
        <v>41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221</v>
      </c>
      <c r="AT210" s="138" t="s">
        <v>130</v>
      </c>
      <c r="AU210" s="138" t="s">
        <v>86</v>
      </c>
      <c r="AY210" s="14" t="s">
        <v>129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4" t="s">
        <v>84</v>
      </c>
      <c r="BK210" s="139">
        <f>ROUND(I210*H210,2)</f>
        <v>0</v>
      </c>
      <c r="BL210" s="14" t="s">
        <v>221</v>
      </c>
      <c r="BM210" s="138" t="s">
        <v>416</v>
      </c>
    </row>
    <row r="211" spans="2:65" s="1" customFormat="1" ht="24.15" customHeight="1" x14ac:dyDescent="0.2">
      <c r="B211" s="29"/>
      <c r="C211" s="158" t="s">
        <v>417</v>
      </c>
      <c r="D211" s="158" t="s">
        <v>304</v>
      </c>
      <c r="E211" s="159" t="s">
        <v>418</v>
      </c>
      <c r="F211" s="160" t="s">
        <v>419</v>
      </c>
      <c r="G211" s="161" t="s">
        <v>164</v>
      </c>
      <c r="H211" s="162">
        <v>106.575</v>
      </c>
      <c r="I211" s="163"/>
      <c r="J211" s="164">
        <f>ROUND(I211*H211,2)</f>
        <v>0</v>
      </c>
      <c r="K211" s="160" t="s">
        <v>165</v>
      </c>
      <c r="L211" s="165"/>
      <c r="M211" s="166" t="s">
        <v>1</v>
      </c>
      <c r="N211" s="167" t="s">
        <v>41</v>
      </c>
      <c r="P211" s="136">
        <f>O211*H211</f>
        <v>0</v>
      </c>
      <c r="Q211" s="136">
        <v>3.0000000000000001E-3</v>
      </c>
      <c r="R211" s="136">
        <f>Q211*H211</f>
        <v>0.31972500000000004</v>
      </c>
      <c r="S211" s="136">
        <v>0</v>
      </c>
      <c r="T211" s="137">
        <f>S211*H211</f>
        <v>0</v>
      </c>
      <c r="AR211" s="138" t="s">
        <v>318</v>
      </c>
      <c r="AT211" s="138" t="s">
        <v>304</v>
      </c>
      <c r="AU211" s="138" t="s">
        <v>86</v>
      </c>
      <c r="AY211" s="14" t="s">
        <v>129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4" t="s">
        <v>84</v>
      </c>
      <c r="BK211" s="139">
        <f>ROUND(I211*H211,2)</f>
        <v>0</v>
      </c>
      <c r="BL211" s="14" t="s">
        <v>221</v>
      </c>
      <c r="BM211" s="138" t="s">
        <v>420</v>
      </c>
    </row>
    <row r="212" spans="2:65" s="12" customFormat="1" x14ac:dyDescent="0.2">
      <c r="B212" s="147"/>
      <c r="D212" s="148" t="s">
        <v>167</v>
      </c>
      <c r="F212" s="150" t="s">
        <v>421</v>
      </c>
      <c r="H212" s="151">
        <v>106.575</v>
      </c>
      <c r="I212" s="152"/>
      <c r="L212" s="147"/>
      <c r="M212" s="153"/>
      <c r="T212" s="154"/>
      <c r="AT212" s="149" t="s">
        <v>167</v>
      </c>
      <c r="AU212" s="149" t="s">
        <v>86</v>
      </c>
      <c r="AV212" s="12" t="s">
        <v>86</v>
      </c>
      <c r="AW212" s="12" t="s">
        <v>4</v>
      </c>
      <c r="AX212" s="12" t="s">
        <v>84</v>
      </c>
      <c r="AY212" s="149" t="s">
        <v>129</v>
      </c>
    </row>
    <row r="213" spans="2:65" s="1" customFormat="1" ht="24.15" customHeight="1" x14ac:dyDescent="0.2">
      <c r="B213" s="29"/>
      <c r="C213" s="127" t="s">
        <v>422</v>
      </c>
      <c r="D213" s="127" t="s">
        <v>130</v>
      </c>
      <c r="E213" s="128" t="s">
        <v>423</v>
      </c>
      <c r="F213" s="129" t="s">
        <v>424</v>
      </c>
      <c r="G213" s="130" t="s">
        <v>164</v>
      </c>
      <c r="H213" s="131">
        <v>50.75</v>
      </c>
      <c r="I213" s="132"/>
      <c r="J213" s="133">
        <f>ROUND(I213*H213,2)</f>
        <v>0</v>
      </c>
      <c r="K213" s="129" t="s">
        <v>165</v>
      </c>
      <c r="L213" s="29"/>
      <c r="M213" s="134" t="s">
        <v>1</v>
      </c>
      <c r="N213" s="135" t="s">
        <v>41</v>
      </c>
      <c r="P213" s="136">
        <f>O213*H213</f>
        <v>0</v>
      </c>
      <c r="Q213" s="136">
        <v>6.9999999999999994E-5</v>
      </c>
      <c r="R213" s="136">
        <f>Q213*H213</f>
        <v>3.5524999999999997E-3</v>
      </c>
      <c r="S213" s="136">
        <v>0</v>
      </c>
      <c r="T213" s="137">
        <f>S213*H213</f>
        <v>0</v>
      </c>
      <c r="AR213" s="138" t="s">
        <v>221</v>
      </c>
      <c r="AT213" s="138" t="s">
        <v>130</v>
      </c>
      <c r="AU213" s="138" t="s">
        <v>86</v>
      </c>
      <c r="AY213" s="14" t="s">
        <v>129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4" t="s">
        <v>84</v>
      </c>
      <c r="BK213" s="139">
        <f>ROUND(I213*H213,2)</f>
        <v>0</v>
      </c>
      <c r="BL213" s="14" t="s">
        <v>221</v>
      </c>
      <c r="BM213" s="138" t="s">
        <v>425</v>
      </c>
    </row>
    <row r="214" spans="2:65" s="1" customFormat="1" ht="24.15" customHeight="1" x14ac:dyDescent="0.2">
      <c r="B214" s="29"/>
      <c r="C214" s="127" t="s">
        <v>96</v>
      </c>
      <c r="D214" s="127" t="s">
        <v>130</v>
      </c>
      <c r="E214" s="128" t="s">
        <v>426</v>
      </c>
      <c r="F214" s="129" t="s">
        <v>427</v>
      </c>
      <c r="G214" s="130" t="s">
        <v>361</v>
      </c>
      <c r="H214" s="168"/>
      <c r="I214" s="132"/>
      <c r="J214" s="133">
        <f>ROUND(I214*H214,2)</f>
        <v>0</v>
      </c>
      <c r="K214" s="129" t="s">
        <v>165</v>
      </c>
      <c r="L214" s="29"/>
      <c r="M214" s="134" t="s">
        <v>1</v>
      </c>
      <c r="N214" s="135" t="s">
        <v>41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221</v>
      </c>
      <c r="AT214" s="138" t="s">
        <v>130</v>
      </c>
      <c r="AU214" s="138" t="s">
        <v>86</v>
      </c>
      <c r="AY214" s="14" t="s">
        <v>129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4" t="s">
        <v>84</v>
      </c>
      <c r="BK214" s="139">
        <f>ROUND(I214*H214,2)</f>
        <v>0</v>
      </c>
      <c r="BL214" s="14" t="s">
        <v>221</v>
      </c>
      <c r="BM214" s="138" t="s">
        <v>428</v>
      </c>
    </row>
    <row r="215" spans="2:65" s="11" customFormat="1" ht="22.95" customHeight="1" x14ac:dyDescent="0.25">
      <c r="B215" s="117"/>
      <c r="D215" s="118" t="s">
        <v>75</v>
      </c>
      <c r="E215" s="140" t="s">
        <v>233</v>
      </c>
      <c r="F215" s="140" t="s">
        <v>234</v>
      </c>
      <c r="I215" s="120"/>
      <c r="J215" s="141">
        <f>BK215</f>
        <v>0</v>
      </c>
      <c r="L215" s="117"/>
      <c r="M215" s="122"/>
      <c r="P215" s="123">
        <f>SUM(P216:P251)</f>
        <v>0</v>
      </c>
      <c r="R215" s="123">
        <f>SUM(R216:R251)</f>
        <v>15.004467700000001</v>
      </c>
      <c r="T215" s="124">
        <f>SUM(T216:T251)</f>
        <v>0</v>
      </c>
      <c r="AR215" s="118" t="s">
        <v>86</v>
      </c>
      <c r="AT215" s="125" t="s">
        <v>75</v>
      </c>
      <c r="AU215" s="125" t="s">
        <v>84</v>
      </c>
      <c r="AY215" s="118" t="s">
        <v>129</v>
      </c>
      <c r="BK215" s="126">
        <f>SUM(BK216:BK251)</f>
        <v>0</v>
      </c>
    </row>
    <row r="216" spans="2:65" s="1" customFormat="1" ht="21.75" customHeight="1" x14ac:dyDescent="0.2">
      <c r="B216" s="29"/>
      <c r="C216" s="127" t="s">
        <v>429</v>
      </c>
      <c r="D216" s="127" t="s">
        <v>130</v>
      </c>
      <c r="E216" s="128" t="s">
        <v>430</v>
      </c>
      <c r="F216" s="129" t="s">
        <v>431</v>
      </c>
      <c r="G216" s="130" t="s">
        <v>302</v>
      </c>
      <c r="H216" s="131">
        <v>4</v>
      </c>
      <c r="I216" s="132"/>
      <c r="J216" s="133">
        <f>ROUND(I216*H216,2)</f>
        <v>0</v>
      </c>
      <c r="K216" s="129" t="s">
        <v>165</v>
      </c>
      <c r="L216" s="29"/>
      <c r="M216" s="134" t="s">
        <v>1</v>
      </c>
      <c r="N216" s="135" t="s">
        <v>41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221</v>
      </c>
      <c r="AT216" s="138" t="s">
        <v>130</v>
      </c>
      <c r="AU216" s="138" t="s">
        <v>86</v>
      </c>
      <c r="AY216" s="14" t="s">
        <v>129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4" t="s">
        <v>84</v>
      </c>
      <c r="BK216" s="139">
        <f>ROUND(I216*H216,2)</f>
        <v>0</v>
      </c>
      <c r="BL216" s="14" t="s">
        <v>221</v>
      </c>
      <c r="BM216" s="138" t="s">
        <v>432</v>
      </c>
    </row>
    <row r="217" spans="2:65" s="12" customFormat="1" x14ac:dyDescent="0.2">
      <c r="B217" s="147"/>
      <c r="D217" s="148" t="s">
        <v>167</v>
      </c>
      <c r="E217" s="149" t="s">
        <v>1</v>
      </c>
      <c r="F217" s="150" t="s">
        <v>433</v>
      </c>
      <c r="H217" s="151">
        <v>4</v>
      </c>
      <c r="I217" s="152"/>
      <c r="L217" s="147"/>
      <c r="M217" s="153"/>
      <c r="T217" s="154"/>
      <c r="AT217" s="149" t="s">
        <v>167</v>
      </c>
      <c r="AU217" s="149" t="s">
        <v>86</v>
      </c>
      <c r="AV217" s="12" t="s">
        <v>86</v>
      </c>
      <c r="AW217" s="12" t="s">
        <v>32</v>
      </c>
      <c r="AX217" s="12" t="s">
        <v>84</v>
      </c>
      <c r="AY217" s="149" t="s">
        <v>129</v>
      </c>
    </row>
    <row r="218" spans="2:65" s="1" customFormat="1" ht="16.5" customHeight="1" x14ac:dyDescent="0.2">
      <c r="B218" s="29"/>
      <c r="C218" s="158" t="s">
        <v>434</v>
      </c>
      <c r="D218" s="158" t="s">
        <v>304</v>
      </c>
      <c r="E218" s="159" t="s">
        <v>435</v>
      </c>
      <c r="F218" s="160" t="s">
        <v>436</v>
      </c>
      <c r="G218" s="161" t="s">
        <v>243</v>
      </c>
      <c r="H218" s="162">
        <v>2</v>
      </c>
      <c r="I218" s="163"/>
      <c r="J218" s="164">
        <f>ROUND(I218*H218,2)</f>
        <v>0</v>
      </c>
      <c r="K218" s="160" t="s">
        <v>165</v>
      </c>
      <c r="L218" s="165"/>
      <c r="M218" s="166" t="s">
        <v>1</v>
      </c>
      <c r="N218" s="167" t="s">
        <v>41</v>
      </c>
      <c r="P218" s="136">
        <f>O218*H218</f>
        <v>0</v>
      </c>
      <c r="Q218" s="136">
        <v>1.2999999999999999E-3</v>
      </c>
      <c r="R218" s="136">
        <f>Q218*H218</f>
        <v>2.5999999999999999E-3</v>
      </c>
      <c r="S218" s="136">
        <v>0</v>
      </c>
      <c r="T218" s="137">
        <f>S218*H218</f>
        <v>0</v>
      </c>
      <c r="AR218" s="138" t="s">
        <v>318</v>
      </c>
      <c r="AT218" s="138" t="s">
        <v>304</v>
      </c>
      <c r="AU218" s="138" t="s">
        <v>86</v>
      </c>
      <c r="AY218" s="14" t="s">
        <v>129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4" t="s">
        <v>84</v>
      </c>
      <c r="BK218" s="139">
        <f>ROUND(I218*H218,2)</f>
        <v>0</v>
      </c>
      <c r="BL218" s="14" t="s">
        <v>221</v>
      </c>
      <c r="BM218" s="138" t="s">
        <v>437</v>
      </c>
    </row>
    <row r="219" spans="2:65" s="1" customFormat="1" ht="24.15" customHeight="1" x14ac:dyDescent="0.2">
      <c r="B219" s="29"/>
      <c r="C219" s="158" t="s">
        <v>438</v>
      </c>
      <c r="D219" s="158" t="s">
        <v>304</v>
      </c>
      <c r="E219" s="159" t="s">
        <v>439</v>
      </c>
      <c r="F219" s="160" t="s">
        <v>440</v>
      </c>
      <c r="G219" s="161" t="s">
        <v>441</v>
      </c>
      <c r="H219" s="162">
        <v>0.08</v>
      </c>
      <c r="I219" s="163"/>
      <c r="J219" s="164">
        <f>ROUND(I219*H219,2)</f>
        <v>0</v>
      </c>
      <c r="K219" s="160" t="s">
        <v>165</v>
      </c>
      <c r="L219" s="165"/>
      <c r="M219" s="166" t="s">
        <v>1</v>
      </c>
      <c r="N219" s="167" t="s">
        <v>41</v>
      </c>
      <c r="P219" s="136">
        <f>O219*H219</f>
        <v>0</v>
      </c>
      <c r="Q219" s="136">
        <v>3.3300000000000001E-3</v>
      </c>
      <c r="R219" s="136">
        <f>Q219*H219</f>
        <v>2.6640000000000002E-4</v>
      </c>
      <c r="S219" s="136">
        <v>0</v>
      </c>
      <c r="T219" s="137">
        <f>S219*H219</f>
        <v>0</v>
      </c>
      <c r="AR219" s="138" t="s">
        <v>318</v>
      </c>
      <c r="AT219" s="138" t="s">
        <v>304</v>
      </c>
      <c r="AU219" s="138" t="s">
        <v>86</v>
      </c>
      <c r="AY219" s="14" t="s">
        <v>129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4" t="s">
        <v>84</v>
      </c>
      <c r="BK219" s="139">
        <f>ROUND(I219*H219,2)</f>
        <v>0</v>
      </c>
      <c r="BL219" s="14" t="s">
        <v>221</v>
      </c>
      <c r="BM219" s="138" t="s">
        <v>442</v>
      </c>
    </row>
    <row r="220" spans="2:65" s="1" customFormat="1" ht="22.8" x14ac:dyDescent="0.2">
      <c r="B220" s="29"/>
      <c r="C220" s="158" t="s">
        <v>443</v>
      </c>
      <c r="D220" s="158" t="s">
        <v>304</v>
      </c>
      <c r="E220" s="159" t="s">
        <v>444</v>
      </c>
      <c r="F220" s="160" t="s">
        <v>445</v>
      </c>
      <c r="G220" s="161" t="s">
        <v>441</v>
      </c>
      <c r="H220" s="162">
        <v>0.08</v>
      </c>
      <c r="I220" s="163"/>
      <c r="J220" s="164">
        <f>ROUND(I220*H220,2)</f>
        <v>0</v>
      </c>
      <c r="K220" s="160" t="s">
        <v>165</v>
      </c>
      <c r="L220" s="165"/>
      <c r="M220" s="166" t="s">
        <v>1</v>
      </c>
      <c r="N220" s="167" t="s">
        <v>41</v>
      </c>
      <c r="P220" s="136">
        <f>O220*H220</f>
        <v>0</v>
      </c>
      <c r="Q220" s="136">
        <v>8.7200000000000003E-3</v>
      </c>
      <c r="R220" s="136">
        <f>Q220*H220</f>
        <v>6.9760000000000004E-4</v>
      </c>
      <c r="S220" s="136">
        <v>0</v>
      </c>
      <c r="T220" s="137">
        <f>S220*H220</f>
        <v>0</v>
      </c>
      <c r="AR220" s="138" t="s">
        <v>318</v>
      </c>
      <c r="AT220" s="138" t="s">
        <v>304</v>
      </c>
      <c r="AU220" s="138" t="s">
        <v>86</v>
      </c>
      <c r="AY220" s="14" t="s">
        <v>129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4" t="s">
        <v>84</v>
      </c>
      <c r="BK220" s="139">
        <f>ROUND(I220*H220,2)</f>
        <v>0</v>
      </c>
      <c r="BL220" s="14" t="s">
        <v>221</v>
      </c>
      <c r="BM220" s="138" t="s">
        <v>446</v>
      </c>
    </row>
    <row r="221" spans="2:65" s="1" customFormat="1" ht="21.75" customHeight="1" x14ac:dyDescent="0.2">
      <c r="B221" s="29"/>
      <c r="C221" s="127" t="s">
        <v>447</v>
      </c>
      <c r="D221" s="127" t="s">
        <v>130</v>
      </c>
      <c r="E221" s="128" t="s">
        <v>448</v>
      </c>
      <c r="F221" s="129" t="s">
        <v>449</v>
      </c>
      <c r="G221" s="130" t="s">
        <v>302</v>
      </c>
      <c r="H221" s="131">
        <v>32</v>
      </c>
      <c r="I221" s="132"/>
      <c r="J221" s="133">
        <f>ROUND(I221*H221,2)</f>
        <v>0</v>
      </c>
      <c r="K221" s="129" t="s">
        <v>1</v>
      </c>
      <c r="L221" s="29"/>
      <c r="M221" s="134" t="s">
        <v>1</v>
      </c>
      <c r="N221" s="135" t="s">
        <v>41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221</v>
      </c>
      <c r="AT221" s="138" t="s">
        <v>130</v>
      </c>
      <c r="AU221" s="138" t="s">
        <v>86</v>
      </c>
      <c r="AY221" s="14" t="s">
        <v>129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4" t="s">
        <v>84</v>
      </c>
      <c r="BK221" s="139">
        <f>ROUND(I221*H221,2)</f>
        <v>0</v>
      </c>
      <c r="BL221" s="14" t="s">
        <v>221</v>
      </c>
      <c r="BM221" s="138" t="s">
        <v>450</v>
      </c>
    </row>
    <row r="222" spans="2:65" s="1" customFormat="1" ht="24.15" customHeight="1" x14ac:dyDescent="0.2">
      <c r="B222" s="29"/>
      <c r="C222" s="127" t="s">
        <v>451</v>
      </c>
      <c r="D222" s="127" t="s">
        <v>130</v>
      </c>
      <c r="E222" s="128" t="s">
        <v>452</v>
      </c>
      <c r="F222" s="129" t="s">
        <v>453</v>
      </c>
      <c r="G222" s="130" t="s">
        <v>164</v>
      </c>
      <c r="H222" s="131">
        <v>601.72500000000002</v>
      </c>
      <c r="I222" s="132"/>
      <c r="J222" s="133">
        <f>ROUND(I222*H222,2)</f>
        <v>0</v>
      </c>
      <c r="K222" s="129" t="s">
        <v>165</v>
      </c>
      <c r="L222" s="29"/>
      <c r="M222" s="134" t="s">
        <v>1</v>
      </c>
      <c r="N222" s="135" t="s">
        <v>41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221</v>
      </c>
      <c r="AT222" s="138" t="s">
        <v>130</v>
      </c>
      <c r="AU222" s="138" t="s">
        <v>86</v>
      </c>
      <c r="AY222" s="14" t="s">
        <v>129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4" t="s">
        <v>84</v>
      </c>
      <c r="BK222" s="139">
        <f>ROUND(I222*H222,2)</f>
        <v>0</v>
      </c>
      <c r="BL222" s="14" t="s">
        <v>221</v>
      </c>
      <c r="BM222" s="138" t="s">
        <v>454</v>
      </c>
    </row>
    <row r="223" spans="2:65" s="12" customFormat="1" x14ac:dyDescent="0.2">
      <c r="B223" s="147"/>
      <c r="D223" s="148" t="s">
        <v>167</v>
      </c>
      <c r="E223" s="149" t="s">
        <v>1</v>
      </c>
      <c r="F223" s="150" t="s">
        <v>455</v>
      </c>
      <c r="H223" s="151">
        <v>601.72500000000002</v>
      </c>
      <c r="I223" s="152"/>
      <c r="L223" s="147"/>
      <c r="M223" s="153"/>
      <c r="T223" s="154"/>
      <c r="AT223" s="149" t="s">
        <v>167</v>
      </c>
      <c r="AU223" s="149" t="s">
        <v>86</v>
      </c>
      <c r="AV223" s="12" t="s">
        <v>86</v>
      </c>
      <c r="AW223" s="12" t="s">
        <v>32</v>
      </c>
      <c r="AX223" s="12" t="s">
        <v>84</v>
      </c>
      <c r="AY223" s="149" t="s">
        <v>129</v>
      </c>
    </row>
    <row r="224" spans="2:65" s="1" customFormat="1" ht="24.15" customHeight="1" x14ac:dyDescent="0.2">
      <c r="B224" s="29"/>
      <c r="C224" s="127" t="s">
        <v>456</v>
      </c>
      <c r="D224" s="127" t="s">
        <v>130</v>
      </c>
      <c r="E224" s="128" t="s">
        <v>457</v>
      </c>
      <c r="F224" s="129" t="s">
        <v>458</v>
      </c>
      <c r="G224" s="130" t="s">
        <v>243</v>
      </c>
      <c r="H224" s="131">
        <v>5</v>
      </c>
      <c r="I224" s="132"/>
      <c r="J224" s="133">
        <f>ROUND(I224*H224,2)</f>
        <v>0</v>
      </c>
      <c r="K224" s="129" t="s">
        <v>165</v>
      </c>
      <c r="L224" s="29"/>
      <c r="M224" s="134" t="s">
        <v>1</v>
      </c>
      <c r="N224" s="135" t="s">
        <v>41</v>
      </c>
      <c r="P224" s="136">
        <f>O224*H224</f>
        <v>0</v>
      </c>
      <c r="Q224" s="136">
        <v>1.7520000000000001E-2</v>
      </c>
      <c r="R224" s="136">
        <f>Q224*H224</f>
        <v>8.7600000000000011E-2</v>
      </c>
      <c r="S224" s="136">
        <v>0</v>
      </c>
      <c r="T224" s="137">
        <f>S224*H224</f>
        <v>0</v>
      </c>
      <c r="AR224" s="138" t="s">
        <v>221</v>
      </c>
      <c r="AT224" s="138" t="s">
        <v>130</v>
      </c>
      <c r="AU224" s="138" t="s">
        <v>86</v>
      </c>
      <c r="AY224" s="14" t="s">
        <v>129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4" t="s">
        <v>84</v>
      </c>
      <c r="BK224" s="139">
        <f>ROUND(I224*H224,2)</f>
        <v>0</v>
      </c>
      <c r="BL224" s="14" t="s">
        <v>221</v>
      </c>
      <c r="BM224" s="138" t="s">
        <v>459</v>
      </c>
    </row>
    <row r="225" spans="2:65" s="12" customFormat="1" x14ac:dyDescent="0.2">
      <c r="B225" s="147"/>
      <c r="D225" s="148" t="s">
        <v>167</v>
      </c>
      <c r="E225" s="149" t="s">
        <v>1</v>
      </c>
      <c r="F225" s="150" t="s">
        <v>460</v>
      </c>
      <c r="H225" s="151">
        <v>5</v>
      </c>
      <c r="I225" s="152"/>
      <c r="L225" s="147"/>
      <c r="M225" s="153"/>
      <c r="T225" s="154"/>
      <c r="AT225" s="149" t="s">
        <v>167</v>
      </c>
      <c r="AU225" s="149" t="s">
        <v>86</v>
      </c>
      <c r="AV225" s="12" t="s">
        <v>86</v>
      </c>
      <c r="AW225" s="12" t="s">
        <v>32</v>
      </c>
      <c r="AX225" s="12" t="s">
        <v>84</v>
      </c>
      <c r="AY225" s="149" t="s">
        <v>129</v>
      </c>
    </row>
    <row r="226" spans="2:65" s="1" customFormat="1" ht="24.15" customHeight="1" x14ac:dyDescent="0.2">
      <c r="B226" s="29"/>
      <c r="C226" s="127" t="s">
        <v>461</v>
      </c>
      <c r="D226" s="127" t="s">
        <v>130</v>
      </c>
      <c r="E226" s="128" t="s">
        <v>462</v>
      </c>
      <c r="F226" s="129" t="s">
        <v>463</v>
      </c>
      <c r="G226" s="130" t="s">
        <v>243</v>
      </c>
      <c r="H226" s="131">
        <v>6.4</v>
      </c>
      <c r="I226" s="132"/>
      <c r="J226" s="133">
        <f>ROUND(I226*H226,2)</f>
        <v>0</v>
      </c>
      <c r="K226" s="129" t="s">
        <v>165</v>
      </c>
      <c r="L226" s="29"/>
      <c r="M226" s="134" t="s">
        <v>1</v>
      </c>
      <c r="N226" s="135" t="s">
        <v>41</v>
      </c>
      <c r="P226" s="136">
        <f>O226*H226</f>
        <v>0</v>
      </c>
      <c r="Q226" s="136">
        <v>2.733E-2</v>
      </c>
      <c r="R226" s="136">
        <f>Q226*H226</f>
        <v>0.17491200000000001</v>
      </c>
      <c r="S226" s="136">
        <v>0</v>
      </c>
      <c r="T226" s="137">
        <f>S226*H226</f>
        <v>0</v>
      </c>
      <c r="AR226" s="138" t="s">
        <v>221</v>
      </c>
      <c r="AT226" s="138" t="s">
        <v>130</v>
      </c>
      <c r="AU226" s="138" t="s">
        <v>86</v>
      </c>
      <c r="AY226" s="14" t="s">
        <v>129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4" t="s">
        <v>84</v>
      </c>
      <c r="BK226" s="139">
        <f>ROUND(I226*H226,2)</f>
        <v>0</v>
      </c>
      <c r="BL226" s="14" t="s">
        <v>221</v>
      </c>
      <c r="BM226" s="138" t="s">
        <v>464</v>
      </c>
    </row>
    <row r="227" spans="2:65" s="12" customFormat="1" x14ac:dyDescent="0.2">
      <c r="B227" s="147"/>
      <c r="D227" s="148" t="s">
        <v>167</v>
      </c>
      <c r="E227" s="149" t="s">
        <v>1</v>
      </c>
      <c r="F227" s="150" t="s">
        <v>465</v>
      </c>
      <c r="H227" s="151">
        <v>6.4</v>
      </c>
      <c r="I227" s="152"/>
      <c r="L227" s="147"/>
      <c r="M227" s="153"/>
      <c r="T227" s="154"/>
      <c r="AT227" s="149" t="s">
        <v>167</v>
      </c>
      <c r="AU227" s="149" t="s">
        <v>86</v>
      </c>
      <c r="AV227" s="12" t="s">
        <v>86</v>
      </c>
      <c r="AW227" s="12" t="s">
        <v>32</v>
      </c>
      <c r="AX227" s="12" t="s">
        <v>84</v>
      </c>
      <c r="AY227" s="149" t="s">
        <v>129</v>
      </c>
    </row>
    <row r="228" spans="2:65" s="1" customFormat="1" ht="16.5" customHeight="1" x14ac:dyDescent="0.2">
      <c r="B228" s="29"/>
      <c r="C228" s="127" t="s">
        <v>466</v>
      </c>
      <c r="D228" s="127" t="s">
        <v>130</v>
      </c>
      <c r="E228" s="128" t="s">
        <v>467</v>
      </c>
      <c r="F228" s="129" t="s">
        <v>468</v>
      </c>
      <c r="G228" s="130" t="s">
        <v>243</v>
      </c>
      <c r="H228" s="131">
        <v>684.65</v>
      </c>
      <c r="I228" s="132"/>
      <c r="J228" s="133">
        <f>ROUND(I228*H228,2)</f>
        <v>0</v>
      </c>
      <c r="K228" s="129" t="s">
        <v>165</v>
      </c>
      <c r="L228" s="29"/>
      <c r="M228" s="134" t="s">
        <v>1</v>
      </c>
      <c r="N228" s="135" t="s">
        <v>41</v>
      </c>
      <c r="P228" s="136">
        <f>O228*H228</f>
        <v>0</v>
      </c>
      <c r="Q228" s="136">
        <v>1.0000000000000001E-5</v>
      </c>
      <c r="R228" s="136">
        <f>Q228*H228</f>
        <v>6.8465000000000002E-3</v>
      </c>
      <c r="S228" s="136">
        <v>0</v>
      </c>
      <c r="T228" s="137">
        <f>S228*H228</f>
        <v>0</v>
      </c>
      <c r="AR228" s="138" t="s">
        <v>221</v>
      </c>
      <c r="AT228" s="138" t="s">
        <v>130</v>
      </c>
      <c r="AU228" s="138" t="s">
        <v>86</v>
      </c>
      <c r="AY228" s="14" t="s">
        <v>129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4" t="s">
        <v>84</v>
      </c>
      <c r="BK228" s="139">
        <f>ROUND(I228*H228,2)</f>
        <v>0</v>
      </c>
      <c r="BL228" s="14" t="s">
        <v>221</v>
      </c>
      <c r="BM228" s="138" t="s">
        <v>469</v>
      </c>
    </row>
    <row r="229" spans="2:65" s="12" customFormat="1" x14ac:dyDescent="0.2">
      <c r="B229" s="147"/>
      <c r="D229" s="148" t="s">
        <v>167</v>
      </c>
      <c r="E229" s="149" t="s">
        <v>1</v>
      </c>
      <c r="F229" s="150" t="s">
        <v>470</v>
      </c>
      <c r="H229" s="151">
        <v>351.45</v>
      </c>
      <c r="I229" s="152"/>
      <c r="L229" s="147"/>
      <c r="M229" s="153"/>
      <c r="T229" s="154"/>
      <c r="AT229" s="149" t="s">
        <v>167</v>
      </c>
      <c r="AU229" s="149" t="s">
        <v>86</v>
      </c>
      <c r="AV229" s="12" t="s">
        <v>86</v>
      </c>
      <c r="AW229" s="12" t="s">
        <v>32</v>
      </c>
      <c r="AX229" s="12" t="s">
        <v>76</v>
      </c>
      <c r="AY229" s="149" t="s">
        <v>129</v>
      </c>
    </row>
    <row r="230" spans="2:65" s="12" customFormat="1" x14ac:dyDescent="0.2">
      <c r="B230" s="147"/>
      <c r="D230" s="148" t="s">
        <v>167</v>
      </c>
      <c r="E230" s="149" t="s">
        <v>1</v>
      </c>
      <c r="F230" s="150" t="s">
        <v>471</v>
      </c>
      <c r="H230" s="151">
        <v>248.6</v>
      </c>
      <c r="I230" s="152"/>
      <c r="L230" s="147"/>
      <c r="M230" s="153"/>
      <c r="T230" s="154"/>
      <c r="AT230" s="149" t="s">
        <v>167</v>
      </c>
      <c r="AU230" s="149" t="s">
        <v>86</v>
      </c>
      <c r="AV230" s="12" t="s">
        <v>86</v>
      </c>
      <c r="AW230" s="12" t="s">
        <v>32</v>
      </c>
      <c r="AX230" s="12" t="s">
        <v>76</v>
      </c>
      <c r="AY230" s="149" t="s">
        <v>129</v>
      </c>
    </row>
    <row r="231" spans="2:65" s="12" customFormat="1" x14ac:dyDescent="0.2">
      <c r="B231" s="147"/>
      <c r="D231" s="148" t="s">
        <v>167</v>
      </c>
      <c r="E231" s="149" t="s">
        <v>1</v>
      </c>
      <c r="F231" s="150" t="s">
        <v>472</v>
      </c>
      <c r="H231" s="151">
        <v>63</v>
      </c>
      <c r="I231" s="152"/>
      <c r="L231" s="147"/>
      <c r="M231" s="153"/>
      <c r="T231" s="154"/>
      <c r="AT231" s="149" t="s">
        <v>167</v>
      </c>
      <c r="AU231" s="149" t="s">
        <v>86</v>
      </c>
      <c r="AV231" s="12" t="s">
        <v>86</v>
      </c>
      <c r="AW231" s="12" t="s">
        <v>32</v>
      </c>
      <c r="AX231" s="12" t="s">
        <v>76</v>
      </c>
      <c r="AY231" s="149" t="s">
        <v>129</v>
      </c>
    </row>
    <row r="232" spans="2:65" s="12" customFormat="1" x14ac:dyDescent="0.2">
      <c r="B232" s="147"/>
      <c r="D232" s="148" t="s">
        <v>167</v>
      </c>
      <c r="E232" s="149" t="s">
        <v>1</v>
      </c>
      <c r="F232" s="150" t="s">
        <v>473</v>
      </c>
      <c r="H232" s="151">
        <v>21.6</v>
      </c>
      <c r="I232" s="152"/>
      <c r="L232" s="147"/>
      <c r="M232" s="153"/>
      <c r="T232" s="154"/>
      <c r="AT232" s="149" t="s">
        <v>167</v>
      </c>
      <c r="AU232" s="149" t="s">
        <v>86</v>
      </c>
      <c r="AV232" s="12" t="s">
        <v>86</v>
      </c>
      <c r="AW232" s="12" t="s">
        <v>32</v>
      </c>
      <c r="AX232" s="12" t="s">
        <v>76</v>
      </c>
      <c r="AY232" s="149" t="s">
        <v>129</v>
      </c>
    </row>
    <row r="233" spans="2:65" s="1" customFormat="1" ht="24.15" customHeight="1" x14ac:dyDescent="0.2">
      <c r="B233" s="29"/>
      <c r="C233" s="158" t="s">
        <v>99</v>
      </c>
      <c r="D233" s="158" t="s">
        <v>304</v>
      </c>
      <c r="E233" s="159" t="s">
        <v>474</v>
      </c>
      <c r="F233" s="160" t="s">
        <v>475</v>
      </c>
      <c r="G233" s="161" t="s">
        <v>171</v>
      </c>
      <c r="H233" s="162">
        <v>3.093</v>
      </c>
      <c r="I233" s="163"/>
      <c r="J233" s="164">
        <f>ROUND(I233*H233,2)</f>
        <v>0</v>
      </c>
      <c r="K233" s="160" t="s">
        <v>165</v>
      </c>
      <c r="L233" s="165"/>
      <c r="M233" s="166" t="s">
        <v>1</v>
      </c>
      <c r="N233" s="167" t="s">
        <v>41</v>
      </c>
      <c r="P233" s="136">
        <f>O233*H233</f>
        <v>0</v>
      </c>
      <c r="Q233" s="136">
        <v>0.44</v>
      </c>
      <c r="R233" s="136">
        <f>Q233*H233</f>
        <v>1.3609199999999999</v>
      </c>
      <c r="S233" s="136">
        <v>0</v>
      </c>
      <c r="T233" s="137">
        <f>S233*H233</f>
        <v>0</v>
      </c>
      <c r="AR233" s="138" t="s">
        <v>318</v>
      </c>
      <c r="AT233" s="138" t="s">
        <v>304</v>
      </c>
      <c r="AU233" s="138" t="s">
        <v>86</v>
      </c>
      <c r="AY233" s="14" t="s">
        <v>129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4" t="s">
        <v>84</v>
      </c>
      <c r="BK233" s="139">
        <f>ROUND(I233*H233,2)</f>
        <v>0</v>
      </c>
      <c r="BL233" s="14" t="s">
        <v>221</v>
      </c>
      <c r="BM233" s="138" t="s">
        <v>476</v>
      </c>
    </row>
    <row r="234" spans="2:65" s="12" customFormat="1" x14ac:dyDescent="0.2">
      <c r="B234" s="147"/>
      <c r="D234" s="148" t="s">
        <v>167</v>
      </c>
      <c r="E234" s="149" t="s">
        <v>1</v>
      </c>
      <c r="F234" s="150" t="s">
        <v>477</v>
      </c>
      <c r="H234" s="151">
        <v>2.8119999999999998</v>
      </c>
      <c r="I234" s="152"/>
      <c r="L234" s="147"/>
      <c r="M234" s="153"/>
      <c r="T234" s="154"/>
      <c r="AT234" s="149" t="s">
        <v>167</v>
      </c>
      <c r="AU234" s="149" t="s">
        <v>86</v>
      </c>
      <c r="AV234" s="12" t="s">
        <v>86</v>
      </c>
      <c r="AW234" s="12" t="s">
        <v>32</v>
      </c>
      <c r="AX234" s="12" t="s">
        <v>76</v>
      </c>
      <c r="AY234" s="149" t="s">
        <v>129</v>
      </c>
    </row>
    <row r="235" spans="2:65" s="12" customFormat="1" x14ac:dyDescent="0.2">
      <c r="B235" s="147"/>
      <c r="D235" s="148" t="s">
        <v>167</v>
      </c>
      <c r="F235" s="150" t="s">
        <v>478</v>
      </c>
      <c r="H235" s="151">
        <v>3.093</v>
      </c>
      <c r="I235" s="152"/>
      <c r="L235" s="147"/>
      <c r="M235" s="153"/>
      <c r="T235" s="154"/>
      <c r="AT235" s="149" t="s">
        <v>167</v>
      </c>
      <c r="AU235" s="149" t="s">
        <v>86</v>
      </c>
      <c r="AV235" s="12" t="s">
        <v>86</v>
      </c>
      <c r="AW235" s="12" t="s">
        <v>4</v>
      </c>
      <c r="AX235" s="12" t="s">
        <v>84</v>
      </c>
      <c r="AY235" s="149" t="s">
        <v>129</v>
      </c>
    </row>
    <row r="236" spans="2:65" s="1" customFormat="1" ht="24.15" customHeight="1" x14ac:dyDescent="0.2">
      <c r="B236" s="29"/>
      <c r="C236" s="158" t="s">
        <v>479</v>
      </c>
      <c r="D236" s="158" t="s">
        <v>304</v>
      </c>
      <c r="E236" s="159" t="s">
        <v>480</v>
      </c>
      <c r="F236" s="160" t="s">
        <v>481</v>
      </c>
      <c r="G236" s="161" t="s">
        <v>171</v>
      </c>
      <c r="H236" s="162">
        <v>1.3120000000000001</v>
      </c>
      <c r="I236" s="163"/>
      <c r="J236" s="164">
        <f>ROUND(I236*H236,2)</f>
        <v>0</v>
      </c>
      <c r="K236" s="160" t="s">
        <v>165</v>
      </c>
      <c r="L236" s="165"/>
      <c r="M236" s="166" t="s">
        <v>1</v>
      </c>
      <c r="N236" s="167" t="s">
        <v>41</v>
      </c>
      <c r="P236" s="136">
        <f>O236*H236</f>
        <v>0</v>
      </c>
      <c r="Q236" s="136">
        <v>0.44</v>
      </c>
      <c r="R236" s="136">
        <f>Q236*H236</f>
        <v>0.57728000000000002</v>
      </c>
      <c r="S236" s="136">
        <v>0</v>
      </c>
      <c r="T236" s="137">
        <f>S236*H236</f>
        <v>0</v>
      </c>
      <c r="AR236" s="138" t="s">
        <v>318</v>
      </c>
      <c r="AT236" s="138" t="s">
        <v>304</v>
      </c>
      <c r="AU236" s="138" t="s">
        <v>86</v>
      </c>
      <c r="AY236" s="14" t="s">
        <v>129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4" t="s">
        <v>84</v>
      </c>
      <c r="BK236" s="139">
        <f>ROUND(I236*H236,2)</f>
        <v>0</v>
      </c>
      <c r="BL236" s="14" t="s">
        <v>221</v>
      </c>
      <c r="BM236" s="138" t="s">
        <v>482</v>
      </c>
    </row>
    <row r="237" spans="2:65" s="12" customFormat="1" x14ac:dyDescent="0.2">
      <c r="B237" s="147"/>
      <c r="D237" s="148" t="s">
        <v>167</v>
      </c>
      <c r="E237" s="149" t="s">
        <v>1</v>
      </c>
      <c r="F237" s="150" t="s">
        <v>483</v>
      </c>
      <c r="H237" s="151">
        <v>1.1930000000000001</v>
      </c>
      <c r="I237" s="152"/>
      <c r="L237" s="147"/>
      <c r="M237" s="153"/>
      <c r="T237" s="154"/>
      <c r="AT237" s="149" t="s">
        <v>167</v>
      </c>
      <c r="AU237" s="149" t="s">
        <v>86</v>
      </c>
      <c r="AV237" s="12" t="s">
        <v>86</v>
      </c>
      <c r="AW237" s="12" t="s">
        <v>32</v>
      </c>
      <c r="AX237" s="12" t="s">
        <v>84</v>
      </c>
      <c r="AY237" s="149" t="s">
        <v>129</v>
      </c>
    </row>
    <row r="238" spans="2:65" s="12" customFormat="1" x14ac:dyDescent="0.2">
      <c r="B238" s="147"/>
      <c r="D238" s="148" t="s">
        <v>167</v>
      </c>
      <c r="F238" s="150" t="s">
        <v>484</v>
      </c>
      <c r="H238" s="151">
        <v>1.3120000000000001</v>
      </c>
      <c r="I238" s="152"/>
      <c r="L238" s="147"/>
      <c r="M238" s="153"/>
      <c r="T238" s="154"/>
      <c r="AT238" s="149" t="s">
        <v>167</v>
      </c>
      <c r="AU238" s="149" t="s">
        <v>86</v>
      </c>
      <c r="AV238" s="12" t="s">
        <v>86</v>
      </c>
      <c r="AW238" s="12" t="s">
        <v>4</v>
      </c>
      <c r="AX238" s="12" t="s">
        <v>84</v>
      </c>
      <c r="AY238" s="149" t="s">
        <v>129</v>
      </c>
    </row>
    <row r="239" spans="2:65" s="1" customFormat="1" ht="16.5" customHeight="1" x14ac:dyDescent="0.2">
      <c r="B239" s="29"/>
      <c r="C239" s="158" t="s">
        <v>485</v>
      </c>
      <c r="D239" s="158" t="s">
        <v>304</v>
      </c>
      <c r="E239" s="159" t="s">
        <v>486</v>
      </c>
      <c r="F239" s="160" t="s">
        <v>487</v>
      </c>
      <c r="G239" s="161" t="s">
        <v>302</v>
      </c>
      <c r="H239" s="162">
        <v>315</v>
      </c>
      <c r="I239" s="163"/>
      <c r="J239" s="164">
        <f>ROUND(I239*H239,2)</f>
        <v>0</v>
      </c>
      <c r="K239" s="160" t="s">
        <v>165</v>
      </c>
      <c r="L239" s="165"/>
      <c r="M239" s="166" t="s">
        <v>1</v>
      </c>
      <c r="N239" s="167" t="s">
        <v>41</v>
      </c>
      <c r="P239" s="136">
        <f>O239*H239</f>
        <v>0</v>
      </c>
      <c r="Q239" s="136">
        <v>5.0000000000000001E-4</v>
      </c>
      <c r="R239" s="136">
        <f>Q239*H239</f>
        <v>0.1575</v>
      </c>
      <c r="S239" s="136">
        <v>0</v>
      </c>
      <c r="T239" s="137">
        <f>S239*H239</f>
        <v>0</v>
      </c>
      <c r="AR239" s="138" t="s">
        <v>318</v>
      </c>
      <c r="AT239" s="138" t="s">
        <v>304</v>
      </c>
      <c r="AU239" s="138" t="s">
        <v>86</v>
      </c>
      <c r="AY239" s="14" t="s">
        <v>129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4" t="s">
        <v>84</v>
      </c>
      <c r="BK239" s="139">
        <f>ROUND(I239*H239,2)</f>
        <v>0</v>
      </c>
      <c r="BL239" s="14" t="s">
        <v>221</v>
      </c>
      <c r="BM239" s="138" t="s">
        <v>488</v>
      </c>
    </row>
    <row r="240" spans="2:65" s="1" customFormat="1" ht="16.5" customHeight="1" x14ac:dyDescent="0.2">
      <c r="B240" s="29"/>
      <c r="C240" s="158" t="s">
        <v>489</v>
      </c>
      <c r="D240" s="158" t="s">
        <v>304</v>
      </c>
      <c r="E240" s="159" t="s">
        <v>490</v>
      </c>
      <c r="F240" s="160" t="s">
        <v>491</v>
      </c>
      <c r="G240" s="161" t="s">
        <v>302</v>
      </c>
      <c r="H240" s="162">
        <v>48</v>
      </c>
      <c r="I240" s="163"/>
      <c r="J240" s="164">
        <f>ROUND(I240*H240,2)</f>
        <v>0</v>
      </c>
      <c r="K240" s="160" t="s">
        <v>1</v>
      </c>
      <c r="L240" s="165"/>
      <c r="M240" s="166" t="s">
        <v>1</v>
      </c>
      <c r="N240" s="167" t="s">
        <v>41</v>
      </c>
      <c r="P240" s="136">
        <f>O240*H240</f>
        <v>0</v>
      </c>
      <c r="Q240" s="136">
        <v>5.9999999999999995E-4</v>
      </c>
      <c r="R240" s="136">
        <f>Q240*H240</f>
        <v>2.8799999999999999E-2</v>
      </c>
      <c r="S240" s="136">
        <v>0</v>
      </c>
      <c r="T240" s="137">
        <f>S240*H240</f>
        <v>0</v>
      </c>
      <c r="AR240" s="138" t="s">
        <v>318</v>
      </c>
      <c r="AT240" s="138" t="s">
        <v>304</v>
      </c>
      <c r="AU240" s="138" t="s">
        <v>86</v>
      </c>
      <c r="AY240" s="14" t="s">
        <v>129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4" t="s">
        <v>84</v>
      </c>
      <c r="BK240" s="139">
        <f>ROUND(I240*H240,2)</f>
        <v>0</v>
      </c>
      <c r="BL240" s="14" t="s">
        <v>221</v>
      </c>
      <c r="BM240" s="138" t="s">
        <v>492</v>
      </c>
    </row>
    <row r="241" spans="2:65" s="1" customFormat="1" ht="24.15" customHeight="1" x14ac:dyDescent="0.2">
      <c r="B241" s="29"/>
      <c r="C241" s="127" t="s">
        <v>493</v>
      </c>
      <c r="D241" s="127" t="s">
        <v>130</v>
      </c>
      <c r="E241" s="128" t="s">
        <v>494</v>
      </c>
      <c r="F241" s="129" t="s">
        <v>495</v>
      </c>
      <c r="G241" s="130" t="s">
        <v>243</v>
      </c>
      <c r="H241" s="131">
        <v>250</v>
      </c>
      <c r="I241" s="132"/>
      <c r="J241" s="133">
        <f>ROUND(I241*H241,2)</f>
        <v>0</v>
      </c>
      <c r="K241" s="129" t="s">
        <v>1</v>
      </c>
      <c r="L241" s="29"/>
      <c r="M241" s="134" t="s">
        <v>1</v>
      </c>
      <c r="N241" s="135" t="s">
        <v>41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221</v>
      </c>
      <c r="AT241" s="138" t="s">
        <v>130</v>
      </c>
      <c r="AU241" s="138" t="s">
        <v>86</v>
      </c>
      <c r="AY241" s="14" t="s">
        <v>129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4" t="s">
        <v>84</v>
      </c>
      <c r="BK241" s="139">
        <f>ROUND(I241*H241,2)</f>
        <v>0</v>
      </c>
      <c r="BL241" s="14" t="s">
        <v>221</v>
      </c>
      <c r="BM241" s="138" t="s">
        <v>496</v>
      </c>
    </row>
    <row r="242" spans="2:65" s="1" customFormat="1" ht="16.5" customHeight="1" x14ac:dyDescent="0.2">
      <c r="B242" s="29"/>
      <c r="C242" s="127" t="s">
        <v>497</v>
      </c>
      <c r="D242" s="127" t="s">
        <v>130</v>
      </c>
      <c r="E242" s="128" t="s">
        <v>498</v>
      </c>
      <c r="F242" s="129" t="s">
        <v>499</v>
      </c>
      <c r="G242" s="130" t="s">
        <v>164</v>
      </c>
      <c r="H242" s="131">
        <v>240.69</v>
      </c>
      <c r="I242" s="132"/>
      <c r="J242" s="133">
        <f>ROUND(I242*H242,2)</f>
        <v>0</v>
      </c>
      <c r="K242" s="129" t="s">
        <v>165</v>
      </c>
      <c r="L242" s="29"/>
      <c r="M242" s="134" t="s">
        <v>1</v>
      </c>
      <c r="N242" s="135" t="s">
        <v>41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221</v>
      </c>
      <c r="AT242" s="138" t="s">
        <v>130</v>
      </c>
      <c r="AU242" s="138" t="s">
        <v>86</v>
      </c>
      <c r="AY242" s="14" t="s">
        <v>129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4" t="s">
        <v>84</v>
      </c>
      <c r="BK242" s="139">
        <f>ROUND(I242*H242,2)</f>
        <v>0</v>
      </c>
      <c r="BL242" s="14" t="s">
        <v>221</v>
      </c>
      <c r="BM242" s="138" t="s">
        <v>500</v>
      </c>
    </row>
    <row r="243" spans="2:65" s="12" customFormat="1" x14ac:dyDescent="0.2">
      <c r="B243" s="147"/>
      <c r="D243" s="148" t="s">
        <v>167</v>
      </c>
      <c r="E243" s="149" t="s">
        <v>1</v>
      </c>
      <c r="F243" s="150" t="s">
        <v>168</v>
      </c>
      <c r="H243" s="151">
        <v>240.69</v>
      </c>
      <c r="I243" s="152"/>
      <c r="L243" s="147"/>
      <c r="M243" s="153"/>
      <c r="T243" s="154"/>
      <c r="AT243" s="149" t="s">
        <v>167</v>
      </c>
      <c r="AU243" s="149" t="s">
        <v>86</v>
      </c>
      <c r="AV243" s="12" t="s">
        <v>86</v>
      </c>
      <c r="AW243" s="12" t="s">
        <v>32</v>
      </c>
      <c r="AX243" s="12" t="s">
        <v>84</v>
      </c>
      <c r="AY243" s="149" t="s">
        <v>129</v>
      </c>
    </row>
    <row r="244" spans="2:65" s="1" customFormat="1" ht="21.75" customHeight="1" x14ac:dyDescent="0.2">
      <c r="B244" s="29"/>
      <c r="C244" s="158" t="s">
        <v>501</v>
      </c>
      <c r="D244" s="158" t="s">
        <v>304</v>
      </c>
      <c r="E244" s="159" t="s">
        <v>502</v>
      </c>
      <c r="F244" s="160" t="s">
        <v>503</v>
      </c>
      <c r="G244" s="161" t="s">
        <v>171</v>
      </c>
      <c r="H244" s="162">
        <v>15.885</v>
      </c>
      <c r="I244" s="163"/>
      <c r="J244" s="164">
        <f>ROUND(I244*H244,2)</f>
        <v>0</v>
      </c>
      <c r="K244" s="160" t="s">
        <v>165</v>
      </c>
      <c r="L244" s="165"/>
      <c r="M244" s="166" t="s">
        <v>1</v>
      </c>
      <c r="N244" s="167" t="s">
        <v>41</v>
      </c>
      <c r="P244" s="136">
        <f>O244*H244</f>
        <v>0</v>
      </c>
      <c r="Q244" s="136">
        <v>0.55000000000000004</v>
      </c>
      <c r="R244" s="136">
        <f>Q244*H244</f>
        <v>8.7367500000000007</v>
      </c>
      <c r="S244" s="136">
        <v>0</v>
      </c>
      <c r="T244" s="137">
        <f>S244*H244</f>
        <v>0</v>
      </c>
      <c r="AR244" s="138" t="s">
        <v>318</v>
      </c>
      <c r="AT244" s="138" t="s">
        <v>304</v>
      </c>
      <c r="AU244" s="138" t="s">
        <v>86</v>
      </c>
      <c r="AY244" s="14" t="s">
        <v>129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4" t="s">
        <v>84</v>
      </c>
      <c r="BK244" s="139">
        <f>ROUND(I244*H244,2)</f>
        <v>0</v>
      </c>
      <c r="BL244" s="14" t="s">
        <v>221</v>
      </c>
      <c r="BM244" s="138" t="s">
        <v>504</v>
      </c>
    </row>
    <row r="245" spans="2:65" s="12" customFormat="1" x14ac:dyDescent="0.2">
      <c r="B245" s="147"/>
      <c r="D245" s="148" t="s">
        <v>167</v>
      </c>
      <c r="E245" s="149" t="s">
        <v>1</v>
      </c>
      <c r="F245" s="150" t="s">
        <v>505</v>
      </c>
      <c r="H245" s="151">
        <v>14.441000000000001</v>
      </c>
      <c r="I245" s="152"/>
      <c r="L245" s="147"/>
      <c r="M245" s="153"/>
      <c r="T245" s="154"/>
      <c r="AT245" s="149" t="s">
        <v>167</v>
      </c>
      <c r="AU245" s="149" t="s">
        <v>86</v>
      </c>
      <c r="AV245" s="12" t="s">
        <v>86</v>
      </c>
      <c r="AW245" s="12" t="s">
        <v>32</v>
      </c>
      <c r="AX245" s="12" t="s">
        <v>84</v>
      </c>
      <c r="AY245" s="149" t="s">
        <v>129</v>
      </c>
    </row>
    <row r="246" spans="2:65" s="12" customFormat="1" x14ac:dyDescent="0.2">
      <c r="B246" s="147"/>
      <c r="D246" s="148" t="s">
        <v>167</v>
      </c>
      <c r="F246" s="150" t="s">
        <v>506</v>
      </c>
      <c r="H246" s="151">
        <v>15.885</v>
      </c>
      <c r="I246" s="152"/>
      <c r="L246" s="147"/>
      <c r="M246" s="153"/>
      <c r="T246" s="154"/>
      <c r="AT246" s="149" t="s">
        <v>167</v>
      </c>
      <c r="AU246" s="149" t="s">
        <v>86</v>
      </c>
      <c r="AV246" s="12" t="s">
        <v>86</v>
      </c>
      <c r="AW246" s="12" t="s">
        <v>4</v>
      </c>
      <c r="AX246" s="12" t="s">
        <v>84</v>
      </c>
      <c r="AY246" s="149" t="s">
        <v>129</v>
      </c>
    </row>
    <row r="247" spans="2:65" s="1" customFormat="1" ht="24.15" customHeight="1" x14ac:dyDescent="0.2">
      <c r="B247" s="29"/>
      <c r="C247" s="127" t="s">
        <v>507</v>
      </c>
      <c r="D247" s="127" t="s">
        <v>130</v>
      </c>
      <c r="E247" s="128" t="s">
        <v>508</v>
      </c>
      <c r="F247" s="129" t="s">
        <v>509</v>
      </c>
      <c r="G247" s="130" t="s">
        <v>164</v>
      </c>
      <c r="H247" s="131">
        <v>481.38</v>
      </c>
      <c r="I247" s="132"/>
      <c r="J247" s="133">
        <f>ROUND(I247*H247,2)</f>
        <v>0</v>
      </c>
      <c r="K247" s="129" t="s">
        <v>165</v>
      </c>
      <c r="L247" s="29"/>
      <c r="M247" s="134" t="s">
        <v>1</v>
      </c>
      <c r="N247" s="135" t="s">
        <v>41</v>
      </c>
      <c r="P247" s="136">
        <f>O247*H247</f>
        <v>0</v>
      </c>
      <c r="Q247" s="136">
        <v>1.8000000000000001E-4</v>
      </c>
      <c r="R247" s="136">
        <f>Q247*H247</f>
        <v>8.66484E-2</v>
      </c>
      <c r="S247" s="136">
        <v>0</v>
      </c>
      <c r="T247" s="137">
        <f>S247*H247</f>
        <v>0</v>
      </c>
      <c r="AR247" s="138" t="s">
        <v>221</v>
      </c>
      <c r="AT247" s="138" t="s">
        <v>130</v>
      </c>
      <c r="AU247" s="138" t="s">
        <v>86</v>
      </c>
      <c r="AY247" s="14" t="s">
        <v>129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4" t="s">
        <v>84</v>
      </c>
      <c r="BK247" s="139">
        <f>ROUND(I247*H247,2)</f>
        <v>0</v>
      </c>
      <c r="BL247" s="14" t="s">
        <v>221</v>
      </c>
      <c r="BM247" s="138" t="s">
        <v>510</v>
      </c>
    </row>
    <row r="248" spans="2:65" s="12" customFormat="1" x14ac:dyDescent="0.2">
      <c r="B248" s="147"/>
      <c r="D248" s="148" t="s">
        <v>167</v>
      </c>
      <c r="E248" s="149" t="s">
        <v>1</v>
      </c>
      <c r="F248" s="150" t="s">
        <v>511</v>
      </c>
      <c r="H248" s="151">
        <v>481.38</v>
      </c>
      <c r="I248" s="152"/>
      <c r="L248" s="147"/>
      <c r="M248" s="153"/>
      <c r="T248" s="154"/>
      <c r="AT248" s="149" t="s">
        <v>167</v>
      </c>
      <c r="AU248" s="149" t="s">
        <v>86</v>
      </c>
      <c r="AV248" s="12" t="s">
        <v>86</v>
      </c>
      <c r="AW248" s="12" t="s">
        <v>32</v>
      </c>
      <c r="AX248" s="12" t="s">
        <v>84</v>
      </c>
      <c r="AY248" s="149" t="s">
        <v>129</v>
      </c>
    </row>
    <row r="249" spans="2:65" s="1" customFormat="1" ht="24.15" customHeight="1" x14ac:dyDescent="0.2">
      <c r="B249" s="29"/>
      <c r="C249" s="127" t="s">
        <v>512</v>
      </c>
      <c r="D249" s="127" t="s">
        <v>130</v>
      </c>
      <c r="E249" s="128" t="s">
        <v>513</v>
      </c>
      <c r="F249" s="129" t="s">
        <v>514</v>
      </c>
      <c r="G249" s="130" t="s">
        <v>164</v>
      </c>
      <c r="H249" s="131">
        <v>240.69</v>
      </c>
      <c r="I249" s="132"/>
      <c r="J249" s="133">
        <f>ROUND(I249*H249,2)</f>
        <v>0</v>
      </c>
      <c r="K249" s="129" t="s">
        <v>165</v>
      </c>
      <c r="L249" s="29"/>
      <c r="M249" s="134" t="s">
        <v>1</v>
      </c>
      <c r="N249" s="135" t="s">
        <v>41</v>
      </c>
      <c r="P249" s="136">
        <f>O249*H249</f>
        <v>0</v>
      </c>
      <c r="Q249" s="136">
        <v>1.5720000000000001E-2</v>
      </c>
      <c r="R249" s="136">
        <f>Q249*H249</f>
        <v>3.7836468000000001</v>
      </c>
      <c r="S249" s="136">
        <v>0</v>
      </c>
      <c r="T249" s="137">
        <f>S249*H249</f>
        <v>0</v>
      </c>
      <c r="AR249" s="138" t="s">
        <v>221</v>
      </c>
      <c r="AT249" s="138" t="s">
        <v>130</v>
      </c>
      <c r="AU249" s="138" t="s">
        <v>86</v>
      </c>
      <c r="AY249" s="14" t="s">
        <v>129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4" t="s">
        <v>84</v>
      </c>
      <c r="BK249" s="139">
        <f>ROUND(I249*H249,2)</f>
        <v>0</v>
      </c>
      <c r="BL249" s="14" t="s">
        <v>221</v>
      </c>
      <c r="BM249" s="138" t="s">
        <v>515</v>
      </c>
    </row>
    <row r="250" spans="2:65" s="12" customFormat="1" x14ac:dyDescent="0.2">
      <c r="B250" s="147"/>
      <c r="D250" s="148" t="s">
        <v>167</v>
      </c>
      <c r="E250" s="149" t="s">
        <v>1</v>
      </c>
      <c r="F250" s="150" t="s">
        <v>168</v>
      </c>
      <c r="H250" s="151">
        <v>240.69</v>
      </c>
      <c r="I250" s="152"/>
      <c r="L250" s="147"/>
      <c r="M250" s="153"/>
      <c r="T250" s="154"/>
      <c r="AT250" s="149" t="s">
        <v>167</v>
      </c>
      <c r="AU250" s="149" t="s">
        <v>86</v>
      </c>
      <c r="AV250" s="12" t="s">
        <v>86</v>
      </c>
      <c r="AW250" s="12" t="s">
        <v>32</v>
      </c>
      <c r="AX250" s="12" t="s">
        <v>84</v>
      </c>
      <c r="AY250" s="149" t="s">
        <v>129</v>
      </c>
    </row>
    <row r="251" spans="2:65" s="1" customFormat="1" ht="24.15" customHeight="1" x14ac:dyDescent="0.2">
      <c r="B251" s="29"/>
      <c r="C251" s="127" t="s">
        <v>516</v>
      </c>
      <c r="D251" s="127" t="s">
        <v>130</v>
      </c>
      <c r="E251" s="128" t="s">
        <v>517</v>
      </c>
      <c r="F251" s="129" t="s">
        <v>518</v>
      </c>
      <c r="G251" s="130" t="s">
        <v>361</v>
      </c>
      <c r="H251" s="168"/>
      <c r="I251" s="132"/>
      <c r="J251" s="133">
        <f>ROUND(I251*H251,2)</f>
        <v>0</v>
      </c>
      <c r="K251" s="129" t="s">
        <v>165</v>
      </c>
      <c r="L251" s="29"/>
      <c r="M251" s="134" t="s">
        <v>1</v>
      </c>
      <c r="N251" s="135" t="s">
        <v>41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221</v>
      </c>
      <c r="AT251" s="138" t="s">
        <v>130</v>
      </c>
      <c r="AU251" s="138" t="s">
        <v>86</v>
      </c>
      <c r="AY251" s="14" t="s">
        <v>129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4" t="s">
        <v>84</v>
      </c>
      <c r="BK251" s="139">
        <f>ROUND(I251*H251,2)</f>
        <v>0</v>
      </c>
      <c r="BL251" s="14" t="s">
        <v>221</v>
      </c>
      <c r="BM251" s="138" t="s">
        <v>519</v>
      </c>
    </row>
    <row r="252" spans="2:65" s="11" customFormat="1" ht="22.95" customHeight="1" x14ac:dyDescent="0.25">
      <c r="B252" s="117"/>
      <c r="D252" s="118" t="s">
        <v>75</v>
      </c>
      <c r="E252" s="140" t="s">
        <v>520</v>
      </c>
      <c r="F252" s="140" t="s">
        <v>521</v>
      </c>
      <c r="I252" s="120"/>
      <c r="J252" s="141">
        <f>BK252</f>
        <v>0</v>
      </c>
      <c r="L252" s="117"/>
      <c r="M252" s="122"/>
      <c r="P252" s="123">
        <f>SUM(P253:P270)</f>
        <v>0</v>
      </c>
      <c r="R252" s="123">
        <f>SUM(R253:R270)</f>
        <v>14.242355733846999</v>
      </c>
      <c r="T252" s="124">
        <f>SUM(T253:T270)</f>
        <v>0</v>
      </c>
      <c r="AR252" s="118" t="s">
        <v>86</v>
      </c>
      <c r="AT252" s="125" t="s">
        <v>75</v>
      </c>
      <c r="AU252" s="125" t="s">
        <v>84</v>
      </c>
      <c r="AY252" s="118" t="s">
        <v>129</v>
      </c>
      <c r="BK252" s="126">
        <f>SUM(BK253:BK270)</f>
        <v>0</v>
      </c>
    </row>
    <row r="253" spans="2:65" s="1" customFormat="1" ht="24.15" customHeight="1" x14ac:dyDescent="0.2">
      <c r="B253" s="29"/>
      <c r="C253" s="127" t="s">
        <v>522</v>
      </c>
      <c r="D253" s="127" t="s">
        <v>130</v>
      </c>
      <c r="E253" s="128" t="s">
        <v>523</v>
      </c>
      <c r="F253" s="129" t="s">
        <v>524</v>
      </c>
      <c r="G253" s="130" t="s">
        <v>164</v>
      </c>
      <c r="H253" s="131">
        <v>16.687999999999999</v>
      </c>
      <c r="I253" s="132"/>
      <c r="J253" s="133">
        <f>ROUND(I253*H253,2)</f>
        <v>0</v>
      </c>
      <c r="K253" s="129" t="s">
        <v>165</v>
      </c>
      <c r="L253" s="29"/>
      <c r="M253" s="134" t="s">
        <v>1</v>
      </c>
      <c r="N253" s="135" t="s">
        <v>41</v>
      </c>
      <c r="P253" s="136">
        <f>O253*H253</f>
        <v>0</v>
      </c>
      <c r="Q253" s="136">
        <v>3.3599999999999998E-2</v>
      </c>
      <c r="R253" s="136">
        <f>Q253*H253</f>
        <v>0.5607167999999999</v>
      </c>
      <c r="S253" s="136">
        <v>0</v>
      </c>
      <c r="T253" s="137">
        <f>S253*H253</f>
        <v>0</v>
      </c>
      <c r="AR253" s="138" t="s">
        <v>221</v>
      </c>
      <c r="AT253" s="138" t="s">
        <v>130</v>
      </c>
      <c r="AU253" s="138" t="s">
        <v>86</v>
      </c>
      <c r="AY253" s="14" t="s">
        <v>129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4" t="s">
        <v>84</v>
      </c>
      <c r="BK253" s="139">
        <f>ROUND(I253*H253,2)</f>
        <v>0</v>
      </c>
      <c r="BL253" s="14" t="s">
        <v>221</v>
      </c>
      <c r="BM253" s="138" t="s">
        <v>525</v>
      </c>
    </row>
    <row r="254" spans="2:65" s="12" customFormat="1" x14ac:dyDescent="0.2">
      <c r="B254" s="147"/>
      <c r="D254" s="148" t="s">
        <v>167</v>
      </c>
      <c r="E254" s="149" t="s">
        <v>1</v>
      </c>
      <c r="F254" s="150" t="s">
        <v>526</v>
      </c>
      <c r="H254" s="151">
        <v>18.088000000000001</v>
      </c>
      <c r="I254" s="152"/>
      <c r="L254" s="147"/>
      <c r="M254" s="153"/>
      <c r="T254" s="154"/>
      <c r="AT254" s="149" t="s">
        <v>167</v>
      </c>
      <c r="AU254" s="149" t="s">
        <v>86</v>
      </c>
      <c r="AV254" s="12" t="s">
        <v>86</v>
      </c>
      <c r="AW254" s="12" t="s">
        <v>32</v>
      </c>
      <c r="AX254" s="12" t="s">
        <v>76</v>
      </c>
      <c r="AY254" s="149" t="s">
        <v>129</v>
      </c>
    </row>
    <row r="255" spans="2:65" s="12" customFormat="1" x14ac:dyDescent="0.2">
      <c r="B255" s="147"/>
      <c r="D255" s="148" t="s">
        <v>167</v>
      </c>
      <c r="E255" s="149" t="s">
        <v>1</v>
      </c>
      <c r="F255" s="150" t="s">
        <v>527</v>
      </c>
      <c r="H255" s="151">
        <v>-1.4</v>
      </c>
      <c r="I255" s="152"/>
      <c r="L255" s="147"/>
      <c r="M255" s="153"/>
      <c r="T255" s="154"/>
      <c r="AT255" s="149" t="s">
        <v>167</v>
      </c>
      <c r="AU255" s="149" t="s">
        <v>86</v>
      </c>
      <c r="AV255" s="12" t="s">
        <v>86</v>
      </c>
      <c r="AW255" s="12" t="s">
        <v>32</v>
      </c>
      <c r="AX255" s="12" t="s">
        <v>76</v>
      </c>
      <c r="AY255" s="149" t="s">
        <v>129</v>
      </c>
    </row>
    <row r="256" spans="2:65" s="1" customFormat="1" ht="24.15" customHeight="1" x14ac:dyDescent="0.2">
      <c r="B256" s="29"/>
      <c r="C256" s="127" t="s">
        <v>528</v>
      </c>
      <c r="D256" s="127" t="s">
        <v>130</v>
      </c>
      <c r="E256" s="128" t="s">
        <v>529</v>
      </c>
      <c r="F256" s="129" t="s">
        <v>530</v>
      </c>
      <c r="G256" s="130" t="s">
        <v>164</v>
      </c>
      <c r="H256" s="131">
        <v>5.13</v>
      </c>
      <c r="I256" s="132"/>
      <c r="J256" s="133">
        <f>ROUND(I256*H256,2)</f>
        <v>0</v>
      </c>
      <c r="K256" s="129" t="s">
        <v>165</v>
      </c>
      <c r="L256" s="29"/>
      <c r="M256" s="134" t="s">
        <v>1</v>
      </c>
      <c r="N256" s="135" t="s">
        <v>41</v>
      </c>
      <c r="P256" s="136">
        <f>O256*H256</f>
        <v>0</v>
      </c>
      <c r="Q256" s="136">
        <v>1.2200000000000001E-2</v>
      </c>
      <c r="R256" s="136">
        <f>Q256*H256</f>
        <v>6.2586000000000003E-2</v>
      </c>
      <c r="S256" s="136">
        <v>0</v>
      </c>
      <c r="T256" s="137">
        <f>S256*H256</f>
        <v>0</v>
      </c>
      <c r="AR256" s="138" t="s">
        <v>221</v>
      </c>
      <c r="AT256" s="138" t="s">
        <v>130</v>
      </c>
      <c r="AU256" s="138" t="s">
        <v>86</v>
      </c>
      <c r="AY256" s="14" t="s">
        <v>129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4" t="s">
        <v>84</v>
      </c>
      <c r="BK256" s="139">
        <f>ROUND(I256*H256,2)</f>
        <v>0</v>
      </c>
      <c r="BL256" s="14" t="s">
        <v>221</v>
      </c>
      <c r="BM256" s="138" t="s">
        <v>531</v>
      </c>
    </row>
    <row r="257" spans="2:65" s="12" customFormat="1" x14ac:dyDescent="0.2">
      <c r="B257" s="147"/>
      <c r="D257" s="148" t="s">
        <v>167</v>
      </c>
      <c r="E257" s="149" t="s">
        <v>1</v>
      </c>
      <c r="F257" s="150" t="s">
        <v>532</v>
      </c>
      <c r="H257" s="151">
        <v>5.13</v>
      </c>
      <c r="I257" s="152"/>
      <c r="L257" s="147"/>
      <c r="M257" s="153"/>
      <c r="T257" s="154"/>
      <c r="AT257" s="149" t="s">
        <v>167</v>
      </c>
      <c r="AU257" s="149" t="s">
        <v>86</v>
      </c>
      <c r="AV257" s="12" t="s">
        <v>86</v>
      </c>
      <c r="AW257" s="12" t="s">
        <v>32</v>
      </c>
      <c r="AX257" s="12" t="s">
        <v>84</v>
      </c>
      <c r="AY257" s="149" t="s">
        <v>129</v>
      </c>
    </row>
    <row r="258" spans="2:65" s="1" customFormat="1" ht="16.5" customHeight="1" x14ac:dyDescent="0.2">
      <c r="B258" s="29"/>
      <c r="C258" s="127" t="s">
        <v>533</v>
      </c>
      <c r="D258" s="127" t="s">
        <v>130</v>
      </c>
      <c r="E258" s="128" t="s">
        <v>534</v>
      </c>
      <c r="F258" s="129" t="s">
        <v>535</v>
      </c>
      <c r="G258" s="130" t="s">
        <v>164</v>
      </c>
      <c r="H258" s="131">
        <v>768.65800000000002</v>
      </c>
      <c r="I258" s="132"/>
      <c r="J258" s="133">
        <f>ROUND(I258*H258,2)</f>
        <v>0</v>
      </c>
      <c r="K258" s="129" t="s">
        <v>165</v>
      </c>
      <c r="L258" s="29"/>
      <c r="M258" s="134" t="s">
        <v>1</v>
      </c>
      <c r="N258" s="135" t="s">
        <v>41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221</v>
      </c>
      <c r="AT258" s="138" t="s">
        <v>130</v>
      </c>
      <c r="AU258" s="138" t="s">
        <v>86</v>
      </c>
      <c r="AY258" s="14" t="s">
        <v>129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4" t="s">
        <v>84</v>
      </c>
      <c r="BK258" s="139">
        <f>ROUND(I258*H258,2)</f>
        <v>0</v>
      </c>
      <c r="BL258" s="14" t="s">
        <v>221</v>
      </c>
      <c r="BM258" s="138" t="s">
        <v>536</v>
      </c>
    </row>
    <row r="259" spans="2:65" s="1" customFormat="1" ht="24.15" customHeight="1" x14ac:dyDescent="0.2">
      <c r="B259" s="29"/>
      <c r="C259" s="158" t="s">
        <v>537</v>
      </c>
      <c r="D259" s="158" t="s">
        <v>304</v>
      </c>
      <c r="E259" s="159" t="s">
        <v>538</v>
      </c>
      <c r="F259" s="160" t="s">
        <v>539</v>
      </c>
      <c r="G259" s="161" t="s">
        <v>164</v>
      </c>
      <c r="H259" s="162">
        <v>863.58699999999999</v>
      </c>
      <c r="I259" s="163"/>
      <c r="J259" s="164">
        <f>ROUND(I259*H259,2)</f>
        <v>0</v>
      </c>
      <c r="K259" s="160" t="s">
        <v>165</v>
      </c>
      <c r="L259" s="165"/>
      <c r="M259" s="166" t="s">
        <v>1</v>
      </c>
      <c r="N259" s="167" t="s">
        <v>41</v>
      </c>
      <c r="P259" s="136">
        <f>O259*H259</f>
        <v>0</v>
      </c>
      <c r="Q259" s="136">
        <v>1.3999999999999999E-4</v>
      </c>
      <c r="R259" s="136">
        <f>Q259*H259</f>
        <v>0.12090217999999998</v>
      </c>
      <c r="S259" s="136">
        <v>0</v>
      </c>
      <c r="T259" s="137">
        <f>S259*H259</f>
        <v>0</v>
      </c>
      <c r="AR259" s="138" t="s">
        <v>318</v>
      </c>
      <c r="AT259" s="138" t="s">
        <v>304</v>
      </c>
      <c r="AU259" s="138" t="s">
        <v>86</v>
      </c>
      <c r="AY259" s="14" t="s">
        <v>129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4" t="s">
        <v>84</v>
      </c>
      <c r="BK259" s="139">
        <f>ROUND(I259*H259,2)</f>
        <v>0</v>
      </c>
      <c r="BL259" s="14" t="s">
        <v>221</v>
      </c>
      <c r="BM259" s="138" t="s">
        <v>540</v>
      </c>
    </row>
    <row r="260" spans="2:65" s="12" customFormat="1" x14ac:dyDescent="0.2">
      <c r="B260" s="147"/>
      <c r="D260" s="148" t="s">
        <v>167</v>
      </c>
      <c r="F260" s="150" t="s">
        <v>541</v>
      </c>
      <c r="H260" s="151">
        <v>863.58699999999999</v>
      </c>
      <c r="I260" s="152"/>
      <c r="L260" s="147"/>
      <c r="M260" s="153"/>
      <c r="T260" s="154"/>
      <c r="AT260" s="149" t="s">
        <v>167</v>
      </c>
      <c r="AU260" s="149" t="s">
        <v>86</v>
      </c>
      <c r="AV260" s="12" t="s">
        <v>86</v>
      </c>
      <c r="AW260" s="12" t="s">
        <v>4</v>
      </c>
      <c r="AX260" s="12" t="s">
        <v>84</v>
      </c>
      <c r="AY260" s="149" t="s">
        <v>129</v>
      </c>
    </row>
    <row r="261" spans="2:65" s="1" customFormat="1" ht="21.75" customHeight="1" x14ac:dyDescent="0.2">
      <c r="B261" s="29"/>
      <c r="C261" s="127" t="s">
        <v>542</v>
      </c>
      <c r="D261" s="127" t="s">
        <v>130</v>
      </c>
      <c r="E261" s="128" t="s">
        <v>543</v>
      </c>
      <c r="F261" s="129" t="s">
        <v>544</v>
      </c>
      <c r="G261" s="130" t="s">
        <v>164</v>
      </c>
      <c r="H261" s="131">
        <v>768.65800000000002</v>
      </c>
      <c r="I261" s="132"/>
      <c r="J261" s="133">
        <f>ROUND(I261*H261,2)</f>
        <v>0</v>
      </c>
      <c r="K261" s="129" t="s">
        <v>165</v>
      </c>
      <c r="L261" s="29"/>
      <c r="M261" s="134" t="s">
        <v>1</v>
      </c>
      <c r="N261" s="135" t="s">
        <v>41</v>
      </c>
      <c r="P261" s="136">
        <f>O261*H261</f>
        <v>0</v>
      </c>
      <c r="Q261" s="136">
        <v>0</v>
      </c>
      <c r="R261" s="136">
        <f>Q261*H261</f>
        <v>0</v>
      </c>
      <c r="S261" s="136">
        <v>0</v>
      </c>
      <c r="T261" s="137">
        <f>S261*H261</f>
        <v>0</v>
      </c>
      <c r="AR261" s="138" t="s">
        <v>221</v>
      </c>
      <c r="AT261" s="138" t="s">
        <v>130</v>
      </c>
      <c r="AU261" s="138" t="s">
        <v>86</v>
      </c>
      <c r="AY261" s="14" t="s">
        <v>129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4" t="s">
        <v>84</v>
      </c>
      <c r="BK261" s="139">
        <f>ROUND(I261*H261,2)</f>
        <v>0</v>
      </c>
      <c r="BL261" s="14" t="s">
        <v>221</v>
      </c>
      <c r="BM261" s="138" t="s">
        <v>545</v>
      </c>
    </row>
    <row r="262" spans="2:65" s="1" customFormat="1" ht="24.15" customHeight="1" x14ac:dyDescent="0.2">
      <c r="B262" s="29"/>
      <c r="C262" s="158" t="s">
        <v>546</v>
      </c>
      <c r="D262" s="158" t="s">
        <v>304</v>
      </c>
      <c r="E262" s="159" t="s">
        <v>547</v>
      </c>
      <c r="F262" s="160" t="s">
        <v>548</v>
      </c>
      <c r="G262" s="161" t="s">
        <v>164</v>
      </c>
      <c r="H262" s="162">
        <v>807.09100000000001</v>
      </c>
      <c r="I262" s="163"/>
      <c r="J262" s="164">
        <f>ROUND(I262*H262,2)</f>
        <v>0</v>
      </c>
      <c r="K262" s="160" t="s">
        <v>165</v>
      </c>
      <c r="L262" s="165"/>
      <c r="M262" s="166" t="s">
        <v>1</v>
      </c>
      <c r="N262" s="167" t="s">
        <v>41</v>
      </c>
      <c r="P262" s="136">
        <f>O262*H262</f>
        <v>0</v>
      </c>
      <c r="Q262" s="136">
        <v>1.1999999999999999E-3</v>
      </c>
      <c r="R262" s="136">
        <f>Q262*H262</f>
        <v>0.96850919999999996</v>
      </c>
      <c r="S262" s="136">
        <v>0</v>
      </c>
      <c r="T262" s="137">
        <f>S262*H262</f>
        <v>0</v>
      </c>
      <c r="AR262" s="138" t="s">
        <v>318</v>
      </c>
      <c r="AT262" s="138" t="s">
        <v>304</v>
      </c>
      <c r="AU262" s="138" t="s">
        <v>86</v>
      </c>
      <c r="AY262" s="14" t="s">
        <v>129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4" t="s">
        <v>84</v>
      </c>
      <c r="BK262" s="139">
        <f>ROUND(I262*H262,2)</f>
        <v>0</v>
      </c>
      <c r="BL262" s="14" t="s">
        <v>221</v>
      </c>
      <c r="BM262" s="138" t="s">
        <v>549</v>
      </c>
    </row>
    <row r="263" spans="2:65" s="12" customFormat="1" x14ac:dyDescent="0.2">
      <c r="B263" s="147"/>
      <c r="D263" s="148" t="s">
        <v>167</v>
      </c>
      <c r="F263" s="150" t="s">
        <v>550</v>
      </c>
      <c r="H263" s="151">
        <v>807.09100000000001</v>
      </c>
      <c r="I263" s="152"/>
      <c r="L263" s="147"/>
      <c r="M263" s="153"/>
      <c r="T263" s="154"/>
      <c r="AT263" s="149" t="s">
        <v>167</v>
      </c>
      <c r="AU263" s="149" t="s">
        <v>86</v>
      </c>
      <c r="AV263" s="12" t="s">
        <v>86</v>
      </c>
      <c r="AW263" s="12" t="s">
        <v>4</v>
      </c>
      <c r="AX263" s="12" t="s">
        <v>84</v>
      </c>
      <c r="AY263" s="149" t="s">
        <v>129</v>
      </c>
    </row>
    <row r="264" spans="2:65" s="1" customFormat="1" ht="33" customHeight="1" x14ac:dyDescent="0.2">
      <c r="B264" s="29"/>
      <c r="C264" s="127" t="s">
        <v>551</v>
      </c>
      <c r="D264" s="127" t="s">
        <v>130</v>
      </c>
      <c r="E264" s="128" t="s">
        <v>552</v>
      </c>
      <c r="F264" s="129" t="s">
        <v>553</v>
      </c>
      <c r="G264" s="130" t="s">
        <v>164</v>
      </c>
      <c r="H264" s="131">
        <v>768.65800000000002</v>
      </c>
      <c r="I264" s="132"/>
      <c r="J264" s="133">
        <f>ROUND(I264*H264,2)</f>
        <v>0</v>
      </c>
      <c r="K264" s="129" t="s">
        <v>1</v>
      </c>
      <c r="L264" s="29"/>
      <c r="M264" s="134" t="s">
        <v>1</v>
      </c>
      <c r="N264" s="135" t="s">
        <v>41</v>
      </c>
      <c r="P264" s="136">
        <f>O264*H264</f>
        <v>0</v>
      </c>
      <c r="Q264" s="136">
        <v>1.6300671499999999E-2</v>
      </c>
      <c r="R264" s="136">
        <f>Q264*H264</f>
        <v>12.529641553847</v>
      </c>
      <c r="S264" s="136">
        <v>0</v>
      </c>
      <c r="T264" s="137">
        <f>S264*H264</f>
        <v>0</v>
      </c>
      <c r="AR264" s="138" t="s">
        <v>221</v>
      </c>
      <c r="AT264" s="138" t="s">
        <v>130</v>
      </c>
      <c r="AU264" s="138" t="s">
        <v>86</v>
      </c>
      <c r="AY264" s="14" t="s">
        <v>129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4" t="s">
        <v>84</v>
      </c>
      <c r="BK264" s="139">
        <f>ROUND(I264*H264,2)</f>
        <v>0</v>
      </c>
      <c r="BL264" s="14" t="s">
        <v>221</v>
      </c>
      <c r="BM264" s="138" t="s">
        <v>554</v>
      </c>
    </row>
    <row r="265" spans="2:65" s="12" customFormat="1" x14ac:dyDescent="0.2">
      <c r="B265" s="147"/>
      <c r="D265" s="148" t="s">
        <v>167</v>
      </c>
      <c r="E265" s="149" t="s">
        <v>1</v>
      </c>
      <c r="F265" s="150" t="s">
        <v>367</v>
      </c>
      <c r="H265" s="151">
        <v>525.59400000000005</v>
      </c>
      <c r="I265" s="152"/>
      <c r="L265" s="147"/>
      <c r="M265" s="153"/>
      <c r="T265" s="154"/>
      <c r="AT265" s="149" t="s">
        <v>167</v>
      </c>
      <c r="AU265" s="149" t="s">
        <v>86</v>
      </c>
      <c r="AV265" s="12" t="s">
        <v>86</v>
      </c>
      <c r="AW265" s="12" t="s">
        <v>32</v>
      </c>
      <c r="AX265" s="12" t="s">
        <v>76</v>
      </c>
      <c r="AY265" s="149" t="s">
        <v>129</v>
      </c>
    </row>
    <row r="266" spans="2:65" s="12" customFormat="1" x14ac:dyDescent="0.2">
      <c r="B266" s="147"/>
      <c r="D266" s="148" t="s">
        <v>167</v>
      </c>
      <c r="E266" s="149" t="s">
        <v>1</v>
      </c>
      <c r="F266" s="150" t="s">
        <v>368</v>
      </c>
      <c r="H266" s="151">
        <v>155.06399999999999</v>
      </c>
      <c r="I266" s="152"/>
      <c r="L266" s="147"/>
      <c r="M266" s="153"/>
      <c r="T266" s="154"/>
      <c r="AT266" s="149" t="s">
        <v>167</v>
      </c>
      <c r="AU266" s="149" t="s">
        <v>86</v>
      </c>
      <c r="AV266" s="12" t="s">
        <v>86</v>
      </c>
      <c r="AW266" s="12" t="s">
        <v>32</v>
      </c>
      <c r="AX266" s="12" t="s">
        <v>76</v>
      </c>
      <c r="AY266" s="149" t="s">
        <v>129</v>
      </c>
    </row>
    <row r="267" spans="2:65" s="12" customFormat="1" x14ac:dyDescent="0.2">
      <c r="B267" s="147"/>
      <c r="D267" s="148" t="s">
        <v>167</v>
      </c>
      <c r="E267" s="149" t="s">
        <v>1</v>
      </c>
      <c r="F267" s="150" t="s">
        <v>555</v>
      </c>
      <c r="H267" s="151">
        <v>75.81</v>
      </c>
      <c r="I267" s="152"/>
      <c r="L267" s="147"/>
      <c r="M267" s="153"/>
      <c r="T267" s="154"/>
      <c r="AT267" s="149" t="s">
        <v>167</v>
      </c>
      <c r="AU267" s="149" t="s">
        <v>86</v>
      </c>
      <c r="AV267" s="12" t="s">
        <v>86</v>
      </c>
      <c r="AW267" s="12" t="s">
        <v>32</v>
      </c>
      <c r="AX267" s="12" t="s">
        <v>76</v>
      </c>
      <c r="AY267" s="149" t="s">
        <v>129</v>
      </c>
    </row>
    <row r="268" spans="2:65" s="12" customFormat="1" x14ac:dyDescent="0.2">
      <c r="B268" s="147"/>
      <c r="D268" s="148" t="s">
        <v>167</v>
      </c>
      <c r="E268" s="149" t="s">
        <v>1</v>
      </c>
      <c r="F268" s="150" t="s">
        <v>556</v>
      </c>
      <c r="H268" s="151">
        <v>4.056</v>
      </c>
      <c r="I268" s="152"/>
      <c r="L268" s="147"/>
      <c r="M268" s="153"/>
      <c r="T268" s="154"/>
      <c r="AT268" s="149" t="s">
        <v>167</v>
      </c>
      <c r="AU268" s="149" t="s">
        <v>86</v>
      </c>
      <c r="AV268" s="12" t="s">
        <v>86</v>
      </c>
      <c r="AW268" s="12" t="s">
        <v>32</v>
      </c>
      <c r="AX268" s="12" t="s">
        <v>76</v>
      </c>
      <c r="AY268" s="149" t="s">
        <v>129</v>
      </c>
    </row>
    <row r="269" spans="2:65" s="12" customFormat="1" x14ac:dyDescent="0.2">
      <c r="B269" s="147"/>
      <c r="D269" s="148" t="s">
        <v>167</v>
      </c>
      <c r="E269" s="149" t="s">
        <v>1</v>
      </c>
      <c r="F269" s="150" t="s">
        <v>557</v>
      </c>
      <c r="H269" s="151">
        <v>8.1340000000000003</v>
      </c>
      <c r="I269" s="152"/>
      <c r="L269" s="147"/>
      <c r="M269" s="153"/>
      <c r="T269" s="154"/>
      <c r="AT269" s="149" t="s">
        <v>167</v>
      </c>
      <c r="AU269" s="149" t="s">
        <v>86</v>
      </c>
      <c r="AV269" s="12" t="s">
        <v>86</v>
      </c>
      <c r="AW269" s="12" t="s">
        <v>32</v>
      </c>
      <c r="AX269" s="12" t="s">
        <v>76</v>
      </c>
      <c r="AY269" s="149" t="s">
        <v>129</v>
      </c>
    </row>
    <row r="270" spans="2:65" s="1" customFormat="1" ht="33" customHeight="1" x14ac:dyDescent="0.2">
      <c r="B270" s="29"/>
      <c r="C270" s="127" t="s">
        <v>558</v>
      </c>
      <c r="D270" s="127" t="s">
        <v>130</v>
      </c>
      <c r="E270" s="128" t="s">
        <v>559</v>
      </c>
      <c r="F270" s="129" t="s">
        <v>560</v>
      </c>
      <c r="G270" s="130" t="s">
        <v>361</v>
      </c>
      <c r="H270" s="168"/>
      <c r="I270" s="132"/>
      <c r="J270" s="133">
        <f>ROUND(I270*H270,2)</f>
        <v>0</v>
      </c>
      <c r="K270" s="129" t="s">
        <v>165</v>
      </c>
      <c r="L270" s="29"/>
      <c r="M270" s="134" t="s">
        <v>1</v>
      </c>
      <c r="N270" s="135" t="s">
        <v>41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221</v>
      </c>
      <c r="AT270" s="138" t="s">
        <v>130</v>
      </c>
      <c r="AU270" s="138" t="s">
        <v>86</v>
      </c>
      <c r="AY270" s="14" t="s">
        <v>129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4" t="s">
        <v>84</v>
      </c>
      <c r="BK270" s="139">
        <f>ROUND(I270*H270,2)</f>
        <v>0</v>
      </c>
      <c r="BL270" s="14" t="s">
        <v>221</v>
      </c>
      <c r="BM270" s="138" t="s">
        <v>561</v>
      </c>
    </row>
    <row r="271" spans="2:65" s="11" customFormat="1" ht="22.95" customHeight="1" x14ac:dyDescent="0.25">
      <c r="B271" s="117"/>
      <c r="D271" s="118" t="s">
        <v>75</v>
      </c>
      <c r="E271" s="140" t="s">
        <v>239</v>
      </c>
      <c r="F271" s="140" t="s">
        <v>240</v>
      </c>
      <c r="I271" s="120"/>
      <c r="J271" s="141">
        <f>BK271</f>
        <v>0</v>
      </c>
      <c r="L271" s="117"/>
      <c r="M271" s="122"/>
      <c r="P271" s="123">
        <f>SUM(P272:P274)</f>
        <v>0</v>
      </c>
      <c r="R271" s="123">
        <f>SUM(R272:R274)</f>
        <v>6.7710000000000001E-3</v>
      </c>
      <c r="T271" s="124">
        <f>SUM(T272:T274)</f>
        <v>0</v>
      </c>
      <c r="AR271" s="118" t="s">
        <v>86</v>
      </c>
      <c r="AT271" s="125" t="s">
        <v>75</v>
      </c>
      <c r="AU271" s="125" t="s">
        <v>84</v>
      </c>
      <c r="AY271" s="118" t="s">
        <v>129</v>
      </c>
      <c r="BK271" s="126">
        <f>SUM(BK272:BK274)</f>
        <v>0</v>
      </c>
    </row>
    <row r="272" spans="2:65" s="1" customFormat="1" ht="24.15" customHeight="1" x14ac:dyDescent="0.2">
      <c r="B272" s="29"/>
      <c r="C272" s="127" t="s">
        <v>562</v>
      </c>
      <c r="D272" s="127" t="s">
        <v>130</v>
      </c>
      <c r="E272" s="128" t="s">
        <v>563</v>
      </c>
      <c r="F272" s="129" t="s">
        <v>564</v>
      </c>
      <c r="G272" s="130" t="s">
        <v>243</v>
      </c>
      <c r="H272" s="131">
        <v>3.7</v>
      </c>
      <c r="I272" s="132"/>
      <c r="J272" s="133">
        <f>ROUND(I272*H272,2)</f>
        <v>0</v>
      </c>
      <c r="K272" s="129" t="s">
        <v>165</v>
      </c>
      <c r="L272" s="29"/>
      <c r="M272" s="134" t="s">
        <v>1</v>
      </c>
      <c r="N272" s="135" t="s">
        <v>41</v>
      </c>
      <c r="P272" s="136">
        <f>O272*H272</f>
        <v>0</v>
      </c>
      <c r="Q272" s="136">
        <v>1.83E-3</v>
      </c>
      <c r="R272" s="136">
        <f>Q272*H272</f>
        <v>6.7710000000000001E-3</v>
      </c>
      <c r="S272" s="136">
        <v>0</v>
      </c>
      <c r="T272" s="137">
        <f>S272*H272</f>
        <v>0</v>
      </c>
      <c r="AR272" s="138" t="s">
        <v>221</v>
      </c>
      <c r="AT272" s="138" t="s">
        <v>130</v>
      </c>
      <c r="AU272" s="138" t="s">
        <v>86</v>
      </c>
      <c r="AY272" s="14" t="s">
        <v>129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4" t="s">
        <v>84</v>
      </c>
      <c r="BK272" s="139">
        <f>ROUND(I272*H272,2)</f>
        <v>0</v>
      </c>
      <c r="BL272" s="14" t="s">
        <v>221</v>
      </c>
      <c r="BM272" s="138" t="s">
        <v>565</v>
      </c>
    </row>
    <row r="273" spans="2:65" s="12" customFormat="1" x14ac:dyDescent="0.2">
      <c r="B273" s="147"/>
      <c r="D273" s="148" t="s">
        <v>167</v>
      </c>
      <c r="E273" s="149" t="s">
        <v>1</v>
      </c>
      <c r="F273" s="150" t="s">
        <v>566</v>
      </c>
      <c r="H273" s="151">
        <v>3.7</v>
      </c>
      <c r="I273" s="152"/>
      <c r="L273" s="147"/>
      <c r="M273" s="153"/>
      <c r="T273" s="154"/>
      <c r="AT273" s="149" t="s">
        <v>167</v>
      </c>
      <c r="AU273" s="149" t="s">
        <v>86</v>
      </c>
      <c r="AV273" s="12" t="s">
        <v>86</v>
      </c>
      <c r="AW273" s="12" t="s">
        <v>32</v>
      </c>
      <c r="AX273" s="12" t="s">
        <v>84</v>
      </c>
      <c r="AY273" s="149" t="s">
        <v>129</v>
      </c>
    </row>
    <row r="274" spans="2:65" s="1" customFormat="1" ht="24.15" customHeight="1" x14ac:dyDescent="0.2">
      <c r="B274" s="29"/>
      <c r="C274" s="127" t="s">
        <v>567</v>
      </c>
      <c r="D274" s="127" t="s">
        <v>130</v>
      </c>
      <c r="E274" s="128" t="s">
        <v>568</v>
      </c>
      <c r="F274" s="129" t="s">
        <v>569</v>
      </c>
      <c r="G274" s="130" t="s">
        <v>361</v>
      </c>
      <c r="H274" s="168"/>
      <c r="I274" s="132"/>
      <c r="J274" s="133">
        <f>ROUND(I274*H274,2)</f>
        <v>0</v>
      </c>
      <c r="K274" s="129" t="s">
        <v>165</v>
      </c>
      <c r="L274" s="29"/>
      <c r="M274" s="134" t="s">
        <v>1</v>
      </c>
      <c r="N274" s="135" t="s">
        <v>41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221</v>
      </c>
      <c r="AT274" s="138" t="s">
        <v>130</v>
      </c>
      <c r="AU274" s="138" t="s">
        <v>86</v>
      </c>
      <c r="AY274" s="14" t="s">
        <v>129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4" t="s">
        <v>84</v>
      </c>
      <c r="BK274" s="139">
        <f>ROUND(I274*H274,2)</f>
        <v>0</v>
      </c>
      <c r="BL274" s="14" t="s">
        <v>221</v>
      </c>
      <c r="BM274" s="138" t="s">
        <v>570</v>
      </c>
    </row>
    <row r="275" spans="2:65" s="11" customFormat="1" ht="22.95" customHeight="1" x14ac:dyDescent="0.25">
      <c r="B275" s="117"/>
      <c r="D275" s="118" t="s">
        <v>75</v>
      </c>
      <c r="E275" s="140" t="s">
        <v>571</v>
      </c>
      <c r="F275" s="140" t="s">
        <v>572</v>
      </c>
      <c r="I275" s="120"/>
      <c r="J275" s="141">
        <f>BK275</f>
        <v>0</v>
      </c>
      <c r="L275" s="117"/>
      <c r="M275" s="122"/>
      <c r="P275" s="123">
        <f>SUM(P276:P279)</f>
        <v>0</v>
      </c>
      <c r="R275" s="123">
        <f>SUM(R276:R279)</f>
        <v>0.03</v>
      </c>
      <c r="T275" s="124">
        <f>SUM(T276:T279)</f>
        <v>3.3000000000000002E-2</v>
      </c>
      <c r="AR275" s="118" t="s">
        <v>86</v>
      </c>
      <c r="AT275" s="125" t="s">
        <v>75</v>
      </c>
      <c r="AU275" s="125" t="s">
        <v>84</v>
      </c>
      <c r="AY275" s="118" t="s">
        <v>129</v>
      </c>
      <c r="BK275" s="126">
        <f>SUM(BK276:BK279)</f>
        <v>0</v>
      </c>
    </row>
    <row r="276" spans="2:65" s="1" customFormat="1" ht="24.15" customHeight="1" x14ac:dyDescent="0.2">
      <c r="B276" s="29"/>
      <c r="C276" s="127" t="s">
        <v>573</v>
      </c>
      <c r="D276" s="127" t="s">
        <v>130</v>
      </c>
      <c r="E276" s="128" t="s">
        <v>574</v>
      </c>
      <c r="F276" s="129" t="s">
        <v>575</v>
      </c>
      <c r="G276" s="130" t="s">
        <v>302</v>
      </c>
      <c r="H276" s="131">
        <v>2</v>
      </c>
      <c r="I276" s="132"/>
      <c r="J276" s="133">
        <f>ROUND(I276*H276,2)</f>
        <v>0</v>
      </c>
      <c r="K276" s="129" t="s">
        <v>165</v>
      </c>
      <c r="L276" s="29"/>
      <c r="M276" s="134" t="s">
        <v>1</v>
      </c>
      <c r="N276" s="135" t="s">
        <v>41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221</v>
      </c>
      <c r="AT276" s="138" t="s">
        <v>130</v>
      </c>
      <c r="AU276" s="138" t="s">
        <v>86</v>
      </c>
      <c r="AY276" s="14" t="s">
        <v>129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4" t="s">
        <v>84</v>
      </c>
      <c r="BK276" s="139">
        <f>ROUND(I276*H276,2)</f>
        <v>0</v>
      </c>
      <c r="BL276" s="14" t="s">
        <v>221</v>
      </c>
      <c r="BM276" s="138" t="s">
        <v>576</v>
      </c>
    </row>
    <row r="277" spans="2:65" s="1" customFormat="1" ht="16.5" customHeight="1" x14ac:dyDescent="0.2">
      <c r="B277" s="29"/>
      <c r="C277" s="158" t="s">
        <v>577</v>
      </c>
      <c r="D277" s="158" t="s">
        <v>304</v>
      </c>
      <c r="E277" s="159" t="s">
        <v>578</v>
      </c>
      <c r="F277" s="160" t="s">
        <v>579</v>
      </c>
      <c r="G277" s="161" t="s">
        <v>302</v>
      </c>
      <c r="H277" s="162">
        <v>2</v>
      </c>
      <c r="I277" s="163"/>
      <c r="J277" s="164">
        <f>ROUND(I277*H277,2)</f>
        <v>0</v>
      </c>
      <c r="K277" s="160" t="s">
        <v>1</v>
      </c>
      <c r="L277" s="165"/>
      <c r="M277" s="166" t="s">
        <v>1</v>
      </c>
      <c r="N277" s="167" t="s">
        <v>41</v>
      </c>
      <c r="P277" s="136">
        <f>O277*H277</f>
        <v>0</v>
      </c>
      <c r="Q277" s="136">
        <v>1.4999999999999999E-2</v>
      </c>
      <c r="R277" s="136">
        <f>Q277*H277</f>
        <v>0.03</v>
      </c>
      <c r="S277" s="136">
        <v>0</v>
      </c>
      <c r="T277" s="137">
        <f>S277*H277</f>
        <v>0</v>
      </c>
      <c r="AR277" s="138" t="s">
        <v>318</v>
      </c>
      <c r="AT277" s="138" t="s">
        <v>304</v>
      </c>
      <c r="AU277" s="138" t="s">
        <v>86</v>
      </c>
      <c r="AY277" s="14" t="s">
        <v>129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4" t="s">
        <v>84</v>
      </c>
      <c r="BK277" s="139">
        <f>ROUND(I277*H277,2)</f>
        <v>0</v>
      </c>
      <c r="BL277" s="14" t="s">
        <v>221</v>
      </c>
      <c r="BM277" s="138" t="s">
        <v>580</v>
      </c>
    </row>
    <row r="278" spans="2:65" s="1" customFormat="1" ht="16.5" customHeight="1" x14ac:dyDescent="0.2">
      <c r="B278" s="29"/>
      <c r="C278" s="127" t="s">
        <v>581</v>
      </c>
      <c r="D278" s="127" t="s">
        <v>130</v>
      </c>
      <c r="E278" s="128" t="s">
        <v>582</v>
      </c>
      <c r="F278" s="129" t="s">
        <v>583</v>
      </c>
      <c r="G278" s="130" t="s">
        <v>302</v>
      </c>
      <c r="H278" s="131">
        <v>2</v>
      </c>
      <c r="I278" s="132"/>
      <c r="J278" s="133">
        <f>ROUND(I278*H278,2)</f>
        <v>0</v>
      </c>
      <c r="K278" s="129" t="s">
        <v>165</v>
      </c>
      <c r="L278" s="29"/>
      <c r="M278" s="134" t="s">
        <v>1</v>
      </c>
      <c r="N278" s="135" t="s">
        <v>41</v>
      </c>
      <c r="P278" s="136">
        <f>O278*H278</f>
        <v>0</v>
      </c>
      <c r="Q278" s="136">
        <v>0</v>
      </c>
      <c r="R278" s="136">
        <f>Q278*H278</f>
        <v>0</v>
      </c>
      <c r="S278" s="136">
        <v>1.6500000000000001E-2</v>
      </c>
      <c r="T278" s="137">
        <f>S278*H278</f>
        <v>3.3000000000000002E-2</v>
      </c>
      <c r="AR278" s="138" t="s">
        <v>221</v>
      </c>
      <c r="AT278" s="138" t="s">
        <v>130</v>
      </c>
      <c r="AU278" s="138" t="s">
        <v>86</v>
      </c>
      <c r="AY278" s="14" t="s">
        <v>129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4" t="s">
        <v>84</v>
      </c>
      <c r="BK278" s="139">
        <f>ROUND(I278*H278,2)</f>
        <v>0</v>
      </c>
      <c r="BL278" s="14" t="s">
        <v>221</v>
      </c>
      <c r="BM278" s="138" t="s">
        <v>584</v>
      </c>
    </row>
    <row r="279" spans="2:65" s="1" customFormat="1" ht="24.15" customHeight="1" x14ac:dyDescent="0.2">
      <c r="B279" s="29"/>
      <c r="C279" s="127" t="s">
        <v>585</v>
      </c>
      <c r="D279" s="127" t="s">
        <v>130</v>
      </c>
      <c r="E279" s="128" t="s">
        <v>586</v>
      </c>
      <c r="F279" s="129" t="s">
        <v>587</v>
      </c>
      <c r="G279" s="130" t="s">
        <v>361</v>
      </c>
      <c r="H279" s="168"/>
      <c r="I279" s="132"/>
      <c r="J279" s="133">
        <f>ROUND(I279*H279,2)</f>
        <v>0</v>
      </c>
      <c r="K279" s="129" t="s">
        <v>165</v>
      </c>
      <c r="L279" s="29"/>
      <c r="M279" s="134" t="s">
        <v>1</v>
      </c>
      <c r="N279" s="135" t="s">
        <v>41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221</v>
      </c>
      <c r="AT279" s="138" t="s">
        <v>130</v>
      </c>
      <c r="AU279" s="138" t="s">
        <v>86</v>
      </c>
      <c r="AY279" s="14" t="s">
        <v>129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4" t="s">
        <v>84</v>
      </c>
      <c r="BK279" s="139">
        <f>ROUND(I279*H279,2)</f>
        <v>0</v>
      </c>
      <c r="BL279" s="14" t="s">
        <v>221</v>
      </c>
      <c r="BM279" s="138" t="s">
        <v>588</v>
      </c>
    </row>
    <row r="280" spans="2:65" s="11" customFormat="1" ht="22.95" customHeight="1" x14ac:dyDescent="0.25">
      <c r="B280" s="117"/>
      <c r="D280" s="118" t="s">
        <v>75</v>
      </c>
      <c r="E280" s="140" t="s">
        <v>589</v>
      </c>
      <c r="F280" s="140" t="s">
        <v>590</v>
      </c>
      <c r="I280" s="120"/>
      <c r="J280" s="141">
        <f>BK280</f>
        <v>0</v>
      </c>
      <c r="L280" s="117"/>
      <c r="M280" s="122"/>
      <c r="P280" s="123">
        <f>SUM(P281:P302)</f>
        <v>0</v>
      </c>
      <c r="R280" s="123">
        <f>SUM(R281:R302)</f>
        <v>9.6549999999999997E-2</v>
      </c>
      <c r="T280" s="124">
        <f>SUM(T281:T302)</f>
        <v>0</v>
      </c>
      <c r="AR280" s="118" t="s">
        <v>86</v>
      </c>
      <c r="AT280" s="125" t="s">
        <v>75</v>
      </c>
      <c r="AU280" s="125" t="s">
        <v>84</v>
      </c>
      <c r="AY280" s="118" t="s">
        <v>129</v>
      </c>
      <c r="BK280" s="126">
        <f>SUM(BK281:BK302)</f>
        <v>0</v>
      </c>
    </row>
    <row r="281" spans="2:65" s="1" customFormat="1" ht="24.15" customHeight="1" x14ac:dyDescent="0.2">
      <c r="B281" s="29"/>
      <c r="C281" s="127" t="s">
        <v>591</v>
      </c>
      <c r="D281" s="127" t="s">
        <v>130</v>
      </c>
      <c r="E281" s="128" t="s">
        <v>592</v>
      </c>
      <c r="F281" s="129" t="s">
        <v>593</v>
      </c>
      <c r="G281" s="130" t="s">
        <v>302</v>
      </c>
      <c r="H281" s="131">
        <v>5</v>
      </c>
      <c r="I281" s="132"/>
      <c r="J281" s="133">
        <f t="shared" ref="J281:J296" si="0">ROUND(I281*H281,2)</f>
        <v>0</v>
      </c>
      <c r="K281" s="129" t="s">
        <v>165</v>
      </c>
      <c r="L281" s="29"/>
      <c r="M281" s="134" t="s">
        <v>1</v>
      </c>
      <c r="N281" s="135" t="s">
        <v>41</v>
      </c>
      <c r="P281" s="136">
        <f t="shared" ref="P281:P296" si="1">O281*H281</f>
        <v>0</v>
      </c>
      <c r="Q281" s="136">
        <v>2.5999999999999998E-4</v>
      </c>
      <c r="R281" s="136">
        <f t="shared" ref="R281:R296" si="2">Q281*H281</f>
        <v>1.2999999999999999E-3</v>
      </c>
      <c r="S281" s="136">
        <v>0</v>
      </c>
      <c r="T281" s="137">
        <f t="shared" ref="T281:T296" si="3">S281*H281</f>
        <v>0</v>
      </c>
      <c r="AR281" s="138" t="s">
        <v>221</v>
      </c>
      <c r="AT281" s="138" t="s">
        <v>130</v>
      </c>
      <c r="AU281" s="138" t="s">
        <v>86</v>
      </c>
      <c r="AY281" s="14" t="s">
        <v>129</v>
      </c>
      <c r="BE281" s="139">
        <f t="shared" ref="BE281:BE296" si="4">IF(N281="základní",J281,0)</f>
        <v>0</v>
      </c>
      <c r="BF281" s="139">
        <f t="shared" ref="BF281:BF296" si="5">IF(N281="snížená",J281,0)</f>
        <v>0</v>
      </c>
      <c r="BG281" s="139">
        <f t="shared" ref="BG281:BG296" si="6">IF(N281="zákl. přenesená",J281,0)</f>
        <v>0</v>
      </c>
      <c r="BH281" s="139">
        <f t="shared" ref="BH281:BH296" si="7">IF(N281="sníž. přenesená",J281,0)</f>
        <v>0</v>
      </c>
      <c r="BI281" s="139">
        <f t="shared" ref="BI281:BI296" si="8">IF(N281="nulová",J281,0)</f>
        <v>0</v>
      </c>
      <c r="BJ281" s="14" t="s">
        <v>84</v>
      </c>
      <c r="BK281" s="139">
        <f t="shared" ref="BK281:BK296" si="9">ROUND(I281*H281,2)</f>
        <v>0</v>
      </c>
      <c r="BL281" s="14" t="s">
        <v>221</v>
      </c>
      <c r="BM281" s="138" t="s">
        <v>594</v>
      </c>
    </row>
    <row r="282" spans="2:65" s="1" customFormat="1" ht="16.5" customHeight="1" x14ac:dyDescent="0.2">
      <c r="B282" s="29"/>
      <c r="C282" s="158" t="s">
        <v>595</v>
      </c>
      <c r="D282" s="158" t="s">
        <v>304</v>
      </c>
      <c r="E282" s="159" t="s">
        <v>84</v>
      </c>
      <c r="F282" s="160" t="s">
        <v>596</v>
      </c>
      <c r="G282" s="161" t="s">
        <v>302</v>
      </c>
      <c r="H282" s="162">
        <v>3</v>
      </c>
      <c r="I282" s="163"/>
      <c r="J282" s="164">
        <f t="shared" si="0"/>
        <v>0</v>
      </c>
      <c r="K282" s="160" t="s">
        <v>1</v>
      </c>
      <c r="L282" s="165"/>
      <c r="M282" s="166" t="s">
        <v>1</v>
      </c>
      <c r="N282" s="167" t="s">
        <v>41</v>
      </c>
      <c r="P282" s="136">
        <f t="shared" si="1"/>
        <v>0</v>
      </c>
      <c r="Q282" s="136">
        <v>0</v>
      </c>
      <c r="R282" s="136">
        <f t="shared" si="2"/>
        <v>0</v>
      </c>
      <c r="S282" s="136">
        <v>0</v>
      </c>
      <c r="T282" s="137">
        <f t="shared" si="3"/>
        <v>0</v>
      </c>
      <c r="AR282" s="138" t="s">
        <v>318</v>
      </c>
      <c r="AT282" s="138" t="s">
        <v>304</v>
      </c>
      <c r="AU282" s="138" t="s">
        <v>86</v>
      </c>
      <c r="AY282" s="14" t="s">
        <v>129</v>
      </c>
      <c r="BE282" s="139">
        <f t="shared" si="4"/>
        <v>0</v>
      </c>
      <c r="BF282" s="139">
        <f t="shared" si="5"/>
        <v>0</v>
      </c>
      <c r="BG282" s="139">
        <f t="shared" si="6"/>
        <v>0</v>
      </c>
      <c r="BH282" s="139">
        <f t="shared" si="7"/>
        <v>0</v>
      </c>
      <c r="BI282" s="139">
        <f t="shared" si="8"/>
        <v>0</v>
      </c>
      <c r="BJ282" s="14" t="s">
        <v>84</v>
      </c>
      <c r="BK282" s="139">
        <f t="shared" si="9"/>
        <v>0</v>
      </c>
      <c r="BL282" s="14" t="s">
        <v>221</v>
      </c>
      <c r="BM282" s="138" t="s">
        <v>597</v>
      </c>
    </row>
    <row r="283" spans="2:65" s="1" customFormat="1" ht="16.5" customHeight="1" x14ac:dyDescent="0.2">
      <c r="B283" s="29"/>
      <c r="C283" s="158" t="s">
        <v>598</v>
      </c>
      <c r="D283" s="158" t="s">
        <v>304</v>
      </c>
      <c r="E283" s="159" t="s">
        <v>86</v>
      </c>
      <c r="F283" s="160" t="s">
        <v>599</v>
      </c>
      <c r="G283" s="161" t="s">
        <v>302</v>
      </c>
      <c r="H283" s="162">
        <v>2</v>
      </c>
      <c r="I283" s="163"/>
      <c r="J283" s="164">
        <f t="shared" si="0"/>
        <v>0</v>
      </c>
      <c r="K283" s="160" t="s">
        <v>1</v>
      </c>
      <c r="L283" s="165"/>
      <c r="M283" s="166" t="s">
        <v>1</v>
      </c>
      <c r="N283" s="167" t="s">
        <v>41</v>
      </c>
      <c r="P283" s="136">
        <f t="shared" si="1"/>
        <v>0</v>
      </c>
      <c r="Q283" s="136">
        <v>0</v>
      </c>
      <c r="R283" s="136">
        <f t="shared" si="2"/>
        <v>0</v>
      </c>
      <c r="S283" s="136">
        <v>0</v>
      </c>
      <c r="T283" s="137">
        <f t="shared" si="3"/>
        <v>0</v>
      </c>
      <c r="AR283" s="138" t="s">
        <v>318</v>
      </c>
      <c r="AT283" s="138" t="s">
        <v>304</v>
      </c>
      <c r="AU283" s="138" t="s">
        <v>86</v>
      </c>
      <c r="AY283" s="14" t="s">
        <v>129</v>
      </c>
      <c r="BE283" s="139">
        <f t="shared" si="4"/>
        <v>0</v>
      </c>
      <c r="BF283" s="139">
        <f t="shared" si="5"/>
        <v>0</v>
      </c>
      <c r="BG283" s="139">
        <f t="shared" si="6"/>
        <v>0</v>
      </c>
      <c r="BH283" s="139">
        <f t="shared" si="7"/>
        <v>0</v>
      </c>
      <c r="BI283" s="139">
        <f t="shared" si="8"/>
        <v>0</v>
      </c>
      <c r="BJ283" s="14" t="s">
        <v>84</v>
      </c>
      <c r="BK283" s="139">
        <f t="shared" si="9"/>
        <v>0</v>
      </c>
      <c r="BL283" s="14" t="s">
        <v>221</v>
      </c>
      <c r="BM283" s="138" t="s">
        <v>600</v>
      </c>
    </row>
    <row r="284" spans="2:65" s="1" customFormat="1" ht="24.15" customHeight="1" x14ac:dyDescent="0.2">
      <c r="B284" s="29"/>
      <c r="C284" s="127" t="s">
        <v>601</v>
      </c>
      <c r="D284" s="127" t="s">
        <v>130</v>
      </c>
      <c r="E284" s="128" t="s">
        <v>602</v>
      </c>
      <c r="F284" s="129" t="s">
        <v>603</v>
      </c>
      <c r="G284" s="130" t="s">
        <v>302</v>
      </c>
      <c r="H284" s="131">
        <v>3</v>
      </c>
      <c r="I284" s="132"/>
      <c r="J284" s="133">
        <f t="shared" si="0"/>
        <v>0</v>
      </c>
      <c r="K284" s="129" t="s">
        <v>165</v>
      </c>
      <c r="L284" s="29"/>
      <c r="M284" s="134" t="s">
        <v>1</v>
      </c>
      <c r="N284" s="135" t="s">
        <v>41</v>
      </c>
      <c r="P284" s="136">
        <f t="shared" si="1"/>
        <v>0</v>
      </c>
      <c r="Q284" s="136">
        <v>0</v>
      </c>
      <c r="R284" s="136">
        <f t="shared" si="2"/>
        <v>0</v>
      </c>
      <c r="S284" s="136">
        <v>0</v>
      </c>
      <c r="T284" s="137">
        <f t="shared" si="3"/>
        <v>0</v>
      </c>
      <c r="AR284" s="138" t="s">
        <v>221</v>
      </c>
      <c r="AT284" s="138" t="s">
        <v>130</v>
      </c>
      <c r="AU284" s="138" t="s">
        <v>86</v>
      </c>
      <c r="AY284" s="14" t="s">
        <v>129</v>
      </c>
      <c r="BE284" s="139">
        <f t="shared" si="4"/>
        <v>0</v>
      </c>
      <c r="BF284" s="139">
        <f t="shared" si="5"/>
        <v>0</v>
      </c>
      <c r="BG284" s="139">
        <f t="shared" si="6"/>
        <v>0</v>
      </c>
      <c r="BH284" s="139">
        <f t="shared" si="7"/>
        <v>0</v>
      </c>
      <c r="BI284" s="139">
        <f t="shared" si="8"/>
        <v>0</v>
      </c>
      <c r="BJ284" s="14" t="s">
        <v>84</v>
      </c>
      <c r="BK284" s="139">
        <f t="shared" si="9"/>
        <v>0</v>
      </c>
      <c r="BL284" s="14" t="s">
        <v>221</v>
      </c>
      <c r="BM284" s="138" t="s">
        <v>604</v>
      </c>
    </row>
    <row r="285" spans="2:65" s="1" customFormat="1" ht="33" customHeight="1" x14ac:dyDescent="0.2">
      <c r="B285" s="29"/>
      <c r="C285" s="158" t="s">
        <v>605</v>
      </c>
      <c r="D285" s="158" t="s">
        <v>304</v>
      </c>
      <c r="E285" s="159" t="s">
        <v>606</v>
      </c>
      <c r="F285" s="160" t="s">
        <v>607</v>
      </c>
      <c r="G285" s="161" t="s">
        <v>302</v>
      </c>
      <c r="H285" s="162">
        <v>3</v>
      </c>
      <c r="I285" s="163"/>
      <c r="J285" s="164">
        <f t="shared" si="0"/>
        <v>0</v>
      </c>
      <c r="K285" s="160" t="s">
        <v>165</v>
      </c>
      <c r="L285" s="165"/>
      <c r="M285" s="166" t="s">
        <v>1</v>
      </c>
      <c r="N285" s="167" t="s">
        <v>41</v>
      </c>
      <c r="P285" s="136">
        <f t="shared" si="1"/>
        <v>0</v>
      </c>
      <c r="Q285" s="136">
        <v>2.7E-2</v>
      </c>
      <c r="R285" s="136">
        <f t="shared" si="2"/>
        <v>8.1000000000000003E-2</v>
      </c>
      <c r="S285" s="136">
        <v>0</v>
      </c>
      <c r="T285" s="137">
        <f t="shared" si="3"/>
        <v>0</v>
      </c>
      <c r="AR285" s="138" t="s">
        <v>318</v>
      </c>
      <c r="AT285" s="138" t="s">
        <v>304</v>
      </c>
      <c r="AU285" s="138" t="s">
        <v>86</v>
      </c>
      <c r="AY285" s="14" t="s">
        <v>129</v>
      </c>
      <c r="BE285" s="139">
        <f t="shared" si="4"/>
        <v>0</v>
      </c>
      <c r="BF285" s="139">
        <f t="shared" si="5"/>
        <v>0</v>
      </c>
      <c r="BG285" s="139">
        <f t="shared" si="6"/>
        <v>0</v>
      </c>
      <c r="BH285" s="139">
        <f t="shared" si="7"/>
        <v>0</v>
      </c>
      <c r="BI285" s="139">
        <f t="shared" si="8"/>
        <v>0</v>
      </c>
      <c r="BJ285" s="14" t="s">
        <v>84</v>
      </c>
      <c r="BK285" s="139">
        <f t="shared" si="9"/>
        <v>0</v>
      </c>
      <c r="BL285" s="14" t="s">
        <v>221</v>
      </c>
      <c r="BM285" s="138" t="s">
        <v>608</v>
      </c>
    </row>
    <row r="286" spans="2:65" s="1" customFormat="1" ht="24.15" customHeight="1" x14ac:dyDescent="0.2">
      <c r="B286" s="29"/>
      <c r="C286" s="127" t="s">
        <v>609</v>
      </c>
      <c r="D286" s="127" t="s">
        <v>130</v>
      </c>
      <c r="E286" s="128" t="s">
        <v>610</v>
      </c>
      <c r="F286" s="129" t="s">
        <v>611</v>
      </c>
      <c r="G286" s="130" t="s">
        <v>302</v>
      </c>
      <c r="H286" s="131">
        <v>3</v>
      </c>
      <c r="I286" s="132"/>
      <c r="J286" s="133">
        <f t="shared" si="0"/>
        <v>0</v>
      </c>
      <c r="K286" s="129" t="s">
        <v>1</v>
      </c>
      <c r="L286" s="29"/>
      <c r="M286" s="134" t="s">
        <v>1</v>
      </c>
      <c r="N286" s="135" t="s">
        <v>41</v>
      </c>
      <c r="P286" s="136">
        <f t="shared" si="1"/>
        <v>0</v>
      </c>
      <c r="Q286" s="136">
        <v>0</v>
      </c>
      <c r="R286" s="136">
        <f t="shared" si="2"/>
        <v>0</v>
      </c>
      <c r="S286" s="136">
        <v>0</v>
      </c>
      <c r="T286" s="137">
        <f t="shared" si="3"/>
        <v>0</v>
      </c>
      <c r="AR286" s="138" t="s">
        <v>221</v>
      </c>
      <c r="AT286" s="138" t="s">
        <v>130</v>
      </c>
      <c r="AU286" s="138" t="s">
        <v>86</v>
      </c>
      <c r="AY286" s="14" t="s">
        <v>129</v>
      </c>
      <c r="BE286" s="139">
        <f t="shared" si="4"/>
        <v>0</v>
      </c>
      <c r="BF286" s="139">
        <f t="shared" si="5"/>
        <v>0</v>
      </c>
      <c r="BG286" s="139">
        <f t="shared" si="6"/>
        <v>0</v>
      </c>
      <c r="BH286" s="139">
        <f t="shared" si="7"/>
        <v>0</v>
      </c>
      <c r="BI286" s="139">
        <f t="shared" si="8"/>
        <v>0</v>
      </c>
      <c r="BJ286" s="14" t="s">
        <v>84</v>
      </c>
      <c r="BK286" s="139">
        <f t="shared" si="9"/>
        <v>0</v>
      </c>
      <c r="BL286" s="14" t="s">
        <v>221</v>
      </c>
      <c r="BM286" s="138" t="s">
        <v>612</v>
      </c>
    </row>
    <row r="287" spans="2:65" s="1" customFormat="1" ht="16.5" customHeight="1" x14ac:dyDescent="0.2">
      <c r="B287" s="29"/>
      <c r="C287" s="158" t="s">
        <v>613</v>
      </c>
      <c r="D287" s="158" t="s">
        <v>304</v>
      </c>
      <c r="E287" s="159" t="s">
        <v>614</v>
      </c>
      <c r="F287" s="160" t="s">
        <v>615</v>
      </c>
      <c r="G287" s="161" t="s">
        <v>302</v>
      </c>
      <c r="H287" s="162">
        <v>3</v>
      </c>
      <c r="I287" s="163"/>
      <c r="J287" s="164">
        <f t="shared" si="0"/>
        <v>0</v>
      </c>
      <c r="K287" s="160" t="s">
        <v>165</v>
      </c>
      <c r="L287" s="165"/>
      <c r="M287" s="166" t="s">
        <v>1</v>
      </c>
      <c r="N287" s="167" t="s">
        <v>41</v>
      </c>
      <c r="P287" s="136">
        <f t="shared" si="1"/>
        <v>0</v>
      </c>
      <c r="Q287" s="136">
        <v>2.3999999999999998E-3</v>
      </c>
      <c r="R287" s="136">
        <f t="shared" si="2"/>
        <v>7.1999999999999998E-3</v>
      </c>
      <c r="S287" s="136">
        <v>0</v>
      </c>
      <c r="T287" s="137">
        <f t="shared" si="3"/>
        <v>0</v>
      </c>
      <c r="AR287" s="138" t="s">
        <v>318</v>
      </c>
      <c r="AT287" s="138" t="s">
        <v>304</v>
      </c>
      <c r="AU287" s="138" t="s">
        <v>86</v>
      </c>
      <c r="AY287" s="14" t="s">
        <v>129</v>
      </c>
      <c r="BE287" s="139">
        <f t="shared" si="4"/>
        <v>0</v>
      </c>
      <c r="BF287" s="139">
        <f t="shared" si="5"/>
        <v>0</v>
      </c>
      <c r="BG287" s="139">
        <f t="shared" si="6"/>
        <v>0</v>
      </c>
      <c r="BH287" s="139">
        <f t="shared" si="7"/>
        <v>0</v>
      </c>
      <c r="BI287" s="139">
        <f t="shared" si="8"/>
        <v>0</v>
      </c>
      <c r="BJ287" s="14" t="s">
        <v>84</v>
      </c>
      <c r="BK287" s="139">
        <f t="shared" si="9"/>
        <v>0</v>
      </c>
      <c r="BL287" s="14" t="s">
        <v>221</v>
      </c>
      <c r="BM287" s="138" t="s">
        <v>616</v>
      </c>
    </row>
    <row r="288" spans="2:65" s="1" customFormat="1" ht="16.5" customHeight="1" x14ac:dyDescent="0.2">
      <c r="B288" s="29"/>
      <c r="C288" s="127" t="s">
        <v>617</v>
      </c>
      <c r="D288" s="127" t="s">
        <v>130</v>
      </c>
      <c r="E288" s="128" t="s">
        <v>618</v>
      </c>
      <c r="F288" s="129" t="s">
        <v>619</v>
      </c>
      <c r="G288" s="130" t="s">
        <v>302</v>
      </c>
      <c r="H288" s="131">
        <v>3</v>
      </c>
      <c r="I288" s="132"/>
      <c r="J288" s="133">
        <f t="shared" si="0"/>
        <v>0</v>
      </c>
      <c r="K288" s="129" t="s">
        <v>165</v>
      </c>
      <c r="L288" s="29"/>
      <c r="M288" s="134" t="s">
        <v>1</v>
      </c>
      <c r="N288" s="135" t="s">
        <v>41</v>
      </c>
      <c r="P288" s="136">
        <f t="shared" si="1"/>
        <v>0</v>
      </c>
      <c r="Q288" s="136">
        <v>0</v>
      </c>
      <c r="R288" s="136">
        <f t="shared" si="2"/>
        <v>0</v>
      </c>
      <c r="S288" s="136">
        <v>0</v>
      </c>
      <c r="T288" s="137">
        <f t="shared" si="3"/>
        <v>0</v>
      </c>
      <c r="AR288" s="138" t="s">
        <v>221</v>
      </c>
      <c r="AT288" s="138" t="s">
        <v>130</v>
      </c>
      <c r="AU288" s="138" t="s">
        <v>86</v>
      </c>
      <c r="AY288" s="14" t="s">
        <v>129</v>
      </c>
      <c r="BE288" s="139">
        <f t="shared" si="4"/>
        <v>0</v>
      </c>
      <c r="BF288" s="139">
        <f t="shared" si="5"/>
        <v>0</v>
      </c>
      <c r="BG288" s="139">
        <f t="shared" si="6"/>
        <v>0</v>
      </c>
      <c r="BH288" s="139">
        <f t="shared" si="7"/>
        <v>0</v>
      </c>
      <c r="BI288" s="139">
        <f t="shared" si="8"/>
        <v>0</v>
      </c>
      <c r="BJ288" s="14" t="s">
        <v>84</v>
      </c>
      <c r="BK288" s="139">
        <f t="shared" si="9"/>
        <v>0</v>
      </c>
      <c r="BL288" s="14" t="s">
        <v>221</v>
      </c>
      <c r="BM288" s="138" t="s">
        <v>620</v>
      </c>
    </row>
    <row r="289" spans="2:65" s="1" customFormat="1" ht="21.75" customHeight="1" x14ac:dyDescent="0.2">
      <c r="B289" s="29"/>
      <c r="C289" s="158" t="s">
        <v>621</v>
      </c>
      <c r="D289" s="158" t="s">
        <v>304</v>
      </c>
      <c r="E289" s="159" t="s">
        <v>622</v>
      </c>
      <c r="F289" s="160" t="s">
        <v>623</v>
      </c>
      <c r="G289" s="161" t="s">
        <v>302</v>
      </c>
      <c r="H289" s="162">
        <v>3</v>
      </c>
      <c r="I289" s="163"/>
      <c r="J289" s="164">
        <f t="shared" si="0"/>
        <v>0</v>
      </c>
      <c r="K289" s="160" t="s">
        <v>165</v>
      </c>
      <c r="L289" s="165"/>
      <c r="M289" s="166" t="s">
        <v>1</v>
      </c>
      <c r="N289" s="167" t="s">
        <v>41</v>
      </c>
      <c r="P289" s="136">
        <f t="shared" si="1"/>
        <v>0</v>
      </c>
      <c r="Q289" s="136">
        <v>1.4999999999999999E-4</v>
      </c>
      <c r="R289" s="136">
        <f t="shared" si="2"/>
        <v>4.4999999999999999E-4</v>
      </c>
      <c r="S289" s="136">
        <v>0</v>
      </c>
      <c r="T289" s="137">
        <f t="shared" si="3"/>
        <v>0</v>
      </c>
      <c r="AR289" s="138" t="s">
        <v>318</v>
      </c>
      <c r="AT289" s="138" t="s">
        <v>304</v>
      </c>
      <c r="AU289" s="138" t="s">
        <v>86</v>
      </c>
      <c r="AY289" s="14" t="s">
        <v>129</v>
      </c>
      <c r="BE289" s="139">
        <f t="shared" si="4"/>
        <v>0</v>
      </c>
      <c r="BF289" s="139">
        <f t="shared" si="5"/>
        <v>0</v>
      </c>
      <c r="BG289" s="139">
        <f t="shared" si="6"/>
        <v>0</v>
      </c>
      <c r="BH289" s="139">
        <f t="shared" si="7"/>
        <v>0</v>
      </c>
      <c r="BI289" s="139">
        <f t="shared" si="8"/>
        <v>0</v>
      </c>
      <c r="BJ289" s="14" t="s">
        <v>84</v>
      </c>
      <c r="BK289" s="139">
        <f t="shared" si="9"/>
        <v>0</v>
      </c>
      <c r="BL289" s="14" t="s">
        <v>221</v>
      </c>
      <c r="BM289" s="138" t="s">
        <v>624</v>
      </c>
    </row>
    <row r="290" spans="2:65" s="1" customFormat="1" ht="21.75" customHeight="1" x14ac:dyDescent="0.2">
      <c r="B290" s="29"/>
      <c r="C290" s="127" t="s">
        <v>625</v>
      </c>
      <c r="D290" s="127" t="s">
        <v>130</v>
      </c>
      <c r="E290" s="128" t="s">
        <v>626</v>
      </c>
      <c r="F290" s="129" t="s">
        <v>627</v>
      </c>
      <c r="G290" s="130" t="s">
        <v>302</v>
      </c>
      <c r="H290" s="131">
        <v>3</v>
      </c>
      <c r="I290" s="132"/>
      <c r="J290" s="133">
        <f t="shared" si="0"/>
        <v>0</v>
      </c>
      <c r="K290" s="129" t="s">
        <v>165</v>
      </c>
      <c r="L290" s="29"/>
      <c r="M290" s="134" t="s">
        <v>1</v>
      </c>
      <c r="N290" s="135" t="s">
        <v>41</v>
      </c>
      <c r="P290" s="136">
        <f t="shared" si="1"/>
        <v>0</v>
      </c>
      <c r="Q290" s="136">
        <v>0</v>
      </c>
      <c r="R290" s="136">
        <f t="shared" si="2"/>
        <v>0</v>
      </c>
      <c r="S290" s="136">
        <v>0</v>
      </c>
      <c r="T290" s="137">
        <f t="shared" si="3"/>
        <v>0</v>
      </c>
      <c r="AR290" s="138" t="s">
        <v>221</v>
      </c>
      <c r="AT290" s="138" t="s">
        <v>130</v>
      </c>
      <c r="AU290" s="138" t="s">
        <v>86</v>
      </c>
      <c r="AY290" s="14" t="s">
        <v>129</v>
      </c>
      <c r="BE290" s="139">
        <f t="shared" si="4"/>
        <v>0</v>
      </c>
      <c r="BF290" s="139">
        <f t="shared" si="5"/>
        <v>0</v>
      </c>
      <c r="BG290" s="139">
        <f t="shared" si="6"/>
        <v>0</v>
      </c>
      <c r="BH290" s="139">
        <f t="shared" si="7"/>
        <v>0</v>
      </c>
      <c r="BI290" s="139">
        <f t="shared" si="8"/>
        <v>0</v>
      </c>
      <c r="BJ290" s="14" t="s">
        <v>84</v>
      </c>
      <c r="BK290" s="139">
        <f t="shared" si="9"/>
        <v>0</v>
      </c>
      <c r="BL290" s="14" t="s">
        <v>221</v>
      </c>
      <c r="BM290" s="138" t="s">
        <v>628</v>
      </c>
    </row>
    <row r="291" spans="2:65" s="1" customFormat="1" ht="16.5" customHeight="1" x14ac:dyDescent="0.2">
      <c r="B291" s="29"/>
      <c r="C291" s="158" t="s">
        <v>629</v>
      </c>
      <c r="D291" s="158" t="s">
        <v>304</v>
      </c>
      <c r="E291" s="159" t="s">
        <v>630</v>
      </c>
      <c r="F291" s="160" t="s">
        <v>631</v>
      </c>
      <c r="G291" s="161" t="s">
        <v>302</v>
      </c>
      <c r="H291" s="162">
        <v>3</v>
      </c>
      <c r="I291" s="163"/>
      <c r="J291" s="164">
        <f t="shared" si="0"/>
        <v>0</v>
      </c>
      <c r="K291" s="160" t="s">
        <v>165</v>
      </c>
      <c r="L291" s="165"/>
      <c r="M291" s="166" t="s">
        <v>1</v>
      </c>
      <c r="N291" s="167" t="s">
        <v>41</v>
      </c>
      <c r="P291" s="136">
        <f t="shared" si="1"/>
        <v>0</v>
      </c>
      <c r="Q291" s="136">
        <v>2.2000000000000001E-3</v>
      </c>
      <c r="R291" s="136">
        <f t="shared" si="2"/>
        <v>6.6E-3</v>
      </c>
      <c r="S291" s="136">
        <v>0</v>
      </c>
      <c r="T291" s="137">
        <f t="shared" si="3"/>
        <v>0</v>
      </c>
      <c r="AR291" s="138" t="s">
        <v>318</v>
      </c>
      <c r="AT291" s="138" t="s">
        <v>304</v>
      </c>
      <c r="AU291" s="138" t="s">
        <v>86</v>
      </c>
      <c r="AY291" s="14" t="s">
        <v>129</v>
      </c>
      <c r="BE291" s="139">
        <f t="shared" si="4"/>
        <v>0</v>
      </c>
      <c r="BF291" s="139">
        <f t="shared" si="5"/>
        <v>0</v>
      </c>
      <c r="BG291" s="139">
        <f t="shared" si="6"/>
        <v>0</v>
      </c>
      <c r="BH291" s="139">
        <f t="shared" si="7"/>
        <v>0</v>
      </c>
      <c r="BI291" s="139">
        <f t="shared" si="8"/>
        <v>0</v>
      </c>
      <c r="BJ291" s="14" t="s">
        <v>84</v>
      </c>
      <c r="BK291" s="139">
        <f t="shared" si="9"/>
        <v>0</v>
      </c>
      <c r="BL291" s="14" t="s">
        <v>221</v>
      </c>
      <c r="BM291" s="138" t="s">
        <v>632</v>
      </c>
    </row>
    <row r="292" spans="2:65" s="1" customFormat="1" ht="24.15" customHeight="1" x14ac:dyDescent="0.2">
      <c r="B292" s="29"/>
      <c r="C292" s="127" t="s">
        <v>633</v>
      </c>
      <c r="D292" s="127" t="s">
        <v>130</v>
      </c>
      <c r="E292" s="128" t="s">
        <v>634</v>
      </c>
      <c r="F292" s="129" t="s">
        <v>635</v>
      </c>
      <c r="G292" s="130" t="s">
        <v>302</v>
      </c>
      <c r="H292" s="131">
        <v>2</v>
      </c>
      <c r="I292" s="132"/>
      <c r="J292" s="133">
        <f t="shared" si="0"/>
        <v>0</v>
      </c>
      <c r="K292" s="129" t="s">
        <v>636</v>
      </c>
      <c r="L292" s="29"/>
      <c r="M292" s="134" t="s">
        <v>1</v>
      </c>
      <c r="N292" s="135" t="s">
        <v>41</v>
      </c>
      <c r="P292" s="136">
        <f t="shared" si="1"/>
        <v>0</v>
      </c>
      <c r="Q292" s="136">
        <v>0</v>
      </c>
      <c r="R292" s="136">
        <f t="shared" si="2"/>
        <v>0</v>
      </c>
      <c r="S292" s="136">
        <v>0</v>
      </c>
      <c r="T292" s="137">
        <f t="shared" si="3"/>
        <v>0</v>
      </c>
      <c r="AR292" s="138" t="s">
        <v>221</v>
      </c>
      <c r="AT292" s="138" t="s">
        <v>130</v>
      </c>
      <c r="AU292" s="138" t="s">
        <v>86</v>
      </c>
      <c r="AY292" s="14" t="s">
        <v>129</v>
      </c>
      <c r="BE292" s="139">
        <f t="shared" si="4"/>
        <v>0</v>
      </c>
      <c r="BF292" s="139">
        <f t="shared" si="5"/>
        <v>0</v>
      </c>
      <c r="BG292" s="139">
        <f t="shared" si="6"/>
        <v>0</v>
      </c>
      <c r="BH292" s="139">
        <f t="shared" si="7"/>
        <v>0</v>
      </c>
      <c r="BI292" s="139">
        <f t="shared" si="8"/>
        <v>0</v>
      </c>
      <c r="BJ292" s="14" t="s">
        <v>84</v>
      </c>
      <c r="BK292" s="139">
        <f t="shared" si="9"/>
        <v>0</v>
      </c>
      <c r="BL292" s="14" t="s">
        <v>221</v>
      </c>
      <c r="BM292" s="138" t="s">
        <v>637</v>
      </c>
    </row>
    <row r="293" spans="2:65" s="1" customFormat="1" ht="16.5" customHeight="1" x14ac:dyDescent="0.2">
      <c r="B293" s="29"/>
      <c r="C293" s="158" t="s">
        <v>638</v>
      </c>
      <c r="D293" s="158" t="s">
        <v>304</v>
      </c>
      <c r="E293" s="159" t="s">
        <v>639</v>
      </c>
      <c r="F293" s="160" t="s">
        <v>640</v>
      </c>
      <c r="G293" s="161" t="s">
        <v>302</v>
      </c>
      <c r="H293" s="162">
        <v>2</v>
      </c>
      <c r="I293" s="163"/>
      <c r="J293" s="164">
        <f t="shared" si="0"/>
        <v>0</v>
      </c>
      <c r="K293" s="160" t="s">
        <v>1</v>
      </c>
      <c r="L293" s="165"/>
      <c r="M293" s="166" t="s">
        <v>1</v>
      </c>
      <c r="N293" s="167" t="s">
        <v>41</v>
      </c>
      <c r="P293" s="136">
        <f t="shared" si="1"/>
        <v>0</v>
      </c>
      <c r="Q293" s="136">
        <v>0</v>
      </c>
      <c r="R293" s="136">
        <f t="shared" si="2"/>
        <v>0</v>
      </c>
      <c r="S293" s="136">
        <v>0</v>
      </c>
      <c r="T293" s="137">
        <f t="shared" si="3"/>
        <v>0</v>
      </c>
      <c r="AR293" s="138" t="s">
        <v>318</v>
      </c>
      <c r="AT293" s="138" t="s">
        <v>304</v>
      </c>
      <c r="AU293" s="138" t="s">
        <v>86</v>
      </c>
      <c r="AY293" s="14" t="s">
        <v>129</v>
      </c>
      <c r="BE293" s="139">
        <f t="shared" si="4"/>
        <v>0</v>
      </c>
      <c r="BF293" s="139">
        <f t="shared" si="5"/>
        <v>0</v>
      </c>
      <c r="BG293" s="139">
        <f t="shared" si="6"/>
        <v>0</v>
      </c>
      <c r="BH293" s="139">
        <f t="shared" si="7"/>
        <v>0</v>
      </c>
      <c r="BI293" s="139">
        <f t="shared" si="8"/>
        <v>0</v>
      </c>
      <c r="BJ293" s="14" t="s">
        <v>84</v>
      </c>
      <c r="BK293" s="139">
        <f t="shared" si="9"/>
        <v>0</v>
      </c>
      <c r="BL293" s="14" t="s">
        <v>221</v>
      </c>
      <c r="BM293" s="138" t="s">
        <v>641</v>
      </c>
    </row>
    <row r="294" spans="2:65" s="1" customFormat="1" ht="24.15" customHeight="1" x14ac:dyDescent="0.2">
      <c r="B294" s="29"/>
      <c r="C294" s="127" t="s">
        <v>642</v>
      </c>
      <c r="D294" s="127" t="s">
        <v>130</v>
      </c>
      <c r="E294" s="128" t="s">
        <v>643</v>
      </c>
      <c r="F294" s="129" t="s">
        <v>644</v>
      </c>
      <c r="G294" s="130" t="s">
        <v>302</v>
      </c>
      <c r="H294" s="131">
        <v>3</v>
      </c>
      <c r="I294" s="132"/>
      <c r="J294" s="133">
        <f t="shared" si="0"/>
        <v>0</v>
      </c>
      <c r="K294" s="129" t="s">
        <v>636</v>
      </c>
      <c r="L294" s="29"/>
      <c r="M294" s="134" t="s">
        <v>1</v>
      </c>
      <c r="N294" s="135" t="s">
        <v>41</v>
      </c>
      <c r="P294" s="136">
        <f t="shared" si="1"/>
        <v>0</v>
      </c>
      <c r="Q294" s="136">
        <v>0</v>
      </c>
      <c r="R294" s="136">
        <f t="shared" si="2"/>
        <v>0</v>
      </c>
      <c r="S294" s="136">
        <v>0</v>
      </c>
      <c r="T294" s="137">
        <f t="shared" si="3"/>
        <v>0</v>
      </c>
      <c r="AR294" s="138" t="s">
        <v>221</v>
      </c>
      <c r="AT294" s="138" t="s">
        <v>130</v>
      </c>
      <c r="AU294" s="138" t="s">
        <v>86</v>
      </c>
      <c r="AY294" s="14" t="s">
        <v>129</v>
      </c>
      <c r="BE294" s="139">
        <f t="shared" si="4"/>
        <v>0</v>
      </c>
      <c r="BF294" s="139">
        <f t="shared" si="5"/>
        <v>0</v>
      </c>
      <c r="BG294" s="139">
        <f t="shared" si="6"/>
        <v>0</v>
      </c>
      <c r="BH294" s="139">
        <f t="shared" si="7"/>
        <v>0</v>
      </c>
      <c r="BI294" s="139">
        <f t="shared" si="8"/>
        <v>0</v>
      </c>
      <c r="BJ294" s="14" t="s">
        <v>84</v>
      </c>
      <c r="BK294" s="139">
        <f t="shared" si="9"/>
        <v>0</v>
      </c>
      <c r="BL294" s="14" t="s">
        <v>221</v>
      </c>
      <c r="BM294" s="138" t="s">
        <v>645</v>
      </c>
    </row>
    <row r="295" spans="2:65" s="1" customFormat="1" ht="16.5" customHeight="1" x14ac:dyDescent="0.2">
      <c r="B295" s="29"/>
      <c r="C295" s="158" t="s">
        <v>646</v>
      </c>
      <c r="D295" s="158" t="s">
        <v>304</v>
      </c>
      <c r="E295" s="159" t="s">
        <v>647</v>
      </c>
      <c r="F295" s="160" t="s">
        <v>648</v>
      </c>
      <c r="G295" s="161" t="s">
        <v>302</v>
      </c>
      <c r="H295" s="162">
        <v>3</v>
      </c>
      <c r="I295" s="163"/>
      <c r="J295" s="164">
        <f t="shared" si="0"/>
        <v>0</v>
      </c>
      <c r="K295" s="160" t="s">
        <v>1</v>
      </c>
      <c r="L295" s="165"/>
      <c r="M295" s="166" t="s">
        <v>1</v>
      </c>
      <c r="N295" s="167" t="s">
        <v>41</v>
      </c>
      <c r="P295" s="136">
        <f t="shared" si="1"/>
        <v>0</v>
      </c>
      <c r="Q295" s="136">
        <v>0</v>
      </c>
      <c r="R295" s="136">
        <f t="shared" si="2"/>
        <v>0</v>
      </c>
      <c r="S295" s="136">
        <v>0</v>
      </c>
      <c r="T295" s="137">
        <f t="shared" si="3"/>
        <v>0</v>
      </c>
      <c r="AR295" s="138" t="s">
        <v>318</v>
      </c>
      <c r="AT295" s="138" t="s">
        <v>304</v>
      </c>
      <c r="AU295" s="138" t="s">
        <v>86</v>
      </c>
      <c r="AY295" s="14" t="s">
        <v>129</v>
      </c>
      <c r="BE295" s="139">
        <f t="shared" si="4"/>
        <v>0</v>
      </c>
      <c r="BF295" s="139">
        <f t="shared" si="5"/>
        <v>0</v>
      </c>
      <c r="BG295" s="139">
        <f t="shared" si="6"/>
        <v>0</v>
      </c>
      <c r="BH295" s="139">
        <f t="shared" si="7"/>
        <v>0</v>
      </c>
      <c r="BI295" s="139">
        <f t="shared" si="8"/>
        <v>0</v>
      </c>
      <c r="BJ295" s="14" t="s">
        <v>84</v>
      </c>
      <c r="BK295" s="139">
        <f t="shared" si="9"/>
        <v>0</v>
      </c>
      <c r="BL295" s="14" t="s">
        <v>221</v>
      </c>
      <c r="BM295" s="138" t="s">
        <v>649</v>
      </c>
    </row>
    <row r="296" spans="2:65" s="1" customFormat="1" ht="37.950000000000003" customHeight="1" x14ac:dyDescent="0.2">
      <c r="B296" s="29"/>
      <c r="C296" s="127" t="s">
        <v>650</v>
      </c>
      <c r="D296" s="127" t="s">
        <v>130</v>
      </c>
      <c r="E296" s="128" t="s">
        <v>651</v>
      </c>
      <c r="F296" s="129" t="s">
        <v>652</v>
      </c>
      <c r="G296" s="130" t="s">
        <v>164</v>
      </c>
      <c r="H296" s="131">
        <v>69.8</v>
      </c>
      <c r="I296" s="132"/>
      <c r="J296" s="133">
        <f t="shared" si="0"/>
        <v>0</v>
      </c>
      <c r="K296" s="129" t="s">
        <v>1</v>
      </c>
      <c r="L296" s="29"/>
      <c r="M296" s="134" t="s">
        <v>1</v>
      </c>
      <c r="N296" s="135" t="s">
        <v>41</v>
      </c>
      <c r="P296" s="136">
        <f t="shared" si="1"/>
        <v>0</v>
      </c>
      <c r="Q296" s="136">
        <v>0</v>
      </c>
      <c r="R296" s="136">
        <f t="shared" si="2"/>
        <v>0</v>
      </c>
      <c r="S296" s="136">
        <v>0</v>
      </c>
      <c r="T296" s="137">
        <f t="shared" si="3"/>
        <v>0</v>
      </c>
      <c r="AR296" s="138" t="s">
        <v>221</v>
      </c>
      <c r="AT296" s="138" t="s">
        <v>130</v>
      </c>
      <c r="AU296" s="138" t="s">
        <v>86</v>
      </c>
      <c r="AY296" s="14" t="s">
        <v>129</v>
      </c>
      <c r="BE296" s="139">
        <f t="shared" si="4"/>
        <v>0</v>
      </c>
      <c r="BF296" s="139">
        <f t="shared" si="5"/>
        <v>0</v>
      </c>
      <c r="BG296" s="139">
        <f t="shared" si="6"/>
        <v>0</v>
      </c>
      <c r="BH296" s="139">
        <f t="shared" si="7"/>
        <v>0</v>
      </c>
      <c r="BI296" s="139">
        <f t="shared" si="8"/>
        <v>0</v>
      </c>
      <c r="BJ296" s="14" t="s">
        <v>84</v>
      </c>
      <c r="BK296" s="139">
        <f t="shared" si="9"/>
        <v>0</v>
      </c>
      <c r="BL296" s="14" t="s">
        <v>221</v>
      </c>
      <c r="BM296" s="138" t="s">
        <v>653</v>
      </c>
    </row>
    <row r="297" spans="2:65" s="12" customFormat="1" x14ac:dyDescent="0.2">
      <c r="B297" s="147"/>
      <c r="D297" s="148" t="s">
        <v>167</v>
      </c>
      <c r="E297" s="149" t="s">
        <v>1</v>
      </c>
      <c r="F297" s="150" t="s">
        <v>654</v>
      </c>
      <c r="H297" s="151">
        <v>69.8</v>
      </c>
      <c r="I297" s="152"/>
      <c r="L297" s="147"/>
      <c r="M297" s="153"/>
      <c r="T297" s="154"/>
      <c r="AT297" s="149" t="s">
        <v>167</v>
      </c>
      <c r="AU297" s="149" t="s">
        <v>86</v>
      </c>
      <c r="AV297" s="12" t="s">
        <v>86</v>
      </c>
      <c r="AW297" s="12" t="s">
        <v>32</v>
      </c>
      <c r="AX297" s="12" t="s">
        <v>84</v>
      </c>
      <c r="AY297" s="149" t="s">
        <v>129</v>
      </c>
    </row>
    <row r="298" spans="2:65" s="1" customFormat="1" ht="16.5" customHeight="1" x14ac:dyDescent="0.2">
      <c r="B298" s="29"/>
      <c r="C298" s="127" t="s">
        <v>655</v>
      </c>
      <c r="D298" s="127" t="s">
        <v>130</v>
      </c>
      <c r="E298" s="128" t="s">
        <v>656</v>
      </c>
      <c r="F298" s="129" t="s">
        <v>657</v>
      </c>
      <c r="G298" s="130" t="s">
        <v>302</v>
      </c>
      <c r="H298" s="131">
        <v>1</v>
      </c>
      <c r="I298" s="132"/>
      <c r="J298" s="133">
        <f>ROUND(I298*H298,2)</f>
        <v>0</v>
      </c>
      <c r="K298" s="129" t="s">
        <v>1</v>
      </c>
      <c r="L298" s="29"/>
      <c r="M298" s="134" t="s">
        <v>1</v>
      </c>
      <c r="N298" s="135" t="s">
        <v>41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221</v>
      </c>
      <c r="AT298" s="138" t="s">
        <v>130</v>
      </c>
      <c r="AU298" s="138" t="s">
        <v>86</v>
      </c>
      <c r="AY298" s="14" t="s">
        <v>129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4" t="s">
        <v>84</v>
      </c>
      <c r="BK298" s="139">
        <f>ROUND(I298*H298,2)</f>
        <v>0</v>
      </c>
      <c r="BL298" s="14" t="s">
        <v>221</v>
      </c>
      <c r="BM298" s="138" t="s">
        <v>658</v>
      </c>
    </row>
    <row r="299" spans="2:65" s="1" customFormat="1" ht="24.15" customHeight="1" x14ac:dyDescent="0.2">
      <c r="B299" s="29"/>
      <c r="C299" s="127" t="s">
        <v>659</v>
      </c>
      <c r="D299" s="127" t="s">
        <v>130</v>
      </c>
      <c r="E299" s="128" t="s">
        <v>660</v>
      </c>
      <c r="F299" s="129" t="s">
        <v>661</v>
      </c>
      <c r="G299" s="130" t="s">
        <v>302</v>
      </c>
      <c r="H299" s="131">
        <v>1</v>
      </c>
      <c r="I299" s="132"/>
      <c r="J299" s="133">
        <f>ROUND(I299*H299,2)</f>
        <v>0</v>
      </c>
      <c r="K299" s="129" t="s">
        <v>1</v>
      </c>
      <c r="L299" s="29"/>
      <c r="M299" s="134" t="s">
        <v>1</v>
      </c>
      <c r="N299" s="135" t="s">
        <v>41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221</v>
      </c>
      <c r="AT299" s="138" t="s">
        <v>130</v>
      </c>
      <c r="AU299" s="138" t="s">
        <v>86</v>
      </c>
      <c r="AY299" s="14" t="s">
        <v>129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4" t="s">
        <v>84</v>
      </c>
      <c r="BK299" s="139">
        <f>ROUND(I299*H299,2)</f>
        <v>0</v>
      </c>
      <c r="BL299" s="14" t="s">
        <v>221</v>
      </c>
      <c r="BM299" s="138" t="s">
        <v>662</v>
      </c>
    </row>
    <row r="300" spans="2:65" s="1" customFormat="1" ht="24.15" customHeight="1" x14ac:dyDescent="0.2">
      <c r="B300" s="29"/>
      <c r="C300" s="127" t="s">
        <v>663</v>
      </c>
      <c r="D300" s="127" t="s">
        <v>130</v>
      </c>
      <c r="E300" s="128" t="s">
        <v>664</v>
      </c>
      <c r="F300" s="129" t="s">
        <v>665</v>
      </c>
      <c r="G300" s="130" t="s">
        <v>302</v>
      </c>
      <c r="H300" s="131">
        <v>1</v>
      </c>
      <c r="I300" s="132"/>
      <c r="J300" s="133">
        <f>ROUND(I300*H300,2)</f>
        <v>0</v>
      </c>
      <c r="K300" s="129" t="s">
        <v>1</v>
      </c>
      <c r="L300" s="29"/>
      <c r="M300" s="134" t="s">
        <v>1</v>
      </c>
      <c r="N300" s="135" t="s">
        <v>41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221</v>
      </c>
      <c r="AT300" s="138" t="s">
        <v>130</v>
      </c>
      <c r="AU300" s="138" t="s">
        <v>86</v>
      </c>
      <c r="AY300" s="14" t="s">
        <v>129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4" t="s">
        <v>84</v>
      </c>
      <c r="BK300" s="139">
        <f>ROUND(I300*H300,2)</f>
        <v>0</v>
      </c>
      <c r="BL300" s="14" t="s">
        <v>221</v>
      </c>
      <c r="BM300" s="138" t="s">
        <v>666</v>
      </c>
    </row>
    <row r="301" spans="2:65" s="1" customFormat="1" ht="24.15" customHeight="1" x14ac:dyDescent="0.2">
      <c r="B301" s="29"/>
      <c r="C301" s="127" t="s">
        <v>667</v>
      </c>
      <c r="D301" s="127" t="s">
        <v>130</v>
      </c>
      <c r="E301" s="128" t="s">
        <v>668</v>
      </c>
      <c r="F301" s="129" t="s">
        <v>669</v>
      </c>
      <c r="G301" s="130" t="s">
        <v>302</v>
      </c>
      <c r="H301" s="131">
        <v>1</v>
      </c>
      <c r="I301" s="132"/>
      <c r="J301" s="133">
        <f>ROUND(I301*H301,2)</f>
        <v>0</v>
      </c>
      <c r="K301" s="129" t="s">
        <v>1</v>
      </c>
      <c r="L301" s="29"/>
      <c r="M301" s="134" t="s">
        <v>1</v>
      </c>
      <c r="N301" s="135" t="s">
        <v>41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221</v>
      </c>
      <c r="AT301" s="138" t="s">
        <v>130</v>
      </c>
      <c r="AU301" s="138" t="s">
        <v>86</v>
      </c>
      <c r="AY301" s="14" t="s">
        <v>129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4" t="s">
        <v>84</v>
      </c>
      <c r="BK301" s="139">
        <f>ROUND(I301*H301,2)</f>
        <v>0</v>
      </c>
      <c r="BL301" s="14" t="s">
        <v>221</v>
      </c>
      <c r="BM301" s="138" t="s">
        <v>670</v>
      </c>
    </row>
    <row r="302" spans="2:65" s="1" customFormat="1" ht="24.15" customHeight="1" x14ac:dyDescent="0.2">
      <c r="B302" s="29"/>
      <c r="C302" s="127" t="s">
        <v>671</v>
      </c>
      <c r="D302" s="127" t="s">
        <v>130</v>
      </c>
      <c r="E302" s="128" t="s">
        <v>672</v>
      </c>
      <c r="F302" s="129" t="s">
        <v>673</v>
      </c>
      <c r="G302" s="130" t="s">
        <v>361</v>
      </c>
      <c r="H302" s="168"/>
      <c r="I302" s="132"/>
      <c r="J302" s="133">
        <f>ROUND(I302*H302,2)</f>
        <v>0</v>
      </c>
      <c r="K302" s="129" t="s">
        <v>165</v>
      </c>
      <c r="L302" s="29"/>
      <c r="M302" s="134" t="s">
        <v>1</v>
      </c>
      <c r="N302" s="135" t="s">
        <v>41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221</v>
      </c>
      <c r="AT302" s="138" t="s">
        <v>130</v>
      </c>
      <c r="AU302" s="138" t="s">
        <v>86</v>
      </c>
      <c r="AY302" s="14" t="s">
        <v>129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4" t="s">
        <v>84</v>
      </c>
      <c r="BK302" s="139">
        <f>ROUND(I302*H302,2)</f>
        <v>0</v>
      </c>
      <c r="BL302" s="14" t="s">
        <v>221</v>
      </c>
      <c r="BM302" s="138" t="s">
        <v>674</v>
      </c>
    </row>
    <row r="303" spans="2:65" s="11" customFormat="1" ht="22.95" customHeight="1" x14ac:dyDescent="0.25">
      <c r="B303" s="117"/>
      <c r="D303" s="118" t="s">
        <v>75</v>
      </c>
      <c r="E303" s="140" t="s">
        <v>675</v>
      </c>
      <c r="F303" s="140" t="s">
        <v>676</v>
      </c>
      <c r="I303" s="120"/>
      <c r="J303" s="141">
        <f>BK303</f>
        <v>0</v>
      </c>
      <c r="L303" s="117"/>
      <c r="M303" s="122"/>
      <c r="P303" s="123">
        <f>SUM(P304:P307)</f>
        <v>0</v>
      </c>
      <c r="R303" s="123">
        <f>SUM(R304:R307)</f>
        <v>0</v>
      </c>
      <c r="T303" s="124">
        <f>SUM(T304:T307)</f>
        <v>0</v>
      </c>
      <c r="AR303" s="118" t="s">
        <v>86</v>
      </c>
      <c r="AT303" s="125" t="s">
        <v>75</v>
      </c>
      <c r="AU303" s="125" t="s">
        <v>84</v>
      </c>
      <c r="AY303" s="118" t="s">
        <v>129</v>
      </c>
      <c r="BK303" s="126">
        <f>SUM(BK304:BK307)</f>
        <v>0</v>
      </c>
    </row>
    <row r="304" spans="2:65" s="1" customFormat="1" ht="37.950000000000003" customHeight="1" x14ac:dyDescent="0.2">
      <c r="B304" s="29"/>
      <c r="C304" s="127" t="s">
        <v>677</v>
      </c>
      <c r="D304" s="127" t="s">
        <v>130</v>
      </c>
      <c r="E304" s="128" t="s">
        <v>678</v>
      </c>
      <c r="F304" s="129" t="s">
        <v>679</v>
      </c>
      <c r="G304" s="130" t="s">
        <v>680</v>
      </c>
      <c r="H304" s="131">
        <v>3234</v>
      </c>
      <c r="I304" s="132"/>
      <c r="J304" s="133">
        <f>ROUND(I304*H304,2)</f>
        <v>0</v>
      </c>
      <c r="K304" s="129" t="s">
        <v>1</v>
      </c>
      <c r="L304" s="29"/>
      <c r="M304" s="134" t="s">
        <v>1</v>
      </c>
      <c r="N304" s="135" t="s">
        <v>41</v>
      </c>
      <c r="P304" s="136">
        <f>O304*H304</f>
        <v>0</v>
      </c>
      <c r="Q304" s="136">
        <v>0</v>
      </c>
      <c r="R304" s="136">
        <f>Q304*H304</f>
        <v>0</v>
      </c>
      <c r="S304" s="136">
        <v>0</v>
      </c>
      <c r="T304" s="137">
        <f>S304*H304</f>
        <v>0</v>
      </c>
      <c r="AR304" s="138" t="s">
        <v>221</v>
      </c>
      <c r="AT304" s="138" t="s">
        <v>130</v>
      </c>
      <c r="AU304" s="138" t="s">
        <v>86</v>
      </c>
      <c r="AY304" s="14" t="s">
        <v>129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4" t="s">
        <v>84</v>
      </c>
      <c r="BK304" s="139">
        <f>ROUND(I304*H304,2)</f>
        <v>0</v>
      </c>
      <c r="BL304" s="14" t="s">
        <v>221</v>
      </c>
      <c r="BM304" s="138" t="s">
        <v>681</v>
      </c>
    </row>
    <row r="305" spans="2:65" s="12" customFormat="1" x14ac:dyDescent="0.2">
      <c r="B305" s="147"/>
      <c r="D305" s="148" t="s">
        <v>167</v>
      </c>
      <c r="E305" s="149" t="s">
        <v>1</v>
      </c>
      <c r="F305" s="150" t="s">
        <v>682</v>
      </c>
      <c r="H305" s="151">
        <v>3234</v>
      </c>
      <c r="I305" s="152"/>
      <c r="L305" s="147"/>
      <c r="M305" s="153"/>
      <c r="T305" s="154"/>
      <c r="AT305" s="149" t="s">
        <v>167</v>
      </c>
      <c r="AU305" s="149" t="s">
        <v>86</v>
      </c>
      <c r="AV305" s="12" t="s">
        <v>86</v>
      </c>
      <c r="AW305" s="12" t="s">
        <v>32</v>
      </c>
      <c r="AX305" s="12" t="s">
        <v>84</v>
      </c>
      <c r="AY305" s="149" t="s">
        <v>129</v>
      </c>
    </row>
    <row r="306" spans="2:65" s="1" customFormat="1" ht="24.15" customHeight="1" x14ac:dyDescent="0.2">
      <c r="B306" s="29"/>
      <c r="C306" s="127" t="s">
        <v>683</v>
      </c>
      <c r="D306" s="127" t="s">
        <v>130</v>
      </c>
      <c r="E306" s="128" t="s">
        <v>684</v>
      </c>
      <c r="F306" s="129" t="s">
        <v>685</v>
      </c>
      <c r="G306" s="130" t="s">
        <v>302</v>
      </c>
      <c r="H306" s="131">
        <v>1</v>
      </c>
      <c r="I306" s="132"/>
      <c r="J306" s="133">
        <f>ROUND(I306*H306,2)</f>
        <v>0</v>
      </c>
      <c r="K306" s="129" t="s">
        <v>1</v>
      </c>
      <c r="L306" s="29"/>
      <c r="M306" s="134" t="s">
        <v>1</v>
      </c>
      <c r="N306" s="135" t="s">
        <v>41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221</v>
      </c>
      <c r="AT306" s="138" t="s">
        <v>130</v>
      </c>
      <c r="AU306" s="138" t="s">
        <v>86</v>
      </c>
      <c r="AY306" s="14" t="s">
        <v>129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4" t="s">
        <v>84</v>
      </c>
      <c r="BK306" s="139">
        <f>ROUND(I306*H306,2)</f>
        <v>0</v>
      </c>
      <c r="BL306" s="14" t="s">
        <v>221</v>
      </c>
      <c r="BM306" s="138" t="s">
        <v>686</v>
      </c>
    </row>
    <row r="307" spans="2:65" s="1" customFormat="1" ht="24.15" customHeight="1" x14ac:dyDescent="0.2">
      <c r="B307" s="29"/>
      <c r="C307" s="127" t="s">
        <v>687</v>
      </c>
      <c r="D307" s="127" t="s">
        <v>130</v>
      </c>
      <c r="E307" s="128" t="s">
        <v>688</v>
      </c>
      <c r="F307" s="129" t="s">
        <v>689</v>
      </c>
      <c r="G307" s="130" t="s">
        <v>361</v>
      </c>
      <c r="H307" s="168"/>
      <c r="I307" s="132"/>
      <c r="J307" s="133">
        <f>ROUND(I307*H307,2)</f>
        <v>0</v>
      </c>
      <c r="K307" s="129" t="s">
        <v>165</v>
      </c>
      <c r="L307" s="29"/>
      <c r="M307" s="134" t="s">
        <v>1</v>
      </c>
      <c r="N307" s="135" t="s">
        <v>41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221</v>
      </c>
      <c r="AT307" s="138" t="s">
        <v>130</v>
      </c>
      <c r="AU307" s="138" t="s">
        <v>86</v>
      </c>
      <c r="AY307" s="14" t="s">
        <v>129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4" t="s">
        <v>84</v>
      </c>
      <c r="BK307" s="139">
        <f>ROUND(I307*H307,2)</f>
        <v>0</v>
      </c>
      <c r="BL307" s="14" t="s">
        <v>221</v>
      </c>
      <c r="BM307" s="138" t="s">
        <v>690</v>
      </c>
    </row>
    <row r="308" spans="2:65" s="11" customFormat="1" ht="22.95" customHeight="1" x14ac:dyDescent="0.25">
      <c r="B308" s="117"/>
      <c r="D308" s="118" t="s">
        <v>75</v>
      </c>
      <c r="E308" s="140" t="s">
        <v>691</v>
      </c>
      <c r="F308" s="140" t="s">
        <v>692</v>
      </c>
      <c r="I308" s="120"/>
      <c r="J308" s="141">
        <f>BK308</f>
        <v>0</v>
      </c>
      <c r="L308" s="117"/>
      <c r="M308" s="122"/>
      <c r="P308" s="123">
        <f>SUM(P309:P317)</f>
        <v>0</v>
      </c>
      <c r="R308" s="123">
        <f>SUM(R309:R317)</f>
        <v>0.16046859999999999</v>
      </c>
      <c r="T308" s="124">
        <f>SUM(T309:T317)</f>
        <v>0</v>
      </c>
      <c r="AR308" s="118" t="s">
        <v>86</v>
      </c>
      <c r="AT308" s="125" t="s">
        <v>75</v>
      </c>
      <c r="AU308" s="125" t="s">
        <v>84</v>
      </c>
      <c r="AY308" s="118" t="s">
        <v>129</v>
      </c>
      <c r="BK308" s="126">
        <f>SUM(BK309:BK317)</f>
        <v>0</v>
      </c>
    </row>
    <row r="309" spans="2:65" s="1" customFormat="1" ht="16.5" customHeight="1" x14ac:dyDescent="0.2">
      <c r="B309" s="29"/>
      <c r="C309" s="127" t="s">
        <v>693</v>
      </c>
      <c r="D309" s="127" t="s">
        <v>130</v>
      </c>
      <c r="E309" s="128" t="s">
        <v>694</v>
      </c>
      <c r="F309" s="129" t="s">
        <v>695</v>
      </c>
      <c r="G309" s="130" t="s">
        <v>164</v>
      </c>
      <c r="H309" s="131">
        <v>219.82</v>
      </c>
      <c r="I309" s="132"/>
      <c r="J309" s="133">
        <f>ROUND(I309*H309,2)</f>
        <v>0</v>
      </c>
      <c r="K309" s="129" t="s">
        <v>165</v>
      </c>
      <c r="L309" s="29"/>
      <c r="M309" s="134" t="s">
        <v>1</v>
      </c>
      <c r="N309" s="135" t="s">
        <v>41</v>
      </c>
      <c r="P309" s="136">
        <f>O309*H309</f>
        <v>0</v>
      </c>
      <c r="Q309" s="136">
        <v>1.6000000000000001E-4</v>
      </c>
      <c r="R309" s="136">
        <f>Q309*H309</f>
        <v>3.51712E-2</v>
      </c>
      <c r="S309" s="136">
        <v>0</v>
      </c>
      <c r="T309" s="137">
        <f>S309*H309</f>
        <v>0</v>
      </c>
      <c r="AR309" s="138" t="s">
        <v>221</v>
      </c>
      <c r="AT309" s="138" t="s">
        <v>130</v>
      </c>
      <c r="AU309" s="138" t="s">
        <v>86</v>
      </c>
      <c r="AY309" s="14" t="s">
        <v>129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4" t="s">
        <v>84</v>
      </c>
      <c r="BK309" s="139">
        <f>ROUND(I309*H309,2)</f>
        <v>0</v>
      </c>
      <c r="BL309" s="14" t="s">
        <v>221</v>
      </c>
      <c r="BM309" s="138" t="s">
        <v>696</v>
      </c>
    </row>
    <row r="310" spans="2:65" s="12" customFormat="1" x14ac:dyDescent="0.2">
      <c r="B310" s="147"/>
      <c r="D310" s="148" t="s">
        <v>167</v>
      </c>
      <c r="E310" s="149" t="s">
        <v>1</v>
      </c>
      <c r="F310" s="150" t="s">
        <v>697</v>
      </c>
      <c r="H310" s="151">
        <v>219.82</v>
      </c>
      <c r="I310" s="152"/>
      <c r="L310" s="147"/>
      <c r="M310" s="153"/>
      <c r="T310" s="154"/>
      <c r="AT310" s="149" t="s">
        <v>167</v>
      </c>
      <c r="AU310" s="149" t="s">
        <v>86</v>
      </c>
      <c r="AV310" s="12" t="s">
        <v>86</v>
      </c>
      <c r="AW310" s="12" t="s">
        <v>32</v>
      </c>
      <c r="AX310" s="12" t="s">
        <v>84</v>
      </c>
      <c r="AY310" s="149" t="s">
        <v>129</v>
      </c>
    </row>
    <row r="311" spans="2:65" s="1" customFormat="1" ht="16.5" customHeight="1" x14ac:dyDescent="0.2">
      <c r="B311" s="29"/>
      <c r="C311" s="127" t="s">
        <v>698</v>
      </c>
      <c r="D311" s="127" t="s">
        <v>130</v>
      </c>
      <c r="E311" s="128" t="s">
        <v>699</v>
      </c>
      <c r="F311" s="129" t="s">
        <v>700</v>
      </c>
      <c r="G311" s="130" t="s">
        <v>164</v>
      </c>
      <c r="H311" s="131">
        <v>659.46</v>
      </c>
      <c r="I311" s="132"/>
      <c r="J311" s="133">
        <f>ROUND(I311*H311,2)</f>
        <v>0</v>
      </c>
      <c r="K311" s="129" t="s">
        <v>165</v>
      </c>
      <c r="L311" s="29"/>
      <c r="M311" s="134" t="s">
        <v>1</v>
      </c>
      <c r="N311" s="135" t="s">
        <v>41</v>
      </c>
      <c r="P311" s="136">
        <f>O311*H311</f>
        <v>0</v>
      </c>
      <c r="Q311" s="136">
        <v>1.4999999999999999E-4</v>
      </c>
      <c r="R311" s="136">
        <f>Q311*H311</f>
        <v>9.8918999999999993E-2</v>
      </c>
      <c r="S311" s="136">
        <v>0</v>
      </c>
      <c r="T311" s="137">
        <f>S311*H311</f>
        <v>0</v>
      </c>
      <c r="AR311" s="138" t="s">
        <v>221</v>
      </c>
      <c r="AT311" s="138" t="s">
        <v>130</v>
      </c>
      <c r="AU311" s="138" t="s">
        <v>86</v>
      </c>
      <c r="AY311" s="14" t="s">
        <v>129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4" t="s">
        <v>84</v>
      </c>
      <c r="BK311" s="139">
        <f>ROUND(I311*H311,2)</f>
        <v>0</v>
      </c>
      <c r="BL311" s="14" t="s">
        <v>221</v>
      </c>
      <c r="BM311" s="138" t="s">
        <v>701</v>
      </c>
    </row>
    <row r="312" spans="2:65" s="12" customFormat="1" x14ac:dyDescent="0.2">
      <c r="B312" s="147"/>
      <c r="D312" s="148" t="s">
        <v>167</v>
      </c>
      <c r="E312" s="149" t="s">
        <v>1</v>
      </c>
      <c r="F312" s="150" t="s">
        <v>702</v>
      </c>
      <c r="H312" s="151">
        <v>659.46</v>
      </c>
      <c r="I312" s="152"/>
      <c r="L312" s="147"/>
      <c r="M312" s="153"/>
      <c r="T312" s="154"/>
      <c r="AT312" s="149" t="s">
        <v>167</v>
      </c>
      <c r="AU312" s="149" t="s">
        <v>86</v>
      </c>
      <c r="AV312" s="12" t="s">
        <v>86</v>
      </c>
      <c r="AW312" s="12" t="s">
        <v>32</v>
      </c>
      <c r="AX312" s="12" t="s">
        <v>84</v>
      </c>
      <c r="AY312" s="149" t="s">
        <v>129</v>
      </c>
    </row>
    <row r="313" spans="2:65" s="1" customFormat="1" ht="21.75" customHeight="1" x14ac:dyDescent="0.2">
      <c r="B313" s="29"/>
      <c r="C313" s="127" t="s">
        <v>703</v>
      </c>
      <c r="D313" s="127" t="s">
        <v>130</v>
      </c>
      <c r="E313" s="128" t="s">
        <v>704</v>
      </c>
      <c r="F313" s="129" t="s">
        <v>705</v>
      </c>
      <c r="G313" s="130" t="s">
        <v>164</v>
      </c>
      <c r="H313" s="131">
        <v>439.64</v>
      </c>
      <c r="I313" s="132"/>
      <c r="J313" s="133">
        <f>ROUND(I313*H313,2)</f>
        <v>0</v>
      </c>
      <c r="K313" s="129" t="s">
        <v>165</v>
      </c>
      <c r="L313" s="29"/>
      <c r="M313" s="134" t="s">
        <v>1</v>
      </c>
      <c r="N313" s="135" t="s">
        <v>41</v>
      </c>
      <c r="P313" s="136">
        <f>O313*H313</f>
        <v>0</v>
      </c>
      <c r="Q313" s="136">
        <v>1.0000000000000001E-5</v>
      </c>
      <c r="R313" s="136">
        <f>Q313*H313</f>
        <v>4.3964E-3</v>
      </c>
      <c r="S313" s="136">
        <v>0</v>
      </c>
      <c r="T313" s="137">
        <f>S313*H313</f>
        <v>0</v>
      </c>
      <c r="AR313" s="138" t="s">
        <v>221</v>
      </c>
      <c r="AT313" s="138" t="s">
        <v>130</v>
      </c>
      <c r="AU313" s="138" t="s">
        <v>86</v>
      </c>
      <c r="AY313" s="14" t="s">
        <v>129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4" t="s">
        <v>84</v>
      </c>
      <c r="BK313" s="139">
        <f>ROUND(I313*H313,2)</f>
        <v>0</v>
      </c>
      <c r="BL313" s="14" t="s">
        <v>221</v>
      </c>
      <c r="BM313" s="138" t="s">
        <v>706</v>
      </c>
    </row>
    <row r="314" spans="2:65" s="12" customFormat="1" x14ac:dyDescent="0.2">
      <c r="B314" s="147"/>
      <c r="D314" s="148" t="s">
        <v>167</v>
      </c>
      <c r="E314" s="149" t="s">
        <v>1</v>
      </c>
      <c r="F314" s="150" t="s">
        <v>707</v>
      </c>
      <c r="H314" s="151">
        <v>439.64</v>
      </c>
      <c r="I314" s="152"/>
      <c r="L314" s="147"/>
      <c r="M314" s="153"/>
      <c r="T314" s="154"/>
      <c r="AT314" s="149" t="s">
        <v>167</v>
      </c>
      <c r="AU314" s="149" t="s">
        <v>86</v>
      </c>
      <c r="AV314" s="12" t="s">
        <v>86</v>
      </c>
      <c r="AW314" s="12" t="s">
        <v>32</v>
      </c>
      <c r="AX314" s="12" t="s">
        <v>84</v>
      </c>
      <c r="AY314" s="149" t="s">
        <v>129</v>
      </c>
    </row>
    <row r="315" spans="2:65" s="1" customFormat="1" ht="16.5" customHeight="1" x14ac:dyDescent="0.2">
      <c r="B315" s="29"/>
      <c r="C315" s="127" t="s">
        <v>708</v>
      </c>
      <c r="D315" s="127" t="s">
        <v>130</v>
      </c>
      <c r="E315" s="128" t="s">
        <v>709</v>
      </c>
      <c r="F315" s="129" t="s">
        <v>710</v>
      </c>
      <c r="G315" s="130" t="s">
        <v>164</v>
      </c>
      <c r="H315" s="131">
        <v>219.82</v>
      </c>
      <c r="I315" s="132"/>
      <c r="J315" s="133">
        <f>ROUND(I315*H315,2)</f>
        <v>0</v>
      </c>
      <c r="K315" s="129" t="s">
        <v>165</v>
      </c>
      <c r="L315" s="29"/>
      <c r="M315" s="134" t="s">
        <v>1</v>
      </c>
      <c r="N315" s="135" t="s">
        <v>41</v>
      </c>
      <c r="P315" s="136">
        <f>O315*H315</f>
        <v>0</v>
      </c>
      <c r="Q315" s="136">
        <v>1E-4</v>
      </c>
      <c r="R315" s="136">
        <f>Q315*H315</f>
        <v>2.1982000000000002E-2</v>
      </c>
      <c r="S315" s="136">
        <v>0</v>
      </c>
      <c r="T315" s="137">
        <f>S315*H315</f>
        <v>0</v>
      </c>
      <c r="AR315" s="138" t="s">
        <v>221</v>
      </c>
      <c r="AT315" s="138" t="s">
        <v>130</v>
      </c>
      <c r="AU315" s="138" t="s">
        <v>86</v>
      </c>
      <c r="AY315" s="14" t="s">
        <v>129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4" t="s">
        <v>84</v>
      </c>
      <c r="BK315" s="139">
        <f>ROUND(I315*H315,2)</f>
        <v>0</v>
      </c>
      <c r="BL315" s="14" t="s">
        <v>221</v>
      </c>
      <c r="BM315" s="138" t="s">
        <v>711</v>
      </c>
    </row>
    <row r="316" spans="2:65" s="1" customFormat="1" ht="16.5" customHeight="1" x14ac:dyDescent="0.2">
      <c r="B316" s="29"/>
      <c r="C316" s="127" t="s">
        <v>712</v>
      </c>
      <c r="D316" s="127" t="s">
        <v>130</v>
      </c>
      <c r="E316" s="128" t="s">
        <v>713</v>
      </c>
      <c r="F316" s="129" t="s">
        <v>714</v>
      </c>
      <c r="G316" s="130" t="s">
        <v>164</v>
      </c>
      <c r="H316" s="131">
        <v>219.82</v>
      </c>
      <c r="I316" s="132"/>
      <c r="J316" s="133">
        <f>ROUND(I316*H316,2)</f>
        <v>0</v>
      </c>
      <c r="K316" s="129" t="s">
        <v>165</v>
      </c>
      <c r="L316" s="29"/>
      <c r="M316" s="134" t="s">
        <v>1</v>
      </c>
      <c r="N316" s="135" t="s">
        <v>41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221</v>
      </c>
      <c r="AT316" s="138" t="s">
        <v>130</v>
      </c>
      <c r="AU316" s="138" t="s">
        <v>86</v>
      </c>
      <c r="AY316" s="14" t="s">
        <v>129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4" t="s">
        <v>84</v>
      </c>
      <c r="BK316" s="139">
        <f>ROUND(I316*H316,2)</f>
        <v>0</v>
      </c>
      <c r="BL316" s="14" t="s">
        <v>221</v>
      </c>
      <c r="BM316" s="138" t="s">
        <v>715</v>
      </c>
    </row>
    <row r="317" spans="2:65" s="1" customFormat="1" ht="24.15" customHeight="1" x14ac:dyDescent="0.2">
      <c r="B317" s="29"/>
      <c r="C317" s="127" t="s">
        <v>716</v>
      </c>
      <c r="D317" s="127" t="s">
        <v>130</v>
      </c>
      <c r="E317" s="128" t="s">
        <v>717</v>
      </c>
      <c r="F317" s="129" t="s">
        <v>718</v>
      </c>
      <c r="G317" s="130" t="s">
        <v>361</v>
      </c>
      <c r="H317" s="168"/>
      <c r="I317" s="132"/>
      <c r="J317" s="133">
        <f>ROUND(I317*H317,2)</f>
        <v>0</v>
      </c>
      <c r="K317" s="129" t="s">
        <v>165</v>
      </c>
      <c r="L317" s="29"/>
      <c r="M317" s="134" t="s">
        <v>1</v>
      </c>
      <c r="N317" s="135" t="s">
        <v>41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221</v>
      </c>
      <c r="AT317" s="138" t="s">
        <v>130</v>
      </c>
      <c r="AU317" s="138" t="s">
        <v>86</v>
      </c>
      <c r="AY317" s="14" t="s">
        <v>129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4" t="s">
        <v>84</v>
      </c>
      <c r="BK317" s="139">
        <f>ROUND(I317*H317,2)</f>
        <v>0</v>
      </c>
      <c r="BL317" s="14" t="s">
        <v>221</v>
      </c>
      <c r="BM317" s="138" t="s">
        <v>719</v>
      </c>
    </row>
    <row r="318" spans="2:65" s="11" customFormat="1" ht="22.95" customHeight="1" x14ac:dyDescent="0.25">
      <c r="B318" s="117"/>
      <c r="D318" s="118" t="s">
        <v>75</v>
      </c>
      <c r="E318" s="140" t="s">
        <v>720</v>
      </c>
      <c r="F318" s="140" t="s">
        <v>721</v>
      </c>
      <c r="I318" s="120"/>
      <c r="J318" s="141">
        <f>BK318</f>
        <v>0</v>
      </c>
      <c r="L318" s="117"/>
      <c r="M318" s="122"/>
      <c r="P318" s="123">
        <f>SUM(P319:P335)</f>
        <v>0</v>
      </c>
      <c r="R318" s="123">
        <f>SUM(R319:R335)</f>
        <v>0.1453218</v>
      </c>
      <c r="T318" s="124">
        <f>SUM(T319:T335)</f>
        <v>0</v>
      </c>
      <c r="AR318" s="118" t="s">
        <v>86</v>
      </c>
      <c r="AT318" s="125" t="s">
        <v>75</v>
      </c>
      <c r="AU318" s="125" t="s">
        <v>84</v>
      </c>
      <c r="AY318" s="118" t="s">
        <v>129</v>
      </c>
      <c r="BK318" s="126">
        <f>SUM(BK319:BK335)</f>
        <v>0</v>
      </c>
    </row>
    <row r="319" spans="2:65" s="1" customFormat="1" ht="24.15" customHeight="1" x14ac:dyDescent="0.2">
      <c r="B319" s="29"/>
      <c r="C319" s="127" t="s">
        <v>722</v>
      </c>
      <c r="D319" s="127" t="s">
        <v>130</v>
      </c>
      <c r="E319" s="128" t="s">
        <v>723</v>
      </c>
      <c r="F319" s="129" t="s">
        <v>724</v>
      </c>
      <c r="G319" s="130" t="s">
        <v>164</v>
      </c>
      <c r="H319" s="131">
        <v>141.88800000000001</v>
      </c>
      <c r="I319" s="132"/>
      <c r="J319" s="133">
        <f>ROUND(I319*H319,2)</f>
        <v>0</v>
      </c>
      <c r="K319" s="129" t="s">
        <v>165</v>
      </c>
      <c r="L319" s="29"/>
      <c r="M319" s="134" t="s">
        <v>1</v>
      </c>
      <c r="N319" s="135" t="s">
        <v>41</v>
      </c>
      <c r="P319" s="136">
        <f>O319*H319</f>
        <v>0</v>
      </c>
      <c r="Q319" s="136">
        <v>2.0000000000000002E-5</v>
      </c>
      <c r="R319" s="136">
        <f>Q319*H319</f>
        <v>2.8377600000000004E-3</v>
      </c>
      <c r="S319" s="136">
        <v>0</v>
      </c>
      <c r="T319" s="137">
        <f>S319*H319</f>
        <v>0</v>
      </c>
      <c r="AR319" s="138" t="s">
        <v>221</v>
      </c>
      <c r="AT319" s="138" t="s">
        <v>130</v>
      </c>
      <c r="AU319" s="138" t="s">
        <v>86</v>
      </c>
      <c r="AY319" s="14" t="s">
        <v>129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4" t="s">
        <v>84</v>
      </c>
      <c r="BK319" s="139">
        <f>ROUND(I319*H319,2)</f>
        <v>0</v>
      </c>
      <c r="BL319" s="14" t="s">
        <v>221</v>
      </c>
      <c r="BM319" s="138" t="s">
        <v>725</v>
      </c>
    </row>
    <row r="320" spans="2:65" s="12" customFormat="1" x14ac:dyDescent="0.2">
      <c r="B320" s="147"/>
      <c r="D320" s="148" t="s">
        <v>167</v>
      </c>
      <c r="E320" s="149" t="s">
        <v>1</v>
      </c>
      <c r="F320" s="150" t="s">
        <v>726</v>
      </c>
      <c r="H320" s="151">
        <v>19.2</v>
      </c>
      <c r="I320" s="152"/>
      <c r="L320" s="147"/>
      <c r="M320" s="153"/>
      <c r="T320" s="154"/>
      <c r="AT320" s="149" t="s">
        <v>167</v>
      </c>
      <c r="AU320" s="149" t="s">
        <v>86</v>
      </c>
      <c r="AV320" s="12" t="s">
        <v>86</v>
      </c>
      <c r="AW320" s="12" t="s">
        <v>32</v>
      </c>
      <c r="AX320" s="12" t="s">
        <v>76</v>
      </c>
      <c r="AY320" s="149" t="s">
        <v>129</v>
      </c>
    </row>
    <row r="321" spans="2:65" s="12" customFormat="1" x14ac:dyDescent="0.2">
      <c r="B321" s="147"/>
      <c r="D321" s="148" t="s">
        <v>167</v>
      </c>
      <c r="E321" s="149" t="s">
        <v>1</v>
      </c>
      <c r="F321" s="150" t="s">
        <v>727</v>
      </c>
      <c r="H321" s="151">
        <v>43.008000000000003</v>
      </c>
      <c r="I321" s="152"/>
      <c r="L321" s="147"/>
      <c r="M321" s="153"/>
      <c r="T321" s="154"/>
      <c r="AT321" s="149" t="s">
        <v>167</v>
      </c>
      <c r="AU321" s="149" t="s">
        <v>86</v>
      </c>
      <c r="AV321" s="12" t="s">
        <v>86</v>
      </c>
      <c r="AW321" s="12" t="s">
        <v>32</v>
      </c>
      <c r="AX321" s="12" t="s">
        <v>76</v>
      </c>
      <c r="AY321" s="149" t="s">
        <v>129</v>
      </c>
    </row>
    <row r="322" spans="2:65" s="12" customFormat="1" x14ac:dyDescent="0.2">
      <c r="B322" s="147"/>
      <c r="D322" s="148" t="s">
        <v>167</v>
      </c>
      <c r="E322" s="149" t="s">
        <v>1</v>
      </c>
      <c r="F322" s="150" t="s">
        <v>728</v>
      </c>
      <c r="H322" s="151">
        <v>37.44</v>
      </c>
      <c r="I322" s="152"/>
      <c r="L322" s="147"/>
      <c r="M322" s="153"/>
      <c r="T322" s="154"/>
      <c r="AT322" s="149" t="s">
        <v>167</v>
      </c>
      <c r="AU322" s="149" t="s">
        <v>86</v>
      </c>
      <c r="AV322" s="12" t="s">
        <v>86</v>
      </c>
      <c r="AW322" s="12" t="s">
        <v>32</v>
      </c>
      <c r="AX322" s="12" t="s">
        <v>76</v>
      </c>
      <c r="AY322" s="149" t="s">
        <v>129</v>
      </c>
    </row>
    <row r="323" spans="2:65" s="12" customFormat="1" x14ac:dyDescent="0.2">
      <c r="B323" s="147"/>
      <c r="D323" s="148" t="s">
        <v>167</v>
      </c>
      <c r="E323" s="149" t="s">
        <v>1</v>
      </c>
      <c r="F323" s="150" t="s">
        <v>729</v>
      </c>
      <c r="H323" s="151">
        <v>23.68</v>
      </c>
      <c r="I323" s="152"/>
      <c r="L323" s="147"/>
      <c r="M323" s="153"/>
      <c r="T323" s="154"/>
      <c r="AT323" s="149" t="s">
        <v>167</v>
      </c>
      <c r="AU323" s="149" t="s">
        <v>86</v>
      </c>
      <c r="AV323" s="12" t="s">
        <v>86</v>
      </c>
      <c r="AW323" s="12" t="s">
        <v>32</v>
      </c>
      <c r="AX323" s="12" t="s">
        <v>76</v>
      </c>
      <c r="AY323" s="149" t="s">
        <v>129</v>
      </c>
    </row>
    <row r="324" spans="2:65" s="12" customFormat="1" x14ac:dyDescent="0.2">
      <c r="B324" s="147"/>
      <c r="D324" s="148" t="s">
        <v>167</v>
      </c>
      <c r="E324" s="149" t="s">
        <v>1</v>
      </c>
      <c r="F324" s="150" t="s">
        <v>730</v>
      </c>
      <c r="H324" s="151">
        <v>18.559999999999999</v>
      </c>
      <c r="I324" s="152"/>
      <c r="L324" s="147"/>
      <c r="M324" s="153"/>
      <c r="T324" s="154"/>
      <c r="AT324" s="149" t="s">
        <v>167</v>
      </c>
      <c r="AU324" s="149" t="s">
        <v>86</v>
      </c>
      <c r="AV324" s="12" t="s">
        <v>86</v>
      </c>
      <c r="AW324" s="12" t="s">
        <v>32</v>
      </c>
      <c r="AX324" s="12" t="s">
        <v>76</v>
      </c>
      <c r="AY324" s="149" t="s">
        <v>129</v>
      </c>
    </row>
    <row r="325" spans="2:65" s="1" customFormat="1" ht="16.5" customHeight="1" x14ac:dyDescent="0.2">
      <c r="B325" s="29"/>
      <c r="C325" s="127" t="s">
        <v>731</v>
      </c>
      <c r="D325" s="127" t="s">
        <v>130</v>
      </c>
      <c r="E325" s="128" t="s">
        <v>732</v>
      </c>
      <c r="F325" s="129" t="s">
        <v>733</v>
      </c>
      <c r="G325" s="130" t="s">
        <v>164</v>
      </c>
      <c r="H325" s="131">
        <v>141.88800000000001</v>
      </c>
      <c r="I325" s="132"/>
      <c r="J325" s="133">
        <f>ROUND(I325*H325,2)</f>
        <v>0</v>
      </c>
      <c r="K325" s="129" t="s">
        <v>165</v>
      </c>
      <c r="L325" s="29"/>
      <c r="M325" s="134" t="s">
        <v>1</v>
      </c>
      <c r="N325" s="135" t="s">
        <v>41</v>
      </c>
      <c r="P325" s="136">
        <f>O325*H325</f>
        <v>0</v>
      </c>
      <c r="Q325" s="136">
        <v>5.8E-4</v>
      </c>
      <c r="R325" s="136">
        <f>Q325*H325</f>
        <v>8.229504E-2</v>
      </c>
      <c r="S325" s="136">
        <v>0</v>
      </c>
      <c r="T325" s="137">
        <f>S325*H325</f>
        <v>0</v>
      </c>
      <c r="AR325" s="138" t="s">
        <v>221</v>
      </c>
      <c r="AT325" s="138" t="s">
        <v>130</v>
      </c>
      <c r="AU325" s="138" t="s">
        <v>86</v>
      </c>
      <c r="AY325" s="14" t="s">
        <v>129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4" t="s">
        <v>84</v>
      </c>
      <c r="BK325" s="139">
        <f>ROUND(I325*H325,2)</f>
        <v>0</v>
      </c>
      <c r="BL325" s="14" t="s">
        <v>221</v>
      </c>
      <c r="BM325" s="138" t="s">
        <v>734</v>
      </c>
    </row>
    <row r="326" spans="2:65" s="1" customFormat="1" ht="24.15" customHeight="1" x14ac:dyDescent="0.2">
      <c r="B326" s="29"/>
      <c r="C326" s="127" t="s">
        <v>735</v>
      </c>
      <c r="D326" s="127" t="s">
        <v>130</v>
      </c>
      <c r="E326" s="128" t="s">
        <v>736</v>
      </c>
      <c r="F326" s="129" t="s">
        <v>737</v>
      </c>
      <c r="G326" s="130" t="s">
        <v>164</v>
      </c>
      <c r="H326" s="131">
        <v>70.5</v>
      </c>
      <c r="I326" s="132"/>
      <c r="J326" s="133">
        <f>ROUND(I326*H326,2)</f>
        <v>0</v>
      </c>
      <c r="K326" s="129" t="s">
        <v>165</v>
      </c>
      <c r="L326" s="29"/>
      <c r="M326" s="134" t="s">
        <v>1</v>
      </c>
      <c r="N326" s="135" t="s">
        <v>41</v>
      </c>
      <c r="P326" s="136">
        <f>O326*H326</f>
        <v>0</v>
      </c>
      <c r="Q326" s="136">
        <v>8.0000000000000007E-5</v>
      </c>
      <c r="R326" s="136">
        <f>Q326*H326</f>
        <v>5.64E-3</v>
      </c>
      <c r="S326" s="136">
        <v>0</v>
      </c>
      <c r="T326" s="137">
        <f>S326*H326</f>
        <v>0</v>
      </c>
      <c r="AR326" s="138" t="s">
        <v>221</v>
      </c>
      <c r="AT326" s="138" t="s">
        <v>130</v>
      </c>
      <c r="AU326" s="138" t="s">
        <v>86</v>
      </c>
      <c r="AY326" s="14" t="s">
        <v>129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4" t="s">
        <v>84</v>
      </c>
      <c r="BK326" s="139">
        <f>ROUND(I326*H326,2)</f>
        <v>0</v>
      </c>
      <c r="BL326" s="14" t="s">
        <v>221</v>
      </c>
      <c r="BM326" s="138" t="s">
        <v>738</v>
      </c>
    </row>
    <row r="327" spans="2:65" s="12" customFormat="1" x14ac:dyDescent="0.2">
      <c r="B327" s="147"/>
      <c r="D327" s="148" t="s">
        <v>167</v>
      </c>
      <c r="E327" s="149" t="s">
        <v>1</v>
      </c>
      <c r="F327" s="150" t="s">
        <v>739</v>
      </c>
      <c r="H327" s="151">
        <v>66</v>
      </c>
      <c r="I327" s="152"/>
      <c r="L327" s="147"/>
      <c r="M327" s="153"/>
      <c r="T327" s="154"/>
      <c r="AT327" s="149" t="s">
        <v>167</v>
      </c>
      <c r="AU327" s="149" t="s">
        <v>86</v>
      </c>
      <c r="AV327" s="12" t="s">
        <v>86</v>
      </c>
      <c r="AW327" s="12" t="s">
        <v>32</v>
      </c>
      <c r="AX327" s="12" t="s">
        <v>76</v>
      </c>
      <c r="AY327" s="149" t="s">
        <v>129</v>
      </c>
    </row>
    <row r="328" spans="2:65" s="12" customFormat="1" x14ac:dyDescent="0.2">
      <c r="B328" s="147"/>
      <c r="D328" s="148" t="s">
        <v>167</v>
      </c>
      <c r="E328" s="149" t="s">
        <v>1</v>
      </c>
      <c r="F328" s="150" t="s">
        <v>740</v>
      </c>
      <c r="H328" s="151">
        <v>4.5</v>
      </c>
      <c r="I328" s="152"/>
      <c r="L328" s="147"/>
      <c r="M328" s="153"/>
      <c r="T328" s="154"/>
      <c r="AT328" s="149" t="s">
        <v>167</v>
      </c>
      <c r="AU328" s="149" t="s">
        <v>86</v>
      </c>
      <c r="AV328" s="12" t="s">
        <v>86</v>
      </c>
      <c r="AW328" s="12" t="s">
        <v>32</v>
      </c>
      <c r="AX328" s="12" t="s">
        <v>76</v>
      </c>
      <c r="AY328" s="149" t="s">
        <v>129</v>
      </c>
    </row>
    <row r="329" spans="2:65" s="1" customFormat="1" ht="16.5" customHeight="1" x14ac:dyDescent="0.2">
      <c r="B329" s="29"/>
      <c r="C329" s="127" t="s">
        <v>741</v>
      </c>
      <c r="D329" s="127" t="s">
        <v>130</v>
      </c>
      <c r="E329" s="128" t="s">
        <v>742</v>
      </c>
      <c r="F329" s="129" t="s">
        <v>743</v>
      </c>
      <c r="G329" s="130" t="s">
        <v>164</v>
      </c>
      <c r="H329" s="131">
        <v>70.5</v>
      </c>
      <c r="I329" s="132"/>
      <c r="J329" s="133">
        <f t="shared" ref="J329:J334" si="10">ROUND(I329*H329,2)</f>
        <v>0</v>
      </c>
      <c r="K329" s="129" t="s">
        <v>165</v>
      </c>
      <c r="L329" s="29"/>
      <c r="M329" s="134" t="s">
        <v>1</v>
      </c>
      <c r="N329" s="135" t="s">
        <v>41</v>
      </c>
      <c r="P329" s="136">
        <f t="shared" ref="P329:P334" si="11">O329*H329</f>
        <v>0</v>
      </c>
      <c r="Q329" s="136">
        <v>0</v>
      </c>
      <c r="R329" s="136">
        <f t="shared" ref="R329:R334" si="12">Q329*H329</f>
        <v>0</v>
      </c>
      <c r="S329" s="136">
        <v>0</v>
      </c>
      <c r="T329" s="137">
        <f t="shared" ref="T329:T334" si="13">S329*H329</f>
        <v>0</v>
      </c>
      <c r="AR329" s="138" t="s">
        <v>221</v>
      </c>
      <c r="AT329" s="138" t="s">
        <v>130</v>
      </c>
      <c r="AU329" s="138" t="s">
        <v>86</v>
      </c>
      <c r="AY329" s="14" t="s">
        <v>129</v>
      </c>
      <c r="BE329" s="139">
        <f t="shared" ref="BE329:BE334" si="14">IF(N329="základní",J329,0)</f>
        <v>0</v>
      </c>
      <c r="BF329" s="139">
        <f t="shared" ref="BF329:BF334" si="15">IF(N329="snížená",J329,0)</f>
        <v>0</v>
      </c>
      <c r="BG329" s="139">
        <f t="shared" ref="BG329:BG334" si="16">IF(N329="zákl. přenesená",J329,0)</f>
        <v>0</v>
      </c>
      <c r="BH329" s="139">
        <f t="shared" ref="BH329:BH334" si="17">IF(N329="sníž. přenesená",J329,0)</f>
        <v>0</v>
      </c>
      <c r="BI329" s="139">
        <f t="shared" ref="BI329:BI334" si="18">IF(N329="nulová",J329,0)</f>
        <v>0</v>
      </c>
      <c r="BJ329" s="14" t="s">
        <v>84</v>
      </c>
      <c r="BK329" s="139">
        <f t="shared" ref="BK329:BK334" si="19">ROUND(I329*H329,2)</f>
        <v>0</v>
      </c>
      <c r="BL329" s="14" t="s">
        <v>221</v>
      </c>
      <c r="BM329" s="138" t="s">
        <v>744</v>
      </c>
    </row>
    <row r="330" spans="2:65" s="1" customFormat="1" ht="24.15" customHeight="1" x14ac:dyDescent="0.2">
      <c r="B330" s="29"/>
      <c r="C330" s="127" t="s">
        <v>745</v>
      </c>
      <c r="D330" s="127" t="s">
        <v>130</v>
      </c>
      <c r="E330" s="128" t="s">
        <v>746</v>
      </c>
      <c r="F330" s="129" t="s">
        <v>747</v>
      </c>
      <c r="G330" s="130" t="s">
        <v>164</v>
      </c>
      <c r="H330" s="131">
        <v>70.5</v>
      </c>
      <c r="I330" s="132"/>
      <c r="J330" s="133">
        <f t="shared" si="10"/>
        <v>0</v>
      </c>
      <c r="K330" s="129" t="s">
        <v>165</v>
      </c>
      <c r="L330" s="29"/>
      <c r="M330" s="134" t="s">
        <v>1</v>
      </c>
      <c r="N330" s="135" t="s">
        <v>41</v>
      </c>
      <c r="P330" s="136">
        <f t="shared" si="11"/>
        <v>0</v>
      </c>
      <c r="Q330" s="136">
        <v>1.7000000000000001E-4</v>
      </c>
      <c r="R330" s="136">
        <f t="shared" si="12"/>
        <v>1.1985000000000001E-2</v>
      </c>
      <c r="S330" s="136">
        <v>0</v>
      </c>
      <c r="T330" s="137">
        <f t="shared" si="13"/>
        <v>0</v>
      </c>
      <c r="AR330" s="138" t="s">
        <v>221</v>
      </c>
      <c r="AT330" s="138" t="s">
        <v>130</v>
      </c>
      <c r="AU330" s="138" t="s">
        <v>86</v>
      </c>
      <c r="AY330" s="14" t="s">
        <v>129</v>
      </c>
      <c r="BE330" s="139">
        <f t="shared" si="14"/>
        <v>0</v>
      </c>
      <c r="BF330" s="139">
        <f t="shared" si="15"/>
        <v>0</v>
      </c>
      <c r="BG330" s="139">
        <f t="shared" si="16"/>
        <v>0</v>
      </c>
      <c r="BH330" s="139">
        <f t="shared" si="17"/>
        <v>0</v>
      </c>
      <c r="BI330" s="139">
        <f t="shared" si="18"/>
        <v>0</v>
      </c>
      <c r="BJ330" s="14" t="s">
        <v>84</v>
      </c>
      <c r="BK330" s="139">
        <f t="shared" si="19"/>
        <v>0</v>
      </c>
      <c r="BL330" s="14" t="s">
        <v>221</v>
      </c>
      <c r="BM330" s="138" t="s">
        <v>748</v>
      </c>
    </row>
    <row r="331" spans="2:65" s="1" customFormat="1" ht="24.15" customHeight="1" x14ac:dyDescent="0.2">
      <c r="B331" s="29"/>
      <c r="C331" s="127" t="s">
        <v>749</v>
      </c>
      <c r="D331" s="127" t="s">
        <v>130</v>
      </c>
      <c r="E331" s="128" t="s">
        <v>750</v>
      </c>
      <c r="F331" s="129" t="s">
        <v>751</v>
      </c>
      <c r="G331" s="130" t="s">
        <v>164</v>
      </c>
      <c r="H331" s="131">
        <v>70.5</v>
      </c>
      <c r="I331" s="132"/>
      <c r="J331" s="133">
        <f t="shared" si="10"/>
        <v>0</v>
      </c>
      <c r="K331" s="129" t="s">
        <v>165</v>
      </c>
      <c r="L331" s="29"/>
      <c r="M331" s="134" t="s">
        <v>1</v>
      </c>
      <c r="N331" s="135" t="s">
        <v>41</v>
      </c>
      <c r="P331" s="136">
        <f t="shared" si="11"/>
        <v>0</v>
      </c>
      <c r="Q331" s="136">
        <v>1.2E-4</v>
      </c>
      <c r="R331" s="136">
        <f t="shared" si="12"/>
        <v>8.4600000000000005E-3</v>
      </c>
      <c r="S331" s="136">
        <v>0</v>
      </c>
      <c r="T331" s="137">
        <f t="shared" si="13"/>
        <v>0</v>
      </c>
      <c r="AR331" s="138" t="s">
        <v>221</v>
      </c>
      <c r="AT331" s="138" t="s">
        <v>130</v>
      </c>
      <c r="AU331" s="138" t="s">
        <v>86</v>
      </c>
      <c r="AY331" s="14" t="s">
        <v>129</v>
      </c>
      <c r="BE331" s="139">
        <f t="shared" si="14"/>
        <v>0</v>
      </c>
      <c r="BF331" s="139">
        <f t="shared" si="15"/>
        <v>0</v>
      </c>
      <c r="BG331" s="139">
        <f t="shared" si="16"/>
        <v>0</v>
      </c>
      <c r="BH331" s="139">
        <f t="shared" si="17"/>
        <v>0</v>
      </c>
      <c r="BI331" s="139">
        <f t="shared" si="18"/>
        <v>0</v>
      </c>
      <c r="BJ331" s="14" t="s">
        <v>84</v>
      </c>
      <c r="BK331" s="139">
        <f t="shared" si="19"/>
        <v>0</v>
      </c>
      <c r="BL331" s="14" t="s">
        <v>221</v>
      </c>
      <c r="BM331" s="138" t="s">
        <v>752</v>
      </c>
    </row>
    <row r="332" spans="2:65" s="1" customFormat="1" ht="24.15" customHeight="1" x14ac:dyDescent="0.2">
      <c r="B332" s="29"/>
      <c r="C332" s="127" t="s">
        <v>753</v>
      </c>
      <c r="D332" s="127" t="s">
        <v>130</v>
      </c>
      <c r="E332" s="128" t="s">
        <v>754</v>
      </c>
      <c r="F332" s="129" t="s">
        <v>755</v>
      </c>
      <c r="G332" s="130" t="s">
        <v>164</v>
      </c>
      <c r="H332" s="131">
        <v>70.5</v>
      </c>
      <c r="I332" s="132"/>
      <c r="J332" s="133">
        <f t="shared" si="10"/>
        <v>0</v>
      </c>
      <c r="K332" s="129" t="s">
        <v>165</v>
      </c>
      <c r="L332" s="29"/>
      <c r="M332" s="134" t="s">
        <v>1</v>
      </c>
      <c r="N332" s="135" t="s">
        <v>41</v>
      </c>
      <c r="P332" s="136">
        <f t="shared" si="11"/>
        <v>0</v>
      </c>
      <c r="Q332" s="136">
        <v>1.2E-4</v>
      </c>
      <c r="R332" s="136">
        <f t="shared" si="12"/>
        <v>8.4600000000000005E-3</v>
      </c>
      <c r="S332" s="136">
        <v>0</v>
      </c>
      <c r="T332" s="137">
        <f t="shared" si="13"/>
        <v>0</v>
      </c>
      <c r="AR332" s="138" t="s">
        <v>221</v>
      </c>
      <c r="AT332" s="138" t="s">
        <v>130</v>
      </c>
      <c r="AU332" s="138" t="s">
        <v>86</v>
      </c>
      <c r="AY332" s="14" t="s">
        <v>129</v>
      </c>
      <c r="BE332" s="139">
        <f t="shared" si="14"/>
        <v>0</v>
      </c>
      <c r="BF332" s="139">
        <f t="shared" si="15"/>
        <v>0</v>
      </c>
      <c r="BG332" s="139">
        <f t="shared" si="16"/>
        <v>0</v>
      </c>
      <c r="BH332" s="139">
        <f t="shared" si="17"/>
        <v>0</v>
      </c>
      <c r="BI332" s="139">
        <f t="shared" si="18"/>
        <v>0</v>
      </c>
      <c r="BJ332" s="14" t="s">
        <v>84</v>
      </c>
      <c r="BK332" s="139">
        <f t="shared" si="19"/>
        <v>0</v>
      </c>
      <c r="BL332" s="14" t="s">
        <v>221</v>
      </c>
      <c r="BM332" s="138" t="s">
        <v>756</v>
      </c>
    </row>
    <row r="333" spans="2:65" s="1" customFormat="1" ht="24.15" customHeight="1" x14ac:dyDescent="0.2">
      <c r="B333" s="29"/>
      <c r="C333" s="127" t="s">
        <v>757</v>
      </c>
      <c r="D333" s="127" t="s">
        <v>130</v>
      </c>
      <c r="E333" s="128" t="s">
        <v>758</v>
      </c>
      <c r="F333" s="129" t="s">
        <v>759</v>
      </c>
      <c r="G333" s="130" t="s">
        <v>164</v>
      </c>
      <c r="H333" s="131">
        <v>70.5</v>
      </c>
      <c r="I333" s="132"/>
      <c r="J333" s="133">
        <f t="shared" si="10"/>
        <v>0</v>
      </c>
      <c r="K333" s="129" t="s">
        <v>165</v>
      </c>
      <c r="L333" s="29"/>
      <c r="M333" s="134" t="s">
        <v>1</v>
      </c>
      <c r="N333" s="135" t="s">
        <v>41</v>
      </c>
      <c r="P333" s="136">
        <f t="shared" si="11"/>
        <v>0</v>
      </c>
      <c r="Q333" s="136">
        <v>1.6000000000000001E-4</v>
      </c>
      <c r="R333" s="136">
        <f t="shared" si="12"/>
        <v>1.128E-2</v>
      </c>
      <c r="S333" s="136">
        <v>0</v>
      </c>
      <c r="T333" s="137">
        <f t="shared" si="13"/>
        <v>0</v>
      </c>
      <c r="AR333" s="138" t="s">
        <v>221</v>
      </c>
      <c r="AT333" s="138" t="s">
        <v>130</v>
      </c>
      <c r="AU333" s="138" t="s">
        <v>86</v>
      </c>
      <c r="AY333" s="14" t="s">
        <v>129</v>
      </c>
      <c r="BE333" s="139">
        <f t="shared" si="14"/>
        <v>0</v>
      </c>
      <c r="BF333" s="139">
        <f t="shared" si="15"/>
        <v>0</v>
      </c>
      <c r="BG333" s="139">
        <f t="shared" si="16"/>
        <v>0</v>
      </c>
      <c r="BH333" s="139">
        <f t="shared" si="17"/>
        <v>0</v>
      </c>
      <c r="BI333" s="139">
        <f t="shared" si="18"/>
        <v>0</v>
      </c>
      <c r="BJ333" s="14" t="s">
        <v>84</v>
      </c>
      <c r="BK333" s="139">
        <f t="shared" si="19"/>
        <v>0</v>
      </c>
      <c r="BL333" s="14" t="s">
        <v>221</v>
      </c>
      <c r="BM333" s="138" t="s">
        <v>760</v>
      </c>
    </row>
    <row r="334" spans="2:65" s="1" customFormat="1" ht="24.15" customHeight="1" x14ac:dyDescent="0.2">
      <c r="B334" s="29"/>
      <c r="C334" s="127" t="s">
        <v>761</v>
      </c>
      <c r="D334" s="127" t="s">
        <v>130</v>
      </c>
      <c r="E334" s="128" t="s">
        <v>762</v>
      </c>
      <c r="F334" s="129" t="s">
        <v>763</v>
      </c>
      <c r="G334" s="130" t="s">
        <v>164</v>
      </c>
      <c r="H334" s="131">
        <v>68.400000000000006</v>
      </c>
      <c r="I334" s="132"/>
      <c r="J334" s="133">
        <f t="shared" si="10"/>
        <v>0</v>
      </c>
      <c r="K334" s="129" t="s">
        <v>165</v>
      </c>
      <c r="L334" s="29"/>
      <c r="M334" s="134" t="s">
        <v>1</v>
      </c>
      <c r="N334" s="135" t="s">
        <v>41</v>
      </c>
      <c r="P334" s="136">
        <f t="shared" si="11"/>
        <v>0</v>
      </c>
      <c r="Q334" s="136">
        <v>2.1000000000000001E-4</v>
      </c>
      <c r="R334" s="136">
        <f t="shared" si="12"/>
        <v>1.4364000000000002E-2</v>
      </c>
      <c r="S334" s="136">
        <v>0</v>
      </c>
      <c r="T334" s="137">
        <f t="shared" si="13"/>
        <v>0</v>
      </c>
      <c r="AR334" s="138" t="s">
        <v>221</v>
      </c>
      <c r="AT334" s="138" t="s">
        <v>130</v>
      </c>
      <c r="AU334" s="138" t="s">
        <v>86</v>
      </c>
      <c r="AY334" s="14" t="s">
        <v>129</v>
      </c>
      <c r="BE334" s="139">
        <f t="shared" si="14"/>
        <v>0</v>
      </c>
      <c r="BF334" s="139">
        <f t="shared" si="15"/>
        <v>0</v>
      </c>
      <c r="BG334" s="139">
        <f t="shared" si="16"/>
        <v>0</v>
      </c>
      <c r="BH334" s="139">
        <f t="shared" si="17"/>
        <v>0</v>
      </c>
      <c r="BI334" s="139">
        <f t="shared" si="18"/>
        <v>0</v>
      </c>
      <c r="BJ334" s="14" t="s">
        <v>84</v>
      </c>
      <c r="BK334" s="139">
        <f t="shared" si="19"/>
        <v>0</v>
      </c>
      <c r="BL334" s="14" t="s">
        <v>221</v>
      </c>
      <c r="BM334" s="138" t="s">
        <v>764</v>
      </c>
    </row>
    <row r="335" spans="2:65" s="12" customFormat="1" ht="20.399999999999999" x14ac:dyDescent="0.2">
      <c r="B335" s="147"/>
      <c r="D335" s="148" t="s">
        <v>167</v>
      </c>
      <c r="E335" s="149" t="s">
        <v>1</v>
      </c>
      <c r="F335" s="150" t="s">
        <v>188</v>
      </c>
      <c r="H335" s="151">
        <v>68.400000000000006</v>
      </c>
      <c r="I335" s="152"/>
      <c r="L335" s="147"/>
      <c r="M335" s="153"/>
      <c r="T335" s="154"/>
      <c r="AT335" s="149" t="s">
        <v>167</v>
      </c>
      <c r="AU335" s="149" t="s">
        <v>86</v>
      </c>
      <c r="AV335" s="12" t="s">
        <v>86</v>
      </c>
      <c r="AW335" s="12" t="s">
        <v>32</v>
      </c>
      <c r="AX335" s="12" t="s">
        <v>84</v>
      </c>
      <c r="AY335" s="149" t="s">
        <v>129</v>
      </c>
    </row>
    <row r="336" spans="2:65" s="11" customFormat="1" ht="22.95" customHeight="1" x14ac:dyDescent="0.25">
      <c r="B336" s="117"/>
      <c r="D336" s="118" t="s">
        <v>75</v>
      </c>
      <c r="E336" s="140" t="s">
        <v>765</v>
      </c>
      <c r="F336" s="140" t="s">
        <v>766</v>
      </c>
      <c r="I336" s="120"/>
      <c r="J336" s="141">
        <f>BK336</f>
        <v>0</v>
      </c>
      <c r="L336" s="117"/>
      <c r="M336" s="122"/>
      <c r="P336" s="123">
        <f>SUM(P337:P352)</f>
        <v>0</v>
      </c>
      <c r="R336" s="123">
        <f>SUM(R337:R352)</f>
        <v>0.51277949999999994</v>
      </c>
      <c r="T336" s="124">
        <f>SUM(T337:T352)</f>
        <v>0</v>
      </c>
      <c r="AR336" s="118" t="s">
        <v>86</v>
      </c>
      <c r="AT336" s="125" t="s">
        <v>75</v>
      </c>
      <c r="AU336" s="125" t="s">
        <v>84</v>
      </c>
      <c r="AY336" s="118" t="s">
        <v>129</v>
      </c>
      <c r="BK336" s="126">
        <f>SUM(BK337:BK352)</f>
        <v>0</v>
      </c>
    </row>
    <row r="337" spans="2:65" s="1" customFormat="1" ht="24.15" customHeight="1" x14ac:dyDescent="0.2">
      <c r="B337" s="29"/>
      <c r="C337" s="127" t="s">
        <v>767</v>
      </c>
      <c r="D337" s="127" t="s">
        <v>130</v>
      </c>
      <c r="E337" s="128" t="s">
        <v>768</v>
      </c>
      <c r="F337" s="129" t="s">
        <v>769</v>
      </c>
      <c r="G337" s="130" t="s">
        <v>164</v>
      </c>
      <c r="H337" s="131">
        <v>1025.559</v>
      </c>
      <c r="I337" s="132"/>
      <c r="J337" s="133">
        <f>ROUND(I337*H337,2)</f>
        <v>0</v>
      </c>
      <c r="K337" s="129" t="s">
        <v>165</v>
      </c>
      <c r="L337" s="29"/>
      <c r="M337" s="134" t="s">
        <v>1</v>
      </c>
      <c r="N337" s="135" t="s">
        <v>41</v>
      </c>
      <c r="P337" s="136">
        <f>O337*H337</f>
        <v>0</v>
      </c>
      <c r="Q337" s="136">
        <v>0</v>
      </c>
      <c r="R337" s="136">
        <f>Q337*H337</f>
        <v>0</v>
      </c>
      <c r="S337" s="136">
        <v>0</v>
      </c>
      <c r="T337" s="137">
        <f>S337*H337</f>
        <v>0</v>
      </c>
      <c r="AR337" s="138" t="s">
        <v>221</v>
      </c>
      <c r="AT337" s="138" t="s">
        <v>130</v>
      </c>
      <c r="AU337" s="138" t="s">
        <v>86</v>
      </c>
      <c r="AY337" s="14" t="s">
        <v>129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4" t="s">
        <v>84</v>
      </c>
      <c r="BK337" s="139">
        <f>ROUND(I337*H337,2)</f>
        <v>0</v>
      </c>
      <c r="BL337" s="14" t="s">
        <v>221</v>
      </c>
      <c r="BM337" s="138" t="s">
        <v>770</v>
      </c>
    </row>
    <row r="338" spans="2:65" s="12" customFormat="1" x14ac:dyDescent="0.2">
      <c r="B338" s="147"/>
      <c r="D338" s="148" t="s">
        <v>167</v>
      </c>
      <c r="E338" s="149" t="s">
        <v>1</v>
      </c>
      <c r="F338" s="150" t="s">
        <v>771</v>
      </c>
      <c r="H338" s="151">
        <v>27.202999999999999</v>
      </c>
      <c r="I338" s="152"/>
      <c r="L338" s="147"/>
      <c r="M338" s="153"/>
      <c r="T338" s="154"/>
      <c r="AT338" s="149" t="s">
        <v>167</v>
      </c>
      <c r="AU338" s="149" t="s">
        <v>86</v>
      </c>
      <c r="AV338" s="12" t="s">
        <v>86</v>
      </c>
      <c r="AW338" s="12" t="s">
        <v>32</v>
      </c>
      <c r="AX338" s="12" t="s">
        <v>76</v>
      </c>
      <c r="AY338" s="149" t="s">
        <v>129</v>
      </c>
    </row>
    <row r="339" spans="2:65" s="12" customFormat="1" x14ac:dyDescent="0.2">
      <c r="B339" s="147"/>
      <c r="D339" s="148" t="s">
        <v>167</v>
      </c>
      <c r="E339" s="149" t="s">
        <v>1</v>
      </c>
      <c r="F339" s="150" t="s">
        <v>182</v>
      </c>
      <c r="H339" s="151">
        <v>19.158000000000001</v>
      </c>
      <c r="I339" s="152"/>
      <c r="L339" s="147"/>
      <c r="M339" s="153"/>
      <c r="T339" s="154"/>
      <c r="AT339" s="149" t="s">
        <v>167</v>
      </c>
      <c r="AU339" s="149" t="s">
        <v>86</v>
      </c>
      <c r="AV339" s="12" t="s">
        <v>86</v>
      </c>
      <c r="AW339" s="12" t="s">
        <v>32</v>
      </c>
      <c r="AX339" s="12" t="s">
        <v>76</v>
      </c>
      <c r="AY339" s="149" t="s">
        <v>129</v>
      </c>
    </row>
    <row r="340" spans="2:65" s="12" customFormat="1" x14ac:dyDescent="0.2">
      <c r="B340" s="147"/>
      <c r="D340" s="148" t="s">
        <v>167</v>
      </c>
      <c r="E340" s="149" t="s">
        <v>1</v>
      </c>
      <c r="F340" s="150" t="s">
        <v>772</v>
      </c>
      <c r="H340" s="151">
        <v>75.81</v>
      </c>
      <c r="I340" s="152"/>
      <c r="L340" s="147"/>
      <c r="M340" s="153"/>
      <c r="T340" s="154"/>
      <c r="AT340" s="149" t="s">
        <v>167</v>
      </c>
      <c r="AU340" s="149" t="s">
        <v>86</v>
      </c>
      <c r="AV340" s="12" t="s">
        <v>86</v>
      </c>
      <c r="AW340" s="12" t="s">
        <v>32</v>
      </c>
      <c r="AX340" s="12" t="s">
        <v>76</v>
      </c>
      <c r="AY340" s="149" t="s">
        <v>129</v>
      </c>
    </row>
    <row r="341" spans="2:65" s="12" customFormat="1" x14ac:dyDescent="0.2">
      <c r="B341" s="147"/>
      <c r="D341" s="148" t="s">
        <v>167</v>
      </c>
      <c r="E341" s="149" t="s">
        <v>1</v>
      </c>
      <c r="F341" s="150" t="s">
        <v>187</v>
      </c>
      <c r="H341" s="151">
        <v>63.536000000000001</v>
      </c>
      <c r="I341" s="152"/>
      <c r="L341" s="147"/>
      <c r="M341" s="153"/>
      <c r="T341" s="154"/>
      <c r="AT341" s="149" t="s">
        <v>167</v>
      </c>
      <c r="AU341" s="149" t="s">
        <v>86</v>
      </c>
      <c r="AV341" s="12" t="s">
        <v>86</v>
      </c>
      <c r="AW341" s="12" t="s">
        <v>32</v>
      </c>
      <c r="AX341" s="12" t="s">
        <v>76</v>
      </c>
      <c r="AY341" s="149" t="s">
        <v>129</v>
      </c>
    </row>
    <row r="342" spans="2:65" s="12" customFormat="1" x14ac:dyDescent="0.2">
      <c r="B342" s="147"/>
      <c r="D342" s="148" t="s">
        <v>167</v>
      </c>
      <c r="E342" s="149" t="s">
        <v>1</v>
      </c>
      <c r="F342" s="150" t="s">
        <v>286</v>
      </c>
      <c r="H342" s="151">
        <v>17.148</v>
      </c>
      <c r="I342" s="152"/>
      <c r="L342" s="147"/>
      <c r="M342" s="153"/>
      <c r="T342" s="154"/>
      <c r="AT342" s="149" t="s">
        <v>167</v>
      </c>
      <c r="AU342" s="149" t="s">
        <v>86</v>
      </c>
      <c r="AV342" s="12" t="s">
        <v>86</v>
      </c>
      <c r="AW342" s="12" t="s">
        <v>32</v>
      </c>
      <c r="AX342" s="12" t="s">
        <v>76</v>
      </c>
      <c r="AY342" s="149" t="s">
        <v>129</v>
      </c>
    </row>
    <row r="343" spans="2:65" s="12" customFormat="1" x14ac:dyDescent="0.2">
      <c r="B343" s="147"/>
      <c r="D343" s="148" t="s">
        <v>167</v>
      </c>
      <c r="E343" s="149" t="s">
        <v>1</v>
      </c>
      <c r="F343" s="150" t="s">
        <v>287</v>
      </c>
      <c r="H343" s="151">
        <v>12.74</v>
      </c>
      <c r="I343" s="152"/>
      <c r="L343" s="147"/>
      <c r="M343" s="153"/>
      <c r="T343" s="154"/>
      <c r="AT343" s="149" t="s">
        <v>167</v>
      </c>
      <c r="AU343" s="149" t="s">
        <v>86</v>
      </c>
      <c r="AV343" s="12" t="s">
        <v>86</v>
      </c>
      <c r="AW343" s="12" t="s">
        <v>32</v>
      </c>
      <c r="AX343" s="12" t="s">
        <v>76</v>
      </c>
      <c r="AY343" s="149" t="s">
        <v>129</v>
      </c>
    </row>
    <row r="344" spans="2:65" s="12" customFormat="1" x14ac:dyDescent="0.2">
      <c r="B344" s="147"/>
      <c r="D344" s="148" t="s">
        <v>167</v>
      </c>
      <c r="E344" s="149" t="s">
        <v>1</v>
      </c>
      <c r="F344" s="150" t="s">
        <v>773</v>
      </c>
      <c r="H344" s="151">
        <v>36.176000000000002</v>
      </c>
      <c r="I344" s="152"/>
      <c r="L344" s="147"/>
      <c r="M344" s="153"/>
      <c r="T344" s="154"/>
      <c r="AT344" s="149" t="s">
        <v>167</v>
      </c>
      <c r="AU344" s="149" t="s">
        <v>86</v>
      </c>
      <c r="AV344" s="12" t="s">
        <v>86</v>
      </c>
      <c r="AW344" s="12" t="s">
        <v>32</v>
      </c>
      <c r="AX344" s="12" t="s">
        <v>76</v>
      </c>
      <c r="AY344" s="149" t="s">
        <v>129</v>
      </c>
    </row>
    <row r="345" spans="2:65" s="12" customFormat="1" x14ac:dyDescent="0.2">
      <c r="B345" s="147"/>
      <c r="D345" s="148" t="s">
        <v>167</v>
      </c>
      <c r="E345" s="149" t="s">
        <v>1</v>
      </c>
      <c r="F345" s="150" t="s">
        <v>532</v>
      </c>
      <c r="H345" s="151">
        <v>5.13</v>
      </c>
      <c r="I345" s="152"/>
      <c r="L345" s="147"/>
      <c r="M345" s="153"/>
      <c r="T345" s="154"/>
      <c r="AT345" s="149" t="s">
        <v>167</v>
      </c>
      <c r="AU345" s="149" t="s">
        <v>86</v>
      </c>
      <c r="AV345" s="12" t="s">
        <v>86</v>
      </c>
      <c r="AW345" s="12" t="s">
        <v>32</v>
      </c>
      <c r="AX345" s="12" t="s">
        <v>76</v>
      </c>
      <c r="AY345" s="149" t="s">
        <v>129</v>
      </c>
    </row>
    <row r="346" spans="2:65" s="12" customFormat="1" x14ac:dyDescent="0.2">
      <c r="B346" s="147"/>
      <c r="D346" s="148" t="s">
        <v>167</v>
      </c>
      <c r="E346" s="149" t="s">
        <v>1</v>
      </c>
      <c r="F346" s="150" t="s">
        <v>367</v>
      </c>
      <c r="H346" s="151">
        <v>525.59400000000005</v>
      </c>
      <c r="I346" s="152"/>
      <c r="L346" s="147"/>
      <c r="M346" s="153"/>
      <c r="T346" s="154"/>
      <c r="AT346" s="149" t="s">
        <v>167</v>
      </c>
      <c r="AU346" s="149" t="s">
        <v>86</v>
      </c>
      <c r="AV346" s="12" t="s">
        <v>86</v>
      </c>
      <c r="AW346" s="12" t="s">
        <v>32</v>
      </c>
      <c r="AX346" s="12" t="s">
        <v>76</v>
      </c>
      <c r="AY346" s="149" t="s">
        <v>129</v>
      </c>
    </row>
    <row r="347" spans="2:65" s="12" customFormat="1" x14ac:dyDescent="0.2">
      <c r="B347" s="147"/>
      <c r="D347" s="148" t="s">
        <v>167</v>
      </c>
      <c r="E347" s="149" t="s">
        <v>1</v>
      </c>
      <c r="F347" s="150" t="s">
        <v>368</v>
      </c>
      <c r="H347" s="151">
        <v>155.06399999999999</v>
      </c>
      <c r="I347" s="152"/>
      <c r="L347" s="147"/>
      <c r="M347" s="153"/>
      <c r="T347" s="154"/>
      <c r="AT347" s="149" t="s">
        <v>167</v>
      </c>
      <c r="AU347" s="149" t="s">
        <v>86</v>
      </c>
      <c r="AV347" s="12" t="s">
        <v>86</v>
      </c>
      <c r="AW347" s="12" t="s">
        <v>32</v>
      </c>
      <c r="AX347" s="12" t="s">
        <v>76</v>
      </c>
      <c r="AY347" s="149" t="s">
        <v>129</v>
      </c>
    </row>
    <row r="348" spans="2:65" s="12" customFormat="1" x14ac:dyDescent="0.2">
      <c r="B348" s="147"/>
      <c r="D348" s="148" t="s">
        <v>167</v>
      </c>
      <c r="E348" s="149" t="s">
        <v>1</v>
      </c>
      <c r="F348" s="150" t="s">
        <v>555</v>
      </c>
      <c r="H348" s="151">
        <v>75.81</v>
      </c>
      <c r="I348" s="152"/>
      <c r="L348" s="147"/>
      <c r="M348" s="153"/>
      <c r="T348" s="154"/>
      <c r="AT348" s="149" t="s">
        <v>167</v>
      </c>
      <c r="AU348" s="149" t="s">
        <v>86</v>
      </c>
      <c r="AV348" s="12" t="s">
        <v>86</v>
      </c>
      <c r="AW348" s="12" t="s">
        <v>32</v>
      </c>
      <c r="AX348" s="12" t="s">
        <v>76</v>
      </c>
      <c r="AY348" s="149" t="s">
        <v>129</v>
      </c>
    </row>
    <row r="349" spans="2:65" s="12" customFormat="1" x14ac:dyDescent="0.2">
      <c r="B349" s="147"/>
      <c r="D349" s="148" t="s">
        <v>167</v>
      </c>
      <c r="E349" s="149" t="s">
        <v>1</v>
      </c>
      <c r="F349" s="150" t="s">
        <v>556</v>
      </c>
      <c r="H349" s="151">
        <v>4.056</v>
      </c>
      <c r="I349" s="152"/>
      <c r="L349" s="147"/>
      <c r="M349" s="153"/>
      <c r="T349" s="154"/>
      <c r="AT349" s="149" t="s">
        <v>167</v>
      </c>
      <c r="AU349" s="149" t="s">
        <v>86</v>
      </c>
      <c r="AV349" s="12" t="s">
        <v>86</v>
      </c>
      <c r="AW349" s="12" t="s">
        <v>32</v>
      </c>
      <c r="AX349" s="12" t="s">
        <v>76</v>
      </c>
      <c r="AY349" s="149" t="s">
        <v>129</v>
      </c>
    </row>
    <row r="350" spans="2:65" s="12" customFormat="1" x14ac:dyDescent="0.2">
      <c r="B350" s="147"/>
      <c r="D350" s="148" t="s">
        <v>167</v>
      </c>
      <c r="E350" s="149" t="s">
        <v>1</v>
      </c>
      <c r="F350" s="150" t="s">
        <v>557</v>
      </c>
      <c r="H350" s="151">
        <v>8.1340000000000003</v>
      </c>
      <c r="I350" s="152"/>
      <c r="L350" s="147"/>
      <c r="M350" s="153"/>
      <c r="T350" s="154"/>
      <c r="AT350" s="149" t="s">
        <v>167</v>
      </c>
      <c r="AU350" s="149" t="s">
        <v>86</v>
      </c>
      <c r="AV350" s="12" t="s">
        <v>86</v>
      </c>
      <c r="AW350" s="12" t="s">
        <v>32</v>
      </c>
      <c r="AX350" s="12" t="s">
        <v>76</v>
      </c>
      <c r="AY350" s="149" t="s">
        <v>129</v>
      </c>
    </row>
    <row r="351" spans="2:65" s="1" customFormat="1" ht="24.15" customHeight="1" x14ac:dyDescent="0.2">
      <c r="B351" s="29"/>
      <c r="C351" s="127" t="s">
        <v>774</v>
      </c>
      <c r="D351" s="127" t="s">
        <v>130</v>
      </c>
      <c r="E351" s="128" t="s">
        <v>775</v>
      </c>
      <c r="F351" s="129" t="s">
        <v>776</v>
      </c>
      <c r="G351" s="130" t="s">
        <v>164</v>
      </c>
      <c r="H351" s="131">
        <v>1025.559</v>
      </c>
      <c r="I351" s="132"/>
      <c r="J351" s="133">
        <f>ROUND(I351*H351,2)</f>
        <v>0</v>
      </c>
      <c r="K351" s="129" t="s">
        <v>165</v>
      </c>
      <c r="L351" s="29"/>
      <c r="M351" s="134" t="s">
        <v>1</v>
      </c>
      <c r="N351" s="135" t="s">
        <v>41</v>
      </c>
      <c r="P351" s="136">
        <f>O351*H351</f>
        <v>0</v>
      </c>
      <c r="Q351" s="136">
        <v>2.1000000000000001E-4</v>
      </c>
      <c r="R351" s="136">
        <f>Q351*H351</f>
        <v>0.21536738999999999</v>
      </c>
      <c r="S351" s="136">
        <v>0</v>
      </c>
      <c r="T351" s="137">
        <f>S351*H351</f>
        <v>0</v>
      </c>
      <c r="AR351" s="138" t="s">
        <v>221</v>
      </c>
      <c r="AT351" s="138" t="s">
        <v>130</v>
      </c>
      <c r="AU351" s="138" t="s">
        <v>86</v>
      </c>
      <c r="AY351" s="14" t="s">
        <v>129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4" t="s">
        <v>84</v>
      </c>
      <c r="BK351" s="139">
        <f>ROUND(I351*H351,2)</f>
        <v>0</v>
      </c>
      <c r="BL351" s="14" t="s">
        <v>221</v>
      </c>
      <c r="BM351" s="138" t="s">
        <v>777</v>
      </c>
    </row>
    <row r="352" spans="2:65" s="1" customFormat="1" ht="24.15" customHeight="1" x14ac:dyDescent="0.2">
      <c r="B352" s="29"/>
      <c r="C352" s="127" t="s">
        <v>778</v>
      </c>
      <c r="D352" s="127" t="s">
        <v>130</v>
      </c>
      <c r="E352" s="128" t="s">
        <v>779</v>
      </c>
      <c r="F352" s="129" t="s">
        <v>780</v>
      </c>
      <c r="G352" s="130" t="s">
        <v>164</v>
      </c>
      <c r="H352" s="131">
        <v>1025.559</v>
      </c>
      <c r="I352" s="132"/>
      <c r="J352" s="133">
        <f>ROUND(I352*H352,2)</f>
        <v>0</v>
      </c>
      <c r="K352" s="129" t="s">
        <v>165</v>
      </c>
      <c r="L352" s="29"/>
      <c r="M352" s="134" t="s">
        <v>1</v>
      </c>
      <c r="N352" s="135" t="s">
        <v>41</v>
      </c>
      <c r="P352" s="136">
        <f>O352*H352</f>
        <v>0</v>
      </c>
      <c r="Q352" s="136">
        <v>2.9E-4</v>
      </c>
      <c r="R352" s="136">
        <f>Q352*H352</f>
        <v>0.29741211000000001</v>
      </c>
      <c r="S352" s="136">
        <v>0</v>
      </c>
      <c r="T352" s="137">
        <f>S352*H352</f>
        <v>0</v>
      </c>
      <c r="AR352" s="138" t="s">
        <v>221</v>
      </c>
      <c r="AT352" s="138" t="s">
        <v>130</v>
      </c>
      <c r="AU352" s="138" t="s">
        <v>86</v>
      </c>
      <c r="AY352" s="14" t="s">
        <v>129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4" t="s">
        <v>84</v>
      </c>
      <c r="BK352" s="139">
        <f>ROUND(I352*H352,2)</f>
        <v>0</v>
      </c>
      <c r="BL352" s="14" t="s">
        <v>221</v>
      </c>
      <c r="BM352" s="138" t="s">
        <v>781</v>
      </c>
    </row>
    <row r="353" spans="2:65" s="11" customFormat="1" ht="25.95" customHeight="1" x14ac:dyDescent="0.25">
      <c r="B353" s="117"/>
      <c r="D353" s="118" t="s">
        <v>75</v>
      </c>
      <c r="E353" s="119" t="s">
        <v>126</v>
      </c>
      <c r="F353" s="119" t="s">
        <v>127</v>
      </c>
      <c r="I353" s="120"/>
      <c r="J353" s="121">
        <f>BK353</f>
        <v>0</v>
      </c>
      <c r="L353" s="117"/>
      <c r="M353" s="122"/>
      <c r="P353" s="123">
        <f>SUM(P354:P355)</f>
        <v>0</v>
      </c>
      <c r="R353" s="123">
        <f>SUM(R354:R355)</f>
        <v>0</v>
      </c>
      <c r="T353" s="124">
        <f>SUM(T354:T355)</f>
        <v>0</v>
      </c>
      <c r="AR353" s="118" t="s">
        <v>128</v>
      </c>
      <c r="AT353" s="125" t="s">
        <v>75</v>
      </c>
      <c r="AU353" s="125" t="s">
        <v>76</v>
      </c>
      <c r="AY353" s="118" t="s">
        <v>129</v>
      </c>
      <c r="BK353" s="126">
        <f>SUM(BK354:BK355)</f>
        <v>0</v>
      </c>
    </row>
    <row r="354" spans="2:65" s="1" customFormat="1" ht="16.5" customHeight="1" x14ac:dyDescent="0.2">
      <c r="B354" s="29"/>
      <c r="C354" s="127" t="s">
        <v>782</v>
      </c>
      <c r="D354" s="127" t="s">
        <v>130</v>
      </c>
      <c r="E354" s="128" t="s">
        <v>783</v>
      </c>
      <c r="F354" s="129" t="s">
        <v>784</v>
      </c>
      <c r="G354" s="130" t="s">
        <v>302</v>
      </c>
      <c r="H354" s="131">
        <v>2</v>
      </c>
      <c r="I354" s="132"/>
      <c r="J354" s="133">
        <f>ROUND(I354*H354,2)</f>
        <v>0</v>
      </c>
      <c r="K354" s="129" t="s">
        <v>1</v>
      </c>
      <c r="L354" s="29"/>
      <c r="M354" s="134" t="s">
        <v>1</v>
      </c>
      <c r="N354" s="135" t="s">
        <v>41</v>
      </c>
      <c r="P354" s="136">
        <f>O354*H354</f>
        <v>0</v>
      </c>
      <c r="Q354" s="136">
        <v>0</v>
      </c>
      <c r="R354" s="136">
        <f>Q354*H354</f>
        <v>0</v>
      </c>
      <c r="S354" s="136">
        <v>0</v>
      </c>
      <c r="T354" s="137">
        <f>S354*H354</f>
        <v>0</v>
      </c>
      <c r="AR354" s="138" t="s">
        <v>128</v>
      </c>
      <c r="AT354" s="138" t="s">
        <v>130</v>
      </c>
      <c r="AU354" s="138" t="s">
        <v>84</v>
      </c>
      <c r="AY354" s="14" t="s">
        <v>129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4" t="s">
        <v>84</v>
      </c>
      <c r="BK354" s="139">
        <f>ROUND(I354*H354,2)</f>
        <v>0</v>
      </c>
      <c r="BL354" s="14" t="s">
        <v>128</v>
      </c>
      <c r="BM354" s="138" t="s">
        <v>785</v>
      </c>
    </row>
    <row r="355" spans="2:65" s="1" customFormat="1" ht="16.5" customHeight="1" x14ac:dyDescent="0.2">
      <c r="B355" s="29"/>
      <c r="C355" s="127" t="s">
        <v>786</v>
      </c>
      <c r="D355" s="127" t="s">
        <v>130</v>
      </c>
      <c r="E355" s="128" t="s">
        <v>787</v>
      </c>
      <c r="F355" s="129" t="s">
        <v>788</v>
      </c>
      <c r="G355" s="130" t="s">
        <v>133</v>
      </c>
      <c r="H355" s="131">
        <v>1</v>
      </c>
      <c r="I355" s="132"/>
      <c r="J355" s="133">
        <f>ROUND(I355*H355,2)</f>
        <v>0</v>
      </c>
      <c r="K355" s="129" t="s">
        <v>1</v>
      </c>
      <c r="L355" s="29"/>
      <c r="M355" s="142" t="s">
        <v>1</v>
      </c>
      <c r="N355" s="143" t="s">
        <v>41</v>
      </c>
      <c r="O355" s="144"/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38" t="s">
        <v>128</v>
      </c>
      <c r="AT355" s="138" t="s">
        <v>130</v>
      </c>
      <c r="AU355" s="138" t="s">
        <v>84</v>
      </c>
      <c r="AY355" s="14" t="s">
        <v>129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4" t="s">
        <v>84</v>
      </c>
      <c r="BK355" s="139">
        <f>ROUND(I355*H355,2)</f>
        <v>0</v>
      </c>
      <c r="BL355" s="14" t="s">
        <v>128</v>
      </c>
      <c r="BM355" s="138" t="s">
        <v>789</v>
      </c>
    </row>
    <row r="356" spans="2:65" s="1" customFormat="1" ht="6.9" customHeight="1" x14ac:dyDescent="0.2">
      <c r="B356" s="41"/>
      <c r="C356" s="42"/>
      <c r="D356" s="42"/>
      <c r="E356" s="42"/>
      <c r="F356" s="42"/>
      <c r="G356" s="42"/>
      <c r="H356" s="42"/>
      <c r="I356" s="42"/>
      <c r="J356" s="42"/>
      <c r="K356" s="42"/>
      <c r="L356" s="29"/>
    </row>
  </sheetData>
  <sheetProtection algorithmName="SHA-512" hashValue="lVJ62KOHc6rSP7BYPuUbsArw3rhwz765iDmJbNcIgQNE6+6F0fc5QWBeg6pZCBu6a17qQWhG4ZzHjHEKo4fiqw==" saltValue="apPCPb7pfzQdgyR7NZKdhw==" spinCount="100000" sheet="1" objects="1" scenarios="1" formatColumns="0" formatRows="0" autoFilter="0"/>
  <autoFilter ref="C132:K355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95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102</v>
      </c>
      <c r="L4" s="17"/>
      <c r="M4" s="85" t="s">
        <v>10</v>
      </c>
      <c r="AT4" s="14" t="s">
        <v>4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09" t="str">
        <f>'Rekapitulace stavby'!K6</f>
        <v>Rozšíření muzea Habartov</v>
      </c>
      <c r="F7" s="210"/>
      <c r="G7" s="210"/>
      <c r="H7" s="210"/>
      <c r="L7" s="17"/>
    </row>
    <row r="8" spans="2:46" s="1" customFormat="1" ht="12" customHeight="1" x14ac:dyDescent="0.2">
      <c r="B8" s="29"/>
      <c r="D8" s="24" t="s">
        <v>103</v>
      </c>
      <c r="L8" s="29"/>
    </row>
    <row r="9" spans="2:46" s="1" customFormat="1" ht="16.5" customHeight="1" x14ac:dyDescent="0.2">
      <c r="B9" s="29"/>
      <c r="E9" s="199" t="s">
        <v>790</v>
      </c>
      <c r="F9" s="208"/>
      <c r="G9" s="208"/>
      <c r="H9" s="20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8. 12. 2024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11" t="str">
        <f>'Rekapitulace stavby'!E14</f>
        <v>Vyplň údaj</v>
      </c>
      <c r="F18" s="181"/>
      <c r="G18" s="181"/>
      <c r="H18" s="181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 x14ac:dyDescent="0.2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86"/>
      <c r="E27" s="185" t="s">
        <v>1</v>
      </c>
      <c r="F27" s="185"/>
      <c r="G27" s="185"/>
      <c r="H27" s="185"/>
      <c r="L27" s="86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7" t="s">
        <v>36</v>
      </c>
      <c r="J30" s="63">
        <f>ROUND(J123,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8">
        <f>ROUND((SUM(BE123:BE171)),  2)</f>
        <v>0</v>
      </c>
      <c r="I33" s="89">
        <v>0.21</v>
      </c>
      <c r="J33" s="88">
        <f>ROUND(((SUM(BE123:BE171))*I33),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8">
        <f>ROUND((SUM(BF123:BF171)),  2)</f>
        <v>0</v>
      </c>
      <c r="I34" s="89">
        <v>0.12</v>
      </c>
      <c r="J34" s="88">
        <f>ROUND(((SUM(BF123:BF171))*I34),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8">
        <f>ROUND((SUM(BG123:BG171)),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8">
        <f>ROUND((SUM(BH123:BH171)),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8">
        <f>ROUND((SUM(BI123:BI171)),  2)</f>
        <v>0</v>
      </c>
      <c r="I37" s="89">
        <v>0</v>
      </c>
      <c r="J37" s="88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105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09" t="str">
        <f>E7</f>
        <v>Rozšíření muzea Habartov</v>
      </c>
      <c r="F85" s="210"/>
      <c r="G85" s="210"/>
      <c r="H85" s="210"/>
      <c r="L85" s="29"/>
    </row>
    <row r="86" spans="2:47" s="1" customFormat="1" ht="12" customHeight="1" x14ac:dyDescent="0.2">
      <c r="B86" s="29"/>
      <c r="C86" s="24" t="s">
        <v>103</v>
      </c>
      <c r="L86" s="29"/>
    </row>
    <row r="87" spans="2:47" s="1" customFormat="1" ht="16.5" customHeight="1" x14ac:dyDescent="0.2">
      <c r="B87" s="29"/>
      <c r="E87" s="199" t="str">
        <f>E9</f>
        <v>30 - ZTI</v>
      </c>
      <c r="F87" s="208"/>
      <c r="G87" s="208"/>
      <c r="H87" s="208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>Habartov</v>
      </c>
      <c r="I89" s="24" t="s">
        <v>22</v>
      </c>
      <c r="J89" s="49" t="str">
        <f>IF(J12="","",J12)</f>
        <v>8. 12. 2024</v>
      </c>
      <c r="L89" s="29"/>
    </row>
    <row r="90" spans="2:47" s="1" customFormat="1" ht="6.9" customHeight="1" x14ac:dyDescent="0.2">
      <c r="B90" s="29"/>
      <c r="L90" s="29"/>
    </row>
    <row r="91" spans="2:47" s="1" customFormat="1" ht="25.65" customHeight="1" x14ac:dyDescent="0.2">
      <c r="B91" s="29"/>
      <c r="C91" s="24" t="s">
        <v>24</v>
      </c>
      <c r="F91" s="22" t="str">
        <f>E15</f>
        <v>Město Habartov</v>
      </c>
      <c r="I91" s="24" t="s">
        <v>30</v>
      </c>
      <c r="J91" s="27" t="str">
        <f>E21</f>
        <v>PROJEKTPASIV s.r.o.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Milan Hájek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98" t="s">
        <v>106</v>
      </c>
      <c r="D94" s="90"/>
      <c r="E94" s="90"/>
      <c r="F94" s="90"/>
      <c r="G94" s="90"/>
      <c r="H94" s="90"/>
      <c r="I94" s="90"/>
      <c r="J94" s="99" t="s">
        <v>107</v>
      </c>
      <c r="K94" s="90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0" t="s">
        <v>108</v>
      </c>
      <c r="J96" s="63">
        <f>J123</f>
        <v>0</v>
      </c>
      <c r="L96" s="29"/>
      <c r="AU96" s="14" t="s">
        <v>109</v>
      </c>
    </row>
    <row r="97" spans="2:12" s="8" customFormat="1" ht="24.9" customHeight="1" x14ac:dyDescent="0.2">
      <c r="B97" s="101"/>
      <c r="D97" s="102" t="s">
        <v>153</v>
      </c>
      <c r="E97" s="103"/>
      <c r="F97" s="103"/>
      <c r="G97" s="103"/>
      <c r="H97" s="103"/>
      <c r="I97" s="103"/>
      <c r="J97" s="104">
        <f>J124</f>
        <v>0</v>
      </c>
      <c r="L97" s="101"/>
    </row>
    <row r="98" spans="2:12" s="9" customFormat="1" ht="19.95" customHeight="1" x14ac:dyDescent="0.2">
      <c r="B98" s="105"/>
      <c r="D98" s="106" t="s">
        <v>791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9" customFormat="1" ht="19.95" customHeight="1" x14ac:dyDescent="0.2">
      <c r="B99" s="105"/>
      <c r="D99" s="106" t="s">
        <v>792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9" customFormat="1" ht="19.95" customHeight="1" x14ac:dyDescent="0.2">
      <c r="B100" s="105"/>
      <c r="D100" s="106" t="s">
        <v>793</v>
      </c>
      <c r="E100" s="107"/>
      <c r="F100" s="107"/>
      <c r="G100" s="107"/>
      <c r="H100" s="107"/>
      <c r="I100" s="107"/>
      <c r="J100" s="108">
        <f>J146</f>
        <v>0</v>
      </c>
      <c r="L100" s="105"/>
    </row>
    <row r="101" spans="2:12" s="9" customFormat="1" ht="19.95" customHeight="1" x14ac:dyDescent="0.2">
      <c r="B101" s="105"/>
      <c r="D101" s="106" t="s">
        <v>794</v>
      </c>
      <c r="E101" s="107"/>
      <c r="F101" s="107"/>
      <c r="G101" s="107"/>
      <c r="H101" s="107"/>
      <c r="I101" s="107"/>
      <c r="J101" s="108">
        <f>J153</f>
        <v>0</v>
      </c>
      <c r="L101" s="105"/>
    </row>
    <row r="102" spans="2:12" s="9" customFormat="1" ht="19.95" customHeight="1" x14ac:dyDescent="0.2">
      <c r="B102" s="105"/>
      <c r="D102" s="106" t="s">
        <v>795</v>
      </c>
      <c r="E102" s="107"/>
      <c r="F102" s="107"/>
      <c r="G102" s="107"/>
      <c r="H102" s="107"/>
      <c r="I102" s="107"/>
      <c r="J102" s="108">
        <f>J163</f>
        <v>0</v>
      </c>
      <c r="L102" s="105"/>
    </row>
    <row r="103" spans="2:12" s="9" customFormat="1" ht="19.95" customHeight="1" x14ac:dyDescent="0.2">
      <c r="B103" s="105"/>
      <c r="D103" s="106" t="s">
        <v>796</v>
      </c>
      <c r="E103" s="107"/>
      <c r="F103" s="107"/>
      <c r="G103" s="107"/>
      <c r="H103" s="107"/>
      <c r="I103" s="107"/>
      <c r="J103" s="108">
        <f>J168</f>
        <v>0</v>
      </c>
      <c r="L103" s="105"/>
    </row>
    <row r="104" spans="2:12" s="1" customFormat="1" ht="21.75" customHeight="1" x14ac:dyDescent="0.2">
      <c r="B104" s="29"/>
      <c r="L104" s="29"/>
    </row>
    <row r="105" spans="2:12" s="1" customFormat="1" ht="6.9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" customHeight="1" x14ac:dyDescent="0.2">
      <c r="B110" s="29"/>
      <c r="C110" s="18" t="s">
        <v>113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2" customHeight="1" x14ac:dyDescent="0.2">
      <c r="B112" s="29"/>
      <c r="C112" s="24" t="s">
        <v>16</v>
      </c>
      <c r="L112" s="29"/>
    </row>
    <row r="113" spans="2:65" s="1" customFormat="1" ht="16.5" customHeight="1" x14ac:dyDescent="0.2">
      <c r="B113" s="29"/>
      <c r="E113" s="209" t="str">
        <f>E7</f>
        <v>Rozšíření muzea Habartov</v>
      </c>
      <c r="F113" s="210"/>
      <c r="G113" s="210"/>
      <c r="H113" s="210"/>
      <c r="L113" s="29"/>
    </row>
    <row r="114" spans="2:65" s="1" customFormat="1" ht="12" customHeight="1" x14ac:dyDescent="0.2">
      <c r="B114" s="29"/>
      <c r="C114" s="24" t="s">
        <v>103</v>
      </c>
      <c r="L114" s="29"/>
    </row>
    <row r="115" spans="2:65" s="1" customFormat="1" ht="16.5" customHeight="1" x14ac:dyDescent="0.2">
      <c r="B115" s="29"/>
      <c r="E115" s="199" t="str">
        <f>E9</f>
        <v>30 - ZTI</v>
      </c>
      <c r="F115" s="208"/>
      <c r="G115" s="208"/>
      <c r="H115" s="208"/>
      <c r="L115" s="29"/>
    </row>
    <row r="116" spans="2:65" s="1" customFormat="1" ht="6.9" customHeight="1" x14ac:dyDescent="0.2">
      <c r="B116" s="29"/>
      <c r="L116" s="29"/>
    </row>
    <row r="117" spans="2:65" s="1" customFormat="1" ht="12" customHeight="1" x14ac:dyDescent="0.2">
      <c r="B117" s="29"/>
      <c r="C117" s="24" t="s">
        <v>20</v>
      </c>
      <c r="F117" s="22" t="str">
        <f>F12</f>
        <v>Habartov</v>
      </c>
      <c r="I117" s="24" t="s">
        <v>22</v>
      </c>
      <c r="J117" s="49" t="str">
        <f>IF(J12="","",J12)</f>
        <v>8. 12. 2024</v>
      </c>
      <c r="L117" s="29"/>
    </row>
    <row r="118" spans="2:65" s="1" customFormat="1" ht="6.9" customHeight="1" x14ac:dyDescent="0.2">
      <c r="B118" s="29"/>
      <c r="L118" s="29"/>
    </row>
    <row r="119" spans="2:65" s="1" customFormat="1" ht="25.65" customHeight="1" x14ac:dyDescent="0.2">
      <c r="B119" s="29"/>
      <c r="C119" s="24" t="s">
        <v>24</v>
      </c>
      <c r="F119" s="22" t="str">
        <f>E15</f>
        <v>Město Habartov</v>
      </c>
      <c r="I119" s="24" t="s">
        <v>30</v>
      </c>
      <c r="J119" s="27" t="str">
        <f>E21</f>
        <v>PROJEKTPASIV s.r.o.</v>
      </c>
      <c r="L119" s="29"/>
    </row>
    <row r="120" spans="2:65" s="1" customFormat="1" ht="15.15" customHeight="1" x14ac:dyDescent="0.2">
      <c r="B120" s="29"/>
      <c r="C120" s="24" t="s">
        <v>28</v>
      </c>
      <c r="F120" s="22" t="str">
        <f>IF(E18="","",E18)</f>
        <v>Vyplň údaj</v>
      </c>
      <c r="I120" s="24" t="s">
        <v>33</v>
      </c>
      <c r="J120" s="27" t="str">
        <f>E24</f>
        <v>Milan Hájek</v>
      </c>
      <c r="L120" s="29"/>
    </row>
    <row r="121" spans="2:65" s="1" customFormat="1" ht="10.35" customHeight="1" x14ac:dyDescent="0.2">
      <c r="B121" s="29"/>
      <c r="L121" s="29"/>
    </row>
    <row r="122" spans="2:65" s="10" customFormat="1" ht="29.25" customHeight="1" x14ac:dyDescent="0.2">
      <c r="B122" s="109"/>
      <c r="C122" s="110" t="s">
        <v>114</v>
      </c>
      <c r="D122" s="111" t="s">
        <v>61</v>
      </c>
      <c r="E122" s="111" t="s">
        <v>57</v>
      </c>
      <c r="F122" s="111" t="s">
        <v>58</v>
      </c>
      <c r="G122" s="111" t="s">
        <v>115</v>
      </c>
      <c r="H122" s="111" t="s">
        <v>116</v>
      </c>
      <c r="I122" s="111" t="s">
        <v>117</v>
      </c>
      <c r="J122" s="111" t="s">
        <v>107</v>
      </c>
      <c r="K122" s="112" t="s">
        <v>118</v>
      </c>
      <c r="L122" s="109"/>
      <c r="M122" s="56" t="s">
        <v>1</v>
      </c>
      <c r="N122" s="57" t="s">
        <v>40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</row>
    <row r="123" spans="2:65" s="1" customFormat="1" ht="22.95" customHeight="1" x14ac:dyDescent="0.3">
      <c r="B123" s="29"/>
      <c r="C123" s="61" t="s">
        <v>125</v>
      </c>
      <c r="J123" s="113">
        <f>BK123</f>
        <v>0</v>
      </c>
      <c r="L123" s="29"/>
      <c r="M123" s="59"/>
      <c r="N123" s="50"/>
      <c r="O123" s="50"/>
      <c r="P123" s="114">
        <f>P124</f>
        <v>0</v>
      </c>
      <c r="Q123" s="50"/>
      <c r="R123" s="114">
        <f>R124</f>
        <v>0.44012999999999997</v>
      </c>
      <c r="S123" s="50"/>
      <c r="T123" s="115">
        <f>T124</f>
        <v>3.6000000000000002E-4</v>
      </c>
      <c r="AT123" s="14" t="s">
        <v>75</v>
      </c>
      <c r="AU123" s="14" t="s">
        <v>109</v>
      </c>
      <c r="BK123" s="116">
        <f>BK124</f>
        <v>0</v>
      </c>
    </row>
    <row r="124" spans="2:65" s="11" customFormat="1" ht="25.95" customHeight="1" x14ac:dyDescent="0.25">
      <c r="B124" s="117"/>
      <c r="D124" s="118" t="s">
        <v>75</v>
      </c>
      <c r="E124" s="119" t="s">
        <v>215</v>
      </c>
      <c r="F124" s="119" t="s">
        <v>216</v>
      </c>
      <c r="I124" s="120"/>
      <c r="J124" s="121">
        <f>BK124</f>
        <v>0</v>
      </c>
      <c r="L124" s="117"/>
      <c r="M124" s="122"/>
      <c r="P124" s="123">
        <f>P125+P133+P146+P153+P163+P168</f>
        <v>0</v>
      </c>
      <c r="R124" s="123">
        <f>R125+R133+R146+R153+R163+R168</f>
        <v>0.44012999999999997</v>
      </c>
      <c r="T124" s="124">
        <f>T125+T133+T146+T153+T163+T168</f>
        <v>3.6000000000000002E-4</v>
      </c>
      <c r="AR124" s="118" t="s">
        <v>86</v>
      </c>
      <c r="AT124" s="125" t="s">
        <v>75</v>
      </c>
      <c r="AU124" s="125" t="s">
        <v>76</v>
      </c>
      <c r="AY124" s="118" t="s">
        <v>129</v>
      </c>
      <c r="BK124" s="126">
        <f>BK125+BK133+BK146+BK153+BK163+BK168</f>
        <v>0</v>
      </c>
    </row>
    <row r="125" spans="2:65" s="11" customFormat="1" ht="22.95" customHeight="1" x14ac:dyDescent="0.25">
      <c r="B125" s="117"/>
      <c r="D125" s="118" t="s">
        <v>75</v>
      </c>
      <c r="E125" s="140" t="s">
        <v>797</v>
      </c>
      <c r="F125" s="140" t="s">
        <v>798</v>
      </c>
      <c r="I125" s="120"/>
      <c r="J125" s="141">
        <f>BK125</f>
        <v>0</v>
      </c>
      <c r="L125" s="117"/>
      <c r="M125" s="122"/>
      <c r="P125" s="123">
        <f>SUM(P126:P132)</f>
        <v>0</v>
      </c>
      <c r="R125" s="123">
        <f>SUM(R126:R132)</f>
        <v>4.3599999999999993E-3</v>
      </c>
      <c r="T125" s="124">
        <f>SUM(T126:T132)</f>
        <v>0</v>
      </c>
      <c r="AR125" s="118" t="s">
        <v>86</v>
      </c>
      <c r="AT125" s="125" t="s">
        <v>75</v>
      </c>
      <c r="AU125" s="125" t="s">
        <v>84</v>
      </c>
      <c r="AY125" s="118" t="s">
        <v>129</v>
      </c>
      <c r="BK125" s="126">
        <f>SUM(BK126:BK132)</f>
        <v>0</v>
      </c>
    </row>
    <row r="126" spans="2:65" s="1" customFormat="1" ht="16.5" customHeight="1" x14ac:dyDescent="0.2">
      <c r="B126" s="29"/>
      <c r="C126" s="127" t="s">
        <v>84</v>
      </c>
      <c r="D126" s="127" t="s">
        <v>130</v>
      </c>
      <c r="E126" s="128" t="s">
        <v>799</v>
      </c>
      <c r="F126" s="129" t="s">
        <v>800</v>
      </c>
      <c r="G126" s="130" t="s">
        <v>302</v>
      </c>
      <c r="H126" s="131">
        <v>1</v>
      </c>
      <c r="I126" s="132"/>
      <c r="J126" s="133">
        <f t="shared" ref="J126:J132" si="0">ROUND(I126*H126,2)</f>
        <v>0</v>
      </c>
      <c r="K126" s="129" t="s">
        <v>165</v>
      </c>
      <c r="L126" s="29"/>
      <c r="M126" s="134" t="s">
        <v>1</v>
      </c>
      <c r="N126" s="135" t="s">
        <v>41</v>
      </c>
      <c r="P126" s="136">
        <f t="shared" ref="P126:P132" si="1">O126*H126</f>
        <v>0</v>
      </c>
      <c r="Q126" s="136">
        <v>4.2000000000000002E-4</v>
      </c>
      <c r="R126" s="136">
        <f t="shared" ref="R126:R132" si="2">Q126*H126</f>
        <v>4.2000000000000002E-4</v>
      </c>
      <c r="S126" s="136">
        <v>0</v>
      </c>
      <c r="T126" s="137">
        <f t="shared" ref="T126:T132" si="3">S126*H126</f>
        <v>0</v>
      </c>
      <c r="AR126" s="138" t="s">
        <v>221</v>
      </c>
      <c r="AT126" s="138" t="s">
        <v>130</v>
      </c>
      <c r="AU126" s="138" t="s">
        <v>86</v>
      </c>
      <c r="AY126" s="14" t="s">
        <v>129</v>
      </c>
      <c r="BE126" s="139">
        <f t="shared" ref="BE126:BE132" si="4">IF(N126="základní",J126,0)</f>
        <v>0</v>
      </c>
      <c r="BF126" s="139">
        <f t="shared" ref="BF126:BF132" si="5">IF(N126="snížená",J126,0)</f>
        <v>0</v>
      </c>
      <c r="BG126" s="139">
        <f t="shared" ref="BG126:BG132" si="6">IF(N126="zákl. přenesená",J126,0)</f>
        <v>0</v>
      </c>
      <c r="BH126" s="139">
        <f t="shared" ref="BH126:BH132" si="7">IF(N126="sníž. přenesená",J126,0)</f>
        <v>0</v>
      </c>
      <c r="BI126" s="139">
        <f t="shared" ref="BI126:BI132" si="8">IF(N126="nulová",J126,0)</f>
        <v>0</v>
      </c>
      <c r="BJ126" s="14" t="s">
        <v>84</v>
      </c>
      <c r="BK126" s="139">
        <f t="shared" ref="BK126:BK132" si="9">ROUND(I126*H126,2)</f>
        <v>0</v>
      </c>
      <c r="BL126" s="14" t="s">
        <v>221</v>
      </c>
      <c r="BM126" s="138" t="s">
        <v>801</v>
      </c>
    </row>
    <row r="127" spans="2:65" s="1" customFormat="1" ht="16.5" customHeight="1" x14ac:dyDescent="0.2">
      <c r="B127" s="29"/>
      <c r="C127" s="127" t="s">
        <v>86</v>
      </c>
      <c r="D127" s="127" t="s">
        <v>130</v>
      </c>
      <c r="E127" s="128" t="s">
        <v>802</v>
      </c>
      <c r="F127" s="129" t="s">
        <v>803</v>
      </c>
      <c r="G127" s="130" t="s">
        <v>243</v>
      </c>
      <c r="H127" s="131">
        <v>8</v>
      </c>
      <c r="I127" s="132"/>
      <c r="J127" s="133">
        <f t="shared" si="0"/>
        <v>0</v>
      </c>
      <c r="K127" s="129" t="s">
        <v>165</v>
      </c>
      <c r="L127" s="29"/>
      <c r="M127" s="134" t="s">
        <v>1</v>
      </c>
      <c r="N127" s="135" t="s">
        <v>41</v>
      </c>
      <c r="P127" s="136">
        <f t="shared" si="1"/>
        <v>0</v>
      </c>
      <c r="Q127" s="136">
        <v>4.2999999999999999E-4</v>
      </c>
      <c r="R127" s="136">
        <f t="shared" si="2"/>
        <v>3.4399999999999999E-3</v>
      </c>
      <c r="S127" s="136">
        <v>0</v>
      </c>
      <c r="T127" s="137">
        <f t="shared" si="3"/>
        <v>0</v>
      </c>
      <c r="AR127" s="138" t="s">
        <v>221</v>
      </c>
      <c r="AT127" s="138" t="s">
        <v>130</v>
      </c>
      <c r="AU127" s="138" t="s">
        <v>86</v>
      </c>
      <c r="AY127" s="14" t="s">
        <v>129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4" t="s">
        <v>84</v>
      </c>
      <c r="BK127" s="139">
        <f t="shared" si="9"/>
        <v>0</v>
      </c>
      <c r="BL127" s="14" t="s">
        <v>221</v>
      </c>
      <c r="BM127" s="138" t="s">
        <v>804</v>
      </c>
    </row>
    <row r="128" spans="2:65" s="1" customFormat="1" ht="16.5" customHeight="1" x14ac:dyDescent="0.2">
      <c r="B128" s="29"/>
      <c r="C128" s="127" t="s">
        <v>145</v>
      </c>
      <c r="D128" s="127" t="s">
        <v>130</v>
      </c>
      <c r="E128" s="128" t="s">
        <v>805</v>
      </c>
      <c r="F128" s="129" t="s">
        <v>806</v>
      </c>
      <c r="G128" s="130" t="s">
        <v>302</v>
      </c>
      <c r="H128" s="131">
        <v>3</v>
      </c>
      <c r="I128" s="132"/>
      <c r="J128" s="133">
        <f t="shared" si="0"/>
        <v>0</v>
      </c>
      <c r="K128" s="129" t="s">
        <v>165</v>
      </c>
      <c r="L128" s="29"/>
      <c r="M128" s="134" t="s">
        <v>1</v>
      </c>
      <c r="N128" s="135" t="s">
        <v>41</v>
      </c>
      <c r="P128" s="136">
        <f t="shared" si="1"/>
        <v>0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R128" s="138" t="s">
        <v>221</v>
      </c>
      <c r="AT128" s="138" t="s">
        <v>130</v>
      </c>
      <c r="AU128" s="138" t="s">
        <v>86</v>
      </c>
      <c r="AY128" s="14" t="s">
        <v>129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4" t="s">
        <v>84</v>
      </c>
      <c r="BK128" s="139">
        <f t="shared" si="9"/>
        <v>0</v>
      </c>
      <c r="BL128" s="14" t="s">
        <v>221</v>
      </c>
      <c r="BM128" s="138" t="s">
        <v>807</v>
      </c>
    </row>
    <row r="129" spans="2:65" s="1" customFormat="1" ht="24.15" customHeight="1" x14ac:dyDescent="0.2">
      <c r="B129" s="29"/>
      <c r="C129" s="127" t="s">
        <v>128</v>
      </c>
      <c r="D129" s="127" t="s">
        <v>130</v>
      </c>
      <c r="E129" s="128" t="s">
        <v>808</v>
      </c>
      <c r="F129" s="129" t="s">
        <v>809</v>
      </c>
      <c r="G129" s="130" t="s">
        <v>302</v>
      </c>
      <c r="H129" s="131">
        <v>1</v>
      </c>
      <c r="I129" s="132"/>
      <c r="J129" s="133">
        <f t="shared" si="0"/>
        <v>0</v>
      </c>
      <c r="K129" s="129" t="s">
        <v>165</v>
      </c>
      <c r="L129" s="29"/>
      <c r="M129" s="134" t="s">
        <v>1</v>
      </c>
      <c r="N129" s="135" t="s">
        <v>41</v>
      </c>
      <c r="P129" s="136">
        <f t="shared" si="1"/>
        <v>0</v>
      </c>
      <c r="Q129" s="136">
        <v>5.0000000000000001E-4</v>
      </c>
      <c r="R129" s="136">
        <f t="shared" si="2"/>
        <v>5.0000000000000001E-4</v>
      </c>
      <c r="S129" s="136">
        <v>0</v>
      </c>
      <c r="T129" s="137">
        <f t="shared" si="3"/>
        <v>0</v>
      </c>
      <c r="AR129" s="138" t="s">
        <v>221</v>
      </c>
      <c r="AT129" s="138" t="s">
        <v>130</v>
      </c>
      <c r="AU129" s="138" t="s">
        <v>86</v>
      </c>
      <c r="AY129" s="14" t="s">
        <v>129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4" t="s">
        <v>84</v>
      </c>
      <c r="BK129" s="139">
        <f t="shared" si="9"/>
        <v>0</v>
      </c>
      <c r="BL129" s="14" t="s">
        <v>221</v>
      </c>
      <c r="BM129" s="138" t="s">
        <v>810</v>
      </c>
    </row>
    <row r="130" spans="2:65" s="1" customFormat="1" ht="21.75" customHeight="1" x14ac:dyDescent="0.2">
      <c r="B130" s="29"/>
      <c r="C130" s="127" t="s">
        <v>142</v>
      </c>
      <c r="D130" s="127" t="s">
        <v>130</v>
      </c>
      <c r="E130" s="128" t="s">
        <v>811</v>
      </c>
      <c r="F130" s="129" t="s">
        <v>812</v>
      </c>
      <c r="G130" s="130" t="s">
        <v>243</v>
      </c>
      <c r="H130" s="131">
        <v>8</v>
      </c>
      <c r="I130" s="132"/>
      <c r="J130" s="133">
        <f t="shared" si="0"/>
        <v>0</v>
      </c>
      <c r="K130" s="129" t="s">
        <v>165</v>
      </c>
      <c r="L130" s="29"/>
      <c r="M130" s="134" t="s">
        <v>1</v>
      </c>
      <c r="N130" s="135" t="s">
        <v>41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221</v>
      </c>
      <c r="AT130" s="138" t="s">
        <v>130</v>
      </c>
      <c r="AU130" s="138" t="s">
        <v>86</v>
      </c>
      <c r="AY130" s="14" t="s">
        <v>129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4" t="s">
        <v>84</v>
      </c>
      <c r="BK130" s="139">
        <f t="shared" si="9"/>
        <v>0</v>
      </c>
      <c r="BL130" s="14" t="s">
        <v>221</v>
      </c>
      <c r="BM130" s="138" t="s">
        <v>813</v>
      </c>
    </row>
    <row r="131" spans="2:65" s="1" customFormat="1" ht="16.5" customHeight="1" x14ac:dyDescent="0.2">
      <c r="B131" s="29"/>
      <c r="C131" s="127" t="s">
        <v>191</v>
      </c>
      <c r="D131" s="127" t="s">
        <v>130</v>
      </c>
      <c r="E131" s="128" t="s">
        <v>814</v>
      </c>
      <c r="F131" s="129" t="s">
        <v>815</v>
      </c>
      <c r="G131" s="130" t="s">
        <v>302</v>
      </c>
      <c r="H131" s="131">
        <v>1</v>
      </c>
      <c r="I131" s="132"/>
      <c r="J131" s="133">
        <f t="shared" si="0"/>
        <v>0</v>
      </c>
      <c r="K131" s="129" t="s">
        <v>1</v>
      </c>
      <c r="L131" s="29"/>
      <c r="M131" s="134" t="s">
        <v>1</v>
      </c>
      <c r="N131" s="135" t="s">
        <v>41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221</v>
      </c>
      <c r="AT131" s="138" t="s">
        <v>130</v>
      </c>
      <c r="AU131" s="138" t="s">
        <v>86</v>
      </c>
      <c r="AY131" s="14" t="s">
        <v>129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4" t="s">
        <v>84</v>
      </c>
      <c r="BK131" s="139">
        <f t="shared" si="9"/>
        <v>0</v>
      </c>
      <c r="BL131" s="14" t="s">
        <v>221</v>
      </c>
      <c r="BM131" s="138" t="s">
        <v>816</v>
      </c>
    </row>
    <row r="132" spans="2:65" s="1" customFormat="1" ht="24.15" customHeight="1" x14ac:dyDescent="0.2">
      <c r="B132" s="29"/>
      <c r="C132" s="127" t="s">
        <v>196</v>
      </c>
      <c r="D132" s="127" t="s">
        <v>130</v>
      </c>
      <c r="E132" s="128" t="s">
        <v>817</v>
      </c>
      <c r="F132" s="129" t="s">
        <v>818</v>
      </c>
      <c r="G132" s="130" t="s">
        <v>361</v>
      </c>
      <c r="H132" s="168"/>
      <c r="I132" s="132"/>
      <c r="J132" s="133">
        <f t="shared" si="0"/>
        <v>0</v>
      </c>
      <c r="K132" s="129" t="s">
        <v>165</v>
      </c>
      <c r="L132" s="29"/>
      <c r="M132" s="134" t="s">
        <v>1</v>
      </c>
      <c r="N132" s="135" t="s">
        <v>41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221</v>
      </c>
      <c r="AT132" s="138" t="s">
        <v>130</v>
      </c>
      <c r="AU132" s="138" t="s">
        <v>86</v>
      </c>
      <c r="AY132" s="14" t="s">
        <v>129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4" t="s">
        <v>84</v>
      </c>
      <c r="BK132" s="139">
        <f t="shared" si="9"/>
        <v>0</v>
      </c>
      <c r="BL132" s="14" t="s">
        <v>221</v>
      </c>
      <c r="BM132" s="138" t="s">
        <v>819</v>
      </c>
    </row>
    <row r="133" spans="2:65" s="11" customFormat="1" ht="22.95" customHeight="1" x14ac:dyDescent="0.25">
      <c r="B133" s="117"/>
      <c r="D133" s="118" t="s">
        <v>75</v>
      </c>
      <c r="E133" s="140" t="s">
        <v>820</v>
      </c>
      <c r="F133" s="140" t="s">
        <v>821</v>
      </c>
      <c r="I133" s="120"/>
      <c r="J133" s="141">
        <f>BK133</f>
        <v>0</v>
      </c>
      <c r="L133" s="117"/>
      <c r="M133" s="122"/>
      <c r="P133" s="123">
        <f>SUM(P134:P145)</f>
        <v>0</v>
      </c>
      <c r="R133" s="123">
        <f>SUM(R134:R145)</f>
        <v>7.3740000000000014E-2</v>
      </c>
      <c r="T133" s="124">
        <f>SUM(T134:T145)</f>
        <v>3.6000000000000002E-4</v>
      </c>
      <c r="AR133" s="118" t="s">
        <v>86</v>
      </c>
      <c r="AT133" s="125" t="s">
        <v>75</v>
      </c>
      <c r="AU133" s="125" t="s">
        <v>84</v>
      </c>
      <c r="AY133" s="118" t="s">
        <v>129</v>
      </c>
      <c r="BK133" s="126">
        <f>SUM(BK134:BK145)</f>
        <v>0</v>
      </c>
    </row>
    <row r="134" spans="2:65" s="1" customFormat="1" ht="24.15" customHeight="1" x14ac:dyDescent="0.2">
      <c r="B134" s="29"/>
      <c r="C134" s="127" t="s">
        <v>200</v>
      </c>
      <c r="D134" s="127" t="s">
        <v>130</v>
      </c>
      <c r="E134" s="128" t="s">
        <v>822</v>
      </c>
      <c r="F134" s="129" t="s">
        <v>823</v>
      </c>
      <c r="G134" s="130" t="s">
        <v>243</v>
      </c>
      <c r="H134" s="131">
        <v>16</v>
      </c>
      <c r="I134" s="132"/>
      <c r="J134" s="133">
        <f t="shared" ref="J134:J141" si="10">ROUND(I134*H134,2)</f>
        <v>0</v>
      </c>
      <c r="K134" s="129" t="s">
        <v>165</v>
      </c>
      <c r="L134" s="29"/>
      <c r="M134" s="134" t="s">
        <v>1</v>
      </c>
      <c r="N134" s="135" t="s">
        <v>41</v>
      </c>
      <c r="P134" s="136">
        <f t="shared" ref="P134:P141" si="11">O134*H134</f>
        <v>0</v>
      </c>
      <c r="Q134" s="136">
        <v>2E-3</v>
      </c>
      <c r="R134" s="136">
        <f t="shared" ref="R134:R141" si="12">Q134*H134</f>
        <v>3.2000000000000001E-2</v>
      </c>
      <c r="S134" s="136">
        <v>0</v>
      </c>
      <c r="T134" s="137">
        <f t="shared" ref="T134:T141" si="13">S134*H134</f>
        <v>0</v>
      </c>
      <c r="AR134" s="138" t="s">
        <v>221</v>
      </c>
      <c r="AT134" s="138" t="s">
        <v>130</v>
      </c>
      <c r="AU134" s="138" t="s">
        <v>86</v>
      </c>
      <c r="AY134" s="14" t="s">
        <v>129</v>
      </c>
      <c r="BE134" s="139">
        <f t="shared" ref="BE134:BE141" si="14">IF(N134="základní",J134,0)</f>
        <v>0</v>
      </c>
      <c r="BF134" s="139">
        <f t="shared" ref="BF134:BF141" si="15">IF(N134="snížená",J134,0)</f>
        <v>0</v>
      </c>
      <c r="BG134" s="139">
        <f t="shared" ref="BG134:BG141" si="16">IF(N134="zákl. přenesená",J134,0)</f>
        <v>0</v>
      </c>
      <c r="BH134" s="139">
        <f t="shared" ref="BH134:BH141" si="17">IF(N134="sníž. přenesená",J134,0)</f>
        <v>0</v>
      </c>
      <c r="BI134" s="139">
        <f t="shared" ref="BI134:BI141" si="18">IF(N134="nulová",J134,0)</f>
        <v>0</v>
      </c>
      <c r="BJ134" s="14" t="s">
        <v>84</v>
      </c>
      <c r="BK134" s="139">
        <f t="shared" ref="BK134:BK141" si="19">ROUND(I134*H134,2)</f>
        <v>0</v>
      </c>
      <c r="BL134" s="14" t="s">
        <v>221</v>
      </c>
      <c r="BM134" s="138" t="s">
        <v>824</v>
      </c>
    </row>
    <row r="135" spans="2:65" s="1" customFormat="1" ht="33" customHeight="1" x14ac:dyDescent="0.2">
      <c r="B135" s="29"/>
      <c r="C135" s="127" t="s">
        <v>160</v>
      </c>
      <c r="D135" s="127" t="s">
        <v>130</v>
      </c>
      <c r="E135" s="128" t="s">
        <v>825</v>
      </c>
      <c r="F135" s="129" t="s">
        <v>826</v>
      </c>
      <c r="G135" s="130" t="s">
        <v>302</v>
      </c>
      <c r="H135" s="131">
        <v>1</v>
      </c>
      <c r="I135" s="132"/>
      <c r="J135" s="133">
        <f t="shared" si="10"/>
        <v>0</v>
      </c>
      <c r="K135" s="129" t="s">
        <v>165</v>
      </c>
      <c r="L135" s="29"/>
      <c r="M135" s="134" t="s">
        <v>1</v>
      </c>
      <c r="N135" s="135" t="s">
        <v>41</v>
      </c>
      <c r="P135" s="136">
        <f t="shared" si="11"/>
        <v>0</v>
      </c>
      <c r="Q135" s="136">
        <v>6.0999999999999997E-4</v>
      </c>
      <c r="R135" s="136">
        <f t="shared" si="12"/>
        <v>6.0999999999999997E-4</v>
      </c>
      <c r="S135" s="136">
        <v>0</v>
      </c>
      <c r="T135" s="137">
        <f t="shared" si="13"/>
        <v>0</v>
      </c>
      <c r="AR135" s="138" t="s">
        <v>221</v>
      </c>
      <c r="AT135" s="138" t="s">
        <v>130</v>
      </c>
      <c r="AU135" s="138" t="s">
        <v>86</v>
      </c>
      <c r="AY135" s="14" t="s">
        <v>129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4" t="s">
        <v>84</v>
      </c>
      <c r="BK135" s="139">
        <f t="shared" si="19"/>
        <v>0</v>
      </c>
      <c r="BL135" s="14" t="s">
        <v>221</v>
      </c>
      <c r="BM135" s="138" t="s">
        <v>827</v>
      </c>
    </row>
    <row r="136" spans="2:65" s="1" customFormat="1" ht="24.15" customHeight="1" x14ac:dyDescent="0.2">
      <c r="B136" s="29"/>
      <c r="C136" s="127" t="s">
        <v>87</v>
      </c>
      <c r="D136" s="127" t="s">
        <v>130</v>
      </c>
      <c r="E136" s="128" t="s">
        <v>828</v>
      </c>
      <c r="F136" s="129" t="s">
        <v>829</v>
      </c>
      <c r="G136" s="130" t="s">
        <v>302</v>
      </c>
      <c r="H136" s="131">
        <v>1</v>
      </c>
      <c r="I136" s="132"/>
      <c r="J136" s="133">
        <f t="shared" si="10"/>
        <v>0</v>
      </c>
      <c r="K136" s="129" t="s">
        <v>165</v>
      </c>
      <c r="L136" s="29"/>
      <c r="M136" s="134" t="s">
        <v>1</v>
      </c>
      <c r="N136" s="135" t="s">
        <v>41</v>
      </c>
      <c r="P136" s="136">
        <f t="shared" si="11"/>
        <v>0</v>
      </c>
      <c r="Q136" s="136">
        <v>2.0000000000000002E-5</v>
      </c>
      <c r="R136" s="136">
        <f t="shared" si="12"/>
        <v>2.0000000000000002E-5</v>
      </c>
      <c r="S136" s="136">
        <v>3.6000000000000002E-4</v>
      </c>
      <c r="T136" s="137">
        <f t="shared" si="13"/>
        <v>3.6000000000000002E-4</v>
      </c>
      <c r="AR136" s="138" t="s">
        <v>221</v>
      </c>
      <c r="AT136" s="138" t="s">
        <v>130</v>
      </c>
      <c r="AU136" s="138" t="s">
        <v>86</v>
      </c>
      <c r="AY136" s="14" t="s">
        <v>129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4" t="s">
        <v>84</v>
      </c>
      <c r="BK136" s="139">
        <f t="shared" si="19"/>
        <v>0</v>
      </c>
      <c r="BL136" s="14" t="s">
        <v>221</v>
      </c>
      <c r="BM136" s="138" t="s">
        <v>830</v>
      </c>
    </row>
    <row r="137" spans="2:65" s="1" customFormat="1" ht="16.5" customHeight="1" x14ac:dyDescent="0.2">
      <c r="B137" s="29"/>
      <c r="C137" s="158" t="s">
        <v>211</v>
      </c>
      <c r="D137" s="158" t="s">
        <v>304</v>
      </c>
      <c r="E137" s="159" t="s">
        <v>831</v>
      </c>
      <c r="F137" s="160" t="s">
        <v>832</v>
      </c>
      <c r="G137" s="161" t="s">
        <v>302</v>
      </c>
      <c r="H137" s="162">
        <v>1</v>
      </c>
      <c r="I137" s="163"/>
      <c r="J137" s="164">
        <f t="shared" si="10"/>
        <v>0</v>
      </c>
      <c r="K137" s="160" t="s">
        <v>165</v>
      </c>
      <c r="L137" s="165"/>
      <c r="M137" s="166" t="s">
        <v>1</v>
      </c>
      <c r="N137" s="167" t="s">
        <v>41</v>
      </c>
      <c r="P137" s="136">
        <f t="shared" si="11"/>
        <v>0</v>
      </c>
      <c r="Q137" s="136">
        <v>3.0000000000000001E-5</v>
      </c>
      <c r="R137" s="136">
        <f t="shared" si="12"/>
        <v>3.0000000000000001E-5</v>
      </c>
      <c r="S137" s="136">
        <v>0</v>
      </c>
      <c r="T137" s="137">
        <f t="shared" si="13"/>
        <v>0</v>
      </c>
      <c r="AR137" s="138" t="s">
        <v>318</v>
      </c>
      <c r="AT137" s="138" t="s">
        <v>304</v>
      </c>
      <c r="AU137" s="138" t="s">
        <v>86</v>
      </c>
      <c r="AY137" s="14" t="s">
        <v>129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4" t="s">
        <v>84</v>
      </c>
      <c r="BK137" s="139">
        <f t="shared" si="19"/>
        <v>0</v>
      </c>
      <c r="BL137" s="14" t="s">
        <v>221</v>
      </c>
      <c r="BM137" s="138" t="s">
        <v>833</v>
      </c>
    </row>
    <row r="138" spans="2:65" s="1" customFormat="1" ht="24.15" customHeight="1" x14ac:dyDescent="0.2">
      <c r="B138" s="29"/>
      <c r="C138" s="127" t="s">
        <v>8</v>
      </c>
      <c r="D138" s="127" t="s">
        <v>130</v>
      </c>
      <c r="E138" s="128" t="s">
        <v>834</v>
      </c>
      <c r="F138" s="129" t="s">
        <v>835</v>
      </c>
      <c r="G138" s="130" t="s">
        <v>243</v>
      </c>
      <c r="H138" s="131">
        <v>9</v>
      </c>
      <c r="I138" s="132"/>
      <c r="J138" s="133">
        <f t="shared" si="10"/>
        <v>0</v>
      </c>
      <c r="K138" s="129" t="s">
        <v>165</v>
      </c>
      <c r="L138" s="29"/>
      <c r="M138" s="134" t="s">
        <v>1</v>
      </c>
      <c r="N138" s="135" t="s">
        <v>41</v>
      </c>
      <c r="P138" s="136">
        <f t="shared" si="11"/>
        <v>0</v>
      </c>
      <c r="Q138" s="136">
        <v>7.5000000000000002E-4</v>
      </c>
      <c r="R138" s="136">
        <f t="shared" si="12"/>
        <v>6.7499999999999999E-3</v>
      </c>
      <c r="S138" s="136">
        <v>0</v>
      </c>
      <c r="T138" s="137">
        <f t="shared" si="13"/>
        <v>0</v>
      </c>
      <c r="AR138" s="138" t="s">
        <v>221</v>
      </c>
      <c r="AT138" s="138" t="s">
        <v>130</v>
      </c>
      <c r="AU138" s="138" t="s">
        <v>86</v>
      </c>
      <c r="AY138" s="14" t="s">
        <v>129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4" t="s">
        <v>84</v>
      </c>
      <c r="BK138" s="139">
        <f t="shared" si="19"/>
        <v>0</v>
      </c>
      <c r="BL138" s="14" t="s">
        <v>221</v>
      </c>
      <c r="BM138" s="138" t="s">
        <v>836</v>
      </c>
    </row>
    <row r="139" spans="2:65" s="1" customFormat="1" ht="37.950000000000003" customHeight="1" x14ac:dyDescent="0.2">
      <c r="B139" s="29"/>
      <c r="C139" s="127" t="s">
        <v>225</v>
      </c>
      <c r="D139" s="127" t="s">
        <v>130</v>
      </c>
      <c r="E139" s="128" t="s">
        <v>837</v>
      </c>
      <c r="F139" s="129" t="s">
        <v>838</v>
      </c>
      <c r="G139" s="130" t="s">
        <v>243</v>
      </c>
      <c r="H139" s="131">
        <v>9</v>
      </c>
      <c r="I139" s="132"/>
      <c r="J139" s="133">
        <f t="shared" si="10"/>
        <v>0</v>
      </c>
      <c r="K139" s="129" t="s">
        <v>165</v>
      </c>
      <c r="L139" s="29"/>
      <c r="M139" s="134" t="s">
        <v>1</v>
      </c>
      <c r="N139" s="135" t="s">
        <v>41</v>
      </c>
      <c r="P139" s="136">
        <f t="shared" si="11"/>
        <v>0</v>
      </c>
      <c r="Q139" s="136">
        <v>4.0000000000000003E-5</v>
      </c>
      <c r="R139" s="136">
        <f t="shared" si="12"/>
        <v>3.6000000000000002E-4</v>
      </c>
      <c r="S139" s="136">
        <v>0</v>
      </c>
      <c r="T139" s="137">
        <f t="shared" si="13"/>
        <v>0</v>
      </c>
      <c r="AR139" s="138" t="s">
        <v>221</v>
      </c>
      <c r="AT139" s="138" t="s">
        <v>130</v>
      </c>
      <c r="AU139" s="138" t="s">
        <v>86</v>
      </c>
      <c r="AY139" s="14" t="s">
        <v>129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4" t="s">
        <v>84</v>
      </c>
      <c r="BK139" s="139">
        <f t="shared" si="19"/>
        <v>0</v>
      </c>
      <c r="BL139" s="14" t="s">
        <v>221</v>
      </c>
      <c r="BM139" s="138" t="s">
        <v>839</v>
      </c>
    </row>
    <row r="140" spans="2:65" s="1" customFormat="1" ht="24.15" customHeight="1" x14ac:dyDescent="0.2">
      <c r="B140" s="29"/>
      <c r="C140" s="127" t="s">
        <v>229</v>
      </c>
      <c r="D140" s="127" t="s">
        <v>130</v>
      </c>
      <c r="E140" s="128" t="s">
        <v>840</v>
      </c>
      <c r="F140" s="129" t="s">
        <v>841</v>
      </c>
      <c r="G140" s="130" t="s">
        <v>842</v>
      </c>
      <c r="H140" s="131">
        <v>1</v>
      </c>
      <c r="I140" s="132"/>
      <c r="J140" s="133">
        <f t="shared" si="10"/>
        <v>0</v>
      </c>
      <c r="K140" s="129" t="s">
        <v>165</v>
      </c>
      <c r="L140" s="29"/>
      <c r="M140" s="134" t="s">
        <v>1</v>
      </c>
      <c r="N140" s="135" t="s">
        <v>41</v>
      </c>
      <c r="P140" s="136">
        <f t="shared" si="11"/>
        <v>0</v>
      </c>
      <c r="Q140" s="136">
        <v>2.913E-2</v>
      </c>
      <c r="R140" s="136">
        <f t="shared" si="12"/>
        <v>2.913E-2</v>
      </c>
      <c r="S140" s="136">
        <v>0</v>
      </c>
      <c r="T140" s="137">
        <f t="shared" si="13"/>
        <v>0</v>
      </c>
      <c r="AR140" s="138" t="s">
        <v>221</v>
      </c>
      <c r="AT140" s="138" t="s">
        <v>130</v>
      </c>
      <c r="AU140" s="138" t="s">
        <v>86</v>
      </c>
      <c r="AY140" s="14" t="s">
        <v>129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4" t="s">
        <v>84</v>
      </c>
      <c r="BK140" s="139">
        <f t="shared" si="19"/>
        <v>0</v>
      </c>
      <c r="BL140" s="14" t="s">
        <v>221</v>
      </c>
      <c r="BM140" s="138" t="s">
        <v>843</v>
      </c>
    </row>
    <row r="141" spans="2:65" s="1" customFormat="1" ht="24.15" customHeight="1" x14ac:dyDescent="0.2">
      <c r="B141" s="29"/>
      <c r="C141" s="127" t="s">
        <v>235</v>
      </c>
      <c r="D141" s="127" t="s">
        <v>130</v>
      </c>
      <c r="E141" s="128" t="s">
        <v>844</v>
      </c>
      <c r="F141" s="129" t="s">
        <v>845</v>
      </c>
      <c r="G141" s="130" t="s">
        <v>243</v>
      </c>
      <c r="H141" s="131">
        <v>25</v>
      </c>
      <c r="I141" s="132"/>
      <c r="J141" s="133">
        <f t="shared" si="10"/>
        <v>0</v>
      </c>
      <c r="K141" s="129" t="s">
        <v>165</v>
      </c>
      <c r="L141" s="29"/>
      <c r="M141" s="134" t="s">
        <v>1</v>
      </c>
      <c r="N141" s="135" t="s">
        <v>41</v>
      </c>
      <c r="P141" s="136">
        <f t="shared" si="11"/>
        <v>0</v>
      </c>
      <c r="Q141" s="136">
        <v>1.9000000000000001E-4</v>
      </c>
      <c r="R141" s="136">
        <f t="shared" si="12"/>
        <v>4.7499999999999999E-3</v>
      </c>
      <c r="S141" s="136">
        <v>0</v>
      </c>
      <c r="T141" s="137">
        <f t="shared" si="13"/>
        <v>0</v>
      </c>
      <c r="AR141" s="138" t="s">
        <v>221</v>
      </c>
      <c r="AT141" s="138" t="s">
        <v>130</v>
      </c>
      <c r="AU141" s="138" t="s">
        <v>86</v>
      </c>
      <c r="AY141" s="14" t="s">
        <v>129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4" t="s">
        <v>84</v>
      </c>
      <c r="BK141" s="139">
        <f t="shared" si="19"/>
        <v>0</v>
      </c>
      <c r="BL141" s="14" t="s">
        <v>221</v>
      </c>
      <c r="BM141" s="138" t="s">
        <v>846</v>
      </c>
    </row>
    <row r="142" spans="2:65" s="12" customFormat="1" x14ac:dyDescent="0.2">
      <c r="B142" s="147"/>
      <c r="D142" s="148" t="s">
        <v>167</v>
      </c>
      <c r="E142" s="149" t="s">
        <v>1</v>
      </c>
      <c r="F142" s="150" t="s">
        <v>847</v>
      </c>
      <c r="H142" s="151">
        <v>25</v>
      </c>
      <c r="I142" s="152"/>
      <c r="L142" s="147"/>
      <c r="M142" s="153"/>
      <c r="T142" s="154"/>
      <c r="AT142" s="149" t="s">
        <v>167</v>
      </c>
      <c r="AU142" s="149" t="s">
        <v>86</v>
      </c>
      <c r="AV142" s="12" t="s">
        <v>86</v>
      </c>
      <c r="AW142" s="12" t="s">
        <v>32</v>
      </c>
      <c r="AX142" s="12" t="s">
        <v>84</v>
      </c>
      <c r="AY142" s="149" t="s">
        <v>129</v>
      </c>
    </row>
    <row r="143" spans="2:65" s="1" customFormat="1" ht="21.75" customHeight="1" x14ac:dyDescent="0.2">
      <c r="B143" s="29"/>
      <c r="C143" s="127" t="s">
        <v>221</v>
      </c>
      <c r="D143" s="127" t="s">
        <v>130</v>
      </c>
      <c r="E143" s="128" t="s">
        <v>848</v>
      </c>
      <c r="F143" s="129" t="s">
        <v>849</v>
      </c>
      <c r="G143" s="130" t="s">
        <v>243</v>
      </c>
      <c r="H143" s="131">
        <v>9</v>
      </c>
      <c r="I143" s="132"/>
      <c r="J143" s="133">
        <f>ROUND(I143*H143,2)</f>
        <v>0</v>
      </c>
      <c r="K143" s="129" t="s">
        <v>165</v>
      </c>
      <c r="L143" s="29"/>
      <c r="M143" s="134" t="s">
        <v>1</v>
      </c>
      <c r="N143" s="135" t="s">
        <v>41</v>
      </c>
      <c r="P143" s="136">
        <f>O143*H143</f>
        <v>0</v>
      </c>
      <c r="Q143" s="136">
        <v>1.0000000000000001E-5</v>
      </c>
      <c r="R143" s="136">
        <f>Q143*H143</f>
        <v>9.0000000000000006E-5</v>
      </c>
      <c r="S143" s="136">
        <v>0</v>
      </c>
      <c r="T143" s="137">
        <f>S143*H143</f>
        <v>0</v>
      </c>
      <c r="AR143" s="138" t="s">
        <v>221</v>
      </c>
      <c r="AT143" s="138" t="s">
        <v>130</v>
      </c>
      <c r="AU143" s="138" t="s">
        <v>86</v>
      </c>
      <c r="AY143" s="14" t="s">
        <v>129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4" t="s">
        <v>84</v>
      </c>
      <c r="BK143" s="139">
        <f>ROUND(I143*H143,2)</f>
        <v>0</v>
      </c>
      <c r="BL143" s="14" t="s">
        <v>221</v>
      </c>
      <c r="BM143" s="138" t="s">
        <v>850</v>
      </c>
    </row>
    <row r="144" spans="2:65" s="1" customFormat="1" ht="16.5" customHeight="1" x14ac:dyDescent="0.2">
      <c r="B144" s="29"/>
      <c r="C144" s="127" t="s">
        <v>245</v>
      </c>
      <c r="D144" s="127" t="s">
        <v>130</v>
      </c>
      <c r="E144" s="128" t="s">
        <v>851</v>
      </c>
      <c r="F144" s="129" t="s">
        <v>815</v>
      </c>
      <c r="G144" s="130" t="s">
        <v>302</v>
      </c>
      <c r="H144" s="131">
        <v>1</v>
      </c>
      <c r="I144" s="132"/>
      <c r="J144" s="133">
        <f>ROUND(I144*H144,2)</f>
        <v>0</v>
      </c>
      <c r="K144" s="129" t="s">
        <v>1</v>
      </c>
      <c r="L144" s="29"/>
      <c r="M144" s="134" t="s">
        <v>1</v>
      </c>
      <c r="N144" s="135" t="s">
        <v>41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221</v>
      </c>
      <c r="AT144" s="138" t="s">
        <v>130</v>
      </c>
      <c r="AU144" s="138" t="s">
        <v>86</v>
      </c>
      <c r="AY144" s="14" t="s">
        <v>129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4" t="s">
        <v>84</v>
      </c>
      <c r="BK144" s="139">
        <f>ROUND(I144*H144,2)</f>
        <v>0</v>
      </c>
      <c r="BL144" s="14" t="s">
        <v>221</v>
      </c>
      <c r="BM144" s="138" t="s">
        <v>852</v>
      </c>
    </row>
    <row r="145" spans="2:65" s="1" customFormat="1" ht="24.15" customHeight="1" x14ac:dyDescent="0.2">
      <c r="B145" s="29"/>
      <c r="C145" s="127" t="s">
        <v>329</v>
      </c>
      <c r="D145" s="127" t="s">
        <v>130</v>
      </c>
      <c r="E145" s="128" t="s">
        <v>853</v>
      </c>
      <c r="F145" s="129" t="s">
        <v>854</v>
      </c>
      <c r="G145" s="130" t="s">
        <v>361</v>
      </c>
      <c r="H145" s="168"/>
      <c r="I145" s="132"/>
      <c r="J145" s="133">
        <f>ROUND(I145*H145,2)</f>
        <v>0</v>
      </c>
      <c r="K145" s="129" t="s">
        <v>165</v>
      </c>
      <c r="L145" s="29"/>
      <c r="M145" s="134" t="s">
        <v>1</v>
      </c>
      <c r="N145" s="135" t="s">
        <v>41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221</v>
      </c>
      <c r="AT145" s="138" t="s">
        <v>130</v>
      </c>
      <c r="AU145" s="138" t="s">
        <v>86</v>
      </c>
      <c r="AY145" s="14" t="s">
        <v>129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4" t="s">
        <v>84</v>
      </c>
      <c r="BK145" s="139">
        <f>ROUND(I145*H145,2)</f>
        <v>0</v>
      </c>
      <c r="BL145" s="14" t="s">
        <v>221</v>
      </c>
      <c r="BM145" s="138" t="s">
        <v>855</v>
      </c>
    </row>
    <row r="146" spans="2:65" s="11" customFormat="1" ht="22.95" customHeight="1" x14ac:dyDescent="0.25">
      <c r="B146" s="117"/>
      <c r="D146" s="118" t="s">
        <v>75</v>
      </c>
      <c r="E146" s="140" t="s">
        <v>856</v>
      </c>
      <c r="F146" s="140" t="s">
        <v>857</v>
      </c>
      <c r="I146" s="120"/>
      <c r="J146" s="141">
        <f>BK146</f>
        <v>0</v>
      </c>
      <c r="L146" s="117"/>
      <c r="M146" s="122"/>
      <c r="P146" s="123">
        <f>SUM(P147:P152)</f>
        <v>0</v>
      </c>
      <c r="R146" s="123">
        <f>SUM(R147:R152)</f>
        <v>3.2759999999999997E-2</v>
      </c>
      <c r="T146" s="124">
        <f>SUM(T147:T152)</f>
        <v>0</v>
      </c>
      <c r="AR146" s="118" t="s">
        <v>86</v>
      </c>
      <c r="AT146" s="125" t="s">
        <v>75</v>
      </c>
      <c r="AU146" s="125" t="s">
        <v>84</v>
      </c>
      <c r="AY146" s="118" t="s">
        <v>129</v>
      </c>
      <c r="BK146" s="126">
        <f>SUM(BK147:BK152)</f>
        <v>0</v>
      </c>
    </row>
    <row r="147" spans="2:65" s="1" customFormat="1" ht="24.15" customHeight="1" x14ac:dyDescent="0.2">
      <c r="B147" s="29"/>
      <c r="C147" s="127" t="s">
        <v>334</v>
      </c>
      <c r="D147" s="127" t="s">
        <v>130</v>
      </c>
      <c r="E147" s="128" t="s">
        <v>858</v>
      </c>
      <c r="F147" s="129" t="s">
        <v>859</v>
      </c>
      <c r="G147" s="130" t="s">
        <v>842</v>
      </c>
      <c r="H147" s="131">
        <v>1</v>
      </c>
      <c r="I147" s="132"/>
      <c r="J147" s="133">
        <f t="shared" ref="J147:J152" si="20">ROUND(I147*H147,2)</f>
        <v>0</v>
      </c>
      <c r="K147" s="129" t="s">
        <v>165</v>
      </c>
      <c r="L147" s="29"/>
      <c r="M147" s="134" t="s">
        <v>1</v>
      </c>
      <c r="N147" s="135" t="s">
        <v>41</v>
      </c>
      <c r="P147" s="136">
        <f t="shared" ref="P147:P152" si="21">O147*H147</f>
        <v>0</v>
      </c>
      <c r="Q147" s="136">
        <v>1.5469999999999999E-2</v>
      </c>
      <c r="R147" s="136">
        <f t="shared" ref="R147:R152" si="22">Q147*H147</f>
        <v>1.5469999999999999E-2</v>
      </c>
      <c r="S147" s="136">
        <v>0</v>
      </c>
      <c r="T147" s="137">
        <f t="shared" ref="T147:T152" si="23">S147*H147</f>
        <v>0</v>
      </c>
      <c r="AR147" s="138" t="s">
        <v>221</v>
      </c>
      <c r="AT147" s="138" t="s">
        <v>130</v>
      </c>
      <c r="AU147" s="138" t="s">
        <v>86</v>
      </c>
      <c r="AY147" s="14" t="s">
        <v>129</v>
      </c>
      <c r="BE147" s="139">
        <f t="shared" ref="BE147:BE152" si="24">IF(N147="základní",J147,0)</f>
        <v>0</v>
      </c>
      <c r="BF147" s="139">
        <f t="shared" ref="BF147:BF152" si="25">IF(N147="snížená",J147,0)</f>
        <v>0</v>
      </c>
      <c r="BG147" s="139">
        <f t="shared" ref="BG147:BG152" si="26">IF(N147="zákl. přenesená",J147,0)</f>
        <v>0</v>
      </c>
      <c r="BH147" s="139">
        <f t="shared" ref="BH147:BH152" si="27">IF(N147="sníž. přenesená",J147,0)</f>
        <v>0</v>
      </c>
      <c r="BI147" s="139">
        <f t="shared" ref="BI147:BI152" si="28">IF(N147="nulová",J147,0)</f>
        <v>0</v>
      </c>
      <c r="BJ147" s="14" t="s">
        <v>84</v>
      </c>
      <c r="BK147" s="139">
        <f t="shared" ref="BK147:BK152" si="29">ROUND(I147*H147,2)</f>
        <v>0</v>
      </c>
      <c r="BL147" s="14" t="s">
        <v>221</v>
      </c>
      <c r="BM147" s="138" t="s">
        <v>860</v>
      </c>
    </row>
    <row r="148" spans="2:65" s="1" customFormat="1" ht="33" customHeight="1" x14ac:dyDescent="0.2">
      <c r="B148" s="29"/>
      <c r="C148" s="127" t="s">
        <v>90</v>
      </c>
      <c r="D148" s="127" t="s">
        <v>130</v>
      </c>
      <c r="E148" s="128" t="s">
        <v>861</v>
      </c>
      <c r="F148" s="129" t="s">
        <v>862</v>
      </c>
      <c r="G148" s="130" t="s">
        <v>842</v>
      </c>
      <c r="H148" s="131">
        <v>1</v>
      </c>
      <c r="I148" s="132"/>
      <c r="J148" s="133">
        <f t="shared" si="20"/>
        <v>0</v>
      </c>
      <c r="K148" s="129" t="s">
        <v>165</v>
      </c>
      <c r="L148" s="29"/>
      <c r="M148" s="134" t="s">
        <v>1</v>
      </c>
      <c r="N148" s="135" t="s">
        <v>41</v>
      </c>
      <c r="P148" s="136">
        <f t="shared" si="21"/>
        <v>0</v>
      </c>
      <c r="Q148" s="136">
        <v>5.0600000000000003E-3</v>
      </c>
      <c r="R148" s="136">
        <f t="shared" si="22"/>
        <v>5.0600000000000003E-3</v>
      </c>
      <c r="S148" s="136">
        <v>0</v>
      </c>
      <c r="T148" s="137">
        <f t="shared" si="23"/>
        <v>0</v>
      </c>
      <c r="AR148" s="138" t="s">
        <v>221</v>
      </c>
      <c r="AT148" s="138" t="s">
        <v>130</v>
      </c>
      <c r="AU148" s="138" t="s">
        <v>86</v>
      </c>
      <c r="AY148" s="14" t="s">
        <v>129</v>
      </c>
      <c r="BE148" s="139">
        <f t="shared" si="24"/>
        <v>0</v>
      </c>
      <c r="BF148" s="139">
        <f t="shared" si="25"/>
        <v>0</v>
      </c>
      <c r="BG148" s="139">
        <f t="shared" si="26"/>
        <v>0</v>
      </c>
      <c r="BH148" s="139">
        <f t="shared" si="27"/>
        <v>0</v>
      </c>
      <c r="BI148" s="139">
        <f t="shared" si="28"/>
        <v>0</v>
      </c>
      <c r="BJ148" s="14" t="s">
        <v>84</v>
      </c>
      <c r="BK148" s="139">
        <f t="shared" si="29"/>
        <v>0</v>
      </c>
      <c r="BL148" s="14" t="s">
        <v>221</v>
      </c>
      <c r="BM148" s="138" t="s">
        <v>863</v>
      </c>
    </row>
    <row r="149" spans="2:65" s="1" customFormat="1" ht="24.15" customHeight="1" x14ac:dyDescent="0.2">
      <c r="B149" s="29"/>
      <c r="C149" s="127" t="s">
        <v>7</v>
      </c>
      <c r="D149" s="127" t="s">
        <v>130</v>
      </c>
      <c r="E149" s="128" t="s">
        <v>864</v>
      </c>
      <c r="F149" s="129" t="s">
        <v>865</v>
      </c>
      <c r="G149" s="130" t="s">
        <v>842</v>
      </c>
      <c r="H149" s="131">
        <v>1</v>
      </c>
      <c r="I149" s="132"/>
      <c r="J149" s="133">
        <f t="shared" si="20"/>
        <v>0</v>
      </c>
      <c r="K149" s="129" t="s">
        <v>165</v>
      </c>
      <c r="L149" s="29"/>
      <c r="M149" s="134" t="s">
        <v>1</v>
      </c>
      <c r="N149" s="135" t="s">
        <v>41</v>
      </c>
      <c r="P149" s="136">
        <f t="shared" si="21"/>
        <v>0</v>
      </c>
      <c r="Q149" s="136">
        <v>1.0659999999999999E-2</v>
      </c>
      <c r="R149" s="136">
        <f t="shared" si="22"/>
        <v>1.0659999999999999E-2</v>
      </c>
      <c r="S149" s="136">
        <v>0</v>
      </c>
      <c r="T149" s="137">
        <f t="shared" si="23"/>
        <v>0</v>
      </c>
      <c r="AR149" s="138" t="s">
        <v>221</v>
      </c>
      <c r="AT149" s="138" t="s">
        <v>130</v>
      </c>
      <c r="AU149" s="138" t="s">
        <v>86</v>
      </c>
      <c r="AY149" s="14" t="s">
        <v>129</v>
      </c>
      <c r="BE149" s="139">
        <f t="shared" si="24"/>
        <v>0</v>
      </c>
      <c r="BF149" s="139">
        <f t="shared" si="25"/>
        <v>0</v>
      </c>
      <c r="BG149" s="139">
        <f t="shared" si="26"/>
        <v>0</v>
      </c>
      <c r="BH149" s="139">
        <f t="shared" si="27"/>
        <v>0</v>
      </c>
      <c r="BI149" s="139">
        <f t="shared" si="28"/>
        <v>0</v>
      </c>
      <c r="BJ149" s="14" t="s">
        <v>84</v>
      </c>
      <c r="BK149" s="139">
        <f t="shared" si="29"/>
        <v>0</v>
      </c>
      <c r="BL149" s="14" t="s">
        <v>221</v>
      </c>
      <c r="BM149" s="138" t="s">
        <v>866</v>
      </c>
    </row>
    <row r="150" spans="2:65" s="1" customFormat="1" ht="24.15" customHeight="1" x14ac:dyDescent="0.2">
      <c r="B150" s="29"/>
      <c r="C150" s="127" t="s">
        <v>345</v>
      </c>
      <c r="D150" s="127" t="s">
        <v>130</v>
      </c>
      <c r="E150" s="128" t="s">
        <v>867</v>
      </c>
      <c r="F150" s="129" t="s">
        <v>868</v>
      </c>
      <c r="G150" s="130" t="s">
        <v>842</v>
      </c>
      <c r="H150" s="131">
        <v>2</v>
      </c>
      <c r="I150" s="132"/>
      <c r="J150" s="133">
        <f t="shared" si="20"/>
        <v>0</v>
      </c>
      <c r="K150" s="129" t="s">
        <v>165</v>
      </c>
      <c r="L150" s="29"/>
      <c r="M150" s="134" t="s">
        <v>1</v>
      </c>
      <c r="N150" s="135" t="s">
        <v>41</v>
      </c>
      <c r="P150" s="136">
        <f t="shared" si="21"/>
        <v>0</v>
      </c>
      <c r="Q150" s="136">
        <v>2.4000000000000001E-4</v>
      </c>
      <c r="R150" s="136">
        <f t="shared" si="22"/>
        <v>4.8000000000000001E-4</v>
      </c>
      <c r="S150" s="136">
        <v>0</v>
      </c>
      <c r="T150" s="137">
        <f t="shared" si="23"/>
        <v>0</v>
      </c>
      <c r="AR150" s="138" t="s">
        <v>221</v>
      </c>
      <c r="AT150" s="138" t="s">
        <v>130</v>
      </c>
      <c r="AU150" s="138" t="s">
        <v>86</v>
      </c>
      <c r="AY150" s="14" t="s">
        <v>129</v>
      </c>
      <c r="BE150" s="139">
        <f t="shared" si="24"/>
        <v>0</v>
      </c>
      <c r="BF150" s="139">
        <f t="shared" si="25"/>
        <v>0</v>
      </c>
      <c r="BG150" s="139">
        <f t="shared" si="26"/>
        <v>0</v>
      </c>
      <c r="BH150" s="139">
        <f t="shared" si="27"/>
        <v>0</v>
      </c>
      <c r="BI150" s="139">
        <f t="shared" si="28"/>
        <v>0</v>
      </c>
      <c r="BJ150" s="14" t="s">
        <v>84</v>
      </c>
      <c r="BK150" s="139">
        <f t="shared" si="29"/>
        <v>0</v>
      </c>
      <c r="BL150" s="14" t="s">
        <v>221</v>
      </c>
      <c r="BM150" s="138" t="s">
        <v>869</v>
      </c>
    </row>
    <row r="151" spans="2:65" s="1" customFormat="1" ht="16.5" customHeight="1" x14ac:dyDescent="0.2">
      <c r="B151" s="29"/>
      <c r="C151" s="127" t="s">
        <v>350</v>
      </c>
      <c r="D151" s="127" t="s">
        <v>130</v>
      </c>
      <c r="E151" s="128" t="s">
        <v>870</v>
      </c>
      <c r="F151" s="129" t="s">
        <v>871</v>
      </c>
      <c r="G151" s="130" t="s">
        <v>302</v>
      </c>
      <c r="H151" s="131">
        <v>1</v>
      </c>
      <c r="I151" s="132"/>
      <c r="J151" s="133">
        <f t="shared" si="20"/>
        <v>0</v>
      </c>
      <c r="K151" s="129" t="s">
        <v>165</v>
      </c>
      <c r="L151" s="29"/>
      <c r="M151" s="134" t="s">
        <v>1</v>
      </c>
      <c r="N151" s="135" t="s">
        <v>41</v>
      </c>
      <c r="P151" s="136">
        <f t="shared" si="21"/>
        <v>0</v>
      </c>
      <c r="Q151" s="136">
        <v>1.09E-3</v>
      </c>
      <c r="R151" s="136">
        <f t="shared" si="22"/>
        <v>1.09E-3</v>
      </c>
      <c r="S151" s="136">
        <v>0</v>
      </c>
      <c r="T151" s="137">
        <f t="shared" si="23"/>
        <v>0</v>
      </c>
      <c r="AR151" s="138" t="s">
        <v>221</v>
      </c>
      <c r="AT151" s="138" t="s">
        <v>130</v>
      </c>
      <c r="AU151" s="138" t="s">
        <v>86</v>
      </c>
      <c r="AY151" s="14" t="s">
        <v>129</v>
      </c>
      <c r="BE151" s="139">
        <f t="shared" si="24"/>
        <v>0</v>
      </c>
      <c r="BF151" s="139">
        <f t="shared" si="25"/>
        <v>0</v>
      </c>
      <c r="BG151" s="139">
        <f t="shared" si="26"/>
        <v>0</v>
      </c>
      <c r="BH151" s="139">
        <f t="shared" si="27"/>
        <v>0</v>
      </c>
      <c r="BI151" s="139">
        <f t="shared" si="28"/>
        <v>0</v>
      </c>
      <c r="BJ151" s="14" t="s">
        <v>84</v>
      </c>
      <c r="BK151" s="139">
        <f t="shared" si="29"/>
        <v>0</v>
      </c>
      <c r="BL151" s="14" t="s">
        <v>221</v>
      </c>
      <c r="BM151" s="138" t="s">
        <v>872</v>
      </c>
    </row>
    <row r="152" spans="2:65" s="1" customFormat="1" ht="24.15" customHeight="1" x14ac:dyDescent="0.2">
      <c r="B152" s="29"/>
      <c r="C152" s="127" t="s">
        <v>354</v>
      </c>
      <c r="D152" s="127" t="s">
        <v>130</v>
      </c>
      <c r="E152" s="128" t="s">
        <v>873</v>
      </c>
      <c r="F152" s="129" t="s">
        <v>874</v>
      </c>
      <c r="G152" s="130" t="s">
        <v>361</v>
      </c>
      <c r="H152" s="168"/>
      <c r="I152" s="132"/>
      <c r="J152" s="133">
        <f t="shared" si="20"/>
        <v>0</v>
      </c>
      <c r="K152" s="129" t="s">
        <v>165</v>
      </c>
      <c r="L152" s="29"/>
      <c r="M152" s="134" t="s">
        <v>1</v>
      </c>
      <c r="N152" s="135" t="s">
        <v>41</v>
      </c>
      <c r="P152" s="136">
        <f t="shared" si="21"/>
        <v>0</v>
      </c>
      <c r="Q152" s="136">
        <v>0</v>
      </c>
      <c r="R152" s="136">
        <f t="shared" si="22"/>
        <v>0</v>
      </c>
      <c r="S152" s="136">
        <v>0</v>
      </c>
      <c r="T152" s="137">
        <f t="shared" si="23"/>
        <v>0</v>
      </c>
      <c r="AR152" s="138" t="s">
        <v>221</v>
      </c>
      <c r="AT152" s="138" t="s">
        <v>130</v>
      </c>
      <c r="AU152" s="138" t="s">
        <v>86</v>
      </c>
      <c r="AY152" s="14" t="s">
        <v>129</v>
      </c>
      <c r="BE152" s="139">
        <f t="shared" si="24"/>
        <v>0</v>
      </c>
      <c r="BF152" s="139">
        <f t="shared" si="25"/>
        <v>0</v>
      </c>
      <c r="BG152" s="139">
        <f t="shared" si="26"/>
        <v>0</v>
      </c>
      <c r="BH152" s="139">
        <f t="shared" si="27"/>
        <v>0</v>
      </c>
      <c r="BI152" s="139">
        <f t="shared" si="28"/>
        <v>0</v>
      </c>
      <c r="BJ152" s="14" t="s">
        <v>84</v>
      </c>
      <c r="BK152" s="139">
        <f t="shared" si="29"/>
        <v>0</v>
      </c>
      <c r="BL152" s="14" t="s">
        <v>221</v>
      </c>
      <c r="BM152" s="138" t="s">
        <v>875</v>
      </c>
    </row>
    <row r="153" spans="2:65" s="11" customFormat="1" ht="22.95" customHeight="1" x14ac:dyDescent="0.25">
      <c r="B153" s="117"/>
      <c r="D153" s="118" t="s">
        <v>75</v>
      </c>
      <c r="E153" s="140" t="s">
        <v>876</v>
      </c>
      <c r="F153" s="140" t="s">
        <v>877</v>
      </c>
      <c r="I153" s="120"/>
      <c r="J153" s="141">
        <f>BK153</f>
        <v>0</v>
      </c>
      <c r="L153" s="117"/>
      <c r="M153" s="122"/>
      <c r="P153" s="123">
        <f>SUM(P154:P162)</f>
        <v>0</v>
      </c>
      <c r="R153" s="123">
        <f>SUM(R154:R162)</f>
        <v>0.14211999999999997</v>
      </c>
      <c r="T153" s="124">
        <f>SUM(T154:T162)</f>
        <v>0</v>
      </c>
      <c r="AR153" s="118" t="s">
        <v>86</v>
      </c>
      <c r="AT153" s="125" t="s">
        <v>75</v>
      </c>
      <c r="AU153" s="125" t="s">
        <v>84</v>
      </c>
      <c r="AY153" s="118" t="s">
        <v>129</v>
      </c>
      <c r="BK153" s="126">
        <f>SUM(BK154:BK162)</f>
        <v>0</v>
      </c>
    </row>
    <row r="154" spans="2:65" s="1" customFormat="1" ht="24.15" customHeight="1" x14ac:dyDescent="0.2">
      <c r="B154" s="29"/>
      <c r="C154" s="127" t="s">
        <v>358</v>
      </c>
      <c r="D154" s="127" t="s">
        <v>130</v>
      </c>
      <c r="E154" s="128" t="s">
        <v>878</v>
      </c>
      <c r="F154" s="129" t="s">
        <v>879</v>
      </c>
      <c r="G154" s="130" t="s">
        <v>243</v>
      </c>
      <c r="H154" s="131">
        <v>90</v>
      </c>
      <c r="I154" s="132"/>
      <c r="J154" s="133">
        <f t="shared" ref="J154:J162" si="30">ROUND(I154*H154,2)</f>
        <v>0</v>
      </c>
      <c r="K154" s="129" t="s">
        <v>636</v>
      </c>
      <c r="L154" s="29"/>
      <c r="M154" s="134" t="s">
        <v>1</v>
      </c>
      <c r="N154" s="135" t="s">
        <v>41</v>
      </c>
      <c r="P154" s="136">
        <f t="shared" ref="P154:P162" si="31">O154*H154</f>
        <v>0</v>
      </c>
      <c r="Q154" s="136">
        <v>4.6999999999999999E-4</v>
      </c>
      <c r="R154" s="136">
        <f t="shared" ref="R154:R162" si="32">Q154*H154</f>
        <v>4.2299999999999997E-2</v>
      </c>
      <c r="S154" s="136">
        <v>0</v>
      </c>
      <c r="T154" s="137">
        <f t="shared" ref="T154:T162" si="33">S154*H154</f>
        <v>0</v>
      </c>
      <c r="AR154" s="138" t="s">
        <v>221</v>
      </c>
      <c r="AT154" s="138" t="s">
        <v>130</v>
      </c>
      <c r="AU154" s="138" t="s">
        <v>86</v>
      </c>
      <c r="AY154" s="14" t="s">
        <v>129</v>
      </c>
      <c r="BE154" s="139">
        <f t="shared" ref="BE154:BE162" si="34">IF(N154="základní",J154,0)</f>
        <v>0</v>
      </c>
      <c r="BF154" s="139">
        <f t="shared" ref="BF154:BF162" si="35">IF(N154="snížená",J154,0)</f>
        <v>0</v>
      </c>
      <c r="BG154" s="139">
        <f t="shared" ref="BG154:BG162" si="36">IF(N154="zákl. přenesená",J154,0)</f>
        <v>0</v>
      </c>
      <c r="BH154" s="139">
        <f t="shared" ref="BH154:BH162" si="37">IF(N154="sníž. přenesená",J154,0)</f>
        <v>0</v>
      </c>
      <c r="BI154" s="139">
        <f t="shared" ref="BI154:BI162" si="38">IF(N154="nulová",J154,0)</f>
        <v>0</v>
      </c>
      <c r="BJ154" s="14" t="s">
        <v>84</v>
      </c>
      <c r="BK154" s="139">
        <f t="shared" ref="BK154:BK162" si="39">ROUND(I154*H154,2)</f>
        <v>0</v>
      </c>
      <c r="BL154" s="14" t="s">
        <v>221</v>
      </c>
      <c r="BM154" s="138" t="s">
        <v>880</v>
      </c>
    </row>
    <row r="155" spans="2:65" s="1" customFormat="1" ht="24.15" customHeight="1" x14ac:dyDescent="0.2">
      <c r="B155" s="29"/>
      <c r="C155" s="127" t="s">
        <v>363</v>
      </c>
      <c r="D155" s="127" t="s">
        <v>130</v>
      </c>
      <c r="E155" s="128" t="s">
        <v>881</v>
      </c>
      <c r="F155" s="129" t="s">
        <v>882</v>
      </c>
      <c r="G155" s="130" t="s">
        <v>243</v>
      </c>
      <c r="H155" s="131">
        <v>20</v>
      </c>
      <c r="I155" s="132"/>
      <c r="J155" s="133">
        <f t="shared" si="30"/>
        <v>0</v>
      </c>
      <c r="K155" s="129" t="s">
        <v>636</v>
      </c>
      <c r="L155" s="29"/>
      <c r="M155" s="134" t="s">
        <v>1</v>
      </c>
      <c r="N155" s="135" t="s">
        <v>41</v>
      </c>
      <c r="P155" s="136">
        <f t="shared" si="31"/>
        <v>0</v>
      </c>
      <c r="Q155" s="136">
        <v>5.8E-4</v>
      </c>
      <c r="R155" s="136">
        <f t="shared" si="32"/>
        <v>1.1599999999999999E-2</v>
      </c>
      <c r="S155" s="136">
        <v>0</v>
      </c>
      <c r="T155" s="137">
        <f t="shared" si="33"/>
        <v>0</v>
      </c>
      <c r="AR155" s="138" t="s">
        <v>221</v>
      </c>
      <c r="AT155" s="138" t="s">
        <v>130</v>
      </c>
      <c r="AU155" s="138" t="s">
        <v>86</v>
      </c>
      <c r="AY155" s="14" t="s">
        <v>129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4" t="s">
        <v>84</v>
      </c>
      <c r="BK155" s="139">
        <f t="shared" si="39"/>
        <v>0</v>
      </c>
      <c r="BL155" s="14" t="s">
        <v>221</v>
      </c>
      <c r="BM155" s="138" t="s">
        <v>883</v>
      </c>
    </row>
    <row r="156" spans="2:65" s="1" customFormat="1" ht="24.15" customHeight="1" x14ac:dyDescent="0.2">
      <c r="B156" s="29"/>
      <c r="C156" s="127" t="s">
        <v>369</v>
      </c>
      <c r="D156" s="127" t="s">
        <v>130</v>
      </c>
      <c r="E156" s="128" t="s">
        <v>884</v>
      </c>
      <c r="F156" s="129" t="s">
        <v>885</v>
      </c>
      <c r="G156" s="130" t="s">
        <v>243</v>
      </c>
      <c r="H156" s="131">
        <v>44</v>
      </c>
      <c r="I156" s="132"/>
      <c r="J156" s="133">
        <f t="shared" si="30"/>
        <v>0</v>
      </c>
      <c r="K156" s="129" t="s">
        <v>165</v>
      </c>
      <c r="L156" s="29"/>
      <c r="M156" s="134" t="s">
        <v>1</v>
      </c>
      <c r="N156" s="135" t="s">
        <v>41</v>
      </c>
      <c r="P156" s="136">
        <f t="shared" si="31"/>
        <v>0</v>
      </c>
      <c r="Q156" s="136">
        <v>1.2600000000000001E-3</v>
      </c>
      <c r="R156" s="136">
        <f t="shared" si="32"/>
        <v>5.5440000000000003E-2</v>
      </c>
      <c r="S156" s="136">
        <v>0</v>
      </c>
      <c r="T156" s="137">
        <f t="shared" si="33"/>
        <v>0</v>
      </c>
      <c r="AR156" s="138" t="s">
        <v>221</v>
      </c>
      <c r="AT156" s="138" t="s">
        <v>130</v>
      </c>
      <c r="AU156" s="138" t="s">
        <v>86</v>
      </c>
      <c r="AY156" s="14" t="s">
        <v>129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4" t="s">
        <v>84</v>
      </c>
      <c r="BK156" s="139">
        <f t="shared" si="39"/>
        <v>0</v>
      </c>
      <c r="BL156" s="14" t="s">
        <v>221</v>
      </c>
      <c r="BM156" s="138" t="s">
        <v>886</v>
      </c>
    </row>
    <row r="157" spans="2:65" s="1" customFormat="1" ht="16.5" customHeight="1" x14ac:dyDescent="0.2">
      <c r="B157" s="29"/>
      <c r="C157" s="127" t="s">
        <v>374</v>
      </c>
      <c r="D157" s="127" t="s">
        <v>130</v>
      </c>
      <c r="E157" s="128" t="s">
        <v>887</v>
      </c>
      <c r="F157" s="129" t="s">
        <v>888</v>
      </c>
      <c r="G157" s="130" t="s">
        <v>243</v>
      </c>
      <c r="H157" s="131">
        <v>154</v>
      </c>
      <c r="I157" s="132"/>
      <c r="J157" s="133">
        <f t="shared" si="30"/>
        <v>0</v>
      </c>
      <c r="K157" s="129" t="s">
        <v>165</v>
      </c>
      <c r="L157" s="29"/>
      <c r="M157" s="134" t="s">
        <v>1</v>
      </c>
      <c r="N157" s="135" t="s">
        <v>41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221</v>
      </c>
      <c r="AT157" s="138" t="s">
        <v>130</v>
      </c>
      <c r="AU157" s="138" t="s">
        <v>86</v>
      </c>
      <c r="AY157" s="14" t="s">
        <v>129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4" t="s">
        <v>84</v>
      </c>
      <c r="BK157" s="139">
        <f t="shared" si="39"/>
        <v>0</v>
      </c>
      <c r="BL157" s="14" t="s">
        <v>221</v>
      </c>
      <c r="BM157" s="138" t="s">
        <v>889</v>
      </c>
    </row>
    <row r="158" spans="2:65" s="1" customFormat="1" ht="24.15" customHeight="1" x14ac:dyDescent="0.2">
      <c r="B158" s="29"/>
      <c r="C158" s="127" t="s">
        <v>378</v>
      </c>
      <c r="D158" s="127" t="s">
        <v>130</v>
      </c>
      <c r="E158" s="128" t="s">
        <v>890</v>
      </c>
      <c r="F158" s="129" t="s">
        <v>891</v>
      </c>
      <c r="G158" s="130" t="s">
        <v>302</v>
      </c>
      <c r="H158" s="131">
        <v>2</v>
      </c>
      <c r="I158" s="132"/>
      <c r="J158" s="133">
        <f t="shared" si="30"/>
        <v>0</v>
      </c>
      <c r="K158" s="129" t="s">
        <v>165</v>
      </c>
      <c r="L158" s="29"/>
      <c r="M158" s="134" t="s">
        <v>1</v>
      </c>
      <c r="N158" s="135" t="s">
        <v>41</v>
      </c>
      <c r="P158" s="136">
        <f t="shared" si="31"/>
        <v>0</v>
      </c>
      <c r="Q158" s="136">
        <v>1.1E-4</v>
      </c>
      <c r="R158" s="136">
        <f t="shared" si="32"/>
        <v>2.2000000000000001E-4</v>
      </c>
      <c r="S158" s="136">
        <v>0</v>
      </c>
      <c r="T158" s="137">
        <f t="shared" si="33"/>
        <v>0</v>
      </c>
      <c r="AR158" s="138" t="s">
        <v>221</v>
      </c>
      <c r="AT158" s="138" t="s">
        <v>130</v>
      </c>
      <c r="AU158" s="138" t="s">
        <v>86</v>
      </c>
      <c r="AY158" s="14" t="s">
        <v>129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4" t="s">
        <v>84</v>
      </c>
      <c r="BK158" s="139">
        <f t="shared" si="39"/>
        <v>0</v>
      </c>
      <c r="BL158" s="14" t="s">
        <v>221</v>
      </c>
      <c r="BM158" s="138" t="s">
        <v>892</v>
      </c>
    </row>
    <row r="159" spans="2:65" s="1" customFormat="1" ht="33" customHeight="1" x14ac:dyDescent="0.2">
      <c r="B159" s="29"/>
      <c r="C159" s="127" t="s">
        <v>93</v>
      </c>
      <c r="D159" s="127" t="s">
        <v>130</v>
      </c>
      <c r="E159" s="128" t="s">
        <v>893</v>
      </c>
      <c r="F159" s="129" t="s">
        <v>894</v>
      </c>
      <c r="G159" s="130" t="s">
        <v>243</v>
      </c>
      <c r="H159" s="131">
        <v>110</v>
      </c>
      <c r="I159" s="132"/>
      <c r="J159" s="133">
        <f t="shared" si="30"/>
        <v>0</v>
      </c>
      <c r="K159" s="129" t="s">
        <v>165</v>
      </c>
      <c r="L159" s="29"/>
      <c r="M159" s="134" t="s">
        <v>1</v>
      </c>
      <c r="N159" s="135" t="s">
        <v>41</v>
      </c>
      <c r="P159" s="136">
        <f t="shared" si="31"/>
        <v>0</v>
      </c>
      <c r="Q159" s="136">
        <v>2.0000000000000001E-4</v>
      </c>
      <c r="R159" s="136">
        <f t="shared" si="32"/>
        <v>2.2000000000000002E-2</v>
      </c>
      <c r="S159" s="136">
        <v>0</v>
      </c>
      <c r="T159" s="137">
        <f t="shared" si="33"/>
        <v>0</v>
      </c>
      <c r="AR159" s="138" t="s">
        <v>221</v>
      </c>
      <c r="AT159" s="138" t="s">
        <v>130</v>
      </c>
      <c r="AU159" s="138" t="s">
        <v>86</v>
      </c>
      <c r="AY159" s="14" t="s">
        <v>129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4" t="s">
        <v>84</v>
      </c>
      <c r="BK159" s="139">
        <f t="shared" si="39"/>
        <v>0</v>
      </c>
      <c r="BL159" s="14" t="s">
        <v>221</v>
      </c>
      <c r="BM159" s="138" t="s">
        <v>895</v>
      </c>
    </row>
    <row r="160" spans="2:65" s="1" customFormat="1" ht="37.950000000000003" customHeight="1" x14ac:dyDescent="0.2">
      <c r="B160" s="29"/>
      <c r="C160" s="127" t="s">
        <v>386</v>
      </c>
      <c r="D160" s="127" t="s">
        <v>130</v>
      </c>
      <c r="E160" s="128" t="s">
        <v>896</v>
      </c>
      <c r="F160" s="129" t="s">
        <v>897</v>
      </c>
      <c r="G160" s="130" t="s">
        <v>243</v>
      </c>
      <c r="H160" s="131">
        <v>44</v>
      </c>
      <c r="I160" s="132"/>
      <c r="J160" s="133">
        <f t="shared" si="30"/>
        <v>0</v>
      </c>
      <c r="K160" s="129" t="s">
        <v>165</v>
      </c>
      <c r="L160" s="29"/>
      <c r="M160" s="134" t="s">
        <v>1</v>
      </c>
      <c r="N160" s="135" t="s">
        <v>41</v>
      </c>
      <c r="P160" s="136">
        <f t="shared" si="31"/>
        <v>0</v>
      </c>
      <c r="Q160" s="136">
        <v>2.4000000000000001E-4</v>
      </c>
      <c r="R160" s="136">
        <f t="shared" si="32"/>
        <v>1.056E-2</v>
      </c>
      <c r="S160" s="136">
        <v>0</v>
      </c>
      <c r="T160" s="137">
        <f t="shared" si="33"/>
        <v>0</v>
      </c>
      <c r="AR160" s="138" t="s">
        <v>221</v>
      </c>
      <c r="AT160" s="138" t="s">
        <v>130</v>
      </c>
      <c r="AU160" s="138" t="s">
        <v>86</v>
      </c>
      <c r="AY160" s="14" t="s">
        <v>129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4" t="s">
        <v>84</v>
      </c>
      <c r="BK160" s="139">
        <f t="shared" si="39"/>
        <v>0</v>
      </c>
      <c r="BL160" s="14" t="s">
        <v>221</v>
      </c>
      <c r="BM160" s="138" t="s">
        <v>898</v>
      </c>
    </row>
    <row r="161" spans="2:65" s="1" customFormat="1" ht="16.5" customHeight="1" x14ac:dyDescent="0.2">
      <c r="B161" s="29"/>
      <c r="C161" s="127" t="s">
        <v>318</v>
      </c>
      <c r="D161" s="127" t="s">
        <v>130</v>
      </c>
      <c r="E161" s="128" t="s">
        <v>899</v>
      </c>
      <c r="F161" s="129" t="s">
        <v>815</v>
      </c>
      <c r="G161" s="130" t="s">
        <v>302</v>
      </c>
      <c r="H161" s="131">
        <v>1</v>
      </c>
      <c r="I161" s="132"/>
      <c r="J161" s="133">
        <f t="shared" si="30"/>
        <v>0</v>
      </c>
      <c r="K161" s="129" t="s">
        <v>1</v>
      </c>
      <c r="L161" s="29"/>
      <c r="M161" s="134" t="s">
        <v>1</v>
      </c>
      <c r="N161" s="135" t="s">
        <v>41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221</v>
      </c>
      <c r="AT161" s="138" t="s">
        <v>130</v>
      </c>
      <c r="AU161" s="138" t="s">
        <v>86</v>
      </c>
      <c r="AY161" s="14" t="s">
        <v>129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4" t="s">
        <v>84</v>
      </c>
      <c r="BK161" s="139">
        <f t="shared" si="39"/>
        <v>0</v>
      </c>
      <c r="BL161" s="14" t="s">
        <v>221</v>
      </c>
      <c r="BM161" s="138" t="s">
        <v>900</v>
      </c>
    </row>
    <row r="162" spans="2:65" s="1" customFormat="1" ht="24.15" customHeight="1" x14ac:dyDescent="0.2">
      <c r="B162" s="29"/>
      <c r="C162" s="127" t="s">
        <v>396</v>
      </c>
      <c r="D162" s="127" t="s">
        <v>130</v>
      </c>
      <c r="E162" s="128" t="s">
        <v>901</v>
      </c>
      <c r="F162" s="129" t="s">
        <v>902</v>
      </c>
      <c r="G162" s="130" t="s">
        <v>361</v>
      </c>
      <c r="H162" s="168"/>
      <c r="I162" s="132"/>
      <c r="J162" s="133">
        <f t="shared" si="30"/>
        <v>0</v>
      </c>
      <c r="K162" s="129" t="s">
        <v>165</v>
      </c>
      <c r="L162" s="29"/>
      <c r="M162" s="134" t="s">
        <v>1</v>
      </c>
      <c r="N162" s="135" t="s">
        <v>41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221</v>
      </c>
      <c r="AT162" s="138" t="s">
        <v>130</v>
      </c>
      <c r="AU162" s="138" t="s">
        <v>86</v>
      </c>
      <c r="AY162" s="14" t="s">
        <v>129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4" t="s">
        <v>84</v>
      </c>
      <c r="BK162" s="139">
        <f t="shared" si="39"/>
        <v>0</v>
      </c>
      <c r="BL162" s="14" t="s">
        <v>221</v>
      </c>
      <c r="BM162" s="138" t="s">
        <v>903</v>
      </c>
    </row>
    <row r="163" spans="2:65" s="11" customFormat="1" ht="22.95" customHeight="1" x14ac:dyDescent="0.25">
      <c r="B163" s="117"/>
      <c r="D163" s="118" t="s">
        <v>75</v>
      </c>
      <c r="E163" s="140" t="s">
        <v>904</v>
      </c>
      <c r="F163" s="140" t="s">
        <v>905</v>
      </c>
      <c r="I163" s="120"/>
      <c r="J163" s="141">
        <f>BK163</f>
        <v>0</v>
      </c>
      <c r="L163" s="117"/>
      <c r="M163" s="122"/>
      <c r="P163" s="123">
        <f>SUM(P164:P167)</f>
        <v>0</v>
      </c>
      <c r="R163" s="123">
        <f>SUM(R164:R167)</f>
        <v>9.1999999999999998E-3</v>
      </c>
      <c r="T163" s="124">
        <f>SUM(T164:T167)</f>
        <v>0</v>
      </c>
      <c r="AR163" s="118" t="s">
        <v>86</v>
      </c>
      <c r="AT163" s="125" t="s">
        <v>75</v>
      </c>
      <c r="AU163" s="125" t="s">
        <v>84</v>
      </c>
      <c r="AY163" s="118" t="s">
        <v>129</v>
      </c>
      <c r="BK163" s="126">
        <f>SUM(BK164:BK167)</f>
        <v>0</v>
      </c>
    </row>
    <row r="164" spans="2:65" s="1" customFormat="1" ht="24.15" customHeight="1" x14ac:dyDescent="0.2">
      <c r="B164" s="29"/>
      <c r="C164" s="127" t="s">
        <v>399</v>
      </c>
      <c r="D164" s="127" t="s">
        <v>130</v>
      </c>
      <c r="E164" s="128" t="s">
        <v>906</v>
      </c>
      <c r="F164" s="129" t="s">
        <v>907</v>
      </c>
      <c r="G164" s="130" t="s">
        <v>302</v>
      </c>
      <c r="H164" s="131">
        <v>8</v>
      </c>
      <c r="I164" s="132"/>
      <c r="J164" s="133">
        <f>ROUND(I164*H164,2)</f>
        <v>0</v>
      </c>
      <c r="K164" s="129" t="s">
        <v>636</v>
      </c>
      <c r="L164" s="29"/>
      <c r="M164" s="134" t="s">
        <v>1</v>
      </c>
      <c r="N164" s="135" t="s">
        <v>41</v>
      </c>
      <c r="P164" s="136">
        <f>O164*H164</f>
        <v>0</v>
      </c>
      <c r="Q164" s="136">
        <v>1.1E-4</v>
      </c>
      <c r="R164" s="136">
        <f>Q164*H164</f>
        <v>8.8000000000000003E-4</v>
      </c>
      <c r="S164" s="136">
        <v>0</v>
      </c>
      <c r="T164" s="137">
        <f>S164*H164</f>
        <v>0</v>
      </c>
      <c r="AR164" s="138" t="s">
        <v>221</v>
      </c>
      <c r="AT164" s="138" t="s">
        <v>130</v>
      </c>
      <c r="AU164" s="138" t="s">
        <v>86</v>
      </c>
      <c r="AY164" s="14" t="s">
        <v>129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4" t="s">
        <v>84</v>
      </c>
      <c r="BK164" s="139">
        <f>ROUND(I164*H164,2)</f>
        <v>0</v>
      </c>
      <c r="BL164" s="14" t="s">
        <v>221</v>
      </c>
      <c r="BM164" s="138" t="s">
        <v>908</v>
      </c>
    </row>
    <row r="165" spans="2:65" s="1" customFormat="1" ht="24.15" customHeight="1" x14ac:dyDescent="0.2">
      <c r="B165" s="29"/>
      <c r="C165" s="127" t="s">
        <v>403</v>
      </c>
      <c r="D165" s="127" t="s">
        <v>130</v>
      </c>
      <c r="E165" s="128" t="s">
        <v>909</v>
      </c>
      <c r="F165" s="129" t="s">
        <v>910</v>
      </c>
      <c r="G165" s="130" t="s">
        <v>302</v>
      </c>
      <c r="H165" s="131">
        <v>8</v>
      </c>
      <c r="I165" s="132"/>
      <c r="J165" s="133">
        <f>ROUND(I165*H165,2)</f>
        <v>0</v>
      </c>
      <c r="K165" s="129" t="s">
        <v>165</v>
      </c>
      <c r="L165" s="29"/>
      <c r="M165" s="134" t="s">
        <v>1</v>
      </c>
      <c r="N165" s="135" t="s">
        <v>41</v>
      </c>
      <c r="P165" s="136">
        <f>O165*H165</f>
        <v>0</v>
      </c>
      <c r="Q165" s="136">
        <v>8.5999999999999998E-4</v>
      </c>
      <c r="R165" s="136">
        <f>Q165*H165</f>
        <v>6.8799999999999998E-3</v>
      </c>
      <c r="S165" s="136">
        <v>0</v>
      </c>
      <c r="T165" s="137">
        <f>S165*H165</f>
        <v>0</v>
      </c>
      <c r="AR165" s="138" t="s">
        <v>221</v>
      </c>
      <c r="AT165" s="138" t="s">
        <v>130</v>
      </c>
      <c r="AU165" s="138" t="s">
        <v>86</v>
      </c>
      <c r="AY165" s="14" t="s">
        <v>129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4" t="s">
        <v>84</v>
      </c>
      <c r="BK165" s="139">
        <f>ROUND(I165*H165,2)</f>
        <v>0</v>
      </c>
      <c r="BL165" s="14" t="s">
        <v>221</v>
      </c>
      <c r="BM165" s="138" t="s">
        <v>911</v>
      </c>
    </row>
    <row r="166" spans="2:65" s="1" customFormat="1" ht="24.15" customHeight="1" x14ac:dyDescent="0.2">
      <c r="B166" s="29"/>
      <c r="C166" s="127" t="s">
        <v>408</v>
      </c>
      <c r="D166" s="127" t="s">
        <v>130</v>
      </c>
      <c r="E166" s="128" t="s">
        <v>912</v>
      </c>
      <c r="F166" s="129" t="s">
        <v>913</v>
      </c>
      <c r="G166" s="130" t="s">
        <v>302</v>
      </c>
      <c r="H166" s="131">
        <v>8</v>
      </c>
      <c r="I166" s="132"/>
      <c r="J166" s="133">
        <f>ROUND(I166*H166,2)</f>
        <v>0</v>
      </c>
      <c r="K166" s="129" t="s">
        <v>165</v>
      </c>
      <c r="L166" s="29"/>
      <c r="M166" s="134" t="s">
        <v>1</v>
      </c>
      <c r="N166" s="135" t="s">
        <v>41</v>
      </c>
      <c r="P166" s="136">
        <f>O166*H166</f>
        <v>0</v>
      </c>
      <c r="Q166" s="136">
        <v>1.8000000000000001E-4</v>
      </c>
      <c r="R166" s="136">
        <f>Q166*H166</f>
        <v>1.4400000000000001E-3</v>
      </c>
      <c r="S166" s="136">
        <v>0</v>
      </c>
      <c r="T166" s="137">
        <f>S166*H166</f>
        <v>0</v>
      </c>
      <c r="AR166" s="138" t="s">
        <v>221</v>
      </c>
      <c r="AT166" s="138" t="s">
        <v>130</v>
      </c>
      <c r="AU166" s="138" t="s">
        <v>86</v>
      </c>
      <c r="AY166" s="14" t="s">
        <v>129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4" t="s">
        <v>84</v>
      </c>
      <c r="BK166" s="139">
        <f>ROUND(I166*H166,2)</f>
        <v>0</v>
      </c>
      <c r="BL166" s="14" t="s">
        <v>221</v>
      </c>
      <c r="BM166" s="138" t="s">
        <v>914</v>
      </c>
    </row>
    <row r="167" spans="2:65" s="1" customFormat="1" ht="24.15" customHeight="1" x14ac:dyDescent="0.2">
      <c r="B167" s="29"/>
      <c r="C167" s="127" t="s">
        <v>413</v>
      </c>
      <c r="D167" s="127" t="s">
        <v>130</v>
      </c>
      <c r="E167" s="128" t="s">
        <v>915</v>
      </c>
      <c r="F167" s="129" t="s">
        <v>916</v>
      </c>
      <c r="G167" s="130" t="s">
        <v>361</v>
      </c>
      <c r="H167" s="168"/>
      <c r="I167" s="132"/>
      <c r="J167" s="133">
        <f>ROUND(I167*H167,2)</f>
        <v>0</v>
      </c>
      <c r="K167" s="129" t="s">
        <v>165</v>
      </c>
      <c r="L167" s="29"/>
      <c r="M167" s="134" t="s">
        <v>1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221</v>
      </c>
      <c r="AT167" s="138" t="s">
        <v>130</v>
      </c>
      <c r="AU167" s="138" t="s">
        <v>86</v>
      </c>
      <c r="AY167" s="14" t="s">
        <v>129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4" t="s">
        <v>84</v>
      </c>
      <c r="BK167" s="139">
        <f>ROUND(I167*H167,2)</f>
        <v>0</v>
      </c>
      <c r="BL167" s="14" t="s">
        <v>221</v>
      </c>
      <c r="BM167" s="138" t="s">
        <v>917</v>
      </c>
    </row>
    <row r="168" spans="2:65" s="11" customFormat="1" ht="22.95" customHeight="1" x14ac:dyDescent="0.25">
      <c r="B168" s="117"/>
      <c r="D168" s="118" t="s">
        <v>75</v>
      </c>
      <c r="E168" s="140" t="s">
        <v>918</v>
      </c>
      <c r="F168" s="140" t="s">
        <v>919</v>
      </c>
      <c r="I168" s="120"/>
      <c r="J168" s="141">
        <f>BK168</f>
        <v>0</v>
      </c>
      <c r="L168" s="117"/>
      <c r="M168" s="122"/>
      <c r="P168" s="123">
        <f>SUM(P169:P171)</f>
        <v>0</v>
      </c>
      <c r="R168" s="123">
        <f>SUM(R169:R171)</f>
        <v>0.17795</v>
      </c>
      <c r="T168" s="124">
        <f>SUM(T169:T171)</f>
        <v>0</v>
      </c>
      <c r="AR168" s="118" t="s">
        <v>86</v>
      </c>
      <c r="AT168" s="125" t="s">
        <v>75</v>
      </c>
      <c r="AU168" s="125" t="s">
        <v>84</v>
      </c>
      <c r="AY168" s="118" t="s">
        <v>129</v>
      </c>
      <c r="BK168" s="126">
        <f>SUM(BK169:BK171)</f>
        <v>0</v>
      </c>
    </row>
    <row r="169" spans="2:65" s="1" customFormat="1" ht="37.950000000000003" customHeight="1" x14ac:dyDescent="0.2">
      <c r="B169" s="29"/>
      <c r="C169" s="127" t="s">
        <v>417</v>
      </c>
      <c r="D169" s="127" t="s">
        <v>130</v>
      </c>
      <c r="E169" s="128" t="s">
        <v>920</v>
      </c>
      <c r="F169" s="129" t="s">
        <v>921</v>
      </c>
      <c r="G169" s="130" t="s">
        <v>302</v>
      </c>
      <c r="H169" s="131">
        <v>1</v>
      </c>
      <c r="I169" s="132"/>
      <c r="J169" s="133">
        <f>ROUND(I169*H169,2)</f>
        <v>0</v>
      </c>
      <c r="K169" s="129" t="s">
        <v>165</v>
      </c>
      <c r="L169" s="29"/>
      <c r="M169" s="134" t="s">
        <v>1</v>
      </c>
      <c r="N169" s="135" t="s">
        <v>41</v>
      </c>
      <c r="P169" s="136">
        <f>O169*H169</f>
        <v>0</v>
      </c>
      <c r="Q169" s="136">
        <v>1.4149999999999999E-2</v>
      </c>
      <c r="R169" s="136">
        <f>Q169*H169</f>
        <v>1.4149999999999999E-2</v>
      </c>
      <c r="S169" s="136">
        <v>0</v>
      </c>
      <c r="T169" s="137">
        <f>S169*H169</f>
        <v>0</v>
      </c>
      <c r="AR169" s="138" t="s">
        <v>221</v>
      </c>
      <c r="AT169" s="138" t="s">
        <v>130</v>
      </c>
      <c r="AU169" s="138" t="s">
        <v>86</v>
      </c>
      <c r="AY169" s="14" t="s">
        <v>129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4" t="s">
        <v>84</v>
      </c>
      <c r="BK169" s="139">
        <f>ROUND(I169*H169,2)</f>
        <v>0</v>
      </c>
      <c r="BL169" s="14" t="s">
        <v>221</v>
      </c>
      <c r="BM169" s="138" t="s">
        <v>922</v>
      </c>
    </row>
    <row r="170" spans="2:65" s="1" customFormat="1" ht="37.950000000000003" customHeight="1" x14ac:dyDescent="0.2">
      <c r="B170" s="29"/>
      <c r="C170" s="127" t="s">
        <v>422</v>
      </c>
      <c r="D170" s="127" t="s">
        <v>130</v>
      </c>
      <c r="E170" s="128" t="s">
        <v>923</v>
      </c>
      <c r="F170" s="129" t="s">
        <v>924</v>
      </c>
      <c r="G170" s="130" t="s">
        <v>302</v>
      </c>
      <c r="H170" s="131">
        <v>7</v>
      </c>
      <c r="I170" s="132"/>
      <c r="J170" s="133">
        <f>ROUND(I170*H170,2)</f>
        <v>0</v>
      </c>
      <c r="K170" s="129" t="s">
        <v>165</v>
      </c>
      <c r="L170" s="29"/>
      <c r="M170" s="134" t="s">
        <v>1</v>
      </c>
      <c r="N170" s="135" t="s">
        <v>41</v>
      </c>
      <c r="P170" s="136">
        <f>O170*H170</f>
        <v>0</v>
      </c>
      <c r="Q170" s="136">
        <v>2.3400000000000001E-2</v>
      </c>
      <c r="R170" s="136">
        <f>Q170*H170</f>
        <v>0.1638</v>
      </c>
      <c r="S170" s="136">
        <v>0</v>
      </c>
      <c r="T170" s="137">
        <f>S170*H170</f>
        <v>0</v>
      </c>
      <c r="AR170" s="138" t="s">
        <v>221</v>
      </c>
      <c r="AT170" s="138" t="s">
        <v>130</v>
      </c>
      <c r="AU170" s="138" t="s">
        <v>86</v>
      </c>
      <c r="AY170" s="14" t="s">
        <v>129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4" t="s">
        <v>84</v>
      </c>
      <c r="BK170" s="139">
        <f>ROUND(I170*H170,2)</f>
        <v>0</v>
      </c>
      <c r="BL170" s="14" t="s">
        <v>221</v>
      </c>
      <c r="BM170" s="138" t="s">
        <v>925</v>
      </c>
    </row>
    <row r="171" spans="2:65" s="1" customFormat="1" ht="24.15" customHeight="1" x14ac:dyDescent="0.2">
      <c r="B171" s="29"/>
      <c r="C171" s="127" t="s">
        <v>96</v>
      </c>
      <c r="D171" s="127" t="s">
        <v>130</v>
      </c>
      <c r="E171" s="128" t="s">
        <v>926</v>
      </c>
      <c r="F171" s="129" t="s">
        <v>927</v>
      </c>
      <c r="G171" s="130" t="s">
        <v>361</v>
      </c>
      <c r="H171" s="168"/>
      <c r="I171" s="132"/>
      <c r="J171" s="133">
        <f>ROUND(I171*H171,2)</f>
        <v>0</v>
      </c>
      <c r="K171" s="129" t="s">
        <v>165</v>
      </c>
      <c r="L171" s="29"/>
      <c r="M171" s="142" t="s">
        <v>1</v>
      </c>
      <c r="N171" s="143" t="s">
        <v>41</v>
      </c>
      <c r="O171" s="144"/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38" t="s">
        <v>221</v>
      </c>
      <c r="AT171" s="138" t="s">
        <v>130</v>
      </c>
      <c r="AU171" s="138" t="s">
        <v>86</v>
      </c>
      <c r="AY171" s="14" t="s">
        <v>129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4" t="s">
        <v>84</v>
      </c>
      <c r="BK171" s="139">
        <f>ROUND(I171*H171,2)</f>
        <v>0</v>
      </c>
      <c r="BL171" s="14" t="s">
        <v>221</v>
      </c>
      <c r="BM171" s="138" t="s">
        <v>928</v>
      </c>
    </row>
    <row r="172" spans="2:65" s="1" customFormat="1" ht="6.9" customHeight="1" x14ac:dyDescent="0.2">
      <c r="B172" s="41"/>
      <c r="C172" s="42"/>
      <c r="D172" s="42"/>
      <c r="E172" s="42"/>
      <c r="F172" s="42"/>
      <c r="G172" s="42"/>
      <c r="H172" s="42"/>
      <c r="I172" s="42"/>
      <c r="J172" s="42"/>
      <c r="K172" s="42"/>
      <c r="L172" s="29"/>
    </row>
  </sheetData>
  <sheetProtection algorithmName="SHA-512" hashValue="yyITbsdyGPm6oH0vlnamawzG1p0hEA9edNag4LsIuaLakTHFSmh+jzN/TKoBrSupNL1JHCnW7fPsggEk0BmP3Q==" saltValue="YWeZpriVF7LA+Pr/SVe/kD7GO/roJWOjA+7SI7b6eagcfIVr1dZvsa+mrSEHEUQzhgJwkIfnIQ2ME+4pLSy81A==" spinCount="100000" sheet="1" objects="1" scenarios="1" formatColumns="0" formatRows="0" autoFilter="0"/>
  <autoFilter ref="C122:K17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98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102</v>
      </c>
      <c r="L4" s="17"/>
      <c r="M4" s="85" t="s">
        <v>10</v>
      </c>
      <c r="AT4" s="14" t="s">
        <v>4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09" t="str">
        <f>'Rekapitulace stavby'!K6</f>
        <v>Rozšíření muzea Habartov</v>
      </c>
      <c r="F7" s="210"/>
      <c r="G7" s="210"/>
      <c r="H7" s="210"/>
      <c r="L7" s="17"/>
    </row>
    <row r="8" spans="2:46" s="1" customFormat="1" ht="12" customHeight="1" x14ac:dyDescent="0.2">
      <c r="B8" s="29"/>
      <c r="D8" s="24" t="s">
        <v>103</v>
      </c>
      <c r="L8" s="29"/>
    </row>
    <row r="9" spans="2:46" s="1" customFormat="1" ht="16.5" customHeight="1" x14ac:dyDescent="0.2">
      <c r="B9" s="29"/>
      <c r="E9" s="199" t="s">
        <v>929</v>
      </c>
      <c r="F9" s="208"/>
      <c r="G9" s="208"/>
      <c r="H9" s="20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8. 12. 2024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11" t="str">
        <f>'Rekapitulace stavby'!E14</f>
        <v>Vyplň údaj</v>
      </c>
      <c r="F18" s="181"/>
      <c r="G18" s="181"/>
      <c r="H18" s="181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 x14ac:dyDescent="0.2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86"/>
      <c r="E27" s="185" t="s">
        <v>1</v>
      </c>
      <c r="F27" s="185"/>
      <c r="G27" s="185"/>
      <c r="H27" s="185"/>
      <c r="L27" s="86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7" t="s">
        <v>36</v>
      </c>
      <c r="J30" s="63">
        <f>ROUND(J118,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8">
        <f>ROUND((SUM(BE118:BE140)),  2)</f>
        <v>0</v>
      </c>
      <c r="I33" s="89">
        <v>0.21</v>
      </c>
      <c r="J33" s="88">
        <f>ROUND(((SUM(BE118:BE140))*I33),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8">
        <f>ROUND((SUM(BF118:BF140)),  2)</f>
        <v>0</v>
      </c>
      <c r="I34" s="89">
        <v>0.12</v>
      </c>
      <c r="J34" s="88">
        <f>ROUND(((SUM(BF118:BF140))*I34),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8">
        <f>ROUND((SUM(BG118:BG140)),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8">
        <f>ROUND((SUM(BH118:BH140)),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8">
        <f>ROUND((SUM(BI118:BI140)),  2)</f>
        <v>0</v>
      </c>
      <c r="I37" s="89">
        <v>0</v>
      </c>
      <c r="J37" s="88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105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09" t="str">
        <f>E7</f>
        <v>Rozšíření muzea Habartov</v>
      </c>
      <c r="F85" s="210"/>
      <c r="G85" s="210"/>
      <c r="H85" s="210"/>
      <c r="L85" s="29"/>
    </row>
    <row r="86" spans="2:47" s="1" customFormat="1" ht="12" customHeight="1" x14ac:dyDescent="0.2">
      <c r="B86" s="29"/>
      <c r="C86" s="24" t="s">
        <v>103</v>
      </c>
      <c r="L86" s="29"/>
    </row>
    <row r="87" spans="2:47" s="1" customFormat="1" ht="16.5" customHeight="1" x14ac:dyDescent="0.2">
      <c r="B87" s="29"/>
      <c r="E87" s="199" t="str">
        <f>E9</f>
        <v>40 - VZT</v>
      </c>
      <c r="F87" s="208"/>
      <c r="G87" s="208"/>
      <c r="H87" s="208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>Habartov</v>
      </c>
      <c r="I89" s="24" t="s">
        <v>22</v>
      </c>
      <c r="J89" s="49" t="str">
        <f>IF(J12="","",J12)</f>
        <v>8. 12. 2024</v>
      </c>
      <c r="L89" s="29"/>
    </row>
    <row r="90" spans="2:47" s="1" customFormat="1" ht="6.9" customHeight="1" x14ac:dyDescent="0.2">
      <c r="B90" s="29"/>
      <c r="L90" s="29"/>
    </row>
    <row r="91" spans="2:47" s="1" customFormat="1" ht="25.65" customHeight="1" x14ac:dyDescent="0.2">
      <c r="B91" s="29"/>
      <c r="C91" s="24" t="s">
        <v>24</v>
      </c>
      <c r="F91" s="22" t="str">
        <f>E15</f>
        <v>Město Habartov</v>
      </c>
      <c r="I91" s="24" t="s">
        <v>30</v>
      </c>
      <c r="J91" s="27" t="str">
        <f>E21</f>
        <v>PROJEKTPASIV s.r.o.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Milan Hájek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98" t="s">
        <v>106</v>
      </c>
      <c r="D94" s="90"/>
      <c r="E94" s="90"/>
      <c r="F94" s="90"/>
      <c r="G94" s="90"/>
      <c r="H94" s="90"/>
      <c r="I94" s="90"/>
      <c r="J94" s="99" t="s">
        <v>107</v>
      </c>
      <c r="K94" s="90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0" t="s">
        <v>108</v>
      </c>
      <c r="J96" s="63">
        <f>J118</f>
        <v>0</v>
      </c>
      <c r="L96" s="29"/>
      <c r="AU96" s="14" t="s">
        <v>109</v>
      </c>
    </row>
    <row r="97" spans="2:12" s="8" customFormat="1" ht="24.9" customHeight="1" x14ac:dyDescent="0.2">
      <c r="B97" s="101"/>
      <c r="D97" s="102" t="s">
        <v>153</v>
      </c>
      <c r="E97" s="103"/>
      <c r="F97" s="103"/>
      <c r="G97" s="103"/>
      <c r="H97" s="103"/>
      <c r="I97" s="103"/>
      <c r="J97" s="104">
        <f>J119</f>
        <v>0</v>
      </c>
      <c r="L97" s="101"/>
    </row>
    <row r="98" spans="2:12" s="9" customFormat="1" ht="19.95" customHeight="1" x14ac:dyDescent="0.2">
      <c r="B98" s="105"/>
      <c r="D98" s="106" t="s">
        <v>930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customHeight="1" x14ac:dyDescent="0.2">
      <c r="B99" s="29"/>
      <c r="L99" s="29"/>
    </row>
    <row r="100" spans="2:12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" customHeight="1" x14ac:dyDescent="0.2">
      <c r="B105" s="29"/>
      <c r="C105" s="18" t="s">
        <v>113</v>
      </c>
      <c r="L105" s="29"/>
    </row>
    <row r="106" spans="2:12" s="1" customFormat="1" ht="6.9" customHeight="1" x14ac:dyDescent="0.2">
      <c r="B106" s="29"/>
      <c r="L106" s="29"/>
    </row>
    <row r="107" spans="2:12" s="1" customFormat="1" ht="12" customHeight="1" x14ac:dyDescent="0.2">
      <c r="B107" s="29"/>
      <c r="C107" s="24" t="s">
        <v>16</v>
      </c>
      <c r="L107" s="29"/>
    </row>
    <row r="108" spans="2:12" s="1" customFormat="1" ht="16.5" customHeight="1" x14ac:dyDescent="0.2">
      <c r="B108" s="29"/>
      <c r="E108" s="209" t="str">
        <f>E7</f>
        <v>Rozšíření muzea Habartov</v>
      </c>
      <c r="F108" s="210"/>
      <c r="G108" s="210"/>
      <c r="H108" s="210"/>
      <c r="L108" s="29"/>
    </row>
    <row r="109" spans="2:12" s="1" customFormat="1" ht="12" customHeight="1" x14ac:dyDescent="0.2">
      <c r="B109" s="29"/>
      <c r="C109" s="24" t="s">
        <v>103</v>
      </c>
      <c r="L109" s="29"/>
    </row>
    <row r="110" spans="2:12" s="1" customFormat="1" ht="16.5" customHeight="1" x14ac:dyDescent="0.2">
      <c r="B110" s="29"/>
      <c r="E110" s="199" t="str">
        <f>E9</f>
        <v>40 - VZT</v>
      </c>
      <c r="F110" s="208"/>
      <c r="G110" s="208"/>
      <c r="H110" s="208"/>
      <c r="L110" s="29"/>
    </row>
    <row r="111" spans="2:12" s="1" customFormat="1" ht="6.9" customHeight="1" x14ac:dyDescent="0.2">
      <c r="B111" s="29"/>
      <c r="L111" s="29"/>
    </row>
    <row r="112" spans="2:12" s="1" customFormat="1" ht="12" customHeight="1" x14ac:dyDescent="0.2">
      <c r="B112" s="29"/>
      <c r="C112" s="24" t="s">
        <v>20</v>
      </c>
      <c r="F112" s="22" t="str">
        <f>F12</f>
        <v>Habartov</v>
      </c>
      <c r="I112" s="24" t="s">
        <v>22</v>
      </c>
      <c r="J112" s="49" t="str">
        <f>IF(J12="","",J12)</f>
        <v>8. 12. 2024</v>
      </c>
      <c r="L112" s="29"/>
    </row>
    <row r="113" spans="2:65" s="1" customFormat="1" ht="6.9" customHeight="1" x14ac:dyDescent="0.2">
      <c r="B113" s="29"/>
      <c r="L113" s="29"/>
    </row>
    <row r="114" spans="2:65" s="1" customFormat="1" ht="25.65" customHeight="1" x14ac:dyDescent="0.2">
      <c r="B114" s="29"/>
      <c r="C114" s="24" t="s">
        <v>24</v>
      </c>
      <c r="F114" s="22" t="str">
        <f>E15</f>
        <v>Město Habartov</v>
      </c>
      <c r="I114" s="24" t="s">
        <v>30</v>
      </c>
      <c r="J114" s="27" t="str">
        <f>E21</f>
        <v>PROJEKTPASIV s.r.o.</v>
      </c>
      <c r="L114" s="29"/>
    </row>
    <row r="115" spans="2:65" s="1" customFormat="1" ht="15.15" customHeight="1" x14ac:dyDescent="0.2">
      <c r="B115" s="29"/>
      <c r="C115" s="24" t="s">
        <v>28</v>
      </c>
      <c r="F115" s="22" t="str">
        <f>IF(E18="","",E18)</f>
        <v>Vyplň údaj</v>
      </c>
      <c r="I115" s="24" t="s">
        <v>33</v>
      </c>
      <c r="J115" s="27" t="str">
        <f>E24</f>
        <v>Milan Hájek</v>
      </c>
      <c r="L115" s="29"/>
    </row>
    <row r="116" spans="2:65" s="1" customFormat="1" ht="10.35" customHeight="1" x14ac:dyDescent="0.2">
      <c r="B116" s="29"/>
      <c r="L116" s="29"/>
    </row>
    <row r="117" spans="2:65" s="10" customFormat="1" ht="29.25" customHeight="1" x14ac:dyDescent="0.2">
      <c r="B117" s="109"/>
      <c r="C117" s="110" t="s">
        <v>114</v>
      </c>
      <c r="D117" s="111" t="s">
        <v>61</v>
      </c>
      <c r="E117" s="111" t="s">
        <v>57</v>
      </c>
      <c r="F117" s="111" t="s">
        <v>58</v>
      </c>
      <c r="G117" s="111" t="s">
        <v>115</v>
      </c>
      <c r="H117" s="111" t="s">
        <v>116</v>
      </c>
      <c r="I117" s="111" t="s">
        <v>117</v>
      </c>
      <c r="J117" s="111" t="s">
        <v>107</v>
      </c>
      <c r="K117" s="112" t="s">
        <v>118</v>
      </c>
      <c r="L117" s="109"/>
      <c r="M117" s="56" t="s">
        <v>1</v>
      </c>
      <c r="N117" s="57" t="s">
        <v>40</v>
      </c>
      <c r="O117" s="57" t="s">
        <v>119</v>
      </c>
      <c r="P117" s="57" t="s">
        <v>120</v>
      </c>
      <c r="Q117" s="57" t="s">
        <v>121</v>
      </c>
      <c r="R117" s="57" t="s">
        <v>122</v>
      </c>
      <c r="S117" s="57" t="s">
        <v>123</v>
      </c>
      <c r="T117" s="58" t="s">
        <v>124</v>
      </c>
    </row>
    <row r="118" spans="2:65" s="1" customFormat="1" ht="22.95" customHeight="1" x14ac:dyDescent="0.3">
      <c r="B118" s="29"/>
      <c r="C118" s="61" t="s">
        <v>125</v>
      </c>
      <c r="J118" s="113">
        <f>BK118</f>
        <v>0</v>
      </c>
      <c r="L118" s="29"/>
      <c r="M118" s="59"/>
      <c r="N118" s="50"/>
      <c r="O118" s="50"/>
      <c r="P118" s="114">
        <f>P119</f>
        <v>0</v>
      </c>
      <c r="Q118" s="50"/>
      <c r="R118" s="114">
        <f>R119</f>
        <v>0.18492999999999998</v>
      </c>
      <c r="S118" s="50"/>
      <c r="T118" s="115">
        <f>T119</f>
        <v>0</v>
      </c>
      <c r="AT118" s="14" t="s">
        <v>75</v>
      </c>
      <c r="AU118" s="14" t="s">
        <v>109</v>
      </c>
      <c r="BK118" s="116">
        <f>BK119</f>
        <v>0</v>
      </c>
    </row>
    <row r="119" spans="2:65" s="11" customFormat="1" ht="25.95" customHeight="1" x14ac:dyDescent="0.25">
      <c r="B119" s="117"/>
      <c r="D119" s="118" t="s">
        <v>75</v>
      </c>
      <c r="E119" s="119" t="s">
        <v>215</v>
      </c>
      <c r="F119" s="119" t="s">
        <v>216</v>
      </c>
      <c r="I119" s="120"/>
      <c r="J119" s="121">
        <f>BK119</f>
        <v>0</v>
      </c>
      <c r="L119" s="117"/>
      <c r="M119" s="122"/>
      <c r="P119" s="123">
        <f>P120</f>
        <v>0</v>
      </c>
      <c r="R119" s="123">
        <f>R120</f>
        <v>0.18492999999999998</v>
      </c>
      <c r="T119" s="124">
        <f>T120</f>
        <v>0</v>
      </c>
      <c r="AR119" s="118" t="s">
        <v>86</v>
      </c>
      <c r="AT119" s="125" t="s">
        <v>75</v>
      </c>
      <c r="AU119" s="125" t="s">
        <v>76</v>
      </c>
      <c r="AY119" s="118" t="s">
        <v>129</v>
      </c>
      <c r="BK119" s="126">
        <f>BK120</f>
        <v>0</v>
      </c>
    </row>
    <row r="120" spans="2:65" s="11" customFormat="1" ht="22.95" customHeight="1" x14ac:dyDescent="0.25">
      <c r="B120" s="117"/>
      <c r="D120" s="118" t="s">
        <v>75</v>
      </c>
      <c r="E120" s="140" t="s">
        <v>931</v>
      </c>
      <c r="F120" s="140" t="s">
        <v>932</v>
      </c>
      <c r="I120" s="120"/>
      <c r="J120" s="141">
        <f>BK120</f>
        <v>0</v>
      </c>
      <c r="L120" s="117"/>
      <c r="M120" s="122"/>
      <c r="P120" s="123">
        <f>SUM(P121:P140)</f>
        <v>0</v>
      </c>
      <c r="R120" s="123">
        <f>SUM(R121:R140)</f>
        <v>0.18492999999999998</v>
      </c>
      <c r="T120" s="124">
        <f>SUM(T121:T140)</f>
        <v>0</v>
      </c>
      <c r="AR120" s="118" t="s">
        <v>86</v>
      </c>
      <c r="AT120" s="125" t="s">
        <v>75</v>
      </c>
      <c r="AU120" s="125" t="s">
        <v>84</v>
      </c>
      <c r="AY120" s="118" t="s">
        <v>129</v>
      </c>
      <c r="BK120" s="126">
        <f>SUM(BK121:BK140)</f>
        <v>0</v>
      </c>
    </row>
    <row r="121" spans="2:65" s="1" customFormat="1" ht="16.5" customHeight="1" x14ac:dyDescent="0.2">
      <c r="B121" s="29"/>
      <c r="C121" s="127" t="s">
        <v>84</v>
      </c>
      <c r="D121" s="127" t="s">
        <v>130</v>
      </c>
      <c r="E121" s="128" t="s">
        <v>933</v>
      </c>
      <c r="F121" s="129" t="s">
        <v>934</v>
      </c>
      <c r="G121" s="130" t="s">
        <v>302</v>
      </c>
      <c r="H121" s="131">
        <v>1</v>
      </c>
      <c r="I121" s="132"/>
      <c r="J121" s="133">
        <f t="shared" ref="J121:J129" si="0">ROUND(I121*H121,2)</f>
        <v>0</v>
      </c>
      <c r="K121" s="129" t="s">
        <v>1</v>
      </c>
      <c r="L121" s="29"/>
      <c r="M121" s="134" t="s">
        <v>1</v>
      </c>
      <c r="N121" s="135" t="s">
        <v>41</v>
      </c>
      <c r="P121" s="136">
        <f t="shared" ref="P121:P129" si="1">O121*H121</f>
        <v>0</v>
      </c>
      <c r="Q121" s="136">
        <v>0</v>
      </c>
      <c r="R121" s="136">
        <f t="shared" ref="R121:R129" si="2">Q121*H121</f>
        <v>0</v>
      </c>
      <c r="S121" s="136">
        <v>0</v>
      </c>
      <c r="T121" s="137">
        <f t="shared" ref="T121:T129" si="3">S121*H121</f>
        <v>0</v>
      </c>
      <c r="AR121" s="138" t="s">
        <v>221</v>
      </c>
      <c r="AT121" s="138" t="s">
        <v>130</v>
      </c>
      <c r="AU121" s="138" t="s">
        <v>86</v>
      </c>
      <c r="AY121" s="14" t="s">
        <v>129</v>
      </c>
      <c r="BE121" s="139">
        <f t="shared" ref="BE121:BE129" si="4">IF(N121="základní",J121,0)</f>
        <v>0</v>
      </c>
      <c r="BF121" s="139">
        <f t="shared" ref="BF121:BF129" si="5">IF(N121="snížená",J121,0)</f>
        <v>0</v>
      </c>
      <c r="BG121" s="139">
        <f t="shared" ref="BG121:BG129" si="6">IF(N121="zákl. přenesená",J121,0)</f>
        <v>0</v>
      </c>
      <c r="BH121" s="139">
        <f t="shared" ref="BH121:BH129" si="7">IF(N121="sníž. přenesená",J121,0)</f>
        <v>0</v>
      </c>
      <c r="BI121" s="139">
        <f t="shared" ref="BI121:BI129" si="8">IF(N121="nulová",J121,0)</f>
        <v>0</v>
      </c>
      <c r="BJ121" s="14" t="s">
        <v>84</v>
      </c>
      <c r="BK121" s="139">
        <f t="shared" ref="BK121:BK129" si="9">ROUND(I121*H121,2)</f>
        <v>0</v>
      </c>
      <c r="BL121" s="14" t="s">
        <v>221</v>
      </c>
      <c r="BM121" s="138" t="s">
        <v>935</v>
      </c>
    </row>
    <row r="122" spans="2:65" s="1" customFormat="1" ht="24.15" customHeight="1" x14ac:dyDescent="0.2">
      <c r="B122" s="29"/>
      <c r="C122" s="158" t="s">
        <v>86</v>
      </c>
      <c r="D122" s="158" t="s">
        <v>304</v>
      </c>
      <c r="E122" s="159" t="s">
        <v>936</v>
      </c>
      <c r="F122" s="160" t="s">
        <v>937</v>
      </c>
      <c r="G122" s="161" t="s">
        <v>302</v>
      </c>
      <c r="H122" s="162">
        <v>1</v>
      </c>
      <c r="I122" s="163"/>
      <c r="J122" s="164">
        <f t="shared" si="0"/>
        <v>0</v>
      </c>
      <c r="K122" s="160" t="s">
        <v>1</v>
      </c>
      <c r="L122" s="165"/>
      <c r="M122" s="166" t="s">
        <v>1</v>
      </c>
      <c r="N122" s="167" t="s">
        <v>41</v>
      </c>
      <c r="P122" s="136">
        <f t="shared" si="1"/>
        <v>0</v>
      </c>
      <c r="Q122" s="136">
        <v>0</v>
      </c>
      <c r="R122" s="136">
        <f t="shared" si="2"/>
        <v>0</v>
      </c>
      <c r="S122" s="136">
        <v>0</v>
      </c>
      <c r="T122" s="137">
        <f t="shared" si="3"/>
        <v>0</v>
      </c>
      <c r="AR122" s="138" t="s">
        <v>318</v>
      </c>
      <c r="AT122" s="138" t="s">
        <v>304</v>
      </c>
      <c r="AU122" s="138" t="s">
        <v>86</v>
      </c>
      <c r="AY122" s="14" t="s">
        <v>129</v>
      </c>
      <c r="BE122" s="139">
        <f t="shared" si="4"/>
        <v>0</v>
      </c>
      <c r="BF122" s="139">
        <f t="shared" si="5"/>
        <v>0</v>
      </c>
      <c r="BG122" s="139">
        <f t="shared" si="6"/>
        <v>0</v>
      </c>
      <c r="BH122" s="139">
        <f t="shared" si="7"/>
        <v>0</v>
      </c>
      <c r="BI122" s="139">
        <f t="shared" si="8"/>
        <v>0</v>
      </c>
      <c r="BJ122" s="14" t="s">
        <v>84</v>
      </c>
      <c r="BK122" s="139">
        <f t="shared" si="9"/>
        <v>0</v>
      </c>
      <c r="BL122" s="14" t="s">
        <v>221</v>
      </c>
      <c r="BM122" s="138" t="s">
        <v>938</v>
      </c>
    </row>
    <row r="123" spans="2:65" s="1" customFormat="1" ht="16.5" customHeight="1" x14ac:dyDescent="0.2">
      <c r="B123" s="29"/>
      <c r="C123" s="127" t="s">
        <v>145</v>
      </c>
      <c r="D123" s="127" t="s">
        <v>130</v>
      </c>
      <c r="E123" s="128" t="s">
        <v>939</v>
      </c>
      <c r="F123" s="129" t="s">
        <v>940</v>
      </c>
      <c r="G123" s="130" t="s">
        <v>302</v>
      </c>
      <c r="H123" s="131">
        <v>4</v>
      </c>
      <c r="I123" s="132"/>
      <c r="J123" s="133">
        <f t="shared" si="0"/>
        <v>0</v>
      </c>
      <c r="K123" s="129" t="s">
        <v>165</v>
      </c>
      <c r="L123" s="29"/>
      <c r="M123" s="134" t="s">
        <v>1</v>
      </c>
      <c r="N123" s="135" t="s">
        <v>41</v>
      </c>
      <c r="P123" s="136">
        <f t="shared" si="1"/>
        <v>0</v>
      </c>
      <c r="Q123" s="136">
        <v>0</v>
      </c>
      <c r="R123" s="136">
        <f t="shared" si="2"/>
        <v>0</v>
      </c>
      <c r="S123" s="136">
        <v>0</v>
      </c>
      <c r="T123" s="137">
        <f t="shared" si="3"/>
        <v>0</v>
      </c>
      <c r="AR123" s="138" t="s">
        <v>221</v>
      </c>
      <c r="AT123" s="138" t="s">
        <v>130</v>
      </c>
      <c r="AU123" s="138" t="s">
        <v>86</v>
      </c>
      <c r="AY123" s="14" t="s">
        <v>129</v>
      </c>
      <c r="BE123" s="139">
        <f t="shared" si="4"/>
        <v>0</v>
      </c>
      <c r="BF123" s="139">
        <f t="shared" si="5"/>
        <v>0</v>
      </c>
      <c r="BG123" s="139">
        <f t="shared" si="6"/>
        <v>0</v>
      </c>
      <c r="BH123" s="139">
        <f t="shared" si="7"/>
        <v>0</v>
      </c>
      <c r="BI123" s="139">
        <f t="shared" si="8"/>
        <v>0</v>
      </c>
      <c r="BJ123" s="14" t="s">
        <v>84</v>
      </c>
      <c r="BK123" s="139">
        <f t="shared" si="9"/>
        <v>0</v>
      </c>
      <c r="BL123" s="14" t="s">
        <v>221</v>
      </c>
      <c r="BM123" s="138" t="s">
        <v>941</v>
      </c>
    </row>
    <row r="124" spans="2:65" s="1" customFormat="1" ht="16.5" customHeight="1" x14ac:dyDescent="0.2">
      <c r="B124" s="29"/>
      <c r="C124" s="158" t="s">
        <v>128</v>
      </c>
      <c r="D124" s="158" t="s">
        <v>304</v>
      </c>
      <c r="E124" s="159" t="s">
        <v>942</v>
      </c>
      <c r="F124" s="160" t="s">
        <v>943</v>
      </c>
      <c r="G124" s="161" t="s">
        <v>302</v>
      </c>
      <c r="H124" s="162">
        <v>4</v>
      </c>
      <c r="I124" s="163"/>
      <c r="J124" s="164">
        <f t="shared" si="0"/>
        <v>0</v>
      </c>
      <c r="K124" s="160" t="s">
        <v>1</v>
      </c>
      <c r="L124" s="165"/>
      <c r="M124" s="166" t="s">
        <v>1</v>
      </c>
      <c r="N124" s="167" t="s">
        <v>41</v>
      </c>
      <c r="P124" s="136">
        <f t="shared" si="1"/>
        <v>0</v>
      </c>
      <c r="Q124" s="136">
        <v>2.0000000000000001E-4</v>
      </c>
      <c r="R124" s="136">
        <f t="shared" si="2"/>
        <v>8.0000000000000004E-4</v>
      </c>
      <c r="S124" s="136">
        <v>0</v>
      </c>
      <c r="T124" s="137">
        <f t="shared" si="3"/>
        <v>0</v>
      </c>
      <c r="AR124" s="138" t="s">
        <v>318</v>
      </c>
      <c r="AT124" s="138" t="s">
        <v>304</v>
      </c>
      <c r="AU124" s="138" t="s">
        <v>86</v>
      </c>
      <c r="AY124" s="14" t="s">
        <v>129</v>
      </c>
      <c r="BE124" s="139">
        <f t="shared" si="4"/>
        <v>0</v>
      </c>
      <c r="BF124" s="139">
        <f t="shared" si="5"/>
        <v>0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4" t="s">
        <v>84</v>
      </c>
      <c r="BK124" s="139">
        <f t="shared" si="9"/>
        <v>0</v>
      </c>
      <c r="BL124" s="14" t="s">
        <v>221</v>
      </c>
      <c r="BM124" s="138" t="s">
        <v>944</v>
      </c>
    </row>
    <row r="125" spans="2:65" s="1" customFormat="1" ht="21.75" customHeight="1" x14ac:dyDescent="0.2">
      <c r="B125" s="29"/>
      <c r="C125" s="127" t="s">
        <v>142</v>
      </c>
      <c r="D125" s="127" t="s">
        <v>130</v>
      </c>
      <c r="E125" s="128" t="s">
        <v>945</v>
      </c>
      <c r="F125" s="129" t="s">
        <v>946</v>
      </c>
      <c r="G125" s="130" t="s">
        <v>302</v>
      </c>
      <c r="H125" s="131">
        <v>5</v>
      </c>
      <c r="I125" s="132"/>
      <c r="J125" s="133">
        <f t="shared" si="0"/>
        <v>0</v>
      </c>
      <c r="K125" s="129" t="s">
        <v>165</v>
      </c>
      <c r="L125" s="29"/>
      <c r="M125" s="134" t="s">
        <v>1</v>
      </c>
      <c r="N125" s="135" t="s">
        <v>41</v>
      </c>
      <c r="P125" s="136">
        <f t="shared" si="1"/>
        <v>0</v>
      </c>
      <c r="Q125" s="136">
        <v>0</v>
      </c>
      <c r="R125" s="136">
        <f t="shared" si="2"/>
        <v>0</v>
      </c>
      <c r="S125" s="136">
        <v>0</v>
      </c>
      <c r="T125" s="137">
        <f t="shared" si="3"/>
        <v>0</v>
      </c>
      <c r="AR125" s="138" t="s">
        <v>221</v>
      </c>
      <c r="AT125" s="138" t="s">
        <v>130</v>
      </c>
      <c r="AU125" s="138" t="s">
        <v>86</v>
      </c>
      <c r="AY125" s="14" t="s">
        <v>129</v>
      </c>
      <c r="BE125" s="139">
        <f t="shared" si="4"/>
        <v>0</v>
      </c>
      <c r="BF125" s="139">
        <f t="shared" si="5"/>
        <v>0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4" t="s">
        <v>84</v>
      </c>
      <c r="BK125" s="139">
        <f t="shared" si="9"/>
        <v>0</v>
      </c>
      <c r="BL125" s="14" t="s">
        <v>221</v>
      </c>
      <c r="BM125" s="138" t="s">
        <v>947</v>
      </c>
    </row>
    <row r="126" spans="2:65" s="1" customFormat="1" ht="16.5" customHeight="1" x14ac:dyDescent="0.2">
      <c r="B126" s="29"/>
      <c r="C126" s="158" t="s">
        <v>191</v>
      </c>
      <c r="D126" s="158" t="s">
        <v>304</v>
      </c>
      <c r="E126" s="159" t="s">
        <v>948</v>
      </c>
      <c r="F126" s="160" t="s">
        <v>949</v>
      </c>
      <c r="G126" s="161" t="s">
        <v>302</v>
      </c>
      <c r="H126" s="162">
        <v>5</v>
      </c>
      <c r="I126" s="163"/>
      <c r="J126" s="164">
        <f t="shared" si="0"/>
        <v>0</v>
      </c>
      <c r="K126" s="160" t="s">
        <v>1</v>
      </c>
      <c r="L126" s="165"/>
      <c r="M126" s="166" t="s">
        <v>1</v>
      </c>
      <c r="N126" s="167" t="s">
        <v>41</v>
      </c>
      <c r="P126" s="136">
        <f t="shared" si="1"/>
        <v>0</v>
      </c>
      <c r="Q126" s="136">
        <v>2.0000000000000001E-4</v>
      </c>
      <c r="R126" s="136">
        <f t="shared" si="2"/>
        <v>1E-3</v>
      </c>
      <c r="S126" s="136">
        <v>0</v>
      </c>
      <c r="T126" s="137">
        <f t="shared" si="3"/>
        <v>0</v>
      </c>
      <c r="AR126" s="138" t="s">
        <v>318</v>
      </c>
      <c r="AT126" s="138" t="s">
        <v>304</v>
      </c>
      <c r="AU126" s="138" t="s">
        <v>86</v>
      </c>
      <c r="AY126" s="14" t="s">
        <v>129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4" t="s">
        <v>84</v>
      </c>
      <c r="BK126" s="139">
        <f t="shared" si="9"/>
        <v>0</v>
      </c>
      <c r="BL126" s="14" t="s">
        <v>221</v>
      </c>
      <c r="BM126" s="138" t="s">
        <v>950</v>
      </c>
    </row>
    <row r="127" spans="2:65" s="1" customFormat="1" ht="24.15" customHeight="1" x14ac:dyDescent="0.2">
      <c r="B127" s="29"/>
      <c r="C127" s="127" t="s">
        <v>196</v>
      </c>
      <c r="D127" s="127" t="s">
        <v>130</v>
      </c>
      <c r="E127" s="128" t="s">
        <v>951</v>
      </c>
      <c r="F127" s="129" t="s">
        <v>952</v>
      </c>
      <c r="G127" s="130" t="s">
        <v>302</v>
      </c>
      <c r="H127" s="131">
        <v>1</v>
      </c>
      <c r="I127" s="132"/>
      <c r="J127" s="133">
        <f t="shared" si="0"/>
        <v>0</v>
      </c>
      <c r="K127" s="129" t="s">
        <v>165</v>
      </c>
      <c r="L127" s="29"/>
      <c r="M127" s="134" t="s">
        <v>1</v>
      </c>
      <c r="N127" s="135" t="s">
        <v>41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221</v>
      </c>
      <c r="AT127" s="138" t="s">
        <v>130</v>
      </c>
      <c r="AU127" s="138" t="s">
        <v>86</v>
      </c>
      <c r="AY127" s="14" t="s">
        <v>129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4" t="s">
        <v>84</v>
      </c>
      <c r="BK127" s="139">
        <f t="shared" si="9"/>
        <v>0</v>
      </c>
      <c r="BL127" s="14" t="s">
        <v>221</v>
      </c>
      <c r="BM127" s="138" t="s">
        <v>953</v>
      </c>
    </row>
    <row r="128" spans="2:65" s="1" customFormat="1" ht="16.5" customHeight="1" x14ac:dyDescent="0.2">
      <c r="B128" s="29"/>
      <c r="C128" s="158" t="s">
        <v>200</v>
      </c>
      <c r="D128" s="158" t="s">
        <v>304</v>
      </c>
      <c r="E128" s="159" t="s">
        <v>954</v>
      </c>
      <c r="F128" s="160" t="s">
        <v>955</v>
      </c>
      <c r="G128" s="161" t="s">
        <v>302</v>
      </c>
      <c r="H128" s="162">
        <v>1</v>
      </c>
      <c r="I128" s="163"/>
      <c r="J128" s="164">
        <f t="shared" si="0"/>
        <v>0</v>
      </c>
      <c r="K128" s="160" t="s">
        <v>165</v>
      </c>
      <c r="L128" s="165"/>
      <c r="M128" s="166" t="s">
        <v>1</v>
      </c>
      <c r="N128" s="167" t="s">
        <v>41</v>
      </c>
      <c r="P128" s="136">
        <f t="shared" si="1"/>
        <v>0</v>
      </c>
      <c r="Q128" s="136">
        <v>3.8999999999999998E-3</v>
      </c>
      <c r="R128" s="136">
        <f t="shared" si="2"/>
        <v>3.8999999999999998E-3</v>
      </c>
      <c r="S128" s="136">
        <v>0</v>
      </c>
      <c r="T128" s="137">
        <f t="shared" si="3"/>
        <v>0</v>
      </c>
      <c r="AR128" s="138" t="s">
        <v>318</v>
      </c>
      <c r="AT128" s="138" t="s">
        <v>304</v>
      </c>
      <c r="AU128" s="138" t="s">
        <v>86</v>
      </c>
      <c r="AY128" s="14" t="s">
        <v>129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4" t="s">
        <v>84</v>
      </c>
      <c r="BK128" s="139">
        <f t="shared" si="9"/>
        <v>0</v>
      </c>
      <c r="BL128" s="14" t="s">
        <v>221</v>
      </c>
      <c r="BM128" s="138" t="s">
        <v>956</v>
      </c>
    </row>
    <row r="129" spans="2:65" s="1" customFormat="1" ht="37.950000000000003" customHeight="1" x14ac:dyDescent="0.2">
      <c r="B129" s="29"/>
      <c r="C129" s="127" t="s">
        <v>160</v>
      </c>
      <c r="D129" s="127" t="s">
        <v>130</v>
      </c>
      <c r="E129" s="128" t="s">
        <v>957</v>
      </c>
      <c r="F129" s="129" t="s">
        <v>958</v>
      </c>
      <c r="G129" s="130" t="s">
        <v>243</v>
      </c>
      <c r="H129" s="131">
        <v>1</v>
      </c>
      <c r="I129" s="132"/>
      <c r="J129" s="133">
        <f t="shared" si="0"/>
        <v>0</v>
      </c>
      <c r="K129" s="129" t="s">
        <v>165</v>
      </c>
      <c r="L129" s="29"/>
      <c r="M129" s="134" t="s">
        <v>1</v>
      </c>
      <c r="N129" s="135" t="s">
        <v>41</v>
      </c>
      <c r="P129" s="136">
        <f t="shared" si="1"/>
        <v>0</v>
      </c>
      <c r="Q129" s="136">
        <v>1.6800000000000001E-3</v>
      </c>
      <c r="R129" s="136">
        <f t="shared" si="2"/>
        <v>1.6800000000000001E-3</v>
      </c>
      <c r="S129" s="136">
        <v>0</v>
      </c>
      <c r="T129" s="137">
        <f t="shared" si="3"/>
        <v>0</v>
      </c>
      <c r="AR129" s="138" t="s">
        <v>221</v>
      </c>
      <c r="AT129" s="138" t="s">
        <v>130</v>
      </c>
      <c r="AU129" s="138" t="s">
        <v>86</v>
      </c>
      <c r="AY129" s="14" t="s">
        <v>129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4" t="s">
        <v>84</v>
      </c>
      <c r="BK129" s="139">
        <f t="shared" si="9"/>
        <v>0</v>
      </c>
      <c r="BL129" s="14" t="s">
        <v>221</v>
      </c>
      <c r="BM129" s="138" t="s">
        <v>959</v>
      </c>
    </row>
    <row r="130" spans="2:65" s="12" customFormat="1" x14ac:dyDescent="0.2">
      <c r="B130" s="147"/>
      <c r="D130" s="148" t="s">
        <v>167</v>
      </c>
      <c r="E130" s="149" t="s">
        <v>1</v>
      </c>
      <c r="F130" s="150" t="s">
        <v>960</v>
      </c>
      <c r="H130" s="151">
        <v>1</v>
      </c>
      <c r="I130" s="152"/>
      <c r="L130" s="147"/>
      <c r="M130" s="153"/>
      <c r="T130" s="154"/>
      <c r="AT130" s="149" t="s">
        <v>167</v>
      </c>
      <c r="AU130" s="149" t="s">
        <v>86</v>
      </c>
      <c r="AV130" s="12" t="s">
        <v>86</v>
      </c>
      <c r="AW130" s="12" t="s">
        <v>32</v>
      </c>
      <c r="AX130" s="12" t="s">
        <v>84</v>
      </c>
      <c r="AY130" s="149" t="s">
        <v>129</v>
      </c>
    </row>
    <row r="131" spans="2:65" s="1" customFormat="1" ht="37.950000000000003" customHeight="1" x14ac:dyDescent="0.2">
      <c r="B131" s="29"/>
      <c r="C131" s="127" t="s">
        <v>87</v>
      </c>
      <c r="D131" s="127" t="s">
        <v>130</v>
      </c>
      <c r="E131" s="128" t="s">
        <v>961</v>
      </c>
      <c r="F131" s="129" t="s">
        <v>962</v>
      </c>
      <c r="G131" s="130" t="s">
        <v>243</v>
      </c>
      <c r="H131" s="131">
        <v>51</v>
      </c>
      <c r="I131" s="132"/>
      <c r="J131" s="133">
        <f>ROUND(I131*H131,2)</f>
        <v>0</v>
      </c>
      <c r="K131" s="129" t="s">
        <v>165</v>
      </c>
      <c r="L131" s="29"/>
      <c r="M131" s="134" t="s">
        <v>1</v>
      </c>
      <c r="N131" s="135" t="s">
        <v>41</v>
      </c>
      <c r="P131" s="136">
        <f>O131*H131</f>
        <v>0</v>
      </c>
      <c r="Q131" s="136">
        <v>3.4499999999999999E-3</v>
      </c>
      <c r="R131" s="136">
        <f>Q131*H131</f>
        <v>0.17595</v>
      </c>
      <c r="S131" s="136">
        <v>0</v>
      </c>
      <c r="T131" s="137">
        <f>S131*H131</f>
        <v>0</v>
      </c>
      <c r="AR131" s="138" t="s">
        <v>221</v>
      </c>
      <c r="AT131" s="138" t="s">
        <v>130</v>
      </c>
      <c r="AU131" s="138" t="s">
        <v>86</v>
      </c>
      <c r="AY131" s="14" t="s">
        <v>129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4" t="s">
        <v>84</v>
      </c>
      <c r="BK131" s="139">
        <f>ROUND(I131*H131,2)</f>
        <v>0</v>
      </c>
      <c r="BL131" s="14" t="s">
        <v>221</v>
      </c>
      <c r="BM131" s="138" t="s">
        <v>963</v>
      </c>
    </row>
    <row r="132" spans="2:65" s="12" customFormat="1" x14ac:dyDescent="0.2">
      <c r="B132" s="147"/>
      <c r="D132" s="148" t="s">
        <v>167</v>
      </c>
      <c r="E132" s="149" t="s">
        <v>1</v>
      </c>
      <c r="F132" s="150" t="s">
        <v>964</v>
      </c>
      <c r="H132" s="151">
        <v>15</v>
      </c>
      <c r="I132" s="152"/>
      <c r="L132" s="147"/>
      <c r="M132" s="153"/>
      <c r="T132" s="154"/>
      <c r="AT132" s="149" t="s">
        <v>167</v>
      </c>
      <c r="AU132" s="149" t="s">
        <v>86</v>
      </c>
      <c r="AV132" s="12" t="s">
        <v>86</v>
      </c>
      <c r="AW132" s="12" t="s">
        <v>32</v>
      </c>
      <c r="AX132" s="12" t="s">
        <v>76</v>
      </c>
      <c r="AY132" s="149" t="s">
        <v>129</v>
      </c>
    </row>
    <row r="133" spans="2:65" s="12" customFormat="1" x14ac:dyDescent="0.2">
      <c r="B133" s="147"/>
      <c r="D133" s="148" t="s">
        <v>167</v>
      </c>
      <c r="E133" s="149" t="s">
        <v>1</v>
      </c>
      <c r="F133" s="150" t="s">
        <v>965</v>
      </c>
      <c r="H133" s="151">
        <v>23</v>
      </c>
      <c r="I133" s="152"/>
      <c r="L133" s="147"/>
      <c r="M133" s="153"/>
      <c r="T133" s="154"/>
      <c r="AT133" s="149" t="s">
        <v>167</v>
      </c>
      <c r="AU133" s="149" t="s">
        <v>86</v>
      </c>
      <c r="AV133" s="12" t="s">
        <v>86</v>
      </c>
      <c r="AW133" s="12" t="s">
        <v>32</v>
      </c>
      <c r="AX133" s="12" t="s">
        <v>76</v>
      </c>
      <c r="AY133" s="149" t="s">
        <v>129</v>
      </c>
    </row>
    <row r="134" spans="2:65" s="12" customFormat="1" x14ac:dyDescent="0.2">
      <c r="B134" s="147"/>
      <c r="D134" s="148" t="s">
        <v>167</v>
      </c>
      <c r="E134" s="149" t="s">
        <v>1</v>
      </c>
      <c r="F134" s="150" t="s">
        <v>966</v>
      </c>
      <c r="H134" s="151">
        <v>1</v>
      </c>
      <c r="I134" s="152"/>
      <c r="L134" s="147"/>
      <c r="M134" s="153"/>
      <c r="T134" s="154"/>
      <c r="AT134" s="149" t="s">
        <v>167</v>
      </c>
      <c r="AU134" s="149" t="s">
        <v>86</v>
      </c>
      <c r="AV134" s="12" t="s">
        <v>86</v>
      </c>
      <c r="AW134" s="12" t="s">
        <v>32</v>
      </c>
      <c r="AX134" s="12" t="s">
        <v>76</v>
      </c>
      <c r="AY134" s="149" t="s">
        <v>129</v>
      </c>
    </row>
    <row r="135" spans="2:65" s="12" customFormat="1" x14ac:dyDescent="0.2">
      <c r="B135" s="147"/>
      <c r="D135" s="148" t="s">
        <v>167</v>
      </c>
      <c r="E135" s="149" t="s">
        <v>1</v>
      </c>
      <c r="F135" s="150" t="s">
        <v>967</v>
      </c>
      <c r="H135" s="151">
        <v>4</v>
      </c>
      <c r="I135" s="152"/>
      <c r="L135" s="147"/>
      <c r="M135" s="153"/>
      <c r="T135" s="154"/>
      <c r="AT135" s="149" t="s">
        <v>167</v>
      </c>
      <c r="AU135" s="149" t="s">
        <v>86</v>
      </c>
      <c r="AV135" s="12" t="s">
        <v>86</v>
      </c>
      <c r="AW135" s="12" t="s">
        <v>32</v>
      </c>
      <c r="AX135" s="12" t="s">
        <v>76</v>
      </c>
      <c r="AY135" s="149" t="s">
        <v>129</v>
      </c>
    </row>
    <row r="136" spans="2:65" s="12" customFormat="1" x14ac:dyDescent="0.2">
      <c r="B136" s="147"/>
      <c r="D136" s="148" t="s">
        <v>167</v>
      </c>
      <c r="E136" s="149" t="s">
        <v>1</v>
      </c>
      <c r="F136" s="150" t="s">
        <v>968</v>
      </c>
      <c r="H136" s="151">
        <v>8</v>
      </c>
      <c r="I136" s="152"/>
      <c r="L136" s="147"/>
      <c r="M136" s="153"/>
      <c r="T136" s="154"/>
      <c r="AT136" s="149" t="s">
        <v>167</v>
      </c>
      <c r="AU136" s="149" t="s">
        <v>86</v>
      </c>
      <c r="AV136" s="12" t="s">
        <v>86</v>
      </c>
      <c r="AW136" s="12" t="s">
        <v>32</v>
      </c>
      <c r="AX136" s="12" t="s">
        <v>76</v>
      </c>
      <c r="AY136" s="149" t="s">
        <v>129</v>
      </c>
    </row>
    <row r="137" spans="2:65" s="1" customFormat="1" ht="37.950000000000003" customHeight="1" x14ac:dyDescent="0.2">
      <c r="B137" s="29"/>
      <c r="C137" s="127" t="s">
        <v>211</v>
      </c>
      <c r="D137" s="127" t="s">
        <v>130</v>
      </c>
      <c r="E137" s="128" t="s">
        <v>969</v>
      </c>
      <c r="F137" s="129" t="s">
        <v>970</v>
      </c>
      <c r="G137" s="130" t="s">
        <v>302</v>
      </c>
      <c r="H137" s="131">
        <v>2</v>
      </c>
      <c r="I137" s="132"/>
      <c r="J137" s="133">
        <f>ROUND(I137*H137,2)</f>
        <v>0</v>
      </c>
      <c r="K137" s="129" t="s">
        <v>165</v>
      </c>
      <c r="L137" s="29"/>
      <c r="M137" s="134" t="s">
        <v>1</v>
      </c>
      <c r="N137" s="135" t="s">
        <v>41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221</v>
      </c>
      <c r="AT137" s="138" t="s">
        <v>130</v>
      </c>
      <c r="AU137" s="138" t="s">
        <v>86</v>
      </c>
      <c r="AY137" s="14" t="s">
        <v>129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4" t="s">
        <v>84</v>
      </c>
      <c r="BK137" s="139">
        <f>ROUND(I137*H137,2)</f>
        <v>0</v>
      </c>
      <c r="BL137" s="14" t="s">
        <v>221</v>
      </c>
      <c r="BM137" s="138" t="s">
        <v>971</v>
      </c>
    </row>
    <row r="138" spans="2:65" s="1" customFormat="1" ht="16.5" customHeight="1" x14ac:dyDescent="0.2">
      <c r="B138" s="29"/>
      <c r="C138" s="158" t="s">
        <v>8</v>
      </c>
      <c r="D138" s="158" t="s">
        <v>304</v>
      </c>
      <c r="E138" s="159" t="s">
        <v>972</v>
      </c>
      <c r="F138" s="160" t="s">
        <v>973</v>
      </c>
      <c r="G138" s="161" t="s">
        <v>302</v>
      </c>
      <c r="H138" s="162">
        <v>2</v>
      </c>
      <c r="I138" s="163"/>
      <c r="J138" s="164">
        <f>ROUND(I138*H138,2)</f>
        <v>0</v>
      </c>
      <c r="K138" s="160" t="s">
        <v>165</v>
      </c>
      <c r="L138" s="165"/>
      <c r="M138" s="166" t="s">
        <v>1</v>
      </c>
      <c r="N138" s="167" t="s">
        <v>41</v>
      </c>
      <c r="P138" s="136">
        <f>O138*H138</f>
        <v>0</v>
      </c>
      <c r="Q138" s="136">
        <v>8.0000000000000004E-4</v>
      </c>
      <c r="R138" s="136">
        <f>Q138*H138</f>
        <v>1.6000000000000001E-3</v>
      </c>
      <c r="S138" s="136">
        <v>0</v>
      </c>
      <c r="T138" s="137">
        <f>S138*H138</f>
        <v>0</v>
      </c>
      <c r="AR138" s="138" t="s">
        <v>318</v>
      </c>
      <c r="AT138" s="138" t="s">
        <v>304</v>
      </c>
      <c r="AU138" s="138" t="s">
        <v>86</v>
      </c>
      <c r="AY138" s="14" t="s">
        <v>129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4" t="s">
        <v>84</v>
      </c>
      <c r="BK138" s="139">
        <f>ROUND(I138*H138,2)</f>
        <v>0</v>
      </c>
      <c r="BL138" s="14" t="s">
        <v>221</v>
      </c>
      <c r="BM138" s="138" t="s">
        <v>974</v>
      </c>
    </row>
    <row r="139" spans="2:65" s="1" customFormat="1" ht="16.5" customHeight="1" x14ac:dyDescent="0.2">
      <c r="B139" s="29"/>
      <c r="C139" s="127" t="s">
        <v>225</v>
      </c>
      <c r="D139" s="127" t="s">
        <v>130</v>
      </c>
      <c r="E139" s="128" t="s">
        <v>975</v>
      </c>
      <c r="F139" s="129" t="s">
        <v>976</v>
      </c>
      <c r="G139" s="130" t="s">
        <v>133</v>
      </c>
      <c r="H139" s="131">
        <v>1</v>
      </c>
      <c r="I139" s="132"/>
      <c r="J139" s="133">
        <f>ROUND(I139*H139,2)</f>
        <v>0</v>
      </c>
      <c r="K139" s="129" t="s">
        <v>1</v>
      </c>
      <c r="L139" s="29"/>
      <c r="M139" s="134" t="s">
        <v>1</v>
      </c>
      <c r="N139" s="135" t="s">
        <v>41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221</v>
      </c>
      <c r="AT139" s="138" t="s">
        <v>130</v>
      </c>
      <c r="AU139" s="138" t="s">
        <v>86</v>
      </c>
      <c r="AY139" s="14" t="s">
        <v>129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4" t="s">
        <v>84</v>
      </c>
      <c r="BK139" s="139">
        <f>ROUND(I139*H139,2)</f>
        <v>0</v>
      </c>
      <c r="BL139" s="14" t="s">
        <v>221</v>
      </c>
      <c r="BM139" s="138" t="s">
        <v>977</v>
      </c>
    </row>
    <row r="140" spans="2:65" s="1" customFormat="1" ht="16.5" customHeight="1" x14ac:dyDescent="0.2">
      <c r="B140" s="29"/>
      <c r="C140" s="127" t="s">
        <v>229</v>
      </c>
      <c r="D140" s="127" t="s">
        <v>130</v>
      </c>
      <c r="E140" s="128" t="s">
        <v>978</v>
      </c>
      <c r="F140" s="129" t="s">
        <v>815</v>
      </c>
      <c r="G140" s="130" t="s">
        <v>133</v>
      </c>
      <c r="H140" s="131">
        <v>1</v>
      </c>
      <c r="I140" s="132"/>
      <c r="J140" s="133">
        <f>ROUND(I140*H140,2)</f>
        <v>0</v>
      </c>
      <c r="K140" s="129" t="s">
        <v>1</v>
      </c>
      <c r="L140" s="29"/>
      <c r="M140" s="142" t="s">
        <v>1</v>
      </c>
      <c r="N140" s="143" t="s">
        <v>41</v>
      </c>
      <c r="O140" s="144"/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38" t="s">
        <v>221</v>
      </c>
      <c r="AT140" s="138" t="s">
        <v>130</v>
      </c>
      <c r="AU140" s="138" t="s">
        <v>86</v>
      </c>
      <c r="AY140" s="14" t="s">
        <v>129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4" t="s">
        <v>84</v>
      </c>
      <c r="BK140" s="139">
        <f>ROUND(I140*H140,2)</f>
        <v>0</v>
      </c>
      <c r="BL140" s="14" t="s">
        <v>221</v>
      </c>
      <c r="BM140" s="138" t="s">
        <v>979</v>
      </c>
    </row>
    <row r="141" spans="2:65" s="1" customFormat="1" ht="6.9" customHeight="1" x14ac:dyDescent="0.2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29"/>
    </row>
  </sheetData>
  <sheetProtection algorithmName="SHA-512" hashValue="t/74jrT5wM6uOV6s+ndtSraB2LYKyKsVlUhxCRsRnNMvyAEuAxWNNjZ/aj3m6yPGuSbdMTM2RPbmP37kmJ91Ng==" saltValue="oBM96OgnEaGE2LGNF8ye6VuowjDCGm4qrXDltMjeUieUh04f37XaEIPyHewVZsE9zl2oWSGD5ESN5csuWwOvvg==" spinCount="100000" sheet="1" objects="1" scenarios="1" formatColumns="0" formatRows="0" autoFilter="0"/>
  <autoFilter ref="C117:K140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4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101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102</v>
      </c>
      <c r="L4" s="17"/>
      <c r="M4" s="85" t="s">
        <v>10</v>
      </c>
      <c r="AT4" s="14" t="s">
        <v>4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09" t="str">
        <f>'Rekapitulace stavby'!K6</f>
        <v>Rozšíření muzea Habartov</v>
      </c>
      <c r="F7" s="210"/>
      <c r="G7" s="210"/>
      <c r="H7" s="210"/>
      <c r="L7" s="17"/>
    </row>
    <row r="8" spans="2:46" s="1" customFormat="1" ht="12" customHeight="1" x14ac:dyDescent="0.2">
      <c r="B8" s="29"/>
      <c r="D8" s="24" t="s">
        <v>103</v>
      </c>
      <c r="L8" s="29"/>
    </row>
    <row r="9" spans="2:46" s="1" customFormat="1" ht="16.5" customHeight="1" x14ac:dyDescent="0.2">
      <c r="B9" s="29"/>
      <c r="E9" s="199" t="s">
        <v>980</v>
      </c>
      <c r="F9" s="208"/>
      <c r="G9" s="208"/>
      <c r="H9" s="20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981</v>
      </c>
      <c r="I12" s="24" t="s">
        <v>22</v>
      </c>
      <c r="J12" s="49" t="str">
        <f>'Rekapitulace stavby'!AN8</f>
        <v>8. 12. 2024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981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11" t="str">
        <f>'Rekapitulace stavby'!E14</f>
        <v>Vyplň údaj</v>
      </c>
      <c r="F18" s="181"/>
      <c r="G18" s="181"/>
      <c r="H18" s="181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981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982</v>
      </c>
      <c r="L23" s="29"/>
    </row>
    <row r="24" spans="2:12" s="1" customFormat="1" ht="18" customHeight="1" x14ac:dyDescent="0.2">
      <c r="B24" s="29"/>
      <c r="E24" s="22" t="s">
        <v>983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86"/>
      <c r="E27" s="185" t="s">
        <v>1</v>
      </c>
      <c r="F27" s="185"/>
      <c r="G27" s="185"/>
      <c r="H27" s="185"/>
      <c r="L27" s="86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7" t="s">
        <v>36</v>
      </c>
      <c r="J30" s="63">
        <f>ROUND(J119,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8">
        <f>ROUND((SUM(BE119:BE193)),  2)</f>
        <v>0</v>
      </c>
      <c r="I33" s="89">
        <v>0.21</v>
      </c>
      <c r="J33" s="88">
        <f>ROUND(((SUM(BE119:BE193))*I33),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8">
        <f>ROUND((SUM(BF119:BF193)),  2)</f>
        <v>0</v>
      </c>
      <c r="I34" s="89">
        <v>0.12</v>
      </c>
      <c r="J34" s="88">
        <f>ROUND(((SUM(BF119:BF193))*I34),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8">
        <f>ROUND((SUM(BG119:BG193)),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8">
        <f>ROUND((SUM(BH119:BH193)),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8">
        <f>ROUND((SUM(BI119:BI193)),  2)</f>
        <v>0</v>
      </c>
      <c r="I37" s="89">
        <v>0</v>
      </c>
      <c r="J37" s="88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105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09" t="str">
        <f>E7</f>
        <v>Rozšíření muzea Habartov</v>
      </c>
      <c r="F85" s="210"/>
      <c r="G85" s="210"/>
      <c r="H85" s="210"/>
      <c r="L85" s="29"/>
    </row>
    <row r="86" spans="2:47" s="1" customFormat="1" ht="12" customHeight="1" x14ac:dyDescent="0.2">
      <c r="B86" s="29"/>
      <c r="C86" s="24" t="s">
        <v>103</v>
      </c>
      <c r="L86" s="29"/>
    </row>
    <row r="87" spans="2:47" s="1" customFormat="1" ht="16.5" customHeight="1" x14ac:dyDescent="0.2">
      <c r="B87" s="29"/>
      <c r="E87" s="199" t="str">
        <f>E9</f>
        <v>50 - Elektroinstalace</v>
      </c>
      <c r="F87" s="208"/>
      <c r="G87" s="208"/>
      <c r="H87" s="208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8. 12. 2024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4" t="s">
        <v>24</v>
      </c>
      <c r="F91" s="22" t="str">
        <f>E15</f>
        <v xml:space="preserve"> </v>
      </c>
      <c r="I91" s="24" t="s">
        <v>30</v>
      </c>
      <c r="J91" s="27" t="str">
        <f>E21</f>
        <v xml:space="preserve"> 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Klimešová Miroslava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98" t="s">
        <v>106</v>
      </c>
      <c r="D94" s="90"/>
      <c r="E94" s="90"/>
      <c r="F94" s="90"/>
      <c r="G94" s="90"/>
      <c r="H94" s="90"/>
      <c r="I94" s="90"/>
      <c r="J94" s="99" t="s">
        <v>107</v>
      </c>
      <c r="K94" s="90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0" t="s">
        <v>108</v>
      </c>
      <c r="J96" s="63">
        <f>J119</f>
        <v>0</v>
      </c>
      <c r="L96" s="29"/>
      <c r="AU96" s="14" t="s">
        <v>109</v>
      </c>
    </row>
    <row r="97" spans="2:12" s="8" customFormat="1" ht="24.9" customHeight="1" x14ac:dyDescent="0.2">
      <c r="B97" s="101"/>
      <c r="D97" s="102" t="s">
        <v>153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9" customFormat="1" ht="19.95" customHeight="1" x14ac:dyDescent="0.2">
      <c r="B98" s="105"/>
      <c r="D98" s="106" t="s">
        <v>984</v>
      </c>
      <c r="E98" s="107"/>
      <c r="F98" s="107"/>
      <c r="G98" s="107"/>
      <c r="H98" s="107"/>
      <c r="I98" s="107"/>
      <c r="J98" s="108">
        <f>J121</f>
        <v>0</v>
      </c>
      <c r="L98" s="105"/>
    </row>
    <row r="99" spans="2:12" s="8" customFormat="1" ht="24.9" customHeight="1" x14ac:dyDescent="0.2">
      <c r="B99" s="101"/>
      <c r="D99" s="102" t="s">
        <v>985</v>
      </c>
      <c r="E99" s="103"/>
      <c r="F99" s="103"/>
      <c r="G99" s="103"/>
      <c r="H99" s="103"/>
      <c r="I99" s="103"/>
      <c r="J99" s="104">
        <f>J192</f>
        <v>0</v>
      </c>
      <c r="L99" s="101"/>
    </row>
    <row r="100" spans="2:12" s="1" customFormat="1" ht="21.75" customHeight="1" x14ac:dyDescent="0.2">
      <c r="B100" s="29"/>
      <c r="L100" s="29"/>
    </row>
    <row r="101" spans="2:12" s="1" customFormat="1" ht="6.9" customHeight="1" x14ac:dyDescent="0.2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" customHeight="1" x14ac:dyDescent="0.2">
      <c r="B106" s="29"/>
      <c r="C106" s="18" t="s">
        <v>113</v>
      </c>
      <c r="L106" s="29"/>
    </row>
    <row r="107" spans="2:12" s="1" customFormat="1" ht="6.9" customHeight="1" x14ac:dyDescent="0.2">
      <c r="B107" s="29"/>
      <c r="L107" s="29"/>
    </row>
    <row r="108" spans="2:12" s="1" customFormat="1" ht="12" customHeight="1" x14ac:dyDescent="0.2">
      <c r="B108" s="29"/>
      <c r="C108" s="24" t="s">
        <v>16</v>
      </c>
      <c r="L108" s="29"/>
    </row>
    <row r="109" spans="2:12" s="1" customFormat="1" ht="16.5" customHeight="1" x14ac:dyDescent="0.2">
      <c r="B109" s="29"/>
      <c r="E109" s="209" t="str">
        <f>E7</f>
        <v>Rozšíření muzea Habartov</v>
      </c>
      <c r="F109" s="210"/>
      <c r="G109" s="210"/>
      <c r="H109" s="210"/>
      <c r="L109" s="29"/>
    </row>
    <row r="110" spans="2:12" s="1" customFormat="1" ht="12" customHeight="1" x14ac:dyDescent="0.2">
      <c r="B110" s="29"/>
      <c r="C110" s="24" t="s">
        <v>103</v>
      </c>
      <c r="L110" s="29"/>
    </row>
    <row r="111" spans="2:12" s="1" customFormat="1" ht="16.5" customHeight="1" x14ac:dyDescent="0.2">
      <c r="B111" s="29"/>
      <c r="E111" s="199" t="str">
        <f>E9</f>
        <v>50 - Elektroinstalace</v>
      </c>
      <c r="F111" s="208"/>
      <c r="G111" s="208"/>
      <c r="H111" s="208"/>
      <c r="L111" s="29"/>
    </row>
    <row r="112" spans="2:12" s="1" customFormat="1" ht="6.9" customHeight="1" x14ac:dyDescent="0.2">
      <c r="B112" s="29"/>
      <c r="L112" s="29"/>
    </row>
    <row r="113" spans="2:65" s="1" customFormat="1" ht="12" customHeight="1" x14ac:dyDescent="0.2">
      <c r="B113" s="29"/>
      <c r="C113" s="24" t="s">
        <v>20</v>
      </c>
      <c r="F113" s="22" t="str">
        <f>F12</f>
        <v xml:space="preserve"> </v>
      </c>
      <c r="I113" s="24" t="s">
        <v>22</v>
      </c>
      <c r="J113" s="49" t="str">
        <f>IF(J12="","",J12)</f>
        <v>8. 12. 2024</v>
      </c>
      <c r="L113" s="29"/>
    </row>
    <row r="114" spans="2:65" s="1" customFormat="1" ht="6.9" customHeight="1" x14ac:dyDescent="0.2">
      <c r="B114" s="29"/>
      <c r="L114" s="29"/>
    </row>
    <row r="115" spans="2:65" s="1" customFormat="1" ht="15.15" customHeight="1" x14ac:dyDescent="0.2">
      <c r="B115" s="29"/>
      <c r="C115" s="24" t="s">
        <v>24</v>
      </c>
      <c r="F115" s="22" t="str">
        <f>E15</f>
        <v xml:space="preserve"> </v>
      </c>
      <c r="I115" s="24" t="s">
        <v>30</v>
      </c>
      <c r="J115" s="27" t="str">
        <f>E21</f>
        <v xml:space="preserve"> </v>
      </c>
      <c r="L115" s="29"/>
    </row>
    <row r="116" spans="2:65" s="1" customFormat="1" ht="15.15" customHeight="1" x14ac:dyDescent="0.2">
      <c r="B116" s="29"/>
      <c r="C116" s="24" t="s">
        <v>28</v>
      </c>
      <c r="F116" s="22" t="str">
        <f>IF(E18="","",E18)</f>
        <v>Vyplň údaj</v>
      </c>
      <c r="I116" s="24" t="s">
        <v>33</v>
      </c>
      <c r="J116" s="27" t="str">
        <f>E24</f>
        <v>Klimešová Miroslava</v>
      </c>
      <c r="L116" s="29"/>
    </row>
    <row r="117" spans="2:65" s="1" customFormat="1" ht="10.35" customHeight="1" x14ac:dyDescent="0.2">
      <c r="B117" s="29"/>
      <c r="L117" s="29"/>
    </row>
    <row r="118" spans="2:65" s="10" customFormat="1" ht="29.25" customHeight="1" x14ac:dyDescent="0.2">
      <c r="B118" s="109"/>
      <c r="C118" s="110" t="s">
        <v>114</v>
      </c>
      <c r="D118" s="111" t="s">
        <v>61</v>
      </c>
      <c r="E118" s="111" t="s">
        <v>57</v>
      </c>
      <c r="F118" s="111" t="s">
        <v>58</v>
      </c>
      <c r="G118" s="111" t="s">
        <v>115</v>
      </c>
      <c r="H118" s="111" t="s">
        <v>116</v>
      </c>
      <c r="I118" s="111" t="s">
        <v>117</v>
      </c>
      <c r="J118" s="111" t="s">
        <v>107</v>
      </c>
      <c r="K118" s="112" t="s">
        <v>118</v>
      </c>
      <c r="L118" s="109"/>
      <c r="M118" s="56" t="s">
        <v>1</v>
      </c>
      <c r="N118" s="57" t="s">
        <v>40</v>
      </c>
      <c r="O118" s="57" t="s">
        <v>119</v>
      </c>
      <c r="P118" s="57" t="s">
        <v>120</v>
      </c>
      <c r="Q118" s="57" t="s">
        <v>121</v>
      </c>
      <c r="R118" s="57" t="s">
        <v>122</v>
      </c>
      <c r="S118" s="57" t="s">
        <v>123</v>
      </c>
      <c r="T118" s="58" t="s">
        <v>124</v>
      </c>
    </row>
    <row r="119" spans="2:65" s="1" customFormat="1" ht="22.95" customHeight="1" x14ac:dyDescent="0.3">
      <c r="B119" s="29"/>
      <c r="C119" s="61" t="s">
        <v>125</v>
      </c>
      <c r="J119" s="113">
        <f>BK119</f>
        <v>0</v>
      </c>
      <c r="L119" s="29"/>
      <c r="M119" s="59"/>
      <c r="N119" s="50"/>
      <c r="O119" s="50"/>
      <c r="P119" s="114">
        <f>P120+P192</f>
        <v>0</v>
      </c>
      <c r="Q119" s="50"/>
      <c r="R119" s="114">
        <f>R120+R192</f>
        <v>0.24571000000000004</v>
      </c>
      <c r="S119" s="50"/>
      <c r="T119" s="115">
        <f>T120+T192</f>
        <v>0</v>
      </c>
      <c r="AT119" s="14" t="s">
        <v>75</v>
      </c>
      <c r="AU119" s="14" t="s">
        <v>109</v>
      </c>
      <c r="BK119" s="116">
        <f>BK120+BK192</f>
        <v>0</v>
      </c>
    </row>
    <row r="120" spans="2:65" s="11" customFormat="1" ht="25.95" customHeight="1" x14ac:dyDescent="0.25">
      <c r="B120" s="117"/>
      <c r="D120" s="118" t="s">
        <v>75</v>
      </c>
      <c r="E120" s="119" t="s">
        <v>215</v>
      </c>
      <c r="F120" s="119" t="s">
        <v>216</v>
      </c>
      <c r="I120" s="120"/>
      <c r="J120" s="121">
        <f>BK120</f>
        <v>0</v>
      </c>
      <c r="L120" s="117"/>
      <c r="M120" s="122"/>
      <c r="P120" s="123">
        <f>P121</f>
        <v>0</v>
      </c>
      <c r="R120" s="123">
        <f>R121</f>
        <v>0.24571000000000004</v>
      </c>
      <c r="T120" s="124">
        <f>T121</f>
        <v>0</v>
      </c>
      <c r="AR120" s="118" t="s">
        <v>86</v>
      </c>
      <c r="AT120" s="125" t="s">
        <v>75</v>
      </c>
      <c r="AU120" s="125" t="s">
        <v>76</v>
      </c>
      <c r="AY120" s="118" t="s">
        <v>129</v>
      </c>
      <c r="BK120" s="126">
        <f>BK121</f>
        <v>0</v>
      </c>
    </row>
    <row r="121" spans="2:65" s="11" customFormat="1" ht="22.95" customHeight="1" x14ac:dyDescent="0.25">
      <c r="B121" s="117"/>
      <c r="D121" s="118" t="s">
        <v>75</v>
      </c>
      <c r="E121" s="140" t="s">
        <v>986</v>
      </c>
      <c r="F121" s="140" t="s">
        <v>987</v>
      </c>
      <c r="I121" s="120"/>
      <c r="J121" s="141">
        <f>BK121</f>
        <v>0</v>
      </c>
      <c r="L121" s="117"/>
      <c r="M121" s="122"/>
      <c r="P121" s="123">
        <f>SUM(P122:P191)</f>
        <v>0</v>
      </c>
      <c r="R121" s="123">
        <f>SUM(R122:R191)</f>
        <v>0.24571000000000004</v>
      </c>
      <c r="T121" s="124">
        <f>SUM(T122:T191)</f>
        <v>0</v>
      </c>
      <c r="AR121" s="118" t="s">
        <v>86</v>
      </c>
      <c r="AT121" s="125" t="s">
        <v>75</v>
      </c>
      <c r="AU121" s="125" t="s">
        <v>84</v>
      </c>
      <c r="AY121" s="118" t="s">
        <v>129</v>
      </c>
      <c r="BK121" s="126">
        <f>SUM(BK122:BK191)</f>
        <v>0</v>
      </c>
    </row>
    <row r="122" spans="2:65" s="1" customFormat="1" ht="24.15" customHeight="1" x14ac:dyDescent="0.2">
      <c r="B122" s="29"/>
      <c r="C122" s="127" t="s">
        <v>84</v>
      </c>
      <c r="D122" s="127" t="s">
        <v>130</v>
      </c>
      <c r="E122" s="128" t="s">
        <v>988</v>
      </c>
      <c r="F122" s="129" t="s">
        <v>989</v>
      </c>
      <c r="G122" s="130" t="s">
        <v>243</v>
      </c>
      <c r="H122" s="131">
        <v>220</v>
      </c>
      <c r="I122" s="132"/>
      <c r="J122" s="133">
        <f>ROUND(I122*H122,2)</f>
        <v>0</v>
      </c>
      <c r="K122" s="129" t="s">
        <v>165</v>
      </c>
      <c r="L122" s="29"/>
      <c r="M122" s="134" t="s">
        <v>1</v>
      </c>
      <c r="N122" s="135" t="s">
        <v>41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221</v>
      </c>
      <c r="AT122" s="138" t="s">
        <v>130</v>
      </c>
      <c r="AU122" s="138" t="s">
        <v>86</v>
      </c>
      <c r="AY122" s="14" t="s">
        <v>129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4" t="s">
        <v>84</v>
      </c>
      <c r="BK122" s="139">
        <f>ROUND(I122*H122,2)</f>
        <v>0</v>
      </c>
      <c r="BL122" s="14" t="s">
        <v>221</v>
      </c>
      <c r="BM122" s="138" t="s">
        <v>990</v>
      </c>
    </row>
    <row r="123" spans="2:65" s="1" customFormat="1" ht="21.75" customHeight="1" x14ac:dyDescent="0.2">
      <c r="B123" s="29"/>
      <c r="C123" s="158" t="s">
        <v>86</v>
      </c>
      <c r="D123" s="158" t="s">
        <v>304</v>
      </c>
      <c r="E123" s="159" t="s">
        <v>991</v>
      </c>
      <c r="F123" s="160" t="s">
        <v>992</v>
      </c>
      <c r="G123" s="161" t="s">
        <v>243</v>
      </c>
      <c r="H123" s="162">
        <v>231</v>
      </c>
      <c r="I123" s="163"/>
      <c r="J123" s="164">
        <f>ROUND(I123*H123,2)</f>
        <v>0</v>
      </c>
      <c r="K123" s="160" t="s">
        <v>165</v>
      </c>
      <c r="L123" s="165"/>
      <c r="M123" s="166" t="s">
        <v>1</v>
      </c>
      <c r="N123" s="167" t="s">
        <v>41</v>
      </c>
      <c r="P123" s="136">
        <f>O123*H123</f>
        <v>0</v>
      </c>
      <c r="Q123" s="136">
        <v>2.0000000000000001E-4</v>
      </c>
      <c r="R123" s="136">
        <f>Q123*H123</f>
        <v>4.6200000000000005E-2</v>
      </c>
      <c r="S123" s="136">
        <v>0</v>
      </c>
      <c r="T123" s="137">
        <f>S123*H123</f>
        <v>0</v>
      </c>
      <c r="AR123" s="138" t="s">
        <v>318</v>
      </c>
      <c r="AT123" s="138" t="s">
        <v>304</v>
      </c>
      <c r="AU123" s="138" t="s">
        <v>86</v>
      </c>
      <c r="AY123" s="14" t="s">
        <v>129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4" t="s">
        <v>84</v>
      </c>
      <c r="BK123" s="139">
        <f>ROUND(I123*H123,2)</f>
        <v>0</v>
      </c>
      <c r="BL123" s="14" t="s">
        <v>221</v>
      </c>
      <c r="BM123" s="138" t="s">
        <v>993</v>
      </c>
    </row>
    <row r="124" spans="2:65" s="12" customFormat="1" x14ac:dyDescent="0.2">
      <c r="B124" s="147"/>
      <c r="D124" s="148" t="s">
        <v>167</v>
      </c>
      <c r="E124" s="149" t="s">
        <v>1</v>
      </c>
      <c r="F124" s="150" t="s">
        <v>994</v>
      </c>
      <c r="H124" s="151">
        <v>231</v>
      </c>
      <c r="I124" s="152"/>
      <c r="L124" s="147"/>
      <c r="M124" s="153"/>
      <c r="T124" s="154"/>
      <c r="AT124" s="149" t="s">
        <v>167</v>
      </c>
      <c r="AU124" s="149" t="s">
        <v>86</v>
      </c>
      <c r="AV124" s="12" t="s">
        <v>86</v>
      </c>
      <c r="AW124" s="12" t="s">
        <v>32</v>
      </c>
      <c r="AX124" s="12" t="s">
        <v>84</v>
      </c>
      <c r="AY124" s="149" t="s">
        <v>129</v>
      </c>
    </row>
    <row r="125" spans="2:65" s="1" customFormat="1" ht="21.75" customHeight="1" x14ac:dyDescent="0.2">
      <c r="B125" s="29"/>
      <c r="C125" s="127" t="s">
        <v>145</v>
      </c>
      <c r="D125" s="127" t="s">
        <v>130</v>
      </c>
      <c r="E125" s="128" t="s">
        <v>995</v>
      </c>
      <c r="F125" s="129" t="s">
        <v>996</v>
      </c>
      <c r="G125" s="130" t="s">
        <v>302</v>
      </c>
      <c r="H125" s="131">
        <v>14</v>
      </c>
      <c r="I125" s="132"/>
      <c r="J125" s="133">
        <f t="shared" ref="J125:J130" si="0">ROUND(I125*H125,2)</f>
        <v>0</v>
      </c>
      <c r="K125" s="129" t="s">
        <v>165</v>
      </c>
      <c r="L125" s="29"/>
      <c r="M125" s="134" t="s">
        <v>1</v>
      </c>
      <c r="N125" s="135" t="s">
        <v>41</v>
      </c>
      <c r="P125" s="136">
        <f t="shared" ref="P125:P130" si="1">O125*H125</f>
        <v>0</v>
      </c>
      <c r="Q125" s="136">
        <v>0</v>
      </c>
      <c r="R125" s="136">
        <f t="shared" ref="R125:R130" si="2">Q125*H125</f>
        <v>0</v>
      </c>
      <c r="S125" s="136">
        <v>0</v>
      </c>
      <c r="T125" s="137">
        <f t="shared" ref="T125:T130" si="3">S125*H125</f>
        <v>0</v>
      </c>
      <c r="AR125" s="138" t="s">
        <v>221</v>
      </c>
      <c r="AT125" s="138" t="s">
        <v>130</v>
      </c>
      <c r="AU125" s="138" t="s">
        <v>86</v>
      </c>
      <c r="AY125" s="14" t="s">
        <v>129</v>
      </c>
      <c r="BE125" s="139">
        <f t="shared" ref="BE125:BE130" si="4">IF(N125="základní",J125,0)</f>
        <v>0</v>
      </c>
      <c r="BF125" s="139">
        <f t="shared" ref="BF125:BF130" si="5">IF(N125="snížená",J125,0)</f>
        <v>0</v>
      </c>
      <c r="BG125" s="139">
        <f t="shared" ref="BG125:BG130" si="6">IF(N125="zákl. přenesená",J125,0)</f>
        <v>0</v>
      </c>
      <c r="BH125" s="139">
        <f t="shared" ref="BH125:BH130" si="7">IF(N125="sníž. přenesená",J125,0)</f>
        <v>0</v>
      </c>
      <c r="BI125" s="139">
        <f t="shared" ref="BI125:BI130" si="8">IF(N125="nulová",J125,0)</f>
        <v>0</v>
      </c>
      <c r="BJ125" s="14" t="s">
        <v>84</v>
      </c>
      <c r="BK125" s="139">
        <f t="shared" ref="BK125:BK130" si="9">ROUND(I125*H125,2)</f>
        <v>0</v>
      </c>
      <c r="BL125" s="14" t="s">
        <v>221</v>
      </c>
      <c r="BM125" s="138" t="s">
        <v>997</v>
      </c>
    </row>
    <row r="126" spans="2:65" s="1" customFormat="1" ht="21.75" customHeight="1" x14ac:dyDescent="0.2">
      <c r="B126" s="29"/>
      <c r="C126" s="158" t="s">
        <v>128</v>
      </c>
      <c r="D126" s="158" t="s">
        <v>304</v>
      </c>
      <c r="E126" s="159" t="s">
        <v>998</v>
      </c>
      <c r="F126" s="160" t="s">
        <v>999</v>
      </c>
      <c r="G126" s="161" t="s">
        <v>302</v>
      </c>
      <c r="H126" s="162">
        <v>14</v>
      </c>
      <c r="I126" s="163"/>
      <c r="J126" s="164">
        <f t="shared" si="0"/>
        <v>0</v>
      </c>
      <c r="K126" s="160" t="s">
        <v>165</v>
      </c>
      <c r="L126" s="165"/>
      <c r="M126" s="166" t="s">
        <v>1</v>
      </c>
      <c r="N126" s="167" t="s">
        <v>41</v>
      </c>
      <c r="P126" s="136">
        <f t="shared" si="1"/>
        <v>0</v>
      </c>
      <c r="Q126" s="136">
        <v>4.0000000000000003E-5</v>
      </c>
      <c r="R126" s="136">
        <f t="shared" si="2"/>
        <v>5.6000000000000006E-4</v>
      </c>
      <c r="S126" s="136">
        <v>0</v>
      </c>
      <c r="T126" s="137">
        <f t="shared" si="3"/>
        <v>0</v>
      </c>
      <c r="AR126" s="138" t="s">
        <v>318</v>
      </c>
      <c r="AT126" s="138" t="s">
        <v>304</v>
      </c>
      <c r="AU126" s="138" t="s">
        <v>86</v>
      </c>
      <c r="AY126" s="14" t="s">
        <v>129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4" t="s">
        <v>84</v>
      </c>
      <c r="BK126" s="139">
        <f t="shared" si="9"/>
        <v>0</v>
      </c>
      <c r="BL126" s="14" t="s">
        <v>221</v>
      </c>
      <c r="BM126" s="138" t="s">
        <v>1000</v>
      </c>
    </row>
    <row r="127" spans="2:65" s="1" customFormat="1" ht="16.5" customHeight="1" x14ac:dyDescent="0.2">
      <c r="B127" s="29"/>
      <c r="C127" s="127" t="s">
        <v>142</v>
      </c>
      <c r="D127" s="127" t="s">
        <v>130</v>
      </c>
      <c r="E127" s="128" t="s">
        <v>1001</v>
      </c>
      <c r="F127" s="129" t="s">
        <v>1002</v>
      </c>
      <c r="G127" s="130" t="s">
        <v>302</v>
      </c>
      <c r="H127" s="131">
        <v>36</v>
      </c>
      <c r="I127" s="132"/>
      <c r="J127" s="133">
        <f t="shared" si="0"/>
        <v>0</v>
      </c>
      <c r="K127" s="129" t="s">
        <v>165</v>
      </c>
      <c r="L127" s="29"/>
      <c r="M127" s="134" t="s">
        <v>1</v>
      </c>
      <c r="N127" s="135" t="s">
        <v>41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221</v>
      </c>
      <c r="AT127" s="138" t="s">
        <v>130</v>
      </c>
      <c r="AU127" s="138" t="s">
        <v>86</v>
      </c>
      <c r="AY127" s="14" t="s">
        <v>129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4" t="s">
        <v>84</v>
      </c>
      <c r="BK127" s="139">
        <f t="shared" si="9"/>
        <v>0</v>
      </c>
      <c r="BL127" s="14" t="s">
        <v>221</v>
      </c>
      <c r="BM127" s="138" t="s">
        <v>1003</v>
      </c>
    </row>
    <row r="128" spans="2:65" s="1" customFormat="1" ht="24.15" customHeight="1" x14ac:dyDescent="0.2">
      <c r="B128" s="29"/>
      <c r="C128" s="158" t="s">
        <v>191</v>
      </c>
      <c r="D128" s="158" t="s">
        <v>304</v>
      </c>
      <c r="E128" s="159" t="s">
        <v>1004</v>
      </c>
      <c r="F128" s="160" t="s">
        <v>1005</v>
      </c>
      <c r="G128" s="161" t="s">
        <v>302</v>
      </c>
      <c r="H128" s="162">
        <v>36</v>
      </c>
      <c r="I128" s="163"/>
      <c r="J128" s="164">
        <f t="shared" si="0"/>
        <v>0</v>
      </c>
      <c r="K128" s="160" t="s">
        <v>165</v>
      </c>
      <c r="L128" s="165"/>
      <c r="M128" s="166" t="s">
        <v>1</v>
      </c>
      <c r="N128" s="167" t="s">
        <v>41</v>
      </c>
      <c r="P128" s="136">
        <f t="shared" si="1"/>
        <v>0</v>
      </c>
      <c r="Q128" s="136">
        <v>9.0000000000000006E-5</v>
      </c>
      <c r="R128" s="136">
        <f t="shared" si="2"/>
        <v>3.2400000000000003E-3</v>
      </c>
      <c r="S128" s="136">
        <v>0</v>
      </c>
      <c r="T128" s="137">
        <f t="shared" si="3"/>
        <v>0</v>
      </c>
      <c r="AR128" s="138" t="s">
        <v>318</v>
      </c>
      <c r="AT128" s="138" t="s">
        <v>304</v>
      </c>
      <c r="AU128" s="138" t="s">
        <v>86</v>
      </c>
      <c r="AY128" s="14" t="s">
        <v>129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4" t="s">
        <v>84</v>
      </c>
      <c r="BK128" s="139">
        <f t="shared" si="9"/>
        <v>0</v>
      </c>
      <c r="BL128" s="14" t="s">
        <v>221</v>
      </c>
      <c r="BM128" s="138" t="s">
        <v>1006</v>
      </c>
    </row>
    <row r="129" spans="2:65" s="1" customFormat="1" ht="24.15" customHeight="1" x14ac:dyDescent="0.2">
      <c r="B129" s="29"/>
      <c r="C129" s="127" t="s">
        <v>196</v>
      </c>
      <c r="D129" s="127" t="s">
        <v>130</v>
      </c>
      <c r="E129" s="128" t="s">
        <v>1007</v>
      </c>
      <c r="F129" s="129" t="s">
        <v>1008</v>
      </c>
      <c r="G129" s="130" t="s">
        <v>243</v>
      </c>
      <c r="H129" s="131">
        <v>50</v>
      </c>
      <c r="I129" s="132"/>
      <c r="J129" s="133">
        <f t="shared" si="0"/>
        <v>0</v>
      </c>
      <c r="K129" s="129" t="s">
        <v>165</v>
      </c>
      <c r="L129" s="29"/>
      <c r="M129" s="134" t="s">
        <v>1</v>
      </c>
      <c r="N129" s="135" t="s">
        <v>41</v>
      </c>
      <c r="P129" s="136">
        <f t="shared" si="1"/>
        <v>0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221</v>
      </c>
      <c r="AT129" s="138" t="s">
        <v>130</v>
      </c>
      <c r="AU129" s="138" t="s">
        <v>86</v>
      </c>
      <c r="AY129" s="14" t="s">
        <v>129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4" t="s">
        <v>84</v>
      </c>
      <c r="BK129" s="139">
        <f t="shared" si="9"/>
        <v>0</v>
      </c>
      <c r="BL129" s="14" t="s">
        <v>221</v>
      </c>
      <c r="BM129" s="138" t="s">
        <v>1009</v>
      </c>
    </row>
    <row r="130" spans="2:65" s="1" customFormat="1" ht="24.15" customHeight="1" x14ac:dyDescent="0.2">
      <c r="B130" s="29"/>
      <c r="C130" s="158" t="s">
        <v>200</v>
      </c>
      <c r="D130" s="158" t="s">
        <v>304</v>
      </c>
      <c r="E130" s="159" t="s">
        <v>1010</v>
      </c>
      <c r="F130" s="160" t="s">
        <v>1011</v>
      </c>
      <c r="G130" s="161" t="s">
        <v>243</v>
      </c>
      <c r="H130" s="162">
        <v>57.5</v>
      </c>
      <c r="I130" s="163"/>
      <c r="J130" s="164">
        <f t="shared" si="0"/>
        <v>0</v>
      </c>
      <c r="K130" s="160" t="s">
        <v>165</v>
      </c>
      <c r="L130" s="165"/>
      <c r="M130" s="166" t="s">
        <v>1</v>
      </c>
      <c r="N130" s="167" t="s">
        <v>41</v>
      </c>
      <c r="P130" s="136">
        <f t="shared" si="1"/>
        <v>0</v>
      </c>
      <c r="Q130" s="136">
        <v>6.9999999999999994E-5</v>
      </c>
      <c r="R130" s="136">
        <f t="shared" si="2"/>
        <v>4.0249999999999999E-3</v>
      </c>
      <c r="S130" s="136">
        <v>0</v>
      </c>
      <c r="T130" s="137">
        <f t="shared" si="3"/>
        <v>0</v>
      </c>
      <c r="AR130" s="138" t="s">
        <v>318</v>
      </c>
      <c r="AT130" s="138" t="s">
        <v>304</v>
      </c>
      <c r="AU130" s="138" t="s">
        <v>86</v>
      </c>
      <c r="AY130" s="14" t="s">
        <v>129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4" t="s">
        <v>84</v>
      </c>
      <c r="BK130" s="139">
        <f t="shared" si="9"/>
        <v>0</v>
      </c>
      <c r="BL130" s="14" t="s">
        <v>221</v>
      </c>
      <c r="BM130" s="138" t="s">
        <v>1012</v>
      </c>
    </row>
    <row r="131" spans="2:65" s="12" customFormat="1" x14ac:dyDescent="0.2">
      <c r="B131" s="147"/>
      <c r="D131" s="148" t="s">
        <v>167</v>
      </c>
      <c r="E131" s="149" t="s">
        <v>1</v>
      </c>
      <c r="F131" s="150" t="s">
        <v>1013</v>
      </c>
      <c r="H131" s="151">
        <v>57.5</v>
      </c>
      <c r="I131" s="152"/>
      <c r="L131" s="147"/>
      <c r="M131" s="153"/>
      <c r="T131" s="154"/>
      <c r="AT131" s="149" t="s">
        <v>167</v>
      </c>
      <c r="AU131" s="149" t="s">
        <v>86</v>
      </c>
      <c r="AV131" s="12" t="s">
        <v>86</v>
      </c>
      <c r="AW131" s="12" t="s">
        <v>32</v>
      </c>
      <c r="AX131" s="12" t="s">
        <v>84</v>
      </c>
      <c r="AY131" s="149" t="s">
        <v>129</v>
      </c>
    </row>
    <row r="132" spans="2:65" s="1" customFormat="1" ht="24.15" customHeight="1" x14ac:dyDescent="0.2">
      <c r="B132" s="29"/>
      <c r="C132" s="127" t="s">
        <v>160</v>
      </c>
      <c r="D132" s="127" t="s">
        <v>130</v>
      </c>
      <c r="E132" s="128" t="s">
        <v>1014</v>
      </c>
      <c r="F132" s="129" t="s">
        <v>1015</v>
      </c>
      <c r="G132" s="130" t="s">
        <v>243</v>
      </c>
      <c r="H132" s="131">
        <v>620</v>
      </c>
      <c r="I132" s="132"/>
      <c r="J132" s="133">
        <f>ROUND(I132*H132,2)</f>
        <v>0</v>
      </c>
      <c r="K132" s="129" t="s">
        <v>165</v>
      </c>
      <c r="L132" s="29"/>
      <c r="M132" s="134" t="s">
        <v>1</v>
      </c>
      <c r="N132" s="135" t="s">
        <v>41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221</v>
      </c>
      <c r="AT132" s="138" t="s">
        <v>130</v>
      </c>
      <c r="AU132" s="138" t="s">
        <v>86</v>
      </c>
      <c r="AY132" s="14" t="s">
        <v>129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4" t="s">
        <v>84</v>
      </c>
      <c r="BK132" s="139">
        <f>ROUND(I132*H132,2)</f>
        <v>0</v>
      </c>
      <c r="BL132" s="14" t="s">
        <v>221</v>
      </c>
      <c r="BM132" s="138" t="s">
        <v>1016</v>
      </c>
    </row>
    <row r="133" spans="2:65" s="1" customFormat="1" ht="24.15" customHeight="1" x14ac:dyDescent="0.2">
      <c r="B133" s="29"/>
      <c r="C133" s="158" t="s">
        <v>87</v>
      </c>
      <c r="D133" s="158" t="s">
        <v>304</v>
      </c>
      <c r="E133" s="159" t="s">
        <v>1017</v>
      </c>
      <c r="F133" s="160" t="s">
        <v>1018</v>
      </c>
      <c r="G133" s="161" t="s">
        <v>243</v>
      </c>
      <c r="H133" s="162">
        <v>713</v>
      </c>
      <c r="I133" s="163"/>
      <c r="J133" s="164">
        <f>ROUND(I133*H133,2)</f>
        <v>0</v>
      </c>
      <c r="K133" s="160" t="s">
        <v>165</v>
      </c>
      <c r="L133" s="165"/>
      <c r="M133" s="166" t="s">
        <v>1</v>
      </c>
      <c r="N133" s="167" t="s">
        <v>41</v>
      </c>
      <c r="P133" s="136">
        <f>O133*H133</f>
        <v>0</v>
      </c>
      <c r="Q133" s="136">
        <v>1.2E-4</v>
      </c>
      <c r="R133" s="136">
        <f>Q133*H133</f>
        <v>8.5559999999999997E-2</v>
      </c>
      <c r="S133" s="136">
        <v>0</v>
      </c>
      <c r="T133" s="137">
        <f>S133*H133</f>
        <v>0</v>
      </c>
      <c r="AR133" s="138" t="s">
        <v>318</v>
      </c>
      <c r="AT133" s="138" t="s">
        <v>304</v>
      </c>
      <c r="AU133" s="138" t="s">
        <v>86</v>
      </c>
      <c r="AY133" s="14" t="s">
        <v>129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4" t="s">
        <v>84</v>
      </c>
      <c r="BK133" s="139">
        <f>ROUND(I133*H133,2)</f>
        <v>0</v>
      </c>
      <c r="BL133" s="14" t="s">
        <v>221</v>
      </c>
      <c r="BM133" s="138" t="s">
        <v>1019</v>
      </c>
    </row>
    <row r="134" spans="2:65" s="12" customFormat="1" x14ac:dyDescent="0.2">
      <c r="B134" s="147"/>
      <c r="D134" s="148" t="s">
        <v>167</v>
      </c>
      <c r="E134" s="149" t="s">
        <v>1</v>
      </c>
      <c r="F134" s="150" t="s">
        <v>1020</v>
      </c>
      <c r="H134" s="151">
        <v>713</v>
      </c>
      <c r="I134" s="152"/>
      <c r="L134" s="147"/>
      <c r="M134" s="153"/>
      <c r="T134" s="154"/>
      <c r="AT134" s="149" t="s">
        <v>167</v>
      </c>
      <c r="AU134" s="149" t="s">
        <v>86</v>
      </c>
      <c r="AV134" s="12" t="s">
        <v>86</v>
      </c>
      <c r="AW134" s="12" t="s">
        <v>32</v>
      </c>
      <c r="AX134" s="12" t="s">
        <v>84</v>
      </c>
      <c r="AY134" s="149" t="s">
        <v>129</v>
      </c>
    </row>
    <row r="135" spans="2:65" s="1" customFormat="1" ht="33" customHeight="1" x14ac:dyDescent="0.2">
      <c r="B135" s="29"/>
      <c r="C135" s="127" t="s">
        <v>211</v>
      </c>
      <c r="D135" s="127" t="s">
        <v>130</v>
      </c>
      <c r="E135" s="128" t="s">
        <v>1021</v>
      </c>
      <c r="F135" s="129" t="s">
        <v>1022</v>
      </c>
      <c r="G135" s="130" t="s">
        <v>243</v>
      </c>
      <c r="H135" s="131">
        <v>320</v>
      </c>
      <c r="I135" s="132"/>
      <c r="J135" s="133">
        <f>ROUND(I135*H135,2)</f>
        <v>0</v>
      </c>
      <c r="K135" s="129" t="s">
        <v>165</v>
      </c>
      <c r="L135" s="29"/>
      <c r="M135" s="134" t="s">
        <v>1</v>
      </c>
      <c r="N135" s="135" t="s">
        <v>41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221</v>
      </c>
      <c r="AT135" s="138" t="s">
        <v>130</v>
      </c>
      <c r="AU135" s="138" t="s">
        <v>86</v>
      </c>
      <c r="AY135" s="14" t="s">
        <v>129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4" t="s">
        <v>84</v>
      </c>
      <c r="BK135" s="139">
        <f>ROUND(I135*H135,2)</f>
        <v>0</v>
      </c>
      <c r="BL135" s="14" t="s">
        <v>221</v>
      </c>
      <c r="BM135" s="138" t="s">
        <v>1023</v>
      </c>
    </row>
    <row r="136" spans="2:65" s="1" customFormat="1" ht="24.15" customHeight="1" x14ac:dyDescent="0.2">
      <c r="B136" s="29"/>
      <c r="C136" s="158" t="s">
        <v>8</v>
      </c>
      <c r="D136" s="158" t="s">
        <v>304</v>
      </c>
      <c r="E136" s="159" t="s">
        <v>1024</v>
      </c>
      <c r="F136" s="160" t="s">
        <v>1025</v>
      </c>
      <c r="G136" s="161" t="s">
        <v>243</v>
      </c>
      <c r="H136" s="162">
        <v>368</v>
      </c>
      <c r="I136" s="163"/>
      <c r="J136" s="164">
        <f>ROUND(I136*H136,2)</f>
        <v>0</v>
      </c>
      <c r="K136" s="160" t="s">
        <v>165</v>
      </c>
      <c r="L136" s="165"/>
      <c r="M136" s="166" t="s">
        <v>1</v>
      </c>
      <c r="N136" s="167" t="s">
        <v>41</v>
      </c>
      <c r="P136" s="136">
        <f>O136*H136</f>
        <v>0</v>
      </c>
      <c r="Q136" s="136">
        <v>1.7000000000000001E-4</v>
      </c>
      <c r="R136" s="136">
        <f>Q136*H136</f>
        <v>6.2560000000000004E-2</v>
      </c>
      <c r="S136" s="136">
        <v>0</v>
      </c>
      <c r="T136" s="137">
        <f>S136*H136</f>
        <v>0</v>
      </c>
      <c r="AR136" s="138" t="s">
        <v>318</v>
      </c>
      <c r="AT136" s="138" t="s">
        <v>304</v>
      </c>
      <c r="AU136" s="138" t="s">
        <v>86</v>
      </c>
      <c r="AY136" s="14" t="s">
        <v>129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4" t="s">
        <v>84</v>
      </c>
      <c r="BK136" s="139">
        <f>ROUND(I136*H136,2)</f>
        <v>0</v>
      </c>
      <c r="BL136" s="14" t="s">
        <v>221</v>
      </c>
      <c r="BM136" s="138" t="s">
        <v>1026</v>
      </c>
    </row>
    <row r="137" spans="2:65" s="12" customFormat="1" x14ac:dyDescent="0.2">
      <c r="B137" s="147"/>
      <c r="D137" s="148" t="s">
        <v>167</v>
      </c>
      <c r="E137" s="149" t="s">
        <v>1</v>
      </c>
      <c r="F137" s="150" t="s">
        <v>1027</v>
      </c>
      <c r="H137" s="151">
        <v>368</v>
      </c>
      <c r="I137" s="152"/>
      <c r="L137" s="147"/>
      <c r="M137" s="153"/>
      <c r="T137" s="154"/>
      <c r="AT137" s="149" t="s">
        <v>167</v>
      </c>
      <c r="AU137" s="149" t="s">
        <v>86</v>
      </c>
      <c r="AV137" s="12" t="s">
        <v>86</v>
      </c>
      <c r="AW137" s="12" t="s">
        <v>32</v>
      </c>
      <c r="AX137" s="12" t="s">
        <v>84</v>
      </c>
      <c r="AY137" s="149" t="s">
        <v>129</v>
      </c>
    </row>
    <row r="138" spans="2:65" s="1" customFormat="1" ht="24.15" customHeight="1" x14ac:dyDescent="0.2">
      <c r="B138" s="29"/>
      <c r="C138" s="127" t="s">
        <v>225</v>
      </c>
      <c r="D138" s="127" t="s">
        <v>130</v>
      </c>
      <c r="E138" s="128" t="s">
        <v>1028</v>
      </c>
      <c r="F138" s="129" t="s">
        <v>1029</v>
      </c>
      <c r="G138" s="130" t="s">
        <v>243</v>
      </c>
      <c r="H138" s="131">
        <v>20</v>
      </c>
      <c r="I138" s="132"/>
      <c r="J138" s="133">
        <f>ROUND(I138*H138,2)</f>
        <v>0</v>
      </c>
      <c r="K138" s="129" t="s">
        <v>165</v>
      </c>
      <c r="L138" s="29"/>
      <c r="M138" s="134" t="s">
        <v>1</v>
      </c>
      <c r="N138" s="135" t="s">
        <v>41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221</v>
      </c>
      <c r="AT138" s="138" t="s">
        <v>130</v>
      </c>
      <c r="AU138" s="138" t="s">
        <v>86</v>
      </c>
      <c r="AY138" s="14" t="s">
        <v>129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4" t="s">
        <v>84</v>
      </c>
      <c r="BK138" s="139">
        <f>ROUND(I138*H138,2)</f>
        <v>0</v>
      </c>
      <c r="BL138" s="14" t="s">
        <v>221</v>
      </c>
      <c r="BM138" s="138" t="s">
        <v>1030</v>
      </c>
    </row>
    <row r="139" spans="2:65" s="1" customFormat="1" ht="24.15" customHeight="1" x14ac:dyDescent="0.2">
      <c r="B139" s="29"/>
      <c r="C139" s="158" t="s">
        <v>229</v>
      </c>
      <c r="D139" s="158" t="s">
        <v>304</v>
      </c>
      <c r="E139" s="159" t="s">
        <v>1031</v>
      </c>
      <c r="F139" s="160" t="s">
        <v>1032</v>
      </c>
      <c r="G139" s="161" t="s">
        <v>243</v>
      </c>
      <c r="H139" s="162">
        <v>23</v>
      </c>
      <c r="I139" s="163"/>
      <c r="J139" s="164">
        <f>ROUND(I139*H139,2)</f>
        <v>0</v>
      </c>
      <c r="K139" s="160" t="s">
        <v>165</v>
      </c>
      <c r="L139" s="165"/>
      <c r="M139" s="166" t="s">
        <v>1</v>
      </c>
      <c r="N139" s="167" t="s">
        <v>41</v>
      </c>
      <c r="P139" s="136">
        <f>O139*H139</f>
        <v>0</v>
      </c>
      <c r="Q139" s="136">
        <v>5.2999999999999998E-4</v>
      </c>
      <c r="R139" s="136">
        <f>Q139*H139</f>
        <v>1.2189999999999999E-2</v>
      </c>
      <c r="S139" s="136">
        <v>0</v>
      </c>
      <c r="T139" s="137">
        <f>S139*H139</f>
        <v>0</v>
      </c>
      <c r="AR139" s="138" t="s">
        <v>318</v>
      </c>
      <c r="AT139" s="138" t="s">
        <v>304</v>
      </c>
      <c r="AU139" s="138" t="s">
        <v>86</v>
      </c>
      <c r="AY139" s="14" t="s">
        <v>129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4" t="s">
        <v>84</v>
      </c>
      <c r="BK139" s="139">
        <f>ROUND(I139*H139,2)</f>
        <v>0</v>
      </c>
      <c r="BL139" s="14" t="s">
        <v>221</v>
      </c>
      <c r="BM139" s="138" t="s">
        <v>1033</v>
      </c>
    </row>
    <row r="140" spans="2:65" s="12" customFormat="1" x14ac:dyDescent="0.2">
      <c r="B140" s="147"/>
      <c r="D140" s="148" t="s">
        <v>167</v>
      </c>
      <c r="E140" s="149" t="s">
        <v>1</v>
      </c>
      <c r="F140" s="150" t="s">
        <v>1034</v>
      </c>
      <c r="H140" s="151">
        <v>23</v>
      </c>
      <c r="I140" s="152"/>
      <c r="L140" s="147"/>
      <c r="M140" s="153"/>
      <c r="T140" s="154"/>
      <c r="AT140" s="149" t="s">
        <v>167</v>
      </c>
      <c r="AU140" s="149" t="s">
        <v>86</v>
      </c>
      <c r="AV140" s="12" t="s">
        <v>86</v>
      </c>
      <c r="AW140" s="12" t="s">
        <v>32</v>
      </c>
      <c r="AX140" s="12" t="s">
        <v>84</v>
      </c>
      <c r="AY140" s="149" t="s">
        <v>129</v>
      </c>
    </row>
    <row r="141" spans="2:65" s="1" customFormat="1" ht="24.15" customHeight="1" x14ac:dyDescent="0.2">
      <c r="B141" s="29"/>
      <c r="C141" s="127" t="s">
        <v>235</v>
      </c>
      <c r="D141" s="127" t="s">
        <v>130</v>
      </c>
      <c r="E141" s="128" t="s">
        <v>1035</v>
      </c>
      <c r="F141" s="129" t="s">
        <v>1036</v>
      </c>
      <c r="G141" s="130" t="s">
        <v>243</v>
      </c>
      <c r="H141" s="131">
        <v>30</v>
      </c>
      <c r="I141" s="132"/>
      <c r="J141" s="133">
        <f>ROUND(I141*H141,2)</f>
        <v>0</v>
      </c>
      <c r="K141" s="129" t="s">
        <v>165</v>
      </c>
      <c r="L141" s="29"/>
      <c r="M141" s="134" t="s">
        <v>1</v>
      </c>
      <c r="N141" s="135" t="s">
        <v>41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221</v>
      </c>
      <c r="AT141" s="138" t="s">
        <v>130</v>
      </c>
      <c r="AU141" s="138" t="s">
        <v>86</v>
      </c>
      <c r="AY141" s="14" t="s">
        <v>129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4" t="s">
        <v>84</v>
      </c>
      <c r="BK141" s="139">
        <f>ROUND(I141*H141,2)</f>
        <v>0</v>
      </c>
      <c r="BL141" s="14" t="s">
        <v>221</v>
      </c>
      <c r="BM141" s="138" t="s">
        <v>1037</v>
      </c>
    </row>
    <row r="142" spans="2:65" s="1" customFormat="1" ht="24.15" customHeight="1" x14ac:dyDescent="0.2">
      <c r="B142" s="29"/>
      <c r="C142" s="158" t="s">
        <v>221</v>
      </c>
      <c r="D142" s="158" t="s">
        <v>304</v>
      </c>
      <c r="E142" s="159" t="s">
        <v>1038</v>
      </c>
      <c r="F142" s="160" t="s">
        <v>1039</v>
      </c>
      <c r="G142" s="161" t="s">
        <v>243</v>
      </c>
      <c r="H142" s="162">
        <v>34.5</v>
      </c>
      <c r="I142" s="163"/>
      <c r="J142" s="164">
        <f>ROUND(I142*H142,2)</f>
        <v>0</v>
      </c>
      <c r="K142" s="160" t="s">
        <v>165</v>
      </c>
      <c r="L142" s="165"/>
      <c r="M142" s="166" t="s">
        <v>1</v>
      </c>
      <c r="N142" s="167" t="s">
        <v>41</v>
      </c>
      <c r="P142" s="136">
        <f>O142*H142</f>
        <v>0</v>
      </c>
      <c r="Q142" s="136">
        <v>4.8999999999999998E-4</v>
      </c>
      <c r="R142" s="136">
        <f>Q142*H142</f>
        <v>1.6905E-2</v>
      </c>
      <c r="S142" s="136">
        <v>0</v>
      </c>
      <c r="T142" s="137">
        <f>S142*H142</f>
        <v>0</v>
      </c>
      <c r="AR142" s="138" t="s">
        <v>318</v>
      </c>
      <c r="AT142" s="138" t="s">
        <v>304</v>
      </c>
      <c r="AU142" s="138" t="s">
        <v>86</v>
      </c>
      <c r="AY142" s="14" t="s">
        <v>129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4" t="s">
        <v>84</v>
      </c>
      <c r="BK142" s="139">
        <f>ROUND(I142*H142,2)</f>
        <v>0</v>
      </c>
      <c r="BL142" s="14" t="s">
        <v>221</v>
      </c>
      <c r="BM142" s="138" t="s">
        <v>1040</v>
      </c>
    </row>
    <row r="143" spans="2:65" s="12" customFormat="1" x14ac:dyDescent="0.2">
      <c r="B143" s="147"/>
      <c r="D143" s="148" t="s">
        <v>167</v>
      </c>
      <c r="E143" s="149" t="s">
        <v>1</v>
      </c>
      <c r="F143" s="150" t="s">
        <v>1041</v>
      </c>
      <c r="H143" s="151">
        <v>34.5</v>
      </c>
      <c r="I143" s="152"/>
      <c r="L143" s="147"/>
      <c r="M143" s="153"/>
      <c r="T143" s="154"/>
      <c r="AT143" s="149" t="s">
        <v>167</v>
      </c>
      <c r="AU143" s="149" t="s">
        <v>86</v>
      </c>
      <c r="AV143" s="12" t="s">
        <v>86</v>
      </c>
      <c r="AW143" s="12" t="s">
        <v>32</v>
      </c>
      <c r="AX143" s="12" t="s">
        <v>84</v>
      </c>
      <c r="AY143" s="149" t="s">
        <v>129</v>
      </c>
    </row>
    <row r="144" spans="2:65" s="1" customFormat="1" ht="24.15" customHeight="1" x14ac:dyDescent="0.2">
      <c r="B144" s="29"/>
      <c r="C144" s="127" t="s">
        <v>245</v>
      </c>
      <c r="D144" s="127" t="s">
        <v>130</v>
      </c>
      <c r="E144" s="128" t="s">
        <v>1042</v>
      </c>
      <c r="F144" s="129" t="s">
        <v>1043</v>
      </c>
      <c r="G144" s="130" t="s">
        <v>302</v>
      </c>
      <c r="H144" s="131">
        <v>306</v>
      </c>
      <c r="I144" s="132"/>
      <c r="J144" s="133">
        <f t="shared" ref="J144:J191" si="10">ROUND(I144*H144,2)</f>
        <v>0</v>
      </c>
      <c r="K144" s="129" t="s">
        <v>165</v>
      </c>
      <c r="L144" s="29"/>
      <c r="M144" s="134" t="s">
        <v>1</v>
      </c>
      <c r="N144" s="135" t="s">
        <v>41</v>
      </c>
      <c r="P144" s="136">
        <f t="shared" ref="P144:P191" si="11">O144*H144</f>
        <v>0</v>
      </c>
      <c r="Q144" s="136">
        <v>0</v>
      </c>
      <c r="R144" s="136">
        <f t="shared" ref="R144:R191" si="12">Q144*H144</f>
        <v>0</v>
      </c>
      <c r="S144" s="136">
        <v>0</v>
      </c>
      <c r="T144" s="137">
        <f t="shared" ref="T144:T191" si="13">S144*H144</f>
        <v>0</v>
      </c>
      <c r="AR144" s="138" t="s">
        <v>221</v>
      </c>
      <c r="AT144" s="138" t="s">
        <v>130</v>
      </c>
      <c r="AU144" s="138" t="s">
        <v>86</v>
      </c>
      <c r="AY144" s="14" t="s">
        <v>129</v>
      </c>
      <c r="BE144" s="139">
        <f t="shared" ref="BE144:BE191" si="14">IF(N144="základní",J144,0)</f>
        <v>0</v>
      </c>
      <c r="BF144" s="139">
        <f t="shared" ref="BF144:BF191" si="15">IF(N144="snížená",J144,0)</f>
        <v>0</v>
      </c>
      <c r="BG144" s="139">
        <f t="shared" ref="BG144:BG191" si="16">IF(N144="zákl. přenesená",J144,0)</f>
        <v>0</v>
      </c>
      <c r="BH144" s="139">
        <f t="shared" ref="BH144:BH191" si="17">IF(N144="sníž. přenesená",J144,0)</f>
        <v>0</v>
      </c>
      <c r="BI144" s="139">
        <f t="shared" ref="BI144:BI191" si="18">IF(N144="nulová",J144,0)</f>
        <v>0</v>
      </c>
      <c r="BJ144" s="14" t="s">
        <v>84</v>
      </c>
      <c r="BK144" s="139">
        <f t="shared" ref="BK144:BK191" si="19">ROUND(I144*H144,2)</f>
        <v>0</v>
      </c>
      <c r="BL144" s="14" t="s">
        <v>221</v>
      </c>
      <c r="BM144" s="138" t="s">
        <v>1044</v>
      </c>
    </row>
    <row r="145" spans="2:65" s="1" customFormat="1" ht="24.15" customHeight="1" x14ac:dyDescent="0.2">
      <c r="B145" s="29"/>
      <c r="C145" s="127" t="s">
        <v>329</v>
      </c>
      <c r="D145" s="127" t="s">
        <v>130</v>
      </c>
      <c r="E145" s="128" t="s">
        <v>1045</v>
      </c>
      <c r="F145" s="129" t="s">
        <v>1046</v>
      </c>
      <c r="G145" s="130" t="s">
        <v>302</v>
      </c>
      <c r="H145" s="131">
        <v>12</v>
      </c>
      <c r="I145" s="132"/>
      <c r="J145" s="133">
        <f t="shared" si="10"/>
        <v>0</v>
      </c>
      <c r="K145" s="129" t="s">
        <v>165</v>
      </c>
      <c r="L145" s="29"/>
      <c r="M145" s="134" t="s">
        <v>1</v>
      </c>
      <c r="N145" s="135" t="s">
        <v>41</v>
      </c>
      <c r="P145" s="136">
        <f t="shared" si="11"/>
        <v>0</v>
      </c>
      <c r="Q145" s="136">
        <v>0</v>
      </c>
      <c r="R145" s="136">
        <f t="shared" si="12"/>
        <v>0</v>
      </c>
      <c r="S145" s="136">
        <v>0</v>
      </c>
      <c r="T145" s="137">
        <f t="shared" si="13"/>
        <v>0</v>
      </c>
      <c r="AR145" s="138" t="s">
        <v>221</v>
      </c>
      <c r="AT145" s="138" t="s">
        <v>130</v>
      </c>
      <c r="AU145" s="138" t="s">
        <v>86</v>
      </c>
      <c r="AY145" s="14" t="s">
        <v>129</v>
      </c>
      <c r="BE145" s="139">
        <f t="shared" si="14"/>
        <v>0</v>
      </c>
      <c r="BF145" s="139">
        <f t="shared" si="15"/>
        <v>0</v>
      </c>
      <c r="BG145" s="139">
        <f t="shared" si="16"/>
        <v>0</v>
      </c>
      <c r="BH145" s="139">
        <f t="shared" si="17"/>
        <v>0</v>
      </c>
      <c r="BI145" s="139">
        <f t="shared" si="18"/>
        <v>0</v>
      </c>
      <c r="BJ145" s="14" t="s">
        <v>84</v>
      </c>
      <c r="BK145" s="139">
        <f t="shared" si="19"/>
        <v>0</v>
      </c>
      <c r="BL145" s="14" t="s">
        <v>221</v>
      </c>
      <c r="BM145" s="138" t="s">
        <v>1047</v>
      </c>
    </row>
    <row r="146" spans="2:65" s="1" customFormat="1" ht="24.15" customHeight="1" x14ac:dyDescent="0.2">
      <c r="B146" s="29"/>
      <c r="C146" s="127" t="s">
        <v>334</v>
      </c>
      <c r="D146" s="127" t="s">
        <v>130</v>
      </c>
      <c r="E146" s="128" t="s">
        <v>1048</v>
      </c>
      <c r="F146" s="129" t="s">
        <v>1049</v>
      </c>
      <c r="G146" s="130" t="s">
        <v>302</v>
      </c>
      <c r="H146" s="131">
        <v>2</v>
      </c>
      <c r="I146" s="132"/>
      <c r="J146" s="133">
        <f t="shared" si="10"/>
        <v>0</v>
      </c>
      <c r="K146" s="129" t="s">
        <v>165</v>
      </c>
      <c r="L146" s="29"/>
      <c r="M146" s="134" t="s">
        <v>1</v>
      </c>
      <c r="N146" s="135" t="s">
        <v>41</v>
      </c>
      <c r="P146" s="136">
        <f t="shared" si="11"/>
        <v>0</v>
      </c>
      <c r="Q146" s="136">
        <v>0</v>
      </c>
      <c r="R146" s="136">
        <f t="shared" si="12"/>
        <v>0</v>
      </c>
      <c r="S146" s="136">
        <v>0</v>
      </c>
      <c r="T146" s="137">
        <f t="shared" si="13"/>
        <v>0</v>
      </c>
      <c r="AR146" s="138" t="s">
        <v>221</v>
      </c>
      <c r="AT146" s="138" t="s">
        <v>130</v>
      </c>
      <c r="AU146" s="138" t="s">
        <v>86</v>
      </c>
      <c r="AY146" s="14" t="s">
        <v>129</v>
      </c>
      <c r="BE146" s="139">
        <f t="shared" si="14"/>
        <v>0</v>
      </c>
      <c r="BF146" s="139">
        <f t="shared" si="15"/>
        <v>0</v>
      </c>
      <c r="BG146" s="139">
        <f t="shared" si="16"/>
        <v>0</v>
      </c>
      <c r="BH146" s="139">
        <f t="shared" si="17"/>
        <v>0</v>
      </c>
      <c r="BI146" s="139">
        <f t="shared" si="18"/>
        <v>0</v>
      </c>
      <c r="BJ146" s="14" t="s">
        <v>84</v>
      </c>
      <c r="BK146" s="139">
        <f t="shared" si="19"/>
        <v>0</v>
      </c>
      <c r="BL146" s="14" t="s">
        <v>221</v>
      </c>
      <c r="BM146" s="138" t="s">
        <v>1050</v>
      </c>
    </row>
    <row r="147" spans="2:65" s="1" customFormat="1" ht="24.15" customHeight="1" x14ac:dyDescent="0.2">
      <c r="B147" s="29"/>
      <c r="C147" s="158" t="s">
        <v>90</v>
      </c>
      <c r="D147" s="158" t="s">
        <v>304</v>
      </c>
      <c r="E147" s="159" t="s">
        <v>1051</v>
      </c>
      <c r="F147" s="160" t="s">
        <v>1052</v>
      </c>
      <c r="G147" s="161" t="s">
        <v>302</v>
      </c>
      <c r="H147" s="162">
        <v>1</v>
      </c>
      <c r="I147" s="163"/>
      <c r="J147" s="164">
        <f t="shared" si="10"/>
        <v>0</v>
      </c>
      <c r="K147" s="160" t="s">
        <v>1</v>
      </c>
      <c r="L147" s="165"/>
      <c r="M147" s="166" t="s">
        <v>1</v>
      </c>
      <c r="N147" s="167" t="s">
        <v>41</v>
      </c>
      <c r="P147" s="136">
        <f t="shared" si="11"/>
        <v>0</v>
      </c>
      <c r="Q147" s="136">
        <v>0</v>
      </c>
      <c r="R147" s="136">
        <f t="shared" si="12"/>
        <v>0</v>
      </c>
      <c r="S147" s="136">
        <v>0</v>
      </c>
      <c r="T147" s="137">
        <f t="shared" si="13"/>
        <v>0</v>
      </c>
      <c r="AR147" s="138" t="s">
        <v>318</v>
      </c>
      <c r="AT147" s="138" t="s">
        <v>304</v>
      </c>
      <c r="AU147" s="138" t="s">
        <v>86</v>
      </c>
      <c r="AY147" s="14" t="s">
        <v>129</v>
      </c>
      <c r="BE147" s="139">
        <f t="shared" si="14"/>
        <v>0</v>
      </c>
      <c r="BF147" s="139">
        <f t="shared" si="15"/>
        <v>0</v>
      </c>
      <c r="BG147" s="139">
        <f t="shared" si="16"/>
        <v>0</v>
      </c>
      <c r="BH147" s="139">
        <f t="shared" si="17"/>
        <v>0</v>
      </c>
      <c r="BI147" s="139">
        <f t="shared" si="18"/>
        <v>0</v>
      </c>
      <c r="BJ147" s="14" t="s">
        <v>84</v>
      </c>
      <c r="BK147" s="139">
        <f t="shared" si="19"/>
        <v>0</v>
      </c>
      <c r="BL147" s="14" t="s">
        <v>221</v>
      </c>
      <c r="BM147" s="138" t="s">
        <v>1053</v>
      </c>
    </row>
    <row r="148" spans="2:65" s="1" customFormat="1" ht="24.15" customHeight="1" x14ac:dyDescent="0.2">
      <c r="B148" s="29"/>
      <c r="C148" s="158" t="s">
        <v>7</v>
      </c>
      <c r="D148" s="158" t="s">
        <v>304</v>
      </c>
      <c r="E148" s="159" t="s">
        <v>1054</v>
      </c>
      <c r="F148" s="160" t="s">
        <v>1055</v>
      </c>
      <c r="G148" s="161" t="s">
        <v>302</v>
      </c>
      <c r="H148" s="162">
        <v>1</v>
      </c>
      <c r="I148" s="163"/>
      <c r="J148" s="164">
        <f t="shared" si="10"/>
        <v>0</v>
      </c>
      <c r="K148" s="160" t="s">
        <v>1</v>
      </c>
      <c r="L148" s="165"/>
      <c r="M148" s="166" t="s">
        <v>1</v>
      </c>
      <c r="N148" s="167" t="s">
        <v>41</v>
      </c>
      <c r="P148" s="136">
        <f t="shared" si="11"/>
        <v>0</v>
      </c>
      <c r="Q148" s="136">
        <v>0</v>
      </c>
      <c r="R148" s="136">
        <f t="shared" si="12"/>
        <v>0</v>
      </c>
      <c r="S148" s="136">
        <v>0</v>
      </c>
      <c r="T148" s="137">
        <f t="shared" si="13"/>
        <v>0</v>
      </c>
      <c r="AR148" s="138" t="s">
        <v>318</v>
      </c>
      <c r="AT148" s="138" t="s">
        <v>304</v>
      </c>
      <c r="AU148" s="138" t="s">
        <v>86</v>
      </c>
      <c r="AY148" s="14" t="s">
        <v>129</v>
      </c>
      <c r="BE148" s="139">
        <f t="shared" si="14"/>
        <v>0</v>
      </c>
      <c r="BF148" s="139">
        <f t="shared" si="15"/>
        <v>0</v>
      </c>
      <c r="BG148" s="139">
        <f t="shared" si="16"/>
        <v>0</v>
      </c>
      <c r="BH148" s="139">
        <f t="shared" si="17"/>
        <v>0</v>
      </c>
      <c r="BI148" s="139">
        <f t="shared" si="18"/>
        <v>0</v>
      </c>
      <c r="BJ148" s="14" t="s">
        <v>84</v>
      </c>
      <c r="BK148" s="139">
        <f t="shared" si="19"/>
        <v>0</v>
      </c>
      <c r="BL148" s="14" t="s">
        <v>221</v>
      </c>
      <c r="BM148" s="138" t="s">
        <v>1056</v>
      </c>
    </row>
    <row r="149" spans="2:65" s="1" customFormat="1" ht="24.15" customHeight="1" x14ac:dyDescent="0.2">
      <c r="B149" s="29"/>
      <c r="C149" s="127" t="s">
        <v>345</v>
      </c>
      <c r="D149" s="127" t="s">
        <v>130</v>
      </c>
      <c r="E149" s="128" t="s">
        <v>1057</v>
      </c>
      <c r="F149" s="129" t="s">
        <v>1058</v>
      </c>
      <c r="G149" s="130" t="s">
        <v>302</v>
      </c>
      <c r="H149" s="131">
        <v>80</v>
      </c>
      <c r="I149" s="132"/>
      <c r="J149" s="133">
        <f t="shared" si="10"/>
        <v>0</v>
      </c>
      <c r="K149" s="129" t="s">
        <v>165</v>
      </c>
      <c r="L149" s="29"/>
      <c r="M149" s="134" t="s">
        <v>1</v>
      </c>
      <c r="N149" s="135" t="s">
        <v>41</v>
      </c>
      <c r="P149" s="136">
        <f t="shared" si="11"/>
        <v>0</v>
      </c>
      <c r="Q149" s="136">
        <v>0</v>
      </c>
      <c r="R149" s="136">
        <f t="shared" si="12"/>
        <v>0</v>
      </c>
      <c r="S149" s="136">
        <v>0</v>
      </c>
      <c r="T149" s="137">
        <f t="shared" si="13"/>
        <v>0</v>
      </c>
      <c r="AR149" s="138" t="s">
        <v>221</v>
      </c>
      <c r="AT149" s="138" t="s">
        <v>130</v>
      </c>
      <c r="AU149" s="138" t="s">
        <v>86</v>
      </c>
      <c r="AY149" s="14" t="s">
        <v>129</v>
      </c>
      <c r="BE149" s="139">
        <f t="shared" si="14"/>
        <v>0</v>
      </c>
      <c r="BF149" s="139">
        <f t="shared" si="15"/>
        <v>0</v>
      </c>
      <c r="BG149" s="139">
        <f t="shared" si="16"/>
        <v>0</v>
      </c>
      <c r="BH149" s="139">
        <f t="shared" si="17"/>
        <v>0</v>
      </c>
      <c r="BI149" s="139">
        <f t="shared" si="18"/>
        <v>0</v>
      </c>
      <c r="BJ149" s="14" t="s">
        <v>84</v>
      </c>
      <c r="BK149" s="139">
        <f t="shared" si="19"/>
        <v>0</v>
      </c>
      <c r="BL149" s="14" t="s">
        <v>221</v>
      </c>
      <c r="BM149" s="138" t="s">
        <v>1059</v>
      </c>
    </row>
    <row r="150" spans="2:65" s="1" customFormat="1" ht="16.5" customHeight="1" x14ac:dyDescent="0.2">
      <c r="B150" s="29"/>
      <c r="C150" s="158" t="s">
        <v>350</v>
      </c>
      <c r="D150" s="158" t="s">
        <v>304</v>
      </c>
      <c r="E150" s="159" t="s">
        <v>1060</v>
      </c>
      <c r="F150" s="160" t="s">
        <v>1061</v>
      </c>
      <c r="G150" s="161" t="s">
        <v>302</v>
      </c>
      <c r="H150" s="162">
        <v>80</v>
      </c>
      <c r="I150" s="163"/>
      <c r="J150" s="164">
        <f t="shared" si="10"/>
        <v>0</v>
      </c>
      <c r="K150" s="160" t="s">
        <v>1</v>
      </c>
      <c r="L150" s="165"/>
      <c r="M150" s="166" t="s">
        <v>1</v>
      </c>
      <c r="N150" s="167" t="s">
        <v>41</v>
      </c>
      <c r="P150" s="136">
        <f t="shared" si="11"/>
        <v>0</v>
      </c>
      <c r="Q150" s="136">
        <v>1.0000000000000001E-5</v>
      </c>
      <c r="R150" s="136">
        <f t="shared" si="12"/>
        <v>8.0000000000000004E-4</v>
      </c>
      <c r="S150" s="136">
        <v>0</v>
      </c>
      <c r="T150" s="137">
        <f t="shared" si="13"/>
        <v>0</v>
      </c>
      <c r="AR150" s="138" t="s">
        <v>318</v>
      </c>
      <c r="AT150" s="138" t="s">
        <v>304</v>
      </c>
      <c r="AU150" s="138" t="s">
        <v>86</v>
      </c>
      <c r="AY150" s="14" t="s">
        <v>129</v>
      </c>
      <c r="BE150" s="139">
        <f t="shared" si="14"/>
        <v>0</v>
      </c>
      <c r="BF150" s="139">
        <f t="shared" si="15"/>
        <v>0</v>
      </c>
      <c r="BG150" s="139">
        <f t="shared" si="16"/>
        <v>0</v>
      </c>
      <c r="BH150" s="139">
        <f t="shared" si="17"/>
        <v>0</v>
      </c>
      <c r="BI150" s="139">
        <f t="shared" si="18"/>
        <v>0</v>
      </c>
      <c r="BJ150" s="14" t="s">
        <v>84</v>
      </c>
      <c r="BK150" s="139">
        <f t="shared" si="19"/>
        <v>0</v>
      </c>
      <c r="BL150" s="14" t="s">
        <v>221</v>
      </c>
      <c r="BM150" s="138" t="s">
        <v>1062</v>
      </c>
    </row>
    <row r="151" spans="2:65" s="1" customFormat="1" ht="24.15" customHeight="1" x14ac:dyDescent="0.2">
      <c r="B151" s="29"/>
      <c r="C151" s="127" t="s">
        <v>354</v>
      </c>
      <c r="D151" s="127" t="s">
        <v>130</v>
      </c>
      <c r="E151" s="128" t="s">
        <v>1063</v>
      </c>
      <c r="F151" s="129" t="s">
        <v>1064</v>
      </c>
      <c r="G151" s="130" t="s">
        <v>302</v>
      </c>
      <c r="H151" s="131">
        <v>4</v>
      </c>
      <c r="I151" s="132"/>
      <c r="J151" s="133">
        <f t="shared" si="10"/>
        <v>0</v>
      </c>
      <c r="K151" s="129" t="s">
        <v>165</v>
      </c>
      <c r="L151" s="29"/>
      <c r="M151" s="134" t="s">
        <v>1</v>
      </c>
      <c r="N151" s="135" t="s">
        <v>41</v>
      </c>
      <c r="P151" s="136">
        <f t="shared" si="11"/>
        <v>0</v>
      </c>
      <c r="Q151" s="136">
        <v>0</v>
      </c>
      <c r="R151" s="136">
        <f t="shared" si="12"/>
        <v>0</v>
      </c>
      <c r="S151" s="136">
        <v>0</v>
      </c>
      <c r="T151" s="137">
        <f t="shared" si="13"/>
        <v>0</v>
      </c>
      <c r="AR151" s="138" t="s">
        <v>221</v>
      </c>
      <c r="AT151" s="138" t="s">
        <v>130</v>
      </c>
      <c r="AU151" s="138" t="s">
        <v>86</v>
      </c>
      <c r="AY151" s="14" t="s">
        <v>129</v>
      </c>
      <c r="BE151" s="139">
        <f t="shared" si="14"/>
        <v>0</v>
      </c>
      <c r="BF151" s="139">
        <f t="shared" si="15"/>
        <v>0</v>
      </c>
      <c r="BG151" s="139">
        <f t="shared" si="16"/>
        <v>0</v>
      </c>
      <c r="BH151" s="139">
        <f t="shared" si="17"/>
        <v>0</v>
      </c>
      <c r="BI151" s="139">
        <f t="shared" si="18"/>
        <v>0</v>
      </c>
      <c r="BJ151" s="14" t="s">
        <v>84</v>
      </c>
      <c r="BK151" s="139">
        <f t="shared" si="19"/>
        <v>0</v>
      </c>
      <c r="BL151" s="14" t="s">
        <v>221</v>
      </c>
      <c r="BM151" s="138" t="s">
        <v>1065</v>
      </c>
    </row>
    <row r="152" spans="2:65" s="1" customFormat="1" ht="24.15" customHeight="1" x14ac:dyDescent="0.2">
      <c r="B152" s="29"/>
      <c r="C152" s="158" t="s">
        <v>358</v>
      </c>
      <c r="D152" s="158" t="s">
        <v>304</v>
      </c>
      <c r="E152" s="159" t="s">
        <v>1066</v>
      </c>
      <c r="F152" s="160" t="s">
        <v>1067</v>
      </c>
      <c r="G152" s="161" t="s">
        <v>302</v>
      </c>
      <c r="H152" s="162">
        <v>4</v>
      </c>
      <c r="I152" s="163"/>
      <c r="J152" s="164">
        <f t="shared" si="10"/>
        <v>0</v>
      </c>
      <c r="K152" s="160" t="s">
        <v>165</v>
      </c>
      <c r="L152" s="165"/>
      <c r="M152" s="166" t="s">
        <v>1</v>
      </c>
      <c r="N152" s="167" t="s">
        <v>41</v>
      </c>
      <c r="P152" s="136">
        <f t="shared" si="11"/>
        <v>0</v>
      </c>
      <c r="Q152" s="136">
        <v>4.0000000000000003E-5</v>
      </c>
      <c r="R152" s="136">
        <f t="shared" si="12"/>
        <v>1.6000000000000001E-4</v>
      </c>
      <c r="S152" s="136">
        <v>0</v>
      </c>
      <c r="T152" s="137">
        <f t="shared" si="13"/>
        <v>0</v>
      </c>
      <c r="AR152" s="138" t="s">
        <v>318</v>
      </c>
      <c r="AT152" s="138" t="s">
        <v>304</v>
      </c>
      <c r="AU152" s="138" t="s">
        <v>86</v>
      </c>
      <c r="AY152" s="14" t="s">
        <v>129</v>
      </c>
      <c r="BE152" s="139">
        <f t="shared" si="14"/>
        <v>0</v>
      </c>
      <c r="BF152" s="139">
        <f t="shared" si="15"/>
        <v>0</v>
      </c>
      <c r="BG152" s="139">
        <f t="shared" si="16"/>
        <v>0</v>
      </c>
      <c r="BH152" s="139">
        <f t="shared" si="17"/>
        <v>0</v>
      </c>
      <c r="BI152" s="139">
        <f t="shared" si="18"/>
        <v>0</v>
      </c>
      <c r="BJ152" s="14" t="s">
        <v>84</v>
      </c>
      <c r="BK152" s="139">
        <f t="shared" si="19"/>
        <v>0</v>
      </c>
      <c r="BL152" s="14" t="s">
        <v>221</v>
      </c>
      <c r="BM152" s="138" t="s">
        <v>1068</v>
      </c>
    </row>
    <row r="153" spans="2:65" s="1" customFormat="1" ht="16.5" customHeight="1" x14ac:dyDescent="0.2">
      <c r="B153" s="29"/>
      <c r="C153" s="158" t="s">
        <v>363</v>
      </c>
      <c r="D153" s="158" t="s">
        <v>304</v>
      </c>
      <c r="E153" s="159" t="s">
        <v>1069</v>
      </c>
      <c r="F153" s="160" t="s">
        <v>1070</v>
      </c>
      <c r="G153" s="161" t="s">
        <v>302</v>
      </c>
      <c r="H153" s="162">
        <v>4</v>
      </c>
      <c r="I153" s="163"/>
      <c r="J153" s="164">
        <f t="shared" si="10"/>
        <v>0</v>
      </c>
      <c r="K153" s="160" t="s">
        <v>165</v>
      </c>
      <c r="L153" s="165"/>
      <c r="M153" s="166" t="s">
        <v>1</v>
      </c>
      <c r="N153" s="167" t="s">
        <v>41</v>
      </c>
      <c r="P153" s="136">
        <f t="shared" si="11"/>
        <v>0</v>
      </c>
      <c r="Q153" s="136">
        <v>3.0000000000000001E-5</v>
      </c>
      <c r="R153" s="136">
        <f t="shared" si="12"/>
        <v>1.2E-4</v>
      </c>
      <c r="S153" s="136">
        <v>0</v>
      </c>
      <c r="T153" s="137">
        <f t="shared" si="13"/>
        <v>0</v>
      </c>
      <c r="AR153" s="138" t="s">
        <v>318</v>
      </c>
      <c r="AT153" s="138" t="s">
        <v>304</v>
      </c>
      <c r="AU153" s="138" t="s">
        <v>86</v>
      </c>
      <c r="AY153" s="14" t="s">
        <v>129</v>
      </c>
      <c r="BE153" s="139">
        <f t="shared" si="14"/>
        <v>0</v>
      </c>
      <c r="BF153" s="139">
        <f t="shared" si="15"/>
        <v>0</v>
      </c>
      <c r="BG153" s="139">
        <f t="shared" si="16"/>
        <v>0</v>
      </c>
      <c r="BH153" s="139">
        <f t="shared" si="17"/>
        <v>0</v>
      </c>
      <c r="BI153" s="139">
        <f t="shared" si="18"/>
        <v>0</v>
      </c>
      <c r="BJ153" s="14" t="s">
        <v>84</v>
      </c>
      <c r="BK153" s="139">
        <f t="shared" si="19"/>
        <v>0</v>
      </c>
      <c r="BL153" s="14" t="s">
        <v>221</v>
      </c>
      <c r="BM153" s="138" t="s">
        <v>1071</v>
      </c>
    </row>
    <row r="154" spans="2:65" s="1" customFormat="1" ht="16.5" customHeight="1" x14ac:dyDescent="0.2">
      <c r="B154" s="29"/>
      <c r="C154" s="158" t="s">
        <v>369</v>
      </c>
      <c r="D154" s="158" t="s">
        <v>304</v>
      </c>
      <c r="E154" s="159" t="s">
        <v>1072</v>
      </c>
      <c r="F154" s="160" t="s">
        <v>1073</v>
      </c>
      <c r="G154" s="161" t="s">
        <v>302</v>
      </c>
      <c r="H154" s="162">
        <v>4</v>
      </c>
      <c r="I154" s="163"/>
      <c r="J154" s="164">
        <f t="shared" si="10"/>
        <v>0</v>
      </c>
      <c r="K154" s="160" t="s">
        <v>165</v>
      </c>
      <c r="L154" s="165"/>
      <c r="M154" s="166" t="s">
        <v>1</v>
      </c>
      <c r="N154" s="167" t="s">
        <v>41</v>
      </c>
      <c r="P154" s="136">
        <f t="shared" si="11"/>
        <v>0</v>
      </c>
      <c r="Q154" s="136">
        <v>1.0000000000000001E-5</v>
      </c>
      <c r="R154" s="136">
        <f t="shared" si="12"/>
        <v>4.0000000000000003E-5</v>
      </c>
      <c r="S154" s="136">
        <v>0</v>
      </c>
      <c r="T154" s="137">
        <f t="shared" si="13"/>
        <v>0</v>
      </c>
      <c r="AR154" s="138" t="s">
        <v>318</v>
      </c>
      <c r="AT154" s="138" t="s">
        <v>304</v>
      </c>
      <c r="AU154" s="138" t="s">
        <v>86</v>
      </c>
      <c r="AY154" s="14" t="s">
        <v>129</v>
      </c>
      <c r="BE154" s="139">
        <f t="shared" si="14"/>
        <v>0</v>
      </c>
      <c r="BF154" s="139">
        <f t="shared" si="15"/>
        <v>0</v>
      </c>
      <c r="BG154" s="139">
        <f t="shared" si="16"/>
        <v>0</v>
      </c>
      <c r="BH154" s="139">
        <f t="shared" si="17"/>
        <v>0</v>
      </c>
      <c r="BI154" s="139">
        <f t="shared" si="18"/>
        <v>0</v>
      </c>
      <c r="BJ154" s="14" t="s">
        <v>84</v>
      </c>
      <c r="BK154" s="139">
        <f t="shared" si="19"/>
        <v>0</v>
      </c>
      <c r="BL154" s="14" t="s">
        <v>221</v>
      </c>
      <c r="BM154" s="138" t="s">
        <v>1074</v>
      </c>
    </row>
    <row r="155" spans="2:65" s="1" customFormat="1" ht="21.75" customHeight="1" x14ac:dyDescent="0.2">
      <c r="B155" s="29"/>
      <c r="C155" s="127" t="s">
        <v>374</v>
      </c>
      <c r="D155" s="127" t="s">
        <v>130</v>
      </c>
      <c r="E155" s="128" t="s">
        <v>1075</v>
      </c>
      <c r="F155" s="129" t="s">
        <v>1076</v>
      </c>
      <c r="G155" s="130" t="s">
        <v>302</v>
      </c>
      <c r="H155" s="131">
        <v>1</v>
      </c>
      <c r="I155" s="132"/>
      <c r="J155" s="133">
        <f t="shared" si="10"/>
        <v>0</v>
      </c>
      <c r="K155" s="129" t="s">
        <v>165</v>
      </c>
      <c r="L155" s="29"/>
      <c r="M155" s="134" t="s">
        <v>1</v>
      </c>
      <c r="N155" s="135" t="s">
        <v>41</v>
      </c>
      <c r="P155" s="136">
        <f t="shared" si="11"/>
        <v>0</v>
      </c>
      <c r="Q155" s="136">
        <v>0</v>
      </c>
      <c r="R155" s="136">
        <f t="shared" si="12"/>
        <v>0</v>
      </c>
      <c r="S155" s="136">
        <v>0</v>
      </c>
      <c r="T155" s="137">
        <f t="shared" si="13"/>
        <v>0</v>
      </c>
      <c r="AR155" s="138" t="s">
        <v>221</v>
      </c>
      <c r="AT155" s="138" t="s">
        <v>130</v>
      </c>
      <c r="AU155" s="138" t="s">
        <v>86</v>
      </c>
      <c r="AY155" s="14" t="s">
        <v>129</v>
      </c>
      <c r="BE155" s="139">
        <f t="shared" si="14"/>
        <v>0</v>
      </c>
      <c r="BF155" s="139">
        <f t="shared" si="15"/>
        <v>0</v>
      </c>
      <c r="BG155" s="139">
        <f t="shared" si="16"/>
        <v>0</v>
      </c>
      <c r="BH155" s="139">
        <f t="shared" si="17"/>
        <v>0</v>
      </c>
      <c r="BI155" s="139">
        <f t="shared" si="18"/>
        <v>0</v>
      </c>
      <c r="BJ155" s="14" t="s">
        <v>84</v>
      </c>
      <c r="BK155" s="139">
        <f t="shared" si="19"/>
        <v>0</v>
      </c>
      <c r="BL155" s="14" t="s">
        <v>221</v>
      </c>
      <c r="BM155" s="138" t="s">
        <v>1077</v>
      </c>
    </row>
    <row r="156" spans="2:65" s="1" customFormat="1" ht="16.5" customHeight="1" x14ac:dyDescent="0.2">
      <c r="B156" s="29"/>
      <c r="C156" s="158" t="s">
        <v>378</v>
      </c>
      <c r="D156" s="158" t="s">
        <v>304</v>
      </c>
      <c r="E156" s="159" t="s">
        <v>1078</v>
      </c>
      <c r="F156" s="160" t="s">
        <v>1079</v>
      </c>
      <c r="G156" s="161" t="s">
        <v>302</v>
      </c>
      <c r="H156" s="162">
        <v>1</v>
      </c>
      <c r="I156" s="163"/>
      <c r="J156" s="164">
        <f t="shared" si="10"/>
        <v>0</v>
      </c>
      <c r="K156" s="160" t="s">
        <v>1</v>
      </c>
      <c r="L156" s="165"/>
      <c r="M156" s="166" t="s">
        <v>1</v>
      </c>
      <c r="N156" s="167" t="s">
        <v>41</v>
      </c>
      <c r="P156" s="136">
        <f t="shared" si="11"/>
        <v>0</v>
      </c>
      <c r="Q156" s="136">
        <v>0</v>
      </c>
      <c r="R156" s="136">
        <f t="shared" si="12"/>
        <v>0</v>
      </c>
      <c r="S156" s="136">
        <v>0</v>
      </c>
      <c r="T156" s="137">
        <f t="shared" si="13"/>
        <v>0</v>
      </c>
      <c r="AR156" s="138" t="s">
        <v>318</v>
      </c>
      <c r="AT156" s="138" t="s">
        <v>304</v>
      </c>
      <c r="AU156" s="138" t="s">
        <v>86</v>
      </c>
      <c r="AY156" s="14" t="s">
        <v>129</v>
      </c>
      <c r="BE156" s="139">
        <f t="shared" si="14"/>
        <v>0</v>
      </c>
      <c r="BF156" s="139">
        <f t="shared" si="15"/>
        <v>0</v>
      </c>
      <c r="BG156" s="139">
        <f t="shared" si="16"/>
        <v>0</v>
      </c>
      <c r="BH156" s="139">
        <f t="shared" si="17"/>
        <v>0</v>
      </c>
      <c r="BI156" s="139">
        <f t="shared" si="18"/>
        <v>0</v>
      </c>
      <c r="BJ156" s="14" t="s">
        <v>84</v>
      </c>
      <c r="BK156" s="139">
        <f t="shared" si="19"/>
        <v>0</v>
      </c>
      <c r="BL156" s="14" t="s">
        <v>221</v>
      </c>
      <c r="BM156" s="138" t="s">
        <v>1080</v>
      </c>
    </row>
    <row r="157" spans="2:65" s="1" customFormat="1" ht="33" customHeight="1" x14ac:dyDescent="0.2">
      <c r="B157" s="29"/>
      <c r="C157" s="127" t="s">
        <v>93</v>
      </c>
      <c r="D157" s="127" t="s">
        <v>130</v>
      </c>
      <c r="E157" s="128" t="s">
        <v>1081</v>
      </c>
      <c r="F157" s="129" t="s">
        <v>1082</v>
      </c>
      <c r="G157" s="130" t="s">
        <v>302</v>
      </c>
      <c r="H157" s="131">
        <v>10</v>
      </c>
      <c r="I157" s="132"/>
      <c r="J157" s="133">
        <f t="shared" si="10"/>
        <v>0</v>
      </c>
      <c r="K157" s="129" t="s">
        <v>165</v>
      </c>
      <c r="L157" s="29"/>
      <c r="M157" s="134" t="s">
        <v>1</v>
      </c>
      <c r="N157" s="135" t="s">
        <v>41</v>
      </c>
      <c r="P157" s="136">
        <f t="shared" si="11"/>
        <v>0</v>
      </c>
      <c r="Q157" s="136">
        <v>0</v>
      </c>
      <c r="R157" s="136">
        <f t="shared" si="12"/>
        <v>0</v>
      </c>
      <c r="S157" s="136">
        <v>0</v>
      </c>
      <c r="T157" s="137">
        <f t="shared" si="13"/>
        <v>0</v>
      </c>
      <c r="AR157" s="138" t="s">
        <v>221</v>
      </c>
      <c r="AT157" s="138" t="s">
        <v>130</v>
      </c>
      <c r="AU157" s="138" t="s">
        <v>86</v>
      </c>
      <c r="AY157" s="14" t="s">
        <v>129</v>
      </c>
      <c r="BE157" s="139">
        <f t="shared" si="14"/>
        <v>0</v>
      </c>
      <c r="BF157" s="139">
        <f t="shared" si="15"/>
        <v>0</v>
      </c>
      <c r="BG157" s="139">
        <f t="shared" si="16"/>
        <v>0</v>
      </c>
      <c r="BH157" s="139">
        <f t="shared" si="17"/>
        <v>0</v>
      </c>
      <c r="BI157" s="139">
        <f t="shared" si="18"/>
        <v>0</v>
      </c>
      <c r="BJ157" s="14" t="s">
        <v>84</v>
      </c>
      <c r="BK157" s="139">
        <f t="shared" si="19"/>
        <v>0</v>
      </c>
      <c r="BL157" s="14" t="s">
        <v>221</v>
      </c>
      <c r="BM157" s="138" t="s">
        <v>1083</v>
      </c>
    </row>
    <row r="158" spans="2:65" s="1" customFormat="1" ht="24.15" customHeight="1" x14ac:dyDescent="0.2">
      <c r="B158" s="29"/>
      <c r="C158" s="158" t="s">
        <v>386</v>
      </c>
      <c r="D158" s="158" t="s">
        <v>304</v>
      </c>
      <c r="E158" s="159" t="s">
        <v>1084</v>
      </c>
      <c r="F158" s="160" t="s">
        <v>1085</v>
      </c>
      <c r="G158" s="161" t="s">
        <v>302</v>
      </c>
      <c r="H158" s="162">
        <v>10</v>
      </c>
      <c r="I158" s="163"/>
      <c r="J158" s="164">
        <f t="shared" si="10"/>
        <v>0</v>
      </c>
      <c r="K158" s="160" t="s">
        <v>165</v>
      </c>
      <c r="L158" s="165"/>
      <c r="M158" s="166" t="s">
        <v>1</v>
      </c>
      <c r="N158" s="167" t="s">
        <v>41</v>
      </c>
      <c r="P158" s="136">
        <f t="shared" si="11"/>
        <v>0</v>
      </c>
      <c r="Q158" s="136">
        <v>6.0000000000000002E-5</v>
      </c>
      <c r="R158" s="136">
        <f t="shared" si="12"/>
        <v>6.0000000000000006E-4</v>
      </c>
      <c r="S158" s="136">
        <v>0</v>
      </c>
      <c r="T158" s="137">
        <f t="shared" si="13"/>
        <v>0</v>
      </c>
      <c r="AR158" s="138" t="s">
        <v>318</v>
      </c>
      <c r="AT158" s="138" t="s">
        <v>304</v>
      </c>
      <c r="AU158" s="138" t="s">
        <v>86</v>
      </c>
      <c r="AY158" s="14" t="s">
        <v>129</v>
      </c>
      <c r="BE158" s="139">
        <f t="shared" si="14"/>
        <v>0</v>
      </c>
      <c r="BF158" s="139">
        <f t="shared" si="15"/>
        <v>0</v>
      </c>
      <c r="BG158" s="139">
        <f t="shared" si="16"/>
        <v>0</v>
      </c>
      <c r="BH158" s="139">
        <f t="shared" si="17"/>
        <v>0</v>
      </c>
      <c r="BI158" s="139">
        <f t="shared" si="18"/>
        <v>0</v>
      </c>
      <c r="BJ158" s="14" t="s">
        <v>84</v>
      </c>
      <c r="BK158" s="139">
        <f t="shared" si="19"/>
        <v>0</v>
      </c>
      <c r="BL158" s="14" t="s">
        <v>221</v>
      </c>
      <c r="BM158" s="138" t="s">
        <v>1086</v>
      </c>
    </row>
    <row r="159" spans="2:65" s="1" customFormat="1" ht="16.5" customHeight="1" x14ac:dyDescent="0.2">
      <c r="B159" s="29"/>
      <c r="C159" s="158" t="s">
        <v>318</v>
      </c>
      <c r="D159" s="158" t="s">
        <v>304</v>
      </c>
      <c r="E159" s="159" t="s">
        <v>1072</v>
      </c>
      <c r="F159" s="160" t="s">
        <v>1073</v>
      </c>
      <c r="G159" s="161" t="s">
        <v>302</v>
      </c>
      <c r="H159" s="162">
        <v>7</v>
      </c>
      <c r="I159" s="163"/>
      <c r="J159" s="164">
        <f t="shared" si="10"/>
        <v>0</v>
      </c>
      <c r="K159" s="160" t="s">
        <v>165</v>
      </c>
      <c r="L159" s="165"/>
      <c r="M159" s="166" t="s">
        <v>1</v>
      </c>
      <c r="N159" s="167" t="s">
        <v>41</v>
      </c>
      <c r="P159" s="136">
        <f t="shared" si="11"/>
        <v>0</v>
      </c>
      <c r="Q159" s="136">
        <v>1.0000000000000001E-5</v>
      </c>
      <c r="R159" s="136">
        <f t="shared" si="12"/>
        <v>7.0000000000000007E-5</v>
      </c>
      <c r="S159" s="136">
        <v>0</v>
      </c>
      <c r="T159" s="137">
        <f t="shared" si="13"/>
        <v>0</v>
      </c>
      <c r="AR159" s="138" t="s">
        <v>318</v>
      </c>
      <c r="AT159" s="138" t="s">
        <v>304</v>
      </c>
      <c r="AU159" s="138" t="s">
        <v>86</v>
      </c>
      <c r="AY159" s="14" t="s">
        <v>129</v>
      </c>
      <c r="BE159" s="139">
        <f t="shared" si="14"/>
        <v>0</v>
      </c>
      <c r="BF159" s="139">
        <f t="shared" si="15"/>
        <v>0</v>
      </c>
      <c r="BG159" s="139">
        <f t="shared" si="16"/>
        <v>0</v>
      </c>
      <c r="BH159" s="139">
        <f t="shared" si="17"/>
        <v>0</v>
      </c>
      <c r="BI159" s="139">
        <f t="shared" si="18"/>
        <v>0</v>
      </c>
      <c r="BJ159" s="14" t="s">
        <v>84</v>
      </c>
      <c r="BK159" s="139">
        <f t="shared" si="19"/>
        <v>0</v>
      </c>
      <c r="BL159" s="14" t="s">
        <v>221</v>
      </c>
      <c r="BM159" s="138" t="s">
        <v>1087</v>
      </c>
    </row>
    <row r="160" spans="2:65" s="1" customFormat="1" ht="16.5" customHeight="1" x14ac:dyDescent="0.2">
      <c r="B160" s="29"/>
      <c r="C160" s="158" t="s">
        <v>396</v>
      </c>
      <c r="D160" s="158" t="s">
        <v>304</v>
      </c>
      <c r="E160" s="159" t="s">
        <v>1088</v>
      </c>
      <c r="F160" s="160" t="s">
        <v>1089</v>
      </c>
      <c r="G160" s="161" t="s">
        <v>302</v>
      </c>
      <c r="H160" s="162">
        <v>1</v>
      </c>
      <c r="I160" s="163"/>
      <c r="J160" s="164">
        <f t="shared" si="10"/>
        <v>0</v>
      </c>
      <c r="K160" s="160" t="s">
        <v>165</v>
      </c>
      <c r="L160" s="165"/>
      <c r="M160" s="166" t="s">
        <v>1</v>
      </c>
      <c r="N160" s="167" t="s">
        <v>41</v>
      </c>
      <c r="P160" s="136">
        <f t="shared" si="11"/>
        <v>0</v>
      </c>
      <c r="Q160" s="136">
        <v>3.0000000000000001E-5</v>
      </c>
      <c r="R160" s="136">
        <f t="shared" si="12"/>
        <v>3.0000000000000001E-5</v>
      </c>
      <c r="S160" s="136">
        <v>0</v>
      </c>
      <c r="T160" s="137">
        <f t="shared" si="13"/>
        <v>0</v>
      </c>
      <c r="AR160" s="138" t="s">
        <v>318</v>
      </c>
      <c r="AT160" s="138" t="s">
        <v>304</v>
      </c>
      <c r="AU160" s="138" t="s">
        <v>86</v>
      </c>
      <c r="AY160" s="14" t="s">
        <v>129</v>
      </c>
      <c r="BE160" s="139">
        <f t="shared" si="14"/>
        <v>0</v>
      </c>
      <c r="BF160" s="139">
        <f t="shared" si="15"/>
        <v>0</v>
      </c>
      <c r="BG160" s="139">
        <f t="shared" si="16"/>
        <v>0</v>
      </c>
      <c r="BH160" s="139">
        <f t="shared" si="17"/>
        <v>0</v>
      </c>
      <c r="BI160" s="139">
        <f t="shared" si="18"/>
        <v>0</v>
      </c>
      <c r="BJ160" s="14" t="s">
        <v>84</v>
      </c>
      <c r="BK160" s="139">
        <f t="shared" si="19"/>
        <v>0</v>
      </c>
      <c r="BL160" s="14" t="s">
        <v>221</v>
      </c>
      <c r="BM160" s="138" t="s">
        <v>1090</v>
      </c>
    </row>
    <row r="161" spans="2:65" s="1" customFormat="1" ht="16.5" customHeight="1" x14ac:dyDescent="0.2">
      <c r="B161" s="29"/>
      <c r="C161" s="127" t="s">
        <v>399</v>
      </c>
      <c r="D161" s="127" t="s">
        <v>130</v>
      </c>
      <c r="E161" s="128" t="s">
        <v>1091</v>
      </c>
      <c r="F161" s="129" t="s">
        <v>1092</v>
      </c>
      <c r="G161" s="130" t="s">
        <v>302</v>
      </c>
      <c r="H161" s="131">
        <v>9</v>
      </c>
      <c r="I161" s="132"/>
      <c r="J161" s="133">
        <f t="shared" si="10"/>
        <v>0</v>
      </c>
      <c r="K161" s="129" t="s">
        <v>1</v>
      </c>
      <c r="L161" s="29"/>
      <c r="M161" s="134" t="s">
        <v>1</v>
      </c>
      <c r="N161" s="135" t="s">
        <v>41</v>
      </c>
      <c r="P161" s="136">
        <f t="shared" si="11"/>
        <v>0</v>
      </c>
      <c r="Q161" s="136">
        <v>0</v>
      </c>
      <c r="R161" s="136">
        <f t="shared" si="12"/>
        <v>0</v>
      </c>
      <c r="S161" s="136">
        <v>0</v>
      </c>
      <c r="T161" s="137">
        <f t="shared" si="13"/>
        <v>0</v>
      </c>
      <c r="AR161" s="138" t="s">
        <v>221</v>
      </c>
      <c r="AT161" s="138" t="s">
        <v>130</v>
      </c>
      <c r="AU161" s="138" t="s">
        <v>86</v>
      </c>
      <c r="AY161" s="14" t="s">
        <v>129</v>
      </c>
      <c r="BE161" s="139">
        <f t="shared" si="14"/>
        <v>0</v>
      </c>
      <c r="BF161" s="139">
        <f t="shared" si="15"/>
        <v>0</v>
      </c>
      <c r="BG161" s="139">
        <f t="shared" si="16"/>
        <v>0</v>
      </c>
      <c r="BH161" s="139">
        <f t="shared" si="17"/>
        <v>0</v>
      </c>
      <c r="BI161" s="139">
        <f t="shared" si="18"/>
        <v>0</v>
      </c>
      <c r="BJ161" s="14" t="s">
        <v>84</v>
      </c>
      <c r="BK161" s="139">
        <f t="shared" si="19"/>
        <v>0</v>
      </c>
      <c r="BL161" s="14" t="s">
        <v>221</v>
      </c>
      <c r="BM161" s="138" t="s">
        <v>1093</v>
      </c>
    </row>
    <row r="162" spans="2:65" s="1" customFormat="1" ht="16.5" customHeight="1" x14ac:dyDescent="0.2">
      <c r="B162" s="29"/>
      <c r="C162" s="158" t="s">
        <v>403</v>
      </c>
      <c r="D162" s="158" t="s">
        <v>304</v>
      </c>
      <c r="E162" s="159" t="s">
        <v>1094</v>
      </c>
      <c r="F162" s="160" t="s">
        <v>1079</v>
      </c>
      <c r="G162" s="161" t="s">
        <v>302</v>
      </c>
      <c r="H162" s="162">
        <v>9</v>
      </c>
      <c r="I162" s="163"/>
      <c r="J162" s="164">
        <f t="shared" si="10"/>
        <v>0</v>
      </c>
      <c r="K162" s="160" t="s">
        <v>1</v>
      </c>
      <c r="L162" s="165"/>
      <c r="M162" s="166" t="s">
        <v>1</v>
      </c>
      <c r="N162" s="167" t="s">
        <v>41</v>
      </c>
      <c r="P162" s="136">
        <f t="shared" si="11"/>
        <v>0</v>
      </c>
      <c r="Q162" s="136">
        <v>0</v>
      </c>
      <c r="R162" s="136">
        <f t="shared" si="12"/>
        <v>0</v>
      </c>
      <c r="S162" s="136">
        <v>0</v>
      </c>
      <c r="T162" s="137">
        <f t="shared" si="13"/>
        <v>0</v>
      </c>
      <c r="AR162" s="138" t="s">
        <v>318</v>
      </c>
      <c r="AT162" s="138" t="s">
        <v>304</v>
      </c>
      <c r="AU162" s="138" t="s">
        <v>86</v>
      </c>
      <c r="AY162" s="14" t="s">
        <v>129</v>
      </c>
      <c r="BE162" s="139">
        <f t="shared" si="14"/>
        <v>0</v>
      </c>
      <c r="BF162" s="139">
        <f t="shared" si="15"/>
        <v>0</v>
      </c>
      <c r="BG162" s="139">
        <f t="shared" si="16"/>
        <v>0</v>
      </c>
      <c r="BH162" s="139">
        <f t="shared" si="17"/>
        <v>0</v>
      </c>
      <c r="BI162" s="139">
        <f t="shared" si="18"/>
        <v>0</v>
      </c>
      <c r="BJ162" s="14" t="s">
        <v>84</v>
      </c>
      <c r="BK162" s="139">
        <f t="shared" si="19"/>
        <v>0</v>
      </c>
      <c r="BL162" s="14" t="s">
        <v>221</v>
      </c>
      <c r="BM162" s="138" t="s">
        <v>1095</v>
      </c>
    </row>
    <row r="163" spans="2:65" s="1" customFormat="1" ht="24.15" customHeight="1" x14ac:dyDescent="0.2">
      <c r="B163" s="29"/>
      <c r="C163" s="127" t="s">
        <v>408</v>
      </c>
      <c r="D163" s="127" t="s">
        <v>130</v>
      </c>
      <c r="E163" s="128" t="s">
        <v>1096</v>
      </c>
      <c r="F163" s="129" t="s">
        <v>1097</v>
      </c>
      <c r="G163" s="130" t="s">
        <v>302</v>
      </c>
      <c r="H163" s="131">
        <v>29</v>
      </c>
      <c r="I163" s="132"/>
      <c r="J163" s="133">
        <f t="shared" si="10"/>
        <v>0</v>
      </c>
      <c r="K163" s="129" t="s">
        <v>165</v>
      </c>
      <c r="L163" s="29"/>
      <c r="M163" s="134" t="s">
        <v>1</v>
      </c>
      <c r="N163" s="135" t="s">
        <v>41</v>
      </c>
      <c r="P163" s="136">
        <f t="shared" si="11"/>
        <v>0</v>
      </c>
      <c r="Q163" s="136">
        <v>0</v>
      </c>
      <c r="R163" s="136">
        <f t="shared" si="12"/>
        <v>0</v>
      </c>
      <c r="S163" s="136">
        <v>0</v>
      </c>
      <c r="T163" s="137">
        <f t="shared" si="13"/>
        <v>0</v>
      </c>
      <c r="AR163" s="138" t="s">
        <v>221</v>
      </c>
      <c r="AT163" s="138" t="s">
        <v>130</v>
      </c>
      <c r="AU163" s="138" t="s">
        <v>86</v>
      </c>
      <c r="AY163" s="14" t="s">
        <v>129</v>
      </c>
      <c r="BE163" s="139">
        <f t="shared" si="14"/>
        <v>0</v>
      </c>
      <c r="BF163" s="139">
        <f t="shared" si="15"/>
        <v>0</v>
      </c>
      <c r="BG163" s="139">
        <f t="shared" si="16"/>
        <v>0</v>
      </c>
      <c r="BH163" s="139">
        <f t="shared" si="17"/>
        <v>0</v>
      </c>
      <c r="BI163" s="139">
        <f t="shared" si="18"/>
        <v>0</v>
      </c>
      <c r="BJ163" s="14" t="s">
        <v>84</v>
      </c>
      <c r="BK163" s="139">
        <f t="shared" si="19"/>
        <v>0</v>
      </c>
      <c r="BL163" s="14" t="s">
        <v>221</v>
      </c>
      <c r="BM163" s="138" t="s">
        <v>1098</v>
      </c>
    </row>
    <row r="164" spans="2:65" s="1" customFormat="1" ht="24.15" customHeight="1" x14ac:dyDescent="0.2">
      <c r="B164" s="29"/>
      <c r="C164" s="158" t="s">
        <v>413</v>
      </c>
      <c r="D164" s="158" t="s">
        <v>304</v>
      </c>
      <c r="E164" s="159" t="s">
        <v>1099</v>
      </c>
      <c r="F164" s="160" t="s">
        <v>1100</v>
      </c>
      <c r="G164" s="161" t="s">
        <v>302</v>
      </c>
      <c r="H164" s="162">
        <v>1</v>
      </c>
      <c r="I164" s="163"/>
      <c r="J164" s="164">
        <f t="shared" si="10"/>
        <v>0</v>
      </c>
      <c r="K164" s="160" t="s">
        <v>165</v>
      </c>
      <c r="L164" s="165"/>
      <c r="M164" s="166" t="s">
        <v>1</v>
      </c>
      <c r="N164" s="167" t="s">
        <v>41</v>
      </c>
      <c r="P164" s="136">
        <f t="shared" si="11"/>
        <v>0</v>
      </c>
      <c r="Q164" s="136">
        <v>4.0000000000000002E-4</v>
      </c>
      <c r="R164" s="136">
        <f t="shared" si="12"/>
        <v>4.0000000000000002E-4</v>
      </c>
      <c r="S164" s="136">
        <v>0</v>
      </c>
      <c r="T164" s="137">
        <f t="shared" si="13"/>
        <v>0</v>
      </c>
      <c r="AR164" s="138" t="s">
        <v>318</v>
      </c>
      <c r="AT164" s="138" t="s">
        <v>304</v>
      </c>
      <c r="AU164" s="138" t="s">
        <v>86</v>
      </c>
      <c r="AY164" s="14" t="s">
        <v>129</v>
      </c>
      <c r="BE164" s="139">
        <f t="shared" si="14"/>
        <v>0</v>
      </c>
      <c r="BF164" s="139">
        <f t="shared" si="15"/>
        <v>0</v>
      </c>
      <c r="BG164" s="139">
        <f t="shared" si="16"/>
        <v>0</v>
      </c>
      <c r="BH164" s="139">
        <f t="shared" si="17"/>
        <v>0</v>
      </c>
      <c r="BI164" s="139">
        <f t="shared" si="18"/>
        <v>0</v>
      </c>
      <c r="BJ164" s="14" t="s">
        <v>84</v>
      </c>
      <c r="BK164" s="139">
        <f t="shared" si="19"/>
        <v>0</v>
      </c>
      <c r="BL164" s="14" t="s">
        <v>221</v>
      </c>
      <c r="BM164" s="138" t="s">
        <v>1101</v>
      </c>
    </row>
    <row r="165" spans="2:65" s="1" customFormat="1" ht="24.15" customHeight="1" x14ac:dyDescent="0.2">
      <c r="B165" s="29"/>
      <c r="C165" s="158" t="s">
        <v>417</v>
      </c>
      <c r="D165" s="158" t="s">
        <v>304</v>
      </c>
      <c r="E165" s="159" t="s">
        <v>1102</v>
      </c>
      <c r="F165" s="160" t="s">
        <v>1103</v>
      </c>
      <c r="G165" s="161" t="s">
        <v>302</v>
      </c>
      <c r="H165" s="162">
        <v>10</v>
      </c>
      <c r="I165" s="163"/>
      <c r="J165" s="164">
        <f t="shared" si="10"/>
        <v>0</v>
      </c>
      <c r="K165" s="160" t="s">
        <v>165</v>
      </c>
      <c r="L165" s="165"/>
      <c r="M165" s="166" t="s">
        <v>1</v>
      </c>
      <c r="N165" s="167" t="s">
        <v>41</v>
      </c>
      <c r="P165" s="136">
        <f t="shared" si="11"/>
        <v>0</v>
      </c>
      <c r="Q165" s="136">
        <v>4.0000000000000002E-4</v>
      </c>
      <c r="R165" s="136">
        <f t="shared" si="12"/>
        <v>4.0000000000000001E-3</v>
      </c>
      <c r="S165" s="136">
        <v>0</v>
      </c>
      <c r="T165" s="137">
        <f t="shared" si="13"/>
        <v>0</v>
      </c>
      <c r="AR165" s="138" t="s">
        <v>318</v>
      </c>
      <c r="AT165" s="138" t="s">
        <v>304</v>
      </c>
      <c r="AU165" s="138" t="s">
        <v>86</v>
      </c>
      <c r="AY165" s="14" t="s">
        <v>129</v>
      </c>
      <c r="BE165" s="139">
        <f t="shared" si="14"/>
        <v>0</v>
      </c>
      <c r="BF165" s="139">
        <f t="shared" si="15"/>
        <v>0</v>
      </c>
      <c r="BG165" s="139">
        <f t="shared" si="16"/>
        <v>0</v>
      </c>
      <c r="BH165" s="139">
        <f t="shared" si="17"/>
        <v>0</v>
      </c>
      <c r="BI165" s="139">
        <f t="shared" si="18"/>
        <v>0</v>
      </c>
      <c r="BJ165" s="14" t="s">
        <v>84</v>
      </c>
      <c r="BK165" s="139">
        <f t="shared" si="19"/>
        <v>0</v>
      </c>
      <c r="BL165" s="14" t="s">
        <v>221</v>
      </c>
      <c r="BM165" s="138" t="s">
        <v>1104</v>
      </c>
    </row>
    <row r="166" spans="2:65" s="1" customFormat="1" ht="24.15" customHeight="1" x14ac:dyDescent="0.2">
      <c r="B166" s="29"/>
      <c r="C166" s="158" t="s">
        <v>422</v>
      </c>
      <c r="D166" s="158" t="s">
        <v>304</v>
      </c>
      <c r="E166" s="159" t="s">
        <v>1105</v>
      </c>
      <c r="F166" s="160" t="s">
        <v>1106</v>
      </c>
      <c r="G166" s="161" t="s">
        <v>302</v>
      </c>
      <c r="H166" s="162">
        <v>18</v>
      </c>
      <c r="I166" s="163"/>
      <c r="J166" s="164">
        <f t="shared" si="10"/>
        <v>0</v>
      </c>
      <c r="K166" s="160" t="s">
        <v>165</v>
      </c>
      <c r="L166" s="165"/>
      <c r="M166" s="166" t="s">
        <v>1</v>
      </c>
      <c r="N166" s="167" t="s">
        <v>41</v>
      </c>
      <c r="P166" s="136">
        <f t="shared" si="11"/>
        <v>0</v>
      </c>
      <c r="Q166" s="136">
        <v>4.0000000000000002E-4</v>
      </c>
      <c r="R166" s="136">
        <f t="shared" si="12"/>
        <v>7.2000000000000007E-3</v>
      </c>
      <c r="S166" s="136">
        <v>0</v>
      </c>
      <c r="T166" s="137">
        <f t="shared" si="13"/>
        <v>0</v>
      </c>
      <c r="AR166" s="138" t="s">
        <v>318</v>
      </c>
      <c r="AT166" s="138" t="s">
        <v>304</v>
      </c>
      <c r="AU166" s="138" t="s">
        <v>86</v>
      </c>
      <c r="AY166" s="14" t="s">
        <v>129</v>
      </c>
      <c r="BE166" s="139">
        <f t="shared" si="14"/>
        <v>0</v>
      </c>
      <c r="BF166" s="139">
        <f t="shared" si="15"/>
        <v>0</v>
      </c>
      <c r="BG166" s="139">
        <f t="shared" si="16"/>
        <v>0</v>
      </c>
      <c r="BH166" s="139">
        <f t="shared" si="17"/>
        <v>0</v>
      </c>
      <c r="BI166" s="139">
        <f t="shared" si="18"/>
        <v>0</v>
      </c>
      <c r="BJ166" s="14" t="s">
        <v>84</v>
      </c>
      <c r="BK166" s="139">
        <f t="shared" si="19"/>
        <v>0</v>
      </c>
      <c r="BL166" s="14" t="s">
        <v>221</v>
      </c>
      <c r="BM166" s="138" t="s">
        <v>1107</v>
      </c>
    </row>
    <row r="167" spans="2:65" s="1" customFormat="1" ht="24.15" customHeight="1" x14ac:dyDescent="0.2">
      <c r="B167" s="29"/>
      <c r="C167" s="127" t="s">
        <v>96</v>
      </c>
      <c r="D167" s="127" t="s">
        <v>130</v>
      </c>
      <c r="E167" s="128" t="s">
        <v>1108</v>
      </c>
      <c r="F167" s="129" t="s">
        <v>1109</v>
      </c>
      <c r="G167" s="130" t="s">
        <v>302</v>
      </c>
      <c r="H167" s="131">
        <v>1</v>
      </c>
      <c r="I167" s="132"/>
      <c r="J167" s="133">
        <f t="shared" si="10"/>
        <v>0</v>
      </c>
      <c r="K167" s="129" t="s">
        <v>165</v>
      </c>
      <c r="L167" s="29"/>
      <c r="M167" s="134" t="s">
        <v>1</v>
      </c>
      <c r="N167" s="135" t="s">
        <v>41</v>
      </c>
      <c r="P167" s="136">
        <f t="shared" si="11"/>
        <v>0</v>
      </c>
      <c r="Q167" s="136">
        <v>0</v>
      </c>
      <c r="R167" s="136">
        <f t="shared" si="12"/>
        <v>0</v>
      </c>
      <c r="S167" s="136">
        <v>0</v>
      </c>
      <c r="T167" s="137">
        <f t="shared" si="13"/>
        <v>0</v>
      </c>
      <c r="AR167" s="138" t="s">
        <v>221</v>
      </c>
      <c r="AT167" s="138" t="s">
        <v>130</v>
      </c>
      <c r="AU167" s="138" t="s">
        <v>86</v>
      </c>
      <c r="AY167" s="14" t="s">
        <v>129</v>
      </c>
      <c r="BE167" s="139">
        <f t="shared" si="14"/>
        <v>0</v>
      </c>
      <c r="BF167" s="139">
        <f t="shared" si="15"/>
        <v>0</v>
      </c>
      <c r="BG167" s="139">
        <f t="shared" si="16"/>
        <v>0</v>
      </c>
      <c r="BH167" s="139">
        <f t="shared" si="17"/>
        <v>0</v>
      </c>
      <c r="BI167" s="139">
        <f t="shared" si="18"/>
        <v>0</v>
      </c>
      <c r="BJ167" s="14" t="s">
        <v>84</v>
      </c>
      <c r="BK167" s="139">
        <f t="shared" si="19"/>
        <v>0</v>
      </c>
      <c r="BL167" s="14" t="s">
        <v>221</v>
      </c>
      <c r="BM167" s="138" t="s">
        <v>1110</v>
      </c>
    </row>
    <row r="168" spans="2:65" s="1" customFormat="1" ht="24.15" customHeight="1" x14ac:dyDescent="0.2">
      <c r="B168" s="29"/>
      <c r="C168" s="158" t="s">
        <v>429</v>
      </c>
      <c r="D168" s="158" t="s">
        <v>304</v>
      </c>
      <c r="E168" s="159" t="s">
        <v>1111</v>
      </c>
      <c r="F168" s="160" t="s">
        <v>1112</v>
      </c>
      <c r="G168" s="161" t="s">
        <v>302</v>
      </c>
      <c r="H168" s="162">
        <v>1</v>
      </c>
      <c r="I168" s="163"/>
      <c r="J168" s="164">
        <f t="shared" si="10"/>
        <v>0</v>
      </c>
      <c r="K168" s="160" t="s">
        <v>165</v>
      </c>
      <c r="L168" s="165"/>
      <c r="M168" s="166" t="s">
        <v>1</v>
      </c>
      <c r="N168" s="167" t="s">
        <v>41</v>
      </c>
      <c r="P168" s="136">
        <f t="shared" si="11"/>
        <v>0</v>
      </c>
      <c r="Q168" s="136">
        <v>1.0499999999999999E-3</v>
      </c>
      <c r="R168" s="136">
        <f t="shared" si="12"/>
        <v>1.0499999999999999E-3</v>
      </c>
      <c r="S168" s="136">
        <v>0</v>
      </c>
      <c r="T168" s="137">
        <f t="shared" si="13"/>
        <v>0</v>
      </c>
      <c r="AR168" s="138" t="s">
        <v>318</v>
      </c>
      <c r="AT168" s="138" t="s">
        <v>304</v>
      </c>
      <c r="AU168" s="138" t="s">
        <v>86</v>
      </c>
      <c r="AY168" s="14" t="s">
        <v>129</v>
      </c>
      <c r="BE168" s="139">
        <f t="shared" si="14"/>
        <v>0</v>
      </c>
      <c r="BF168" s="139">
        <f t="shared" si="15"/>
        <v>0</v>
      </c>
      <c r="BG168" s="139">
        <f t="shared" si="16"/>
        <v>0</v>
      </c>
      <c r="BH168" s="139">
        <f t="shared" si="17"/>
        <v>0</v>
      </c>
      <c r="BI168" s="139">
        <f t="shared" si="18"/>
        <v>0</v>
      </c>
      <c r="BJ168" s="14" t="s">
        <v>84</v>
      </c>
      <c r="BK168" s="139">
        <f t="shared" si="19"/>
        <v>0</v>
      </c>
      <c r="BL168" s="14" t="s">
        <v>221</v>
      </c>
      <c r="BM168" s="138" t="s">
        <v>1113</v>
      </c>
    </row>
    <row r="169" spans="2:65" s="1" customFormat="1" ht="24.15" customHeight="1" x14ac:dyDescent="0.2">
      <c r="B169" s="29"/>
      <c r="C169" s="127" t="s">
        <v>434</v>
      </c>
      <c r="D169" s="127" t="s">
        <v>130</v>
      </c>
      <c r="E169" s="128" t="s">
        <v>1114</v>
      </c>
      <c r="F169" s="129" t="s">
        <v>1115</v>
      </c>
      <c r="G169" s="130" t="s">
        <v>302</v>
      </c>
      <c r="H169" s="131">
        <v>1</v>
      </c>
      <c r="I169" s="132"/>
      <c r="J169" s="133">
        <f t="shared" si="10"/>
        <v>0</v>
      </c>
      <c r="K169" s="129" t="s">
        <v>165</v>
      </c>
      <c r="L169" s="29"/>
      <c r="M169" s="134" t="s">
        <v>1</v>
      </c>
      <c r="N169" s="135" t="s">
        <v>41</v>
      </c>
      <c r="P169" s="136">
        <f t="shared" si="11"/>
        <v>0</v>
      </c>
      <c r="Q169" s="136">
        <v>0</v>
      </c>
      <c r="R169" s="136">
        <f t="shared" si="12"/>
        <v>0</v>
      </c>
      <c r="S169" s="136">
        <v>0</v>
      </c>
      <c r="T169" s="137">
        <f t="shared" si="13"/>
        <v>0</v>
      </c>
      <c r="AR169" s="138" t="s">
        <v>221</v>
      </c>
      <c r="AT169" s="138" t="s">
        <v>130</v>
      </c>
      <c r="AU169" s="138" t="s">
        <v>86</v>
      </c>
      <c r="AY169" s="14" t="s">
        <v>129</v>
      </c>
      <c r="BE169" s="139">
        <f t="shared" si="14"/>
        <v>0</v>
      </c>
      <c r="BF169" s="139">
        <f t="shared" si="15"/>
        <v>0</v>
      </c>
      <c r="BG169" s="139">
        <f t="shared" si="16"/>
        <v>0</v>
      </c>
      <c r="BH169" s="139">
        <f t="shared" si="17"/>
        <v>0</v>
      </c>
      <c r="BI169" s="139">
        <f t="shared" si="18"/>
        <v>0</v>
      </c>
      <c r="BJ169" s="14" t="s">
        <v>84</v>
      </c>
      <c r="BK169" s="139">
        <f t="shared" si="19"/>
        <v>0</v>
      </c>
      <c r="BL169" s="14" t="s">
        <v>221</v>
      </c>
      <c r="BM169" s="138" t="s">
        <v>1116</v>
      </c>
    </row>
    <row r="170" spans="2:65" s="1" customFormat="1" ht="24.15" customHeight="1" x14ac:dyDescent="0.2">
      <c r="B170" s="29"/>
      <c r="C170" s="158" t="s">
        <v>438</v>
      </c>
      <c r="D170" s="158" t="s">
        <v>304</v>
      </c>
      <c r="E170" s="159" t="s">
        <v>1117</v>
      </c>
      <c r="F170" s="160" t="s">
        <v>1118</v>
      </c>
      <c r="G170" s="161" t="s">
        <v>302</v>
      </c>
      <c r="H170" s="162">
        <v>1</v>
      </c>
      <c r="I170" s="163"/>
      <c r="J170" s="164">
        <f t="shared" si="10"/>
        <v>0</v>
      </c>
      <c r="K170" s="160" t="s">
        <v>1</v>
      </c>
      <c r="L170" s="165"/>
      <c r="M170" s="166" t="s">
        <v>1</v>
      </c>
      <c r="N170" s="167" t="s">
        <v>41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318</v>
      </c>
      <c r="AT170" s="138" t="s">
        <v>304</v>
      </c>
      <c r="AU170" s="138" t="s">
        <v>86</v>
      </c>
      <c r="AY170" s="14" t="s">
        <v>129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4" t="s">
        <v>84</v>
      </c>
      <c r="BK170" s="139">
        <f t="shared" si="19"/>
        <v>0</v>
      </c>
      <c r="BL170" s="14" t="s">
        <v>221</v>
      </c>
      <c r="BM170" s="138" t="s">
        <v>1119</v>
      </c>
    </row>
    <row r="171" spans="2:65" s="1" customFormat="1" ht="24.15" customHeight="1" x14ac:dyDescent="0.2">
      <c r="B171" s="29"/>
      <c r="C171" s="127" t="s">
        <v>443</v>
      </c>
      <c r="D171" s="127" t="s">
        <v>130</v>
      </c>
      <c r="E171" s="128" t="s">
        <v>1120</v>
      </c>
      <c r="F171" s="129" t="s">
        <v>1121</v>
      </c>
      <c r="G171" s="130" t="s">
        <v>302</v>
      </c>
      <c r="H171" s="131">
        <v>3</v>
      </c>
      <c r="I171" s="132"/>
      <c r="J171" s="133">
        <f t="shared" si="10"/>
        <v>0</v>
      </c>
      <c r="K171" s="129" t="s">
        <v>165</v>
      </c>
      <c r="L171" s="29"/>
      <c r="M171" s="134" t="s">
        <v>1</v>
      </c>
      <c r="N171" s="135" t="s">
        <v>41</v>
      </c>
      <c r="P171" s="136">
        <f t="shared" si="11"/>
        <v>0</v>
      </c>
      <c r="Q171" s="136">
        <v>0</v>
      </c>
      <c r="R171" s="136">
        <f t="shared" si="12"/>
        <v>0</v>
      </c>
      <c r="S171" s="136">
        <v>0</v>
      </c>
      <c r="T171" s="137">
        <f t="shared" si="13"/>
        <v>0</v>
      </c>
      <c r="AR171" s="138" t="s">
        <v>221</v>
      </c>
      <c r="AT171" s="138" t="s">
        <v>130</v>
      </c>
      <c r="AU171" s="138" t="s">
        <v>86</v>
      </c>
      <c r="AY171" s="14" t="s">
        <v>129</v>
      </c>
      <c r="BE171" s="139">
        <f t="shared" si="14"/>
        <v>0</v>
      </c>
      <c r="BF171" s="139">
        <f t="shared" si="15"/>
        <v>0</v>
      </c>
      <c r="BG171" s="139">
        <f t="shared" si="16"/>
        <v>0</v>
      </c>
      <c r="BH171" s="139">
        <f t="shared" si="17"/>
        <v>0</v>
      </c>
      <c r="BI171" s="139">
        <f t="shared" si="18"/>
        <v>0</v>
      </c>
      <c r="BJ171" s="14" t="s">
        <v>84</v>
      </c>
      <c r="BK171" s="139">
        <f t="shared" si="19"/>
        <v>0</v>
      </c>
      <c r="BL171" s="14" t="s">
        <v>221</v>
      </c>
      <c r="BM171" s="138" t="s">
        <v>1122</v>
      </c>
    </row>
    <row r="172" spans="2:65" s="1" customFormat="1" ht="33" customHeight="1" x14ac:dyDescent="0.2">
      <c r="B172" s="29"/>
      <c r="C172" s="158" t="s">
        <v>447</v>
      </c>
      <c r="D172" s="158" t="s">
        <v>304</v>
      </c>
      <c r="E172" s="159" t="s">
        <v>1123</v>
      </c>
      <c r="F172" s="160" t="s">
        <v>1124</v>
      </c>
      <c r="G172" s="161" t="s">
        <v>302</v>
      </c>
      <c r="H172" s="162">
        <v>3</v>
      </c>
      <c r="I172" s="163"/>
      <c r="J172" s="164">
        <f t="shared" si="10"/>
        <v>0</v>
      </c>
      <c r="K172" s="160" t="s">
        <v>1</v>
      </c>
      <c r="L172" s="165"/>
      <c r="M172" s="166" t="s">
        <v>1</v>
      </c>
      <c r="N172" s="167" t="s">
        <v>41</v>
      </c>
      <c r="P172" s="136">
        <f t="shared" si="11"/>
        <v>0</v>
      </c>
      <c r="Q172" s="136">
        <v>0</v>
      </c>
      <c r="R172" s="136">
        <f t="shared" si="12"/>
        <v>0</v>
      </c>
      <c r="S172" s="136">
        <v>0</v>
      </c>
      <c r="T172" s="137">
        <f t="shared" si="13"/>
        <v>0</v>
      </c>
      <c r="AR172" s="138" t="s">
        <v>318</v>
      </c>
      <c r="AT172" s="138" t="s">
        <v>304</v>
      </c>
      <c r="AU172" s="138" t="s">
        <v>86</v>
      </c>
      <c r="AY172" s="14" t="s">
        <v>129</v>
      </c>
      <c r="BE172" s="139">
        <f t="shared" si="14"/>
        <v>0</v>
      </c>
      <c r="BF172" s="139">
        <f t="shared" si="15"/>
        <v>0</v>
      </c>
      <c r="BG172" s="139">
        <f t="shared" si="16"/>
        <v>0</v>
      </c>
      <c r="BH172" s="139">
        <f t="shared" si="17"/>
        <v>0</v>
      </c>
      <c r="BI172" s="139">
        <f t="shared" si="18"/>
        <v>0</v>
      </c>
      <c r="BJ172" s="14" t="s">
        <v>84</v>
      </c>
      <c r="BK172" s="139">
        <f t="shared" si="19"/>
        <v>0</v>
      </c>
      <c r="BL172" s="14" t="s">
        <v>221</v>
      </c>
      <c r="BM172" s="138" t="s">
        <v>1125</v>
      </c>
    </row>
    <row r="173" spans="2:65" s="1" customFormat="1" ht="33" customHeight="1" x14ac:dyDescent="0.2">
      <c r="B173" s="29"/>
      <c r="C173" s="127" t="s">
        <v>451</v>
      </c>
      <c r="D173" s="127" t="s">
        <v>130</v>
      </c>
      <c r="E173" s="128" t="s">
        <v>1126</v>
      </c>
      <c r="F173" s="129" t="s">
        <v>1127</v>
      </c>
      <c r="G173" s="130" t="s">
        <v>302</v>
      </c>
      <c r="H173" s="131">
        <v>1</v>
      </c>
      <c r="I173" s="132"/>
      <c r="J173" s="133">
        <f t="shared" si="10"/>
        <v>0</v>
      </c>
      <c r="K173" s="129" t="s">
        <v>165</v>
      </c>
      <c r="L173" s="29"/>
      <c r="M173" s="134" t="s">
        <v>1</v>
      </c>
      <c r="N173" s="135" t="s">
        <v>41</v>
      </c>
      <c r="P173" s="136">
        <f t="shared" si="11"/>
        <v>0</v>
      </c>
      <c r="Q173" s="136">
        <v>0</v>
      </c>
      <c r="R173" s="136">
        <f t="shared" si="12"/>
        <v>0</v>
      </c>
      <c r="S173" s="136">
        <v>0</v>
      </c>
      <c r="T173" s="137">
        <f t="shared" si="13"/>
        <v>0</v>
      </c>
      <c r="AR173" s="138" t="s">
        <v>221</v>
      </c>
      <c r="AT173" s="138" t="s">
        <v>130</v>
      </c>
      <c r="AU173" s="138" t="s">
        <v>86</v>
      </c>
      <c r="AY173" s="14" t="s">
        <v>129</v>
      </c>
      <c r="BE173" s="139">
        <f t="shared" si="14"/>
        <v>0</v>
      </c>
      <c r="BF173" s="139">
        <f t="shared" si="15"/>
        <v>0</v>
      </c>
      <c r="BG173" s="139">
        <f t="shared" si="16"/>
        <v>0</v>
      </c>
      <c r="BH173" s="139">
        <f t="shared" si="17"/>
        <v>0</v>
      </c>
      <c r="BI173" s="139">
        <f t="shared" si="18"/>
        <v>0</v>
      </c>
      <c r="BJ173" s="14" t="s">
        <v>84</v>
      </c>
      <c r="BK173" s="139">
        <f t="shared" si="19"/>
        <v>0</v>
      </c>
      <c r="BL173" s="14" t="s">
        <v>221</v>
      </c>
      <c r="BM173" s="138" t="s">
        <v>1128</v>
      </c>
    </row>
    <row r="174" spans="2:65" s="1" customFormat="1" ht="24.15" customHeight="1" x14ac:dyDescent="0.2">
      <c r="B174" s="29"/>
      <c r="C174" s="127" t="s">
        <v>456</v>
      </c>
      <c r="D174" s="127" t="s">
        <v>130</v>
      </c>
      <c r="E174" s="128" t="s">
        <v>1129</v>
      </c>
      <c r="F174" s="129" t="s">
        <v>1130</v>
      </c>
      <c r="G174" s="130" t="s">
        <v>302</v>
      </c>
      <c r="H174" s="131">
        <v>1</v>
      </c>
      <c r="I174" s="132"/>
      <c r="J174" s="133">
        <f t="shared" si="10"/>
        <v>0</v>
      </c>
      <c r="K174" s="129" t="s">
        <v>165</v>
      </c>
      <c r="L174" s="29"/>
      <c r="M174" s="134" t="s">
        <v>1</v>
      </c>
      <c r="N174" s="135" t="s">
        <v>41</v>
      </c>
      <c r="P174" s="136">
        <f t="shared" si="11"/>
        <v>0</v>
      </c>
      <c r="Q174" s="136">
        <v>0</v>
      </c>
      <c r="R174" s="136">
        <f t="shared" si="12"/>
        <v>0</v>
      </c>
      <c r="S174" s="136">
        <v>0</v>
      </c>
      <c r="T174" s="137">
        <f t="shared" si="13"/>
        <v>0</v>
      </c>
      <c r="AR174" s="138" t="s">
        <v>221</v>
      </c>
      <c r="AT174" s="138" t="s">
        <v>130</v>
      </c>
      <c r="AU174" s="138" t="s">
        <v>86</v>
      </c>
      <c r="AY174" s="14" t="s">
        <v>129</v>
      </c>
      <c r="BE174" s="139">
        <f t="shared" si="14"/>
        <v>0</v>
      </c>
      <c r="BF174" s="139">
        <f t="shared" si="15"/>
        <v>0</v>
      </c>
      <c r="BG174" s="139">
        <f t="shared" si="16"/>
        <v>0</v>
      </c>
      <c r="BH174" s="139">
        <f t="shared" si="17"/>
        <v>0</v>
      </c>
      <c r="BI174" s="139">
        <f t="shared" si="18"/>
        <v>0</v>
      </c>
      <c r="BJ174" s="14" t="s">
        <v>84</v>
      </c>
      <c r="BK174" s="139">
        <f t="shared" si="19"/>
        <v>0</v>
      </c>
      <c r="BL174" s="14" t="s">
        <v>221</v>
      </c>
      <c r="BM174" s="138" t="s">
        <v>1131</v>
      </c>
    </row>
    <row r="175" spans="2:65" s="1" customFormat="1" ht="49.2" customHeight="1" x14ac:dyDescent="0.2">
      <c r="B175" s="29"/>
      <c r="C175" s="158" t="s">
        <v>461</v>
      </c>
      <c r="D175" s="158" t="s">
        <v>304</v>
      </c>
      <c r="E175" s="159" t="s">
        <v>1132</v>
      </c>
      <c r="F175" s="160" t="s">
        <v>1133</v>
      </c>
      <c r="G175" s="161" t="s">
        <v>302</v>
      </c>
      <c r="H175" s="162">
        <v>1</v>
      </c>
      <c r="I175" s="163"/>
      <c r="J175" s="164">
        <f t="shared" si="10"/>
        <v>0</v>
      </c>
      <c r="K175" s="160" t="s">
        <v>1</v>
      </c>
      <c r="L175" s="165"/>
      <c r="M175" s="166" t="s">
        <v>1</v>
      </c>
      <c r="N175" s="167" t="s">
        <v>41</v>
      </c>
      <c r="P175" s="136">
        <f t="shared" si="11"/>
        <v>0</v>
      </c>
      <c r="Q175" s="136">
        <v>0</v>
      </c>
      <c r="R175" s="136">
        <f t="shared" si="12"/>
        <v>0</v>
      </c>
      <c r="S175" s="136">
        <v>0</v>
      </c>
      <c r="T175" s="137">
        <f t="shared" si="13"/>
        <v>0</v>
      </c>
      <c r="AR175" s="138" t="s">
        <v>318</v>
      </c>
      <c r="AT175" s="138" t="s">
        <v>304</v>
      </c>
      <c r="AU175" s="138" t="s">
        <v>86</v>
      </c>
      <c r="AY175" s="14" t="s">
        <v>129</v>
      </c>
      <c r="BE175" s="139">
        <f t="shared" si="14"/>
        <v>0</v>
      </c>
      <c r="BF175" s="139">
        <f t="shared" si="15"/>
        <v>0</v>
      </c>
      <c r="BG175" s="139">
        <f t="shared" si="16"/>
        <v>0</v>
      </c>
      <c r="BH175" s="139">
        <f t="shared" si="17"/>
        <v>0</v>
      </c>
      <c r="BI175" s="139">
        <f t="shared" si="18"/>
        <v>0</v>
      </c>
      <c r="BJ175" s="14" t="s">
        <v>84</v>
      </c>
      <c r="BK175" s="139">
        <f t="shared" si="19"/>
        <v>0</v>
      </c>
      <c r="BL175" s="14" t="s">
        <v>221</v>
      </c>
      <c r="BM175" s="138" t="s">
        <v>1134</v>
      </c>
    </row>
    <row r="176" spans="2:65" s="1" customFormat="1" ht="24.15" customHeight="1" x14ac:dyDescent="0.2">
      <c r="B176" s="29"/>
      <c r="C176" s="127" t="s">
        <v>466</v>
      </c>
      <c r="D176" s="127" t="s">
        <v>130</v>
      </c>
      <c r="E176" s="128" t="s">
        <v>1135</v>
      </c>
      <c r="F176" s="129" t="s">
        <v>1136</v>
      </c>
      <c r="G176" s="130" t="s">
        <v>302</v>
      </c>
      <c r="H176" s="131">
        <v>22</v>
      </c>
      <c r="I176" s="132"/>
      <c r="J176" s="133">
        <f t="shared" si="10"/>
        <v>0</v>
      </c>
      <c r="K176" s="129" t="s">
        <v>165</v>
      </c>
      <c r="L176" s="29"/>
      <c r="M176" s="134" t="s">
        <v>1</v>
      </c>
      <c r="N176" s="135" t="s">
        <v>41</v>
      </c>
      <c r="P176" s="136">
        <f t="shared" si="11"/>
        <v>0</v>
      </c>
      <c r="Q176" s="136">
        <v>0</v>
      </c>
      <c r="R176" s="136">
        <f t="shared" si="12"/>
        <v>0</v>
      </c>
      <c r="S176" s="136">
        <v>0</v>
      </c>
      <c r="T176" s="137">
        <f t="shared" si="13"/>
        <v>0</v>
      </c>
      <c r="AR176" s="138" t="s">
        <v>221</v>
      </c>
      <c r="AT176" s="138" t="s">
        <v>130</v>
      </c>
      <c r="AU176" s="138" t="s">
        <v>86</v>
      </c>
      <c r="AY176" s="14" t="s">
        <v>129</v>
      </c>
      <c r="BE176" s="139">
        <f t="shared" si="14"/>
        <v>0</v>
      </c>
      <c r="BF176" s="139">
        <f t="shared" si="15"/>
        <v>0</v>
      </c>
      <c r="BG176" s="139">
        <f t="shared" si="16"/>
        <v>0</v>
      </c>
      <c r="BH176" s="139">
        <f t="shared" si="17"/>
        <v>0</v>
      </c>
      <c r="BI176" s="139">
        <f t="shared" si="18"/>
        <v>0</v>
      </c>
      <c r="BJ176" s="14" t="s">
        <v>84</v>
      </c>
      <c r="BK176" s="139">
        <f t="shared" si="19"/>
        <v>0</v>
      </c>
      <c r="BL176" s="14" t="s">
        <v>221</v>
      </c>
      <c r="BM176" s="138" t="s">
        <v>1137</v>
      </c>
    </row>
    <row r="177" spans="2:65" s="1" customFormat="1" ht="16.5" customHeight="1" x14ac:dyDescent="0.2">
      <c r="B177" s="29"/>
      <c r="C177" s="158" t="s">
        <v>99</v>
      </c>
      <c r="D177" s="158" t="s">
        <v>304</v>
      </c>
      <c r="E177" s="159" t="s">
        <v>1138</v>
      </c>
      <c r="F177" s="160" t="s">
        <v>1139</v>
      </c>
      <c r="G177" s="161" t="s">
        <v>302</v>
      </c>
      <c r="H177" s="162">
        <v>22</v>
      </c>
      <c r="I177" s="163"/>
      <c r="J177" s="164">
        <f t="shared" si="10"/>
        <v>0</v>
      </c>
      <c r="K177" s="160" t="s">
        <v>1</v>
      </c>
      <c r="L177" s="165"/>
      <c r="M177" s="166" t="s">
        <v>1</v>
      </c>
      <c r="N177" s="167" t="s">
        <v>41</v>
      </c>
      <c r="P177" s="136">
        <f t="shared" si="11"/>
        <v>0</v>
      </c>
      <c r="Q177" s="136">
        <v>0</v>
      </c>
      <c r="R177" s="136">
        <f t="shared" si="12"/>
        <v>0</v>
      </c>
      <c r="S177" s="136">
        <v>0</v>
      </c>
      <c r="T177" s="137">
        <f t="shared" si="13"/>
        <v>0</v>
      </c>
      <c r="AR177" s="138" t="s">
        <v>318</v>
      </c>
      <c r="AT177" s="138" t="s">
        <v>304</v>
      </c>
      <c r="AU177" s="138" t="s">
        <v>86</v>
      </c>
      <c r="AY177" s="14" t="s">
        <v>129</v>
      </c>
      <c r="BE177" s="139">
        <f t="shared" si="14"/>
        <v>0</v>
      </c>
      <c r="BF177" s="139">
        <f t="shared" si="15"/>
        <v>0</v>
      </c>
      <c r="BG177" s="139">
        <f t="shared" si="16"/>
        <v>0</v>
      </c>
      <c r="BH177" s="139">
        <f t="shared" si="17"/>
        <v>0</v>
      </c>
      <c r="BI177" s="139">
        <f t="shared" si="18"/>
        <v>0</v>
      </c>
      <c r="BJ177" s="14" t="s">
        <v>84</v>
      </c>
      <c r="BK177" s="139">
        <f t="shared" si="19"/>
        <v>0</v>
      </c>
      <c r="BL177" s="14" t="s">
        <v>221</v>
      </c>
      <c r="BM177" s="138" t="s">
        <v>1140</v>
      </c>
    </row>
    <row r="178" spans="2:65" s="1" customFormat="1" ht="21.75" customHeight="1" x14ac:dyDescent="0.2">
      <c r="B178" s="29"/>
      <c r="C178" s="127" t="s">
        <v>479</v>
      </c>
      <c r="D178" s="127" t="s">
        <v>130</v>
      </c>
      <c r="E178" s="128" t="s">
        <v>1141</v>
      </c>
      <c r="F178" s="129" t="s">
        <v>1142</v>
      </c>
      <c r="G178" s="130" t="s">
        <v>302</v>
      </c>
      <c r="H178" s="131">
        <v>22</v>
      </c>
      <c r="I178" s="132"/>
      <c r="J178" s="133">
        <f t="shared" si="10"/>
        <v>0</v>
      </c>
      <c r="K178" s="129" t="s">
        <v>165</v>
      </c>
      <c r="L178" s="29"/>
      <c r="M178" s="134" t="s">
        <v>1</v>
      </c>
      <c r="N178" s="135" t="s">
        <v>41</v>
      </c>
      <c r="P178" s="136">
        <f t="shared" si="11"/>
        <v>0</v>
      </c>
      <c r="Q178" s="136">
        <v>0</v>
      </c>
      <c r="R178" s="136">
        <f t="shared" si="12"/>
        <v>0</v>
      </c>
      <c r="S178" s="136">
        <v>0</v>
      </c>
      <c r="T178" s="137">
        <f t="shared" si="13"/>
        <v>0</v>
      </c>
      <c r="AR178" s="138" t="s">
        <v>221</v>
      </c>
      <c r="AT178" s="138" t="s">
        <v>130</v>
      </c>
      <c r="AU178" s="138" t="s">
        <v>86</v>
      </c>
      <c r="AY178" s="14" t="s">
        <v>129</v>
      </c>
      <c r="BE178" s="139">
        <f t="shared" si="14"/>
        <v>0</v>
      </c>
      <c r="BF178" s="139">
        <f t="shared" si="15"/>
        <v>0</v>
      </c>
      <c r="BG178" s="139">
        <f t="shared" si="16"/>
        <v>0</v>
      </c>
      <c r="BH178" s="139">
        <f t="shared" si="17"/>
        <v>0</v>
      </c>
      <c r="BI178" s="139">
        <f t="shared" si="18"/>
        <v>0</v>
      </c>
      <c r="BJ178" s="14" t="s">
        <v>84</v>
      </c>
      <c r="BK178" s="139">
        <f t="shared" si="19"/>
        <v>0</v>
      </c>
      <c r="BL178" s="14" t="s">
        <v>221</v>
      </c>
      <c r="BM178" s="138" t="s">
        <v>1143</v>
      </c>
    </row>
    <row r="179" spans="2:65" s="1" customFormat="1" ht="24.15" customHeight="1" x14ac:dyDescent="0.2">
      <c r="B179" s="29"/>
      <c r="C179" s="158" t="s">
        <v>485</v>
      </c>
      <c r="D179" s="158" t="s">
        <v>304</v>
      </c>
      <c r="E179" s="159" t="s">
        <v>1144</v>
      </c>
      <c r="F179" s="160" t="s">
        <v>1145</v>
      </c>
      <c r="G179" s="161" t="s">
        <v>302</v>
      </c>
      <c r="H179" s="162">
        <v>22</v>
      </c>
      <c r="I179" s="163"/>
      <c r="J179" s="164">
        <f t="shared" si="10"/>
        <v>0</v>
      </c>
      <c r="K179" s="160" t="s">
        <v>1</v>
      </c>
      <c r="L179" s="165"/>
      <c r="M179" s="166" t="s">
        <v>1</v>
      </c>
      <c r="N179" s="167" t="s">
        <v>41</v>
      </c>
      <c r="P179" s="136">
        <f t="shared" si="11"/>
        <v>0</v>
      </c>
      <c r="Q179" s="136">
        <v>0</v>
      </c>
      <c r="R179" s="136">
        <f t="shared" si="12"/>
        <v>0</v>
      </c>
      <c r="S179" s="136">
        <v>0</v>
      </c>
      <c r="T179" s="137">
        <f t="shared" si="13"/>
        <v>0</v>
      </c>
      <c r="AR179" s="138" t="s">
        <v>318</v>
      </c>
      <c r="AT179" s="138" t="s">
        <v>304</v>
      </c>
      <c r="AU179" s="138" t="s">
        <v>86</v>
      </c>
      <c r="AY179" s="14" t="s">
        <v>129</v>
      </c>
      <c r="BE179" s="139">
        <f t="shared" si="14"/>
        <v>0</v>
      </c>
      <c r="BF179" s="139">
        <f t="shared" si="15"/>
        <v>0</v>
      </c>
      <c r="BG179" s="139">
        <f t="shared" si="16"/>
        <v>0</v>
      </c>
      <c r="BH179" s="139">
        <f t="shared" si="17"/>
        <v>0</v>
      </c>
      <c r="BI179" s="139">
        <f t="shared" si="18"/>
        <v>0</v>
      </c>
      <c r="BJ179" s="14" t="s">
        <v>84</v>
      </c>
      <c r="BK179" s="139">
        <f t="shared" si="19"/>
        <v>0</v>
      </c>
      <c r="BL179" s="14" t="s">
        <v>221</v>
      </c>
      <c r="BM179" s="138" t="s">
        <v>1146</v>
      </c>
    </row>
    <row r="180" spans="2:65" s="1" customFormat="1" ht="37.950000000000003" customHeight="1" x14ac:dyDescent="0.2">
      <c r="B180" s="29"/>
      <c r="C180" s="127" t="s">
        <v>489</v>
      </c>
      <c r="D180" s="127" t="s">
        <v>130</v>
      </c>
      <c r="E180" s="128" t="s">
        <v>1147</v>
      </c>
      <c r="F180" s="129" t="s">
        <v>1148</v>
      </c>
      <c r="G180" s="130" t="s">
        <v>302</v>
      </c>
      <c r="H180" s="131">
        <v>11</v>
      </c>
      <c r="I180" s="132"/>
      <c r="J180" s="133">
        <f t="shared" si="10"/>
        <v>0</v>
      </c>
      <c r="K180" s="129" t="s">
        <v>165</v>
      </c>
      <c r="L180" s="29"/>
      <c r="M180" s="134" t="s">
        <v>1</v>
      </c>
      <c r="N180" s="135" t="s">
        <v>41</v>
      </c>
      <c r="P180" s="136">
        <f t="shared" si="11"/>
        <v>0</v>
      </c>
      <c r="Q180" s="136">
        <v>0</v>
      </c>
      <c r="R180" s="136">
        <f t="shared" si="12"/>
        <v>0</v>
      </c>
      <c r="S180" s="136">
        <v>0</v>
      </c>
      <c r="T180" s="137">
        <f t="shared" si="13"/>
        <v>0</v>
      </c>
      <c r="AR180" s="138" t="s">
        <v>221</v>
      </c>
      <c r="AT180" s="138" t="s">
        <v>130</v>
      </c>
      <c r="AU180" s="138" t="s">
        <v>86</v>
      </c>
      <c r="AY180" s="14" t="s">
        <v>129</v>
      </c>
      <c r="BE180" s="139">
        <f t="shared" si="14"/>
        <v>0</v>
      </c>
      <c r="BF180" s="139">
        <f t="shared" si="15"/>
        <v>0</v>
      </c>
      <c r="BG180" s="139">
        <f t="shared" si="16"/>
        <v>0</v>
      </c>
      <c r="BH180" s="139">
        <f t="shared" si="17"/>
        <v>0</v>
      </c>
      <c r="BI180" s="139">
        <f t="shared" si="18"/>
        <v>0</v>
      </c>
      <c r="BJ180" s="14" t="s">
        <v>84</v>
      </c>
      <c r="BK180" s="139">
        <f t="shared" si="19"/>
        <v>0</v>
      </c>
      <c r="BL180" s="14" t="s">
        <v>221</v>
      </c>
      <c r="BM180" s="138" t="s">
        <v>1149</v>
      </c>
    </row>
    <row r="181" spans="2:65" s="1" customFormat="1" ht="24.15" customHeight="1" x14ac:dyDescent="0.2">
      <c r="B181" s="29"/>
      <c r="C181" s="158" t="s">
        <v>493</v>
      </c>
      <c r="D181" s="158" t="s">
        <v>304</v>
      </c>
      <c r="E181" s="159" t="s">
        <v>1150</v>
      </c>
      <c r="F181" s="160" t="s">
        <v>1151</v>
      </c>
      <c r="G181" s="161" t="s">
        <v>302</v>
      </c>
      <c r="H181" s="162">
        <v>4</v>
      </c>
      <c r="I181" s="163"/>
      <c r="J181" s="164">
        <f t="shared" si="10"/>
        <v>0</v>
      </c>
      <c r="K181" s="160" t="s">
        <v>1</v>
      </c>
      <c r="L181" s="165"/>
      <c r="M181" s="166" t="s">
        <v>1</v>
      </c>
      <c r="N181" s="167" t="s">
        <v>41</v>
      </c>
      <c r="P181" s="136">
        <f t="shared" si="11"/>
        <v>0</v>
      </c>
      <c r="Q181" s="136">
        <v>0</v>
      </c>
      <c r="R181" s="136">
        <f t="shared" si="12"/>
        <v>0</v>
      </c>
      <c r="S181" s="136">
        <v>0</v>
      </c>
      <c r="T181" s="137">
        <f t="shared" si="13"/>
        <v>0</v>
      </c>
      <c r="AR181" s="138" t="s">
        <v>318</v>
      </c>
      <c r="AT181" s="138" t="s">
        <v>304</v>
      </c>
      <c r="AU181" s="138" t="s">
        <v>86</v>
      </c>
      <c r="AY181" s="14" t="s">
        <v>129</v>
      </c>
      <c r="BE181" s="139">
        <f t="shared" si="14"/>
        <v>0</v>
      </c>
      <c r="BF181" s="139">
        <f t="shared" si="15"/>
        <v>0</v>
      </c>
      <c r="BG181" s="139">
        <f t="shared" si="16"/>
        <v>0</v>
      </c>
      <c r="BH181" s="139">
        <f t="shared" si="17"/>
        <v>0</v>
      </c>
      <c r="BI181" s="139">
        <f t="shared" si="18"/>
        <v>0</v>
      </c>
      <c r="BJ181" s="14" t="s">
        <v>84</v>
      </c>
      <c r="BK181" s="139">
        <f t="shared" si="19"/>
        <v>0</v>
      </c>
      <c r="BL181" s="14" t="s">
        <v>221</v>
      </c>
      <c r="BM181" s="138" t="s">
        <v>1152</v>
      </c>
    </row>
    <row r="182" spans="2:65" s="1" customFormat="1" ht="33" customHeight="1" x14ac:dyDescent="0.2">
      <c r="B182" s="29"/>
      <c r="C182" s="158" t="s">
        <v>497</v>
      </c>
      <c r="D182" s="158" t="s">
        <v>304</v>
      </c>
      <c r="E182" s="159" t="s">
        <v>1153</v>
      </c>
      <c r="F182" s="160" t="s">
        <v>1154</v>
      </c>
      <c r="G182" s="161" t="s">
        <v>302</v>
      </c>
      <c r="H182" s="162">
        <v>7</v>
      </c>
      <c r="I182" s="163"/>
      <c r="J182" s="164">
        <f t="shared" si="10"/>
        <v>0</v>
      </c>
      <c r="K182" s="160" t="s">
        <v>1</v>
      </c>
      <c r="L182" s="165"/>
      <c r="M182" s="166" t="s">
        <v>1</v>
      </c>
      <c r="N182" s="167" t="s">
        <v>41</v>
      </c>
      <c r="P182" s="136">
        <f t="shared" si="11"/>
        <v>0</v>
      </c>
      <c r="Q182" s="136">
        <v>0</v>
      </c>
      <c r="R182" s="136">
        <f t="shared" si="12"/>
        <v>0</v>
      </c>
      <c r="S182" s="136">
        <v>0</v>
      </c>
      <c r="T182" s="137">
        <f t="shared" si="13"/>
        <v>0</v>
      </c>
      <c r="AR182" s="138" t="s">
        <v>318</v>
      </c>
      <c r="AT182" s="138" t="s">
        <v>304</v>
      </c>
      <c r="AU182" s="138" t="s">
        <v>86</v>
      </c>
      <c r="AY182" s="14" t="s">
        <v>129</v>
      </c>
      <c r="BE182" s="139">
        <f t="shared" si="14"/>
        <v>0</v>
      </c>
      <c r="BF182" s="139">
        <f t="shared" si="15"/>
        <v>0</v>
      </c>
      <c r="BG182" s="139">
        <f t="shared" si="16"/>
        <v>0</v>
      </c>
      <c r="BH182" s="139">
        <f t="shared" si="17"/>
        <v>0</v>
      </c>
      <c r="BI182" s="139">
        <f t="shared" si="18"/>
        <v>0</v>
      </c>
      <c r="BJ182" s="14" t="s">
        <v>84</v>
      </c>
      <c r="BK182" s="139">
        <f t="shared" si="19"/>
        <v>0</v>
      </c>
      <c r="BL182" s="14" t="s">
        <v>221</v>
      </c>
      <c r="BM182" s="138" t="s">
        <v>1155</v>
      </c>
    </row>
    <row r="183" spans="2:65" s="1" customFormat="1" ht="37.950000000000003" customHeight="1" x14ac:dyDescent="0.2">
      <c r="B183" s="29"/>
      <c r="C183" s="127" t="s">
        <v>501</v>
      </c>
      <c r="D183" s="127" t="s">
        <v>130</v>
      </c>
      <c r="E183" s="128" t="s">
        <v>1156</v>
      </c>
      <c r="F183" s="129" t="s">
        <v>1157</v>
      </c>
      <c r="G183" s="130" t="s">
        <v>302</v>
      </c>
      <c r="H183" s="131">
        <v>2</v>
      </c>
      <c r="I183" s="132"/>
      <c r="J183" s="133">
        <f t="shared" si="10"/>
        <v>0</v>
      </c>
      <c r="K183" s="129" t="s">
        <v>165</v>
      </c>
      <c r="L183" s="29"/>
      <c r="M183" s="134" t="s">
        <v>1</v>
      </c>
      <c r="N183" s="135" t="s">
        <v>41</v>
      </c>
      <c r="P183" s="136">
        <f t="shared" si="11"/>
        <v>0</v>
      </c>
      <c r="Q183" s="136">
        <v>0</v>
      </c>
      <c r="R183" s="136">
        <f t="shared" si="12"/>
        <v>0</v>
      </c>
      <c r="S183" s="136">
        <v>0</v>
      </c>
      <c r="T183" s="137">
        <f t="shared" si="13"/>
        <v>0</v>
      </c>
      <c r="AR183" s="138" t="s">
        <v>221</v>
      </c>
      <c r="AT183" s="138" t="s">
        <v>130</v>
      </c>
      <c r="AU183" s="138" t="s">
        <v>86</v>
      </c>
      <c r="AY183" s="14" t="s">
        <v>129</v>
      </c>
      <c r="BE183" s="139">
        <f t="shared" si="14"/>
        <v>0</v>
      </c>
      <c r="BF183" s="139">
        <f t="shared" si="15"/>
        <v>0</v>
      </c>
      <c r="BG183" s="139">
        <f t="shared" si="16"/>
        <v>0</v>
      </c>
      <c r="BH183" s="139">
        <f t="shared" si="17"/>
        <v>0</v>
      </c>
      <c r="BI183" s="139">
        <f t="shared" si="18"/>
        <v>0</v>
      </c>
      <c r="BJ183" s="14" t="s">
        <v>84</v>
      </c>
      <c r="BK183" s="139">
        <f t="shared" si="19"/>
        <v>0</v>
      </c>
      <c r="BL183" s="14" t="s">
        <v>221</v>
      </c>
      <c r="BM183" s="138" t="s">
        <v>1158</v>
      </c>
    </row>
    <row r="184" spans="2:65" s="1" customFormat="1" ht="44.25" customHeight="1" x14ac:dyDescent="0.2">
      <c r="B184" s="29"/>
      <c r="C184" s="158" t="s">
        <v>507</v>
      </c>
      <c r="D184" s="158" t="s">
        <v>304</v>
      </c>
      <c r="E184" s="159" t="s">
        <v>1159</v>
      </c>
      <c r="F184" s="160" t="s">
        <v>1160</v>
      </c>
      <c r="G184" s="161" t="s">
        <v>302</v>
      </c>
      <c r="H184" s="162">
        <v>1</v>
      </c>
      <c r="I184" s="163"/>
      <c r="J184" s="164">
        <f t="shared" si="10"/>
        <v>0</v>
      </c>
      <c r="K184" s="160" t="s">
        <v>1</v>
      </c>
      <c r="L184" s="165"/>
      <c r="M184" s="166" t="s">
        <v>1</v>
      </c>
      <c r="N184" s="167" t="s">
        <v>41</v>
      </c>
      <c r="P184" s="136">
        <f t="shared" si="11"/>
        <v>0</v>
      </c>
      <c r="Q184" s="136">
        <v>0</v>
      </c>
      <c r="R184" s="136">
        <f t="shared" si="12"/>
        <v>0</v>
      </c>
      <c r="S184" s="136">
        <v>0</v>
      </c>
      <c r="T184" s="137">
        <f t="shared" si="13"/>
        <v>0</v>
      </c>
      <c r="AR184" s="138" t="s">
        <v>318</v>
      </c>
      <c r="AT184" s="138" t="s">
        <v>304</v>
      </c>
      <c r="AU184" s="138" t="s">
        <v>86</v>
      </c>
      <c r="AY184" s="14" t="s">
        <v>129</v>
      </c>
      <c r="BE184" s="139">
        <f t="shared" si="14"/>
        <v>0</v>
      </c>
      <c r="BF184" s="139">
        <f t="shared" si="15"/>
        <v>0</v>
      </c>
      <c r="BG184" s="139">
        <f t="shared" si="16"/>
        <v>0</v>
      </c>
      <c r="BH184" s="139">
        <f t="shared" si="17"/>
        <v>0</v>
      </c>
      <c r="BI184" s="139">
        <f t="shared" si="18"/>
        <v>0</v>
      </c>
      <c r="BJ184" s="14" t="s">
        <v>84</v>
      </c>
      <c r="BK184" s="139">
        <f t="shared" si="19"/>
        <v>0</v>
      </c>
      <c r="BL184" s="14" t="s">
        <v>221</v>
      </c>
      <c r="BM184" s="138" t="s">
        <v>1161</v>
      </c>
    </row>
    <row r="185" spans="2:65" s="1" customFormat="1" ht="33" customHeight="1" x14ac:dyDescent="0.2">
      <c r="B185" s="29"/>
      <c r="C185" s="158" t="s">
        <v>512</v>
      </c>
      <c r="D185" s="158" t="s">
        <v>304</v>
      </c>
      <c r="E185" s="159" t="s">
        <v>1162</v>
      </c>
      <c r="F185" s="160" t="s">
        <v>1163</v>
      </c>
      <c r="G185" s="161" t="s">
        <v>302</v>
      </c>
      <c r="H185" s="162">
        <v>1</v>
      </c>
      <c r="I185" s="163"/>
      <c r="J185" s="164">
        <f t="shared" si="10"/>
        <v>0</v>
      </c>
      <c r="K185" s="160" t="s">
        <v>1</v>
      </c>
      <c r="L185" s="165"/>
      <c r="M185" s="166" t="s">
        <v>1</v>
      </c>
      <c r="N185" s="167" t="s">
        <v>41</v>
      </c>
      <c r="P185" s="136">
        <f t="shared" si="11"/>
        <v>0</v>
      </c>
      <c r="Q185" s="136">
        <v>0</v>
      </c>
      <c r="R185" s="136">
        <f t="shared" si="12"/>
        <v>0</v>
      </c>
      <c r="S185" s="136">
        <v>0</v>
      </c>
      <c r="T185" s="137">
        <f t="shared" si="13"/>
        <v>0</v>
      </c>
      <c r="AR185" s="138" t="s">
        <v>318</v>
      </c>
      <c r="AT185" s="138" t="s">
        <v>304</v>
      </c>
      <c r="AU185" s="138" t="s">
        <v>86</v>
      </c>
      <c r="AY185" s="14" t="s">
        <v>129</v>
      </c>
      <c r="BE185" s="139">
        <f t="shared" si="14"/>
        <v>0</v>
      </c>
      <c r="BF185" s="139">
        <f t="shared" si="15"/>
        <v>0</v>
      </c>
      <c r="BG185" s="139">
        <f t="shared" si="16"/>
        <v>0</v>
      </c>
      <c r="BH185" s="139">
        <f t="shared" si="17"/>
        <v>0</v>
      </c>
      <c r="BI185" s="139">
        <f t="shared" si="18"/>
        <v>0</v>
      </c>
      <c r="BJ185" s="14" t="s">
        <v>84</v>
      </c>
      <c r="BK185" s="139">
        <f t="shared" si="19"/>
        <v>0</v>
      </c>
      <c r="BL185" s="14" t="s">
        <v>221</v>
      </c>
      <c r="BM185" s="138" t="s">
        <v>1164</v>
      </c>
    </row>
    <row r="186" spans="2:65" s="1" customFormat="1" ht="24.15" customHeight="1" x14ac:dyDescent="0.2">
      <c r="B186" s="29"/>
      <c r="C186" s="127" t="s">
        <v>516</v>
      </c>
      <c r="D186" s="127" t="s">
        <v>130</v>
      </c>
      <c r="E186" s="128" t="s">
        <v>1165</v>
      </c>
      <c r="F186" s="129" t="s">
        <v>1166</v>
      </c>
      <c r="G186" s="130" t="s">
        <v>302</v>
      </c>
      <c r="H186" s="131">
        <v>27</v>
      </c>
      <c r="I186" s="132"/>
      <c r="J186" s="133">
        <f t="shared" si="10"/>
        <v>0</v>
      </c>
      <c r="K186" s="129" t="s">
        <v>165</v>
      </c>
      <c r="L186" s="29"/>
      <c r="M186" s="134" t="s">
        <v>1</v>
      </c>
      <c r="N186" s="135" t="s">
        <v>41</v>
      </c>
      <c r="P186" s="136">
        <f t="shared" si="11"/>
        <v>0</v>
      </c>
      <c r="Q186" s="136">
        <v>0</v>
      </c>
      <c r="R186" s="136">
        <f t="shared" si="12"/>
        <v>0</v>
      </c>
      <c r="S186" s="136">
        <v>0</v>
      </c>
      <c r="T186" s="137">
        <f t="shared" si="13"/>
        <v>0</v>
      </c>
      <c r="AR186" s="138" t="s">
        <v>221</v>
      </c>
      <c r="AT186" s="138" t="s">
        <v>130</v>
      </c>
      <c r="AU186" s="138" t="s">
        <v>86</v>
      </c>
      <c r="AY186" s="14" t="s">
        <v>129</v>
      </c>
      <c r="BE186" s="139">
        <f t="shared" si="14"/>
        <v>0</v>
      </c>
      <c r="BF186" s="139">
        <f t="shared" si="15"/>
        <v>0</v>
      </c>
      <c r="BG186" s="139">
        <f t="shared" si="16"/>
        <v>0</v>
      </c>
      <c r="BH186" s="139">
        <f t="shared" si="17"/>
        <v>0</v>
      </c>
      <c r="BI186" s="139">
        <f t="shared" si="18"/>
        <v>0</v>
      </c>
      <c r="BJ186" s="14" t="s">
        <v>84</v>
      </c>
      <c r="BK186" s="139">
        <f t="shared" si="19"/>
        <v>0</v>
      </c>
      <c r="BL186" s="14" t="s">
        <v>221</v>
      </c>
      <c r="BM186" s="138" t="s">
        <v>1167</v>
      </c>
    </row>
    <row r="187" spans="2:65" s="1" customFormat="1" ht="33" customHeight="1" x14ac:dyDescent="0.2">
      <c r="B187" s="29"/>
      <c r="C187" s="158" t="s">
        <v>522</v>
      </c>
      <c r="D187" s="158" t="s">
        <v>304</v>
      </c>
      <c r="E187" s="159" t="s">
        <v>1168</v>
      </c>
      <c r="F187" s="160" t="s">
        <v>1169</v>
      </c>
      <c r="G187" s="161" t="s">
        <v>302</v>
      </c>
      <c r="H187" s="162">
        <v>27</v>
      </c>
      <c r="I187" s="163"/>
      <c r="J187" s="164">
        <f t="shared" si="10"/>
        <v>0</v>
      </c>
      <c r="K187" s="160" t="s">
        <v>1</v>
      </c>
      <c r="L187" s="165"/>
      <c r="M187" s="166" t="s">
        <v>1</v>
      </c>
      <c r="N187" s="167" t="s">
        <v>41</v>
      </c>
      <c r="P187" s="136">
        <f t="shared" si="11"/>
        <v>0</v>
      </c>
      <c r="Q187" s="136">
        <v>0</v>
      </c>
      <c r="R187" s="136">
        <f t="shared" si="12"/>
        <v>0</v>
      </c>
      <c r="S187" s="136">
        <v>0</v>
      </c>
      <c r="T187" s="137">
        <f t="shared" si="13"/>
        <v>0</v>
      </c>
      <c r="AR187" s="138" t="s">
        <v>318</v>
      </c>
      <c r="AT187" s="138" t="s">
        <v>304</v>
      </c>
      <c r="AU187" s="138" t="s">
        <v>86</v>
      </c>
      <c r="AY187" s="14" t="s">
        <v>129</v>
      </c>
      <c r="BE187" s="139">
        <f t="shared" si="14"/>
        <v>0</v>
      </c>
      <c r="BF187" s="139">
        <f t="shared" si="15"/>
        <v>0</v>
      </c>
      <c r="BG187" s="139">
        <f t="shared" si="16"/>
        <v>0</v>
      </c>
      <c r="BH187" s="139">
        <f t="shared" si="17"/>
        <v>0</v>
      </c>
      <c r="BI187" s="139">
        <f t="shared" si="18"/>
        <v>0</v>
      </c>
      <c r="BJ187" s="14" t="s">
        <v>84</v>
      </c>
      <c r="BK187" s="139">
        <f t="shared" si="19"/>
        <v>0</v>
      </c>
      <c r="BL187" s="14" t="s">
        <v>221</v>
      </c>
      <c r="BM187" s="138" t="s">
        <v>1170</v>
      </c>
    </row>
    <row r="188" spans="2:65" s="1" customFormat="1" ht="33" customHeight="1" x14ac:dyDescent="0.2">
      <c r="B188" s="29"/>
      <c r="C188" s="127" t="s">
        <v>528</v>
      </c>
      <c r="D188" s="127" t="s">
        <v>130</v>
      </c>
      <c r="E188" s="128" t="s">
        <v>1171</v>
      </c>
      <c r="F188" s="129" t="s">
        <v>1172</v>
      </c>
      <c r="G188" s="130" t="s">
        <v>302</v>
      </c>
      <c r="H188" s="131">
        <v>2</v>
      </c>
      <c r="I188" s="132"/>
      <c r="J188" s="133">
        <f t="shared" si="10"/>
        <v>0</v>
      </c>
      <c r="K188" s="129" t="s">
        <v>165</v>
      </c>
      <c r="L188" s="29"/>
      <c r="M188" s="134" t="s">
        <v>1</v>
      </c>
      <c r="N188" s="135" t="s">
        <v>41</v>
      </c>
      <c r="P188" s="136">
        <f t="shared" si="11"/>
        <v>0</v>
      </c>
      <c r="Q188" s="136">
        <v>0</v>
      </c>
      <c r="R188" s="136">
        <f t="shared" si="12"/>
        <v>0</v>
      </c>
      <c r="S188" s="136">
        <v>0</v>
      </c>
      <c r="T188" s="137">
        <f t="shared" si="13"/>
        <v>0</v>
      </c>
      <c r="AR188" s="138" t="s">
        <v>221</v>
      </c>
      <c r="AT188" s="138" t="s">
        <v>130</v>
      </c>
      <c r="AU188" s="138" t="s">
        <v>86</v>
      </c>
      <c r="AY188" s="14" t="s">
        <v>129</v>
      </c>
      <c r="BE188" s="139">
        <f t="shared" si="14"/>
        <v>0</v>
      </c>
      <c r="BF188" s="139">
        <f t="shared" si="15"/>
        <v>0</v>
      </c>
      <c r="BG188" s="139">
        <f t="shared" si="16"/>
        <v>0</v>
      </c>
      <c r="BH188" s="139">
        <f t="shared" si="17"/>
        <v>0</v>
      </c>
      <c r="BI188" s="139">
        <f t="shared" si="18"/>
        <v>0</v>
      </c>
      <c r="BJ188" s="14" t="s">
        <v>84</v>
      </c>
      <c r="BK188" s="139">
        <f t="shared" si="19"/>
        <v>0</v>
      </c>
      <c r="BL188" s="14" t="s">
        <v>221</v>
      </c>
      <c r="BM188" s="138" t="s">
        <v>1173</v>
      </c>
    </row>
    <row r="189" spans="2:65" s="1" customFormat="1" ht="44.25" customHeight="1" x14ac:dyDescent="0.2">
      <c r="B189" s="29"/>
      <c r="C189" s="158" t="s">
        <v>533</v>
      </c>
      <c r="D189" s="158" t="s">
        <v>304</v>
      </c>
      <c r="E189" s="159" t="s">
        <v>1174</v>
      </c>
      <c r="F189" s="160" t="s">
        <v>1175</v>
      </c>
      <c r="G189" s="161" t="s">
        <v>302</v>
      </c>
      <c r="H189" s="162">
        <v>2</v>
      </c>
      <c r="I189" s="163"/>
      <c r="J189" s="164">
        <f t="shared" si="10"/>
        <v>0</v>
      </c>
      <c r="K189" s="160" t="s">
        <v>1</v>
      </c>
      <c r="L189" s="165"/>
      <c r="M189" s="166" t="s">
        <v>1</v>
      </c>
      <c r="N189" s="167" t="s">
        <v>41</v>
      </c>
      <c r="P189" s="136">
        <f t="shared" si="11"/>
        <v>0</v>
      </c>
      <c r="Q189" s="136">
        <v>0</v>
      </c>
      <c r="R189" s="136">
        <f t="shared" si="12"/>
        <v>0</v>
      </c>
      <c r="S189" s="136">
        <v>0</v>
      </c>
      <c r="T189" s="137">
        <f t="shared" si="13"/>
        <v>0</v>
      </c>
      <c r="AR189" s="138" t="s">
        <v>318</v>
      </c>
      <c r="AT189" s="138" t="s">
        <v>304</v>
      </c>
      <c r="AU189" s="138" t="s">
        <v>86</v>
      </c>
      <c r="AY189" s="14" t="s">
        <v>129</v>
      </c>
      <c r="BE189" s="139">
        <f t="shared" si="14"/>
        <v>0</v>
      </c>
      <c r="BF189" s="139">
        <f t="shared" si="15"/>
        <v>0</v>
      </c>
      <c r="BG189" s="139">
        <f t="shared" si="16"/>
        <v>0</v>
      </c>
      <c r="BH189" s="139">
        <f t="shared" si="17"/>
        <v>0</v>
      </c>
      <c r="BI189" s="139">
        <f t="shared" si="18"/>
        <v>0</v>
      </c>
      <c r="BJ189" s="14" t="s">
        <v>84</v>
      </c>
      <c r="BK189" s="139">
        <f t="shared" si="19"/>
        <v>0</v>
      </c>
      <c r="BL189" s="14" t="s">
        <v>221</v>
      </c>
      <c r="BM189" s="138" t="s">
        <v>1176</v>
      </c>
    </row>
    <row r="190" spans="2:65" s="1" customFormat="1" ht="24.15" customHeight="1" x14ac:dyDescent="0.2">
      <c r="B190" s="29"/>
      <c r="C190" s="127" t="s">
        <v>537</v>
      </c>
      <c r="D190" s="127" t="s">
        <v>130</v>
      </c>
      <c r="E190" s="128" t="s">
        <v>1177</v>
      </c>
      <c r="F190" s="129" t="s">
        <v>1178</v>
      </c>
      <c r="G190" s="130" t="s">
        <v>302</v>
      </c>
      <c r="H190" s="131">
        <v>1</v>
      </c>
      <c r="I190" s="132"/>
      <c r="J190" s="133">
        <f t="shared" si="10"/>
        <v>0</v>
      </c>
      <c r="K190" s="129" t="s">
        <v>165</v>
      </c>
      <c r="L190" s="29"/>
      <c r="M190" s="134" t="s">
        <v>1</v>
      </c>
      <c r="N190" s="135" t="s">
        <v>41</v>
      </c>
      <c r="P190" s="136">
        <f t="shared" si="11"/>
        <v>0</v>
      </c>
      <c r="Q190" s="136">
        <v>0</v>
      </c>
      <c r="R190" s="136">
        <f t="shared" si="12"/>
        <v>0</v>
      </c>
      <c r="S190" s="136">
        <v>0</v>
      </c>
      <c r="T190" s="137">
        <f t="shared" si="13"/>
        <v>0</v>
      </c>
      <c r="AR190" s="138" t="s">
        <v>221</v>
      </c>
      <c r="AT190" s="138" t="s">
        <v>130</v>
      </c>
      <c r="AU190" s="138" t="s">
        <v>86</v>
      </c>
      <c r="AY190" s="14" t="s">
        <v>129</v>
      </c>
      <c r="BE190" s="139">
        <f t="shared" si="14"/>
        <v>0</v>
      </c>
      <c r="BF190" s="139">
        <f t="shared" si="15"/>
        <v>0</v>
      </c>
      <c r="BG190" s="139">
        <f t="shared" si="16"/>
        <v>0</v>
      </c>
      <c r="BH190" s="139">
        <f t="shared" si="17"/>
        <v>0</v>
      </c>
      <c r="BI190" s="139">
        <f t="shared" si="18"/>
        <v>0</v>
      </c>
      <c r="BJ190" s="14" t="s">
        <v>84</v>
      </c>
      <c r="BK190" s="139">
        <f t="shared" si="19"/>
        <v>0</v>
      </c>
      <c r="BL190" s="14" t="s">
        <v>221</v>
      </c>
      <c r="BM190" s="138" t="s">
        <v>1179</v>
      </c>
    </row>
    <row r="191" spans="2:65" s="1" customFormat="1" ht="24.15" customHeight="1" x14ac:dyDescent="0.2">
      <c r="B191" s="29"/>
      <c r="C191" s="127" t="s">
        <v>542</v>
      </c>
      <c r="D191" s="127" t="s">
        <v>130</v>
      </c>
      <c r="E191" s="128" t="s">
        <v>1180</v>
      </c>
      <c r="F191" s="129" t="s">
        <v>1181</v>
      </c>
      <c r="G191" s="130" t="s">
        <v>194</v>
      </c>
      <c r="H191" s="131">
        <v>0.246</v>
      </c>
      <c r="I191" s="132"/>
      <c r="J191" s="133">
        <f t="shared" si="10"/>
        <v>0</v>
      </c>
      <c r="K191" s="129" t="s">
        <v>165</v>
      </c>
      <c r="L191" s="29"/>
      <c r="M191" s="134" t="s">
        <v>1</v>
      </c>
      <c r="N191" s="135" t="s">
        <v>41</v>
      </c>
      <c r="P191" s="136">
        <f t="shared" si="11"/>
        <v>0</v>
      </c>
      <c r="Q191" s="136">
        <v>0</v>
      </c>
      <c r="R191" s="136">
        <f t="shared" si="12"/>
        <v>0</v>
      </c>
      <c r="S191" s="136">
        <v>0</v>
      </c>
      <c r="T191" s="137">
        <f t="shared" si="13"/>
        <v>0</v>
      </c>
      <c r="AR191" s="138" t="s">
        <v>221</v>
      </c>
      <c r="AT191" s="138" t="s">
        <v>130</v>
      </c>
      <c r="AU191" s="138" t="s">
        <v>86</v>
      </c>
      <c r="AY191" s="14" t="s">
        <v>129</v>
      </c>
      <c r="BE191" s="139">
        <f t="shared" si="14"/>
        <v>0</v>
      </c>
      <c r="BF191" s="139">
        <f t="shared" si="15"/>
        <v>0</v>
      </c>
      <c r="BG191" s="139">
        <f t="shared" si="16"/>
        <v>0</v>
      </c>
      <c r="BH191" s="139">
        <f t="shared" si="17"/>
        <v>0</v>
      </c>
      <c r="BI191" s="139">
        <f t="shared" si="18"/>
        <v>0</v>
      </c>
      <c r="BJ191" s="14" t="s">
        <v>84</v>
      </c>
      <c r="BK191" s="139">
        <f t="shared" si="19"/>
        <v>0</v>
      </c>
      <c r="BL191" s="14" t="s">
        <v>221</v>
      </c>
      <c r="BM191" s="138" t="s">
        <v>1182</v>
      </c>
    </row>
    <row r="192" spans="2:65" s="11" customFormat="1" ht="25.95" customHeight="1" x14ac:dyDescent="0.25">
      <c r="B192" s="117"/>
      <c r="D192" s="118" t="s">
        <v>75</v>
      </c>
      <c r="E192" s="119" t="s">
        <v>1183</v>
      </c>
      <c r="F192" s="119" t="s">
        <v>1184</v>
      </c>
      <c r="I192" s="120"/>
      <c r="J192" s="121">
        <f>BK192</f>
        <v>0</v>
      </c>
      <c r="L192" s="117"/>
      <c r="M192" s="122"/>
      <c r="P192" s="123">
        <f>P193</f>
        <v>0</v>
      </c>
      <c r="R192" s="123">
        <f>R193</f>
        <v>0</v>
      </c>
      <c r="T192" s="124">
        <f>T193</f>
        <v>0</v>
      </c>
      <c r="AR192" s="118" t="s">
        <v>128</v>
      </c>
      <c r="AT192" s="125" t="s">
        <v>75</v>
      </c>
      <c r="AU192" s="125" t="s">
        <v>76</v>
      </c>
      <c r="AY192" s="118" t="s">
        <v>129</v>
      </c>
      <c r="BK192" s="126">
        <f>BK193</f>
        <v>0</v>
      </c>
    </row>
    <row r="193" spans="2:65" s="1" customFormat="1" ht="16.5" customHeight="1" x14ac:dyDescent="0.2">
      <c r="B193" s="29"/>
      <c r="C193" s="127" t="s">
        <v>546</v>
      </c>
      <c r="D193" s="127" t="s">
        <v>130</v>
      </c>
      <c r="E193" s="128" t="s">
        <v>1185</v>
      </c>
      <c r="F193" s="129" t="s">
        <v>1186</v>
      </c>
      <c r="G193" s="130" t="s">
        <v>1187</v>
      </c>
      <c r="H193" s="131">
        <v>5</v>
      </c>
      <c r="I193" s="132"/>
      <c r="J193" s="133">
        <f>ROUND(I193*H193,2)</f>
        <v>0</v>
      </c>
      <c r="K193" s="129" t="s">
        <v>165</v>
      </c>
      <c r="L193" s="29"/>
      <c r="M193" s="142" t="s">
        <v>1</v>
      </c>
      <c r="N193" s="143" t="s">
        <v>41</v>
      </c>
      <c r="O193" s="144"/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38" t="s">
        <v>134</v>
      </c>
      <c r="AT193" s="138" t="s">
        <v>130</v>
      </c>
      <c r="AU193" s="138" t="s">
        <v>84</v>
      </c>
      <c r="AY193" s="14" t="s">
        <v>129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4" t="s">
        <v>84</v>
      </c>
      <c r="BK193" s="139">
        <f>ROUND(I193*H193,2)</f>
        <v>0</v>
      </c>
      <c r="BL193" s="14" t="s">
        <v>134</v>
      </c>
      <c r="BM193" s="138" t="s">
        <v>1188</v>
      </c>
    </row>
    <row r="194" spans="2:65" s="1" customFormat="1" ht="6.9" customHeight="1" x14ac:dyDescent="0.2"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29"/>
    </row>
  </sheetData>
  <sheetProtection algorithmName="SHA-512" hashValue="0JFwHI8NFa/YTpAWDulZVBET7BWntK0xhH7OsQPSNhTub+by6ZksdDoVx8l8L/8t8V6AGp+WiOtImKHzRa4GDQ==" saltValue="f9Ewc+2y5VpthC1MGThxe3bZTS2GpM/37sBw3/H3cUqzngPo/q6XfxEg4fgYsPVJe0BZuJzlyTpk1Q+gRsvLRA==" spinCount="100000" sheet="1" objects="1" scenarios="1" formatColumns="0" formatRows="0" autoFilter="0"/>
  <autoFilter ref="C118:K193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00 - VRN</vt:lpstr>
      <vt:lpstr>10 - Bourací práce</vt:lpstr>
      <vt:lpstr>20 - Stavební část</vt:lpstr>
      <vt:lpstr>30 - ZTI</vt:lpstr>
      <vt:lpstr>40 - VZT</vt:lpstr>
      <vt:lpstr>50 - Elektroinstalace</vt:lpstr>
      <vt:lpstr>'00 - VRN'!Názvy_tisku</vt:lpstr>
      <vt:lpstr>'10 - Bourací práce'!Názvy_tisku</vt:lpstr>
      <vt:lpstr>'20 - Stavební část'!Názvy_tisku</vt:lpstr>
      <vt:lpstr>'30 - ZTI'!Názvy_tisku</vt:lpstr>
      <vt:lpstr>'40 - VZT'!Názvy_tisku</vt:lpstr>
      <vt:lpstr>'50 - Elektroinstalace'!Názvy_tisku</vt:lpstr>
      <vt:lpstr>'Rekapitulace stavby'!Názvy_tisku</vt:lpstr>
      <vt:lpstr>'00 - VRN'!Oblast_tisku</vt:lpstr>
      <vt:lpstr>'10 - Bourací práce'!Oblast_tisku</vt:lpstr>
      <vt:lpstr>'20 - Stavební část'!Oblast_tisku</vt:lpstr>
      <vt:lpstr>'30 - ZTI'!Oblast_tisku</vt:lpstr>
      <vt:lpstr>'40 - VZT'!Oblast_tisku</vt:lpstr>
      <vt:lpstr>'50 -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LEGION-MILAN\Milan</dc:creator>
  <cp:lastModifiedBy>Pavel Zteiskar</cp:lastModifiedBy>
  <dcterms:created xsi:type="dcterms:W3CDTF">2025-02-19T09:01:54Z</dcterms:created>
  <dcterms:modified xsi:type="dcterms:W3CDTF">2025-02-19T09:36:39Z</dcterms:modified>
</cp:coreProperties>
</file>