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Z:\Archiv_Akce\2021\P15_Vintířov, garáže\výstupy\VÝKAZ VÝMĚR\"/>
    </mc:Choice>
  </mc:AlternateContent>
  <xr:revisionPtr revIDLastSave="0" documentId="13_ncr:1_{CE644503-9596-424C-9EF6-D0C63C899BC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kapitulace stavby" sheetId="1" r:id="rId1"/>
    <sheet name="SO 101 - Komunikace a zpe..." sheetId="2" r:id="rId2"/>
    <sheet name="SO 401 - Veřejné osvětlení" sheetId="3" r:id="rId3"/>
  </sheets>
  <definedNames>
    <definedName name="_xlnm._FilterDatabase" localSheetId="1" hidden="1">'SO 101 - Komunikace a zpe...'!$C$134:$K$237</definedName>
    <definedName name="_xlnm._FilterDatabase" localSheetId="2" hidden="1">'SO 401 - Veřejné osvětlení'!$C$132:$K$203</definedName>
    <definedName name="_xlnm.Print_Titles" localSheetId="0">'Rekapitulace stavby'!$92:$92</definedName>
    <definedName name="_xlnm.Print_Titles" localSheetId="1">'SO 101 - Komunikace a zpe...'!$134:$134</definedName>
    <definedName name="_xlnm.Print_Titles" localSheetId="2">'SO 401 - Veřejné osvětlení'!$132:$132</definedName>
    <definedName name="_xlnm.Print_Area" localSheetId="0">'Rekapitulace stavby'!$D$4:$AO$76,'Rekapitulace stavby'!$C$82:$AQ$97</definedName>
    <definedName name="_xlnm.Print_Area" localSheetId="1">'SO 101 - Komunikace a zpe...'!$C$4:$J$76,'SO 101 - Komunikace a zpe...'!$C$82:$J$116,'SO 101 - Komunikace a zpe...'!$C$122:$J$237</definedName>
    <definedName name="_xlnm.Print_Area" localSheetId="2">'SO 401 - Veřejné osvětlení'!$C$4:$J$76,'SO 401 - Veřejné osvětlení'!$C$82:$J$114,'SO 401 - Veřejné osvětlení'!$C$120:$J$203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7" i="3" l="1"/>
  <c r="J109" i="2"/>
  <c r="J39" i="3"/>
  <c r="J38" i="3"/>
  <c r="AY96" i="1"/>
  <c r="J37" i="3"/>
  <c r="AX96" i="1" s="1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199" i="3"/>
  <c r="BH199" i="3"/>
  <c r="BG199" i="3"/>
  <c r="BF199" i="3"/>
  <c r="T199" i="3"/>
  <c r="R199" i="3"/>
  <c r="P199" i="3"/>
  <c r="BI198" i="3"/>
  <c r="BH198" i="3"/>
  <c r="BG198" i="3"/>
  <c r="BF198" i="3"/>
  <c r="T198" i="3"/>
  <c r="R198" i="3"/>
  <c r="P198" i="3"/>
  <c r="BI197" i="3"/>
  <c r="BH197" i="3"/>
  <c r="BG197" i="3"/>
  <c r="BF197" i="3"/>
  <c r="T197" i="3"/>
  <c r="R197" i="3"/>
  <c r="P197" i="3"/>
  <c r="BI196" i="3"/>
  <c r="BH196" i="3"/>
  <c r="BG196" i="3"/>
  <c r="BF196" i="3"/>
  <c r="T196" i="3"/>
  <c r="R196" i="3"/>
  <c r="P196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2" i="3"/>
  <c r="BH192" i="3"/>
  <c r="BG192" i="3"/>
  <c r="BF192" i="3"/>
  <c r="T192" i="3"/>
  <c r="R192" i="3"/>
  <c r="P192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6" i="3"/>
  <c r="BH186" i="3"/>
  <c r="BG186" i="3"/>
  <c r="BF186" i="3"/>
  <c r="T186" i="3"/>
  <c r="R186" i="3"/>
  <c r="P186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8" i="3"/>
  <c r="BH178" i="3"/>
  <c r="BG178" i="3"/>
  <c r="BF178" i="3"/>
  <c r="T178" i="3"/>
  <c r="R178" i="3"/>
  <c r="P178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3" i="3"/>
  <c r="BH173" i="3"/>
  <c r="BG173" i="3"/>
  <c r="BF173" i="3"/>
  <c r="T173" i="3"/>
  <c r="R173" i="3"/>
  <c r="P173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9" i="3"/>
  <c r="BH169" i="3"/>
  <c r="BG169" i="3"/>
  <c r="BF169" i="3"/>
  <c r="T169" i="3"/>
  <c r="R169" i="3"/>
  <c r="P169" i="3"/>
  <c r="BI168" i="3"/>
  <c r="BH168" i="3"/>
  <c r="BG168" i="3"/>
  <c r="BF168" i="3"/>
  <c r="T168" i="3"/>
  <c r="R168" i="3"/>
  <c r="P168" i="3"/>
  <c r="BI167" i="3"/>
  <c r="BH167" i="3"/>
  <c r="BG167" i="3"/>
  <c r="BF167" i="3"/>
  <c r="T167" i="3"/>
  <c r="R167" i="3"/>
  <c r="P167" i="3"/>
  <c r="BI166" i="3"/>
  <c r="BH166" i="3"/>
  <c r="BG166" i="3"/>
  <c r="BF166" i="3"/>
  <c r="T166" i="3"/>
  <c r="R166" i="3"/>
  <c r="P166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J130" i="3"/>
  <c r="F129" i="3"/>
  <c r="F127" i="3"/>
  <c r="E125" i="3"/>
  <c r="BI112" i="3"/>
  <c r="BH112" i="3"/>
  <c r="BG112" i="3"/>
  <c r="BF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J92" i="3"/>
  <c r="F91" i="3"/>
  <c r="F89" i="3"/>
  <c r="E87" i="3"/>
  <c r="J21" i="3"/>
  <c r="E21" i="3"/>
  <c r="J129" i="3" s="1"/>
  <c r="J20" i="3"/>
  <c r="J18" i="3"/>
  <c r="E18" i="3"/>
  <c r="F92" i="3" s="1"/>
  <c r="J17" i="3"/>
  <c r="J12" i="3"/>
  <c r="J89" i="3" s="1"/>
  <c r="E7" i="3"/>
  <c r="E123" i="3" s="1"/>
  <c r="J39" i="2"/>
  <c r="J38" i="2"/>
  <c r="AY95" i="1" s="1"/>
  <c r="J37" i="2"/>
  <c r="AX95" i="1"/>
  <c r="BI237" i="2"/>
  <c r="BH237" i="2"/>
  <c r="BG237" i="2"/>
  <c r="BF237" i="2"/>
  <c r="T237" i="2"/>
  <c r="T236" i="2"/>
  <c r="R237" i="2"/>
  <c r="R236" i="2" s="1"/>
  <c r="P237" i="2"/>
  <c r="P236" i="2" s="1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T168" i="2"/>
  <c r="R169" i="2"/>
  <c r="R168" i="2" s="1"/>
  <c r="P169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J132" i="2"/>
  <c r="J131" i="2"/>
  <c r="F131" i="2"/>
  <c r="F129" i="2"/>
  <c r="E127" i="2"/>
  <c r="BI114" i="2"/>
  <c r="BH114" i="2"/>
  <c r="BG114" i="2"/>
  <c r="BF114" i="2"/>
  <c r="BE114" i="2"/>
  <c r="BI113" i="2"/>
  <c r="BH113" i="2"/>
  <c r="BG113" i="2"/>
  <c r="BF113" i="2"/>
  <c r="BE113" i="2"/>
  <c r="BI112" i="2"/>
  <c r="BH112" i="2"/>
  <c r="BG112" i="2"/>
  <c r="BF112" i="2"/>
  <c r="BE112" i="2"/>
  <c r="BI111" i="2"/>
  <c r="BH111" i="2"/>
  <c r="BG111" i="2"/>
  <c r="BF111" i="2"/>
  <c r="BE111" i="2"/>
  <c r="BI110" i="2"/>
  <c r="BH110" i="2"/>
  <c r="BG110" i="2"/>
  <c r="BF110" i="2"/>
  <c r="BE110" i="2"/>
  <c r="J92" i="2"/>
  <c r="J91" i="2"/>
  <c r="F91" i="2"/>
  <c r="F89" i="2"/>
  <c r="E87" i="2"/>
  <c r="J18" i="2"/>
  <c r="E18" i="2"/>
  <c r="F132" i="2" s="1"/>
  <c r="J17" i="2"/>
  <c r="J12" i="2"/>
  <c r="J129" i="2" s="1"/>
  <c r="E7" i="2"/>
  <c r="E125" i="2"/>
  <c r="L90" i="1"/>
  <c r="AM90" i="1"/>
  <c r="AM89" i="1"/>
  <c r="L89" i="1"/>
  <c r="AM87" i="1"/>
  <c r="L87" i="1"/>
  <c r="L85" i="1"/>
  <c r="L84" i="1"/>
  <c r="BK229" i="2"/>
  <c r="J221" i="2"/>
  <c r="BK213" i="2"/>
  <c r="J205" i="2"/>
  <c r="J199" i="2"/>
  <c r="J194" i="2"/>
  <c r="BK181" i="2"/>
  <c r="BK144" i="2"/>
  <c r="BK233" i="2"/>
  <c r="BK216" i="2"/>
  <c r="BK212" i="2"/>
  <c r="BK208" i="2"/>
  <c r="J201" i="2"/>
  <c r="BK173" i="2"/>
  <c r="BK157" i="2"/>
  <c r="J144" i="2"/>
  <c r="J138" i="2"/>
  <c r="J229" i="2"/>
  <c r="J228" i="2"/>
  <c r="BK205" i="2"/>
  <c r="J203" i="2"/>
  <c r="BK194" i="2"/>
  <c r="BK166" i="2"/>
  <c r="J150" i="2"/>
  <c r="BK143" i="2"/>
  <c r="BK203" i="2"/>
  <c r="BK189" i="2"/>
  <c r="J176" i="2"/>
  <c r="J163" i="2"/>
  <c r="J155" i="2"/>
  <c r="BK148" i="2"/>
  <c r="J203" i="3"/>
  <c r="J191" i="3"/>
  <c r="J175" i="3"/>
  <c r="J165" i="3"/>
  <c r="J160" i="3"/>
  <c r="BK144" i="3"/>
  <c r="BK170" i="3"/>
  <c r="BK162" i="3"/>
  <c r="BK147" i="3"/>
  <c r="J145" i="3"/>
  <c r="BK194" i="3"/>
  <c r="J148" i="3"/>
  <c r="BK202" i="3"/>
  <c r="J195" i="3"/>
  <c r="BK189" i="3"/>
  <c r="BK176" i="3"/>
  <c r="BK171" i="3"/>
  <c r="BK141" i="3"/>
  <c r="J197" i="3"/>
  <c r="BK188" i="3"/>
  <c r="BK175" i="3"/>
  <c r="BK165" i="3"/>
  <c r="BK163" i="3"/>
  <c r="J136" i="3"/>
  <c r="J237" i="2"/>
  <c r="BK221" i="2"/>
  <c r="J212" i="2"/>
  <c r="BK206" i="2"/>
  <c r="J189" i="2"/>
  <c r="J159" i="2"/>
  <c r="J146" i="2"/>
  <c r="BK138" i="2"/>
  <c r="BK198" i="2"/>
  <c r="J187" i="2"/>
  <c r="J157" i="2"/>
  <c r="J152" i="2"/>
  <c r="J142" i="2"/>
  <c r="BK226" i="2"/>
  <c r="BK195" i="3"/>
  <c r="BK180" i="3"/>
  <c r="J161" i="3"/>
  <c r="J154" i="3"/>
  <c r="J202" i="3"/>
  <c r="BK177" i="3"/>
  <c r="BK166" i="3"/>
  <c r="BK157" i="3"/>
  <c r="BK182" i="3"/>
  <c r="J168" i="3"/>
  <c r="BK149" i="3"/>
  <c r="J201" i="3"/>
  <c r="J196" i="3"/>
  <c r="J190" i="3"/>
  <c r="J166" i="3"/>
  <c r="BK155" i="3"/>
  <c r="J147" i="3"/>
  <c r="BK137" i="3"/>
  <c r="J192" i="3"/>
  <c r="BK181" i="3"/>
  <c r="BK161" i="3"/>
  <c r="BK153" i="3"/>
  <c r="J233" i="2"/>
  <c r="BK223" i="2"/>
  <c r="BK217" i="2"/>
  <c r="J200" i="2"/>
  <c r="J197" i="2"/>
  <c r="J183" i="2"/>
  <c r="J171" i="2"/>
  <c r="J162" i="2"/>
  <c r="J234" i="2"/>
  <c r="J215" i="2"/>
  <c r="J210" i="2"/>
  <c r="J204" i="2"/>
  <c r="BK197" i="2"/>
  <c r="BK185" i="2"/>
  <c r="J169" i="2"/>
  <c r="BK139" i="2"/>
  <c r="BK228" i="2"/>
  <c r="J223" i="2"/>
  <c r="J217" i="2"/>
  <c r="J208" i="2"/>
  <c r="BK200" i="2"/>
  <c r="BK192" i="2"/>
  <c r="BK162" i="2"/>
  <c r="BK142" i="2"/>
  <c r="BK234" i="2"/>
  <c r="BK201" i="2"/>
  <c r="BK171" i="2"/>
  <c r="BK161" i="2"/>
  <c r="BK154" i="2"/>
  <c r="BK146" i="2"/>
  <c r="J140" i="2"/>
  <c r="BK201" i="3"/>
  <c r="BK193" i="3"/>
  <c r="J171" i="3"/>
  <c r="J158" i="3"/>
  <c r="J146" i="3"/>
  <c r="BK136" i="3"/>
  <c r="BK191" i="3"/>
  <c r="J188" i="3"/>
  <c r="BK187" i="3"/>
  <c r="J186" i="3"/>
  <c r="J185" i="3"/>
  <c r="BK179" i="3"/>
  <c r="J176" i="3"/>
  <c r="J156" i="3"/>
  <c r="BK190" i="3"/>
  <c r="J157" i="3"/>
  <c r="J150" i="3"/>
  <c r="BK139" i="3"/>
  <c r="J198" i="3"/>
  <c r="J182" i="3"/>
  <c r="J173" i="3"/>
  <c r="J169" i="3"/>
  <c r="J162" i="3"/>
  <c r="BK148" i="3"/>
  <c r="J139" i="3"/>
  <c r="J180" i="3"/>
  <c r="J170" i="3"/>
  <c r="J164" i="3"/>
  <c r="BK160" i="3"/>
  <c r="BK154" i="3"/>
  <c r="BK143" i="3"/>
  <c r="BK231" i="2"/>
  <c r="J224" i="2"/>
  <c r="BK218" i="2"/>
  <c r="J211" i="2"/>
  <c r="J185" i="2"/>
  <c r="J166" i="2"/>
  <c r="J145" i="2"/>
  <c r="J235" i="2"/>
  <c r="J225" i="2"/>
  <c r="J220" i="2"/>
  <c r="J213" i="2"/>
  <c r="J198" i="2"/>
  <c r="BK187" i="2"/>
  <c r="BK176" i="2"/>
  <c r="J161" i="2"/>
  <c r="BK152" i="2"/>
  <c r="BK237" i="2"/>
  <c r="J218" i="2"/>
  <c r="BK210" i="2"/>
  <c r="J202" i="2"/>
  <c r="BK193" i="2"/>
  <c r="BK169" i="2"/>
  <c r="BK155" i="2"/>
  <c r="BK140" i="2"/>
  <c r="J207" i="2"/>
  <c r="BK191" i="2"/>
  <c r="J179" i="2"/>
  <c r="BK167" i="2"/>
  <c r="BK159" i="2"/>
  <c r="J143" i="2"/>
  <c r="AS94" i="1"/>
  <c r="BK178" i="3"/>
  <c r="J172" i="3"/>
  <c r="J163" i="3"/>
  <c r="BK156" i="3"/>
  <c r="BK184" i="3"/>
  <c r="BK169" i="3"/>
  <c r="BK164" i="3"/>
  <c r="BK146" i="3"/>
  <c r="BK196" i="3"/>
  <c r="BK151" i="3"/>
  <c r="J144" i="3"/>
  <c r="BK199" i="3"/>
  <c r="J193" i="3"/>
  <c r="BK186" i="3"/>
  <c r="BK172" i="3"/>
  <c r="J149" i="3"/>
  <c r="J142" i="3"/>
  <c r="J199" i="3"/>
  <c r="J189" i="3"/>
  <c r="BK185" i="3"/>
  <c r="J177" i="3"/>
  <c r="J167" i="3"/>
  <c r="BK150" i="3"/>
  <c r="J141" i="3"/>
  <c r="J231" i="2"/>
  <c r="BK222" i="2"/>
  <c r="BK215" i="2"/>
  <c r="J206" i="2"/>
  <c r="J191" i="2"/>
  <c r="BK179" i="2"/>
  <c r="BK163" i="2"/>
  <c r="BK235" i="2"/>
  <c r="BK224" i="2"/>
  <c r="BK211" i="2"/>
  <c r="BK202" i="2"/>
  <c r="J192" i="2"/>
  <c r="J181" i="2"/>
  <c r="J167" i="2"/>
  <c r="J154" i="2"/>
  <c r="BK141" i="2"/>
  <c r="J222" i="2"/>
  <c r="BK220" i="2"/>
  <c r="J216" i="2"/>
  <c r="BK207" i="2"/>
  <c r="BK204" i="2"/>
  <c r="BK199" i="2"/>
  <c r="J148" i="2"/>
  <c r="J141" i="2"/>
  <c r="BK225" i="2"/>
  <c r="J193" i="2"/>
  <c r="BK183" i="2"/>
  <c r="J173" i="2"/>
  <c r="BK150" i="2"/>
  <c r="BK145" i="2"/>
  <c r="J139" i="2"/>
  <c r="J226" i="2"/>
  <c r="J194" i="3"/>
  <c r="J184" i="3"/>
  <c r="BK173" i="3"/>
  <c r="J153" i="3"/>
  <c r="J140" i="3"/>
  <c r="BK203" i="3"/>
  <c r="J178" i="3"/>
  <c r="BK167" i="3"/>
  <c r="J137" i="3"/>
  <c r="BK192" i="3"/>
  <c r="J181" i="3"/>
  <c r="J155" i="3"/>
  <c r="BK142" i="3"/>
  <c r="BK197" i="3"/>
  <c r="BK168" i="3"/>
  <c r="J151" i="3"/>
  <c r="J143" i="3"/>
  <c r="BK198" i="3"/>
  <c r="J187" i="3"/>
  <c r="J179" i="3"/>
  <c r="BK158" i="3"/>
  <c r="BK145" i="3"/>
  <c r="BK140" i="3"/>
  <c r="R137" i="2" l="1"/>
  <c r="P165" i="2"/>
  <c r="T165" i="2"/>
  <c r="P196" i="2"/>
  <c r="P195" i="2"/>
  <c r="P209" i="2"/>
  <c r="BK227" i="2"/>
  <c r="J227" i="2"/>
  <c r="J105" i="2" s="1"/>
  <c r="BK135" i="3"/>
  <c r="T135" i="3"/>
  <c r="BK159" i="3"/>
  <c r="J159" i="3" s="1"/>
  <c r="J101" i="3" s="1"/>
  <c r="BK183" i="3"/>
  <c r="J183" i="3"/>
  <c r="J103" i="3" s="1"/>
  <c r="BK137" i="2"/>
  <c r="J137" i="2" s="1"/>
  <c r="J98" i="2" s="1"/>
  <c r="BK165" i="2"/>
  <c r="J165" i="2"/>
  <c r="J99" i="2" s="1"/>
  <c r="R165" i="2"/>
  <c r="T170" i="2"/>
  <c r="R209" i="2"/>
  <c r="P227" i="2"/>
  <c r="P135" i="3"/>
  <c r="R138" i="3"/>
  <c r="R152" i="3"/>
  <c r="T159" i="3"/>
  <c r="T183" i="3"/>
  <c r="R170" i="2"/>
  <c r="T196" i="2"/>
  <c r="T195" i="2" s="1"/>
  <c r="R227" i="2"/>
  <c r="R135" i="3"/>
  <c r="T138" i="3"/>
  <c r="T152" i="3"/>
  <c r="BK174" i="3"/>
  <c r="J174" i="3"/>
  <c r="J102" i="3" s="1"/>
  <c r="T174" i="3"/>
  <c r="P200" i="3"/>
  <c r="P137" i="2"/>
  <c r="BK170" i="2"/>
  <c r="J170" i="2"/>
  <c r="J101" i="2" s="1"/>
  <c r="BK196" i="2"/>
  <c r="J196" i="2"/>
  <c r="J103" i="2" s="1"/>
  <c r="BK209" i="2"/>
  <c r="J209" i="2" s="1"/>
  <c r="J104" i="2" s="1"/>
  <c r="T227" i="2"/>
  <c r="P138" i="3"/>
  <c r="P152" i="3"/>
  <c r="P159" i="3"/>
  <c r="P174" i="3"/>
  <c r="P183" i="3"/>
  <c r="BK200" i="3"/>
  <c r="J200" i="3" s="1"/>
  <c r="J104" i="3" s="1"/>
  <c r="R200" i="3"/>
  <c r="T137" i="2"/>
  <c r="P170" i="2"/>
  <c r="R196" i="2"/>
  <c r="R195" i="2"/>
  <c r="T209" i="2"/>
  <c r="BK138" i="3"/>
  <c r="J138" i="3" s="1"/>
  <c r="J99" i="3" s="1"/>
  <c r="BK152" i="3"/>
  <c r="J152" i="3"/>
  <c r="J100" i="3" s="1"/>
  <c r="R159" i="3"/>
  <c r="R174" i="3"/>
  <c r="R183" i="3"/>
  <c r="T200" i="3"/>
  <c r="BK168" i="2"/>
  <c r="J168" i="2" s="1"/>
  <c r="J100" i="2" s="1"/>
  <c r="BK236" i="2"/>
  <c r="J236" i="2"/>
  <c r="J106" i="2" s="1"/>
  <c r="BK195" i="2"/>
  <c r="J195" i="2"/>
  <c r="J102" i="2" s="1"/>
  <c r="E85" i="3"/>
  <c r="BE136" i="3"/>
  <c r="BE141" i="3"/>
  <c r="BE147" i="3"/>
  <c r="BE149" i="3"/>
  <c r="BE156" i="3"/>
  <c r="BE167" i="3"/>
  <c r="BE169" i="3"/>
  <c r="BE173" i="3"/>
  <c r="BE176" i="3"/>
  <c r="BE179" i="3"/>
  <c r="BE188" i="3"/>
  <c r="BE191" i="3"/>
  <c r="BE201" i="3"/>
  <c r="J127" i="3"/>
  <c r="F130" i="3"/>
  <c r="BE154" i="3"/>
  <c r="BE160" i="3"/>
  <c r="BE165" i="3"/>
  <c r="BE170" i="3"/>
  <c r="BE177" i="3"/>
  <c r="BE178" i="3"/>
  <c r="BE180" i="3"/>
  <c r="BE181" i="3"/>
  <c r="BE187" i="3"/>
  <c r="BE192" i="3"/>
  <c r="BE199" i="3"/>
  <c r="BE203" i="3"/>
  <c r="BE137" i="3"/>
  <c r="BE143" i="3"/>
  <c r="BE146" i="3"/>
  <c r="BE164" i="3"/>
  <c r="BE166" i="3"/>
  <c r="BE171" i="3"/>
  <c r="BE184" i="3"/>
  <c r="BE198" i="3"/>
  <c r="BE140" i="3"/>
  <c r="BE142" i="3"/>
  <c r="BE144" i="3"/>
  <c r="BE148" i="3"/>
  <c r="BE151" i="3"/>
  <c r="BE155" i="3"/>
  <c r="BE161" i="3"/>
  <c r="BE163" i="3"/>
  <c r="BE172" i="3"/>
  <c r="BE175" i="3"/>
  <c r="BE185" i="3"/>
  <c r="BE186" i="3"/>
  <c r="BE189" i="3"/>
  <c r="BE193" i="3"/>
  <c r="BE194" i="3"/>
  <c r="BE195" i="3"/>
  <c r="BE202" i="3"/>
  <c r="J91" i="3"/>
  <c r="BE139" i="3"/>
  <c r="BE145" i="3"/>
  <c r="BE150" i="3"/>
  <c r="BE153" i="3"/>
  <c r="BE157" i="3"/>
  <c r="BE158" i="3"/>
  <c r="BE162" i="3"/>
  <c r="BE168" i="3"/>
  <c r="BE182" i="3"/>
  <c r="BE190" i="3"/>
  <c r="BE196" i="3"/>
  <c r="BE197" i="3"/>
  <c r="BE226" i="2"/>
  <c r="E85" i="2"/>
  <c r="J89" i="2"/>
  <c r="F92" i="2"/>
  <c r="BE139" i="2"/>
  <c r="BE143" i="2"/>
  <c r="BE167" i="2"/>
  <c r="BE169" i="2"/>
  <c r="BE173" i="2"/>
  <c r="BE179" i="2"/>
  <c r="BE193" i="2"/>
  <c r="BE194" i="2"/>
  <c r="BE200" i="2"/>
  <c r="BE202" i="2"/>
  <c r="BE203" i="2"/>
  <c r="BE204" i="2"/>
  <c r="BE234" i="2"/>
  <c r="BE235" i="2"/>
  <c r="BE138" i="2"/>
  <c r="BE144" i="2"/>
  <c r="BE163" i="2"/>
  <c r="BE183" i="2"/>
  <c r="BE185" i="2"/>
  <c r="BE192" i="2"/>
  <c r="BE197" i="2"/>
  <c r="BE211" i="2"/>
  <c r="BE220" i="2"/>
  <c r="BE225" i="2"/>
  <c r="BE228" i="2"/>
  <c r="BE142" i="2"/>
  <c r="BE145" i="2"/>
  <c r="BE146" i="2"/>
  <c r="BE152" i="2"/>
  <c r="BE154" i="2"/>
  <c r="BE159" i="2"/>
  <c r="BE161" i="2"/>
  <c r="BE166" i="2"/>
  <c r="BE181" i="2"/>
  <c r="BE189" i="2"/>
  <c r="BE198" i="2"/>
  <c r="BE199" i="2"/>
  <c r="BE205" i="2"/>
  <c r="BE208" i="2"/>
  <c r="BE210" i="2"/>
  <c r="BE212" i="2"/>
  <c r="BE215" i="2"/>
  <c r="BE218" i="2"/>
  <c r="BE224" i="2"/>
  <c r="BE231" i="2"/>
  <c r="BE233" i="2"/>
  <c r="BE140" i="2"/>
  <c r="BE141" i="2"/>
  <c r="BE148" i="2"/>
  <c r="BE150" i="2"/>
  <c r="BE155" i="2"/>
  <c r="BE157" i="2"/>
  <c r="BE162" i="2"/>
  <c r="BE171" i="2"/>
  <c r="BE176" i="2"/>
  <c r="BE187" i="2"/>
  <c r="BE191" i="2"/>
  <c r="BE201" i="2"/>
  <c r="BE206" i="2"/>
  <c r="BE207" i="2"/>
  <c r="BE213" i="2"/>
  <c r="BE216" i="2"/>
  <c r="BE217" i="2"/>
  <c r="BE221" i="2"/>
  <c r="BE222" i="2"/>
  <c r="BE223" i="2"/>
  <c r="BE229" i="2"/>
  <c r="BE237" i="2"/>
  <c r="F38" i="3"/>
  <c r="BC96" i="1"/>
  <c r="F38" i="2"/>
  <c r="BC95" i="1" s="1"/>
  <c r="F36" i="2"/>
  <c r="BA95" i="1" s="1"/>
  <c r="F36" i="3"/>
  <c r="BA96" i="1" s="1"/>
  <c r="F37" i="2"/>
  <c r="BB95" i="1"/>
  <c r="F39" i="3"/>
  <c r="BD96" i="1" s="1"/>
  <c r="J36" i="2"/>
  <c r="AW95" i="1" s="1"/>
  <c r="F39" i="2"/>
  <c r="BD95" i="1" s="1"/>
  <c r="J36" i="3"/>
  <c r="AW96" i="1" s="1"/>
  <c r="F37" i="3"/>
  <c r="BB96" i="1" s="1"/>
  <c r="BC94" i="1" l="1"/>
  <c r="W32" i="1" s="1"/>
  <c r="BD94" i="1"/>
  <c r="W33" i="1" s="1"/>
  <c r="BK136" i="2"/>
  <c r="J136" i="2" s="1"/>
  <c r="J97" i="2" s="1"/>
  <c r="T136" i="2"/>
  <c r="T135" i="2" s="1"/>
  <c r="R134" i="3"/>
  <c r="R133" i="3" s="1"/>
  <c r="BK134" i="3"/>
  <c r="J134" i="3"/>
  <c r="J97" i="3"/>
  <c r="P136" i="2"/>
  <c r="P135" i="2" s="1"/>
  <c r="AU95" i="1" s="1"/>
  <c r="P134" i="3"/>
  <c r="P133" i="3" s="1"/>
  <c r="AU96" i="1" s="1"/>
  <c r="T134" i="3"/>
  <c r="T133" i="3" s="1"/>
  <c r="R136" i="2"/>
  <c r="R135" i="2"/>
  <c r="J135" i="3"/>
  <c r="J98" i="3" s="1"/>
  <c r="BK135" i="2"/>
  <c r="J135" i="2" s="1"/>
  <c r="J96" i="2" s="1"/>
  <c r="BB94" i="1"/>
  <c r="W31" i="1"/>
  <c r="AY94" i="1"/>
  <c r="BA94" i="1"/>
  <c r="W30" i="1" s="1"/>
  <c r="J30" i="2" l="1"/>
  <c r="J116" i="2" s="1"/>
  <c r="BK133" i="3"/>
  <c r="J133" i="3"/>
  <c r="J96" i="3"/>
  <c r="J30" i="3" s="1"/>
  <c r="J35" i="2"/>
  <c r="AV95" i="1" s="1"/>
  <c r="AT95" i="1" s="1"/>
  <c r="AU94" i="1"/>
  <c r="AX94" i="1"/>
  <c r="AW94" i="1"/>
  <c r="AK30" i="1" s="1"/>
  <c r="J31" i="2" l="1"/>
  <c r="J32" i="2" s="1"/>
  <c r="AG95" i="1" s="1"/>
  <c r="AN95" i="1" s="1"/>
  <c r="J31" i="3"/>
  <c r="J32" i="3" s="1"/>
  <c r="AG96" i="1" s="1"/>
  <c r="F35" i="3"/>
  <c r="AZ96" i="1" s="1"/>
  <c r="F35" i="2"/>
  <c r="AZ95" i="1" s="1"/>
  <c r="AZ94" i="1" s="1"/>
  <c r="W29" i="1" s="1"/>
  <c r="AG94" i="1" l="1"/>
  <c r="AK26" i="1" s="1"/>
  <c r="J41" i="2"/>
  <c r="J114" i="3"/>
  <c r="J35" i="3"/>
  <c r="AV96" i="1"/>
  <c r="AT96" i="1"/>
  <c r="AN96" i="1"/>
  <c r="AV94" i="1"/>
  <c r="AK29" i="1" s="1"/>
  <c r="AK35" i="1" s="1"/>
  <c r="J41" i="3" l="1"/>
  <c r="AT94" i="1"/>
  <c r="AN94" i="1"/>
</calcChain>
</file>

<file path=xl/sharedStrings.xml><?xml version="1.0" encoding="utf-8"?>
<sst xmlns="http://schemas.openxmlformats.org/spreadsheetml/2006/main" count="2537" uniqueCount="650">
  <si>
    <t>Export Komplet</t>
  </si>
  <si>
    <t/>
  </si>
  <si>
    <t>2.0</t>
  </si>
  <si>
    <t>ZAMOK</t>
  </si>
  <si>
    <t>False</t>
  </si>
  <si>
    <t>{7d4292a5-782a-4bee-a011-c0fd32d1b359}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</si>
  <si>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</si>
  <si>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</si>
  <si>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</si>
  <si>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</si>
  <si>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</si>
  <si>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</si>
  <si>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</si>
  <si>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</si>
  <si>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P152021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</si>
  <si>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</si>
  <si>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</si>
  <si>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Vintířov, garáže pod sídlištěm - oprava povrchu</t>
  </si>
  <si>
    <t>KSO:</t>
  </si>
  <si>
    <t>CC-CZ:</t>
  </si>
  <si>
    <t>Místo:</t>
  </si>
  <si>
    <t>Vintířov</t>
  </si>
  <si>
    <t>Datum:</t>
  </si>
  <si>
    <t>18. 7. 2022</t>
  </si>
  <si>
    <t>Zadavatel:</t>
  </si>
  <si>
    <t>IČ:</t>
  </si>
  <si>
    <t>00259641</t>
  </si>
  <si>
    <t>Obec Vintířov</t>
  </si>
  <si>
    <t>DIČ:</t>
  </si>
  <si>
    <t>CZ00259641</t>
  </si>
  <si>
    <t>Uchazeč:</t>
  </si>
  <si>
    <t>Vyplň údaj</t>
  </si>
  <si>
    <t>Projektant:</t>
  </si>
  <si>
    <t>06032354</t>
  </si>
  <si>
    <t>GEOprojectKV s.r.o.</t>
  </si>
  <si>
    <t>CZ06032354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</si>
  <si>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</si>
  <si>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</si>
  <si>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</si>
  <si>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</si>
  <si>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</si>
  <si>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</si>
  <si>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</si>
  <si>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</si>
  <si>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</si>
  <si>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</si>
  <si>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</si>
  <si>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</si>
  <si>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</si>
  <si>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</si>
  <si>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</si>
  <si>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</si>
  <si>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</si>
  <si>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</si>
  <si>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</si>
  <si>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</si>
  <si>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</si>
  <si>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</si>
  <si>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</si>
  <si>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</si>
  <si>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</si>
  <si>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</si>
  <si>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</si>
  <si>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</si>
  <si>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</si>
  <si>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</si>
  <si>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</si>
  <si>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</si>
  <si>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</si>
  <si>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</si>
  <si>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</si>
  <si>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</si>
  <si>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</si>
  <si>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</si>
  <si>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</si>
  <si>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</si>
  <si>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</si>
  <si>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</si>
  <si>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</si>
  <si>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</si>
  <si>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</si>
  <si>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</si>
  <si>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</si>
  <si>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</si>
  <si>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</si>
  <si>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 a zpevněné plochy</t>
  </si>
  <si>
    <t>STA</t>
  </si>
  <si>
    <t>1</t>
  </si>
  <si>
    <t>{222ec848-33d9-4e55-93a4-f6eca0993ab9}</t>
  </si>
  <si>
    <t>2</t>
  </si>
  <si>
    <t>SO 401</t>
  </si>
  <si>
    <t>Veřejné osvětlení</t>
  </si>
  <si>
    <t>{c9dbeadf-4565-4599-b8ff-45dac559aa74}</t>
  </si>
  <si>
    <t>KRYCÍ LIST SOUPISU PRACÍ</t>
  </si>
  <si>
    <t>Objekt:</t>
  </si>
  <si>
    <t>SO 101 - Komunikace a zpevněné plochy</t>
  </si>
  <si>
    <t>Položky v ostatních nákladech zahrnují:                                                                                                                    Průzkumné práce - vytyčení inženýrských sítí                                                                                                                     Geodetické práce - vytyčení stavby, zaměření skutečného provedení                                                                                    Projektové práce - projekt RDS, projekt skutečného provedení                                                                                          Zařízení staveniště - skládka materiálů, oplocení, zázemí, DIO atd.                                                                                 Inženýrská činnost - zkoušky únosnosti pláně a jednotlivých vrstev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</si>
  <si>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</si>
  <si>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</si>
  <si>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</si>
  <si>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</si>
  <si>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</si>
  <si>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</si>
  <si>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</si>
  <si>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</si>
  <si>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</si>
  <si>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</si>
  <si>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</si>
  <si>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</si>
  <si>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</si>
  <si>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  8.1 - Uliční vpusť DN 450 50x50</t>
  </si>
  <si>
    <t xml:space="preserve">    9 - Ostatní konstrukce a práce, bourání</t>
  </si>
  <si>
    <t xml:space="preserve">    997 - Přesun sutě</t>
  </si>
  <si>
    <t xml:space="preserve">    998 - Přesun hmot</t>
  </si>
  <si>
    <t>2) Ostatní náklady</t>
  </si>
  <si>
    <t>Průzkumné práce</t>
  </si>
  <si>
    <t>VRN</t>
  </si>
  <si>
    <t>Geodetické práce</t>
  </si>
  <si>
    <t>Projektové práce</t>
  </si>
  <si>
    <t>Zařízení staveniště</t>
  </si>
  <si>
    <t>Inženýrská činnost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</si>
  <si>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</si>
  <si>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</si>
  <si>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</si>
  <si>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</si>
  <si>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</si>
  <si>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</si>
  <si>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</si>
  <si>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</si>
  <si>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</si>
  <si>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</si>
  <si>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</si>
  <si>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</si>
  <si>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</si>
  <si>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</si>
  <si>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</si>
  <si>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</si>
  <si>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</si>
  <si>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</si>
  <si>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</si>
  <si>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113106281</t>
  </si>
  <si>
    <t>Rozebrání dlažeb vozovek z plastových, pryžových dlaždic lože kamenivo strojně pl přes 50 do 200 m2</t>
  </si>
  <si>
    <t>m2</t>
  </si>
  <si>
    <t>4</t>
  </si>
  <si>
    <t>2084345551</t>
  </si>
  <si>
    <t>113107222</t>
  </si>
  <si>
    <t>Odstranění podkladu z kameniva drceného tl přes 100 do 200 mm strojně pl přes 200 m2</t>
  </si>
  <si>
    <t>-2125507008</t>
  </si>
  <si>
    <t>3</t>
  </si>
  <si>
    <t>113107232</t>
  </si>
  <si>
    <t>Odstranění podkladu z betonu prostého tl přes 150 do 300 mm strojně pl přes 200 m2</t>
  </si>
  <si>
    <t>-118212398</t>
  </si>
  <si>
    <t>113107342</t>
  </si>
  <si>
    <t>Odstranění podkladu živičného tl přes 50 do 100 mm strojně pl do 50 m2</t>
  </si>
  <si>
    <t>-1491699731</t>
  </si>
  <si>
    <t>5</t>
  </si>
  <si>
    <t>113106241</t>
  </si>
  <si>
    <t>Rozebrání vozovek ze silničních dílců se spárami zalitými živicí strojně pl přes 200 m2</t>
  </si>
  <si>
    <t>99203110</t>
  </si>
  <si>
    <t>6</t>
  </si>
  <si>
    <t>113202111</t>
  </si>
  <si>
    <t>Vytrhání obrub krajníků obrubníků stojatých</t>
  </si>
  <si>
    <t>m</t>
  </si>
  <si>
    <t>2049400111</t>
  </si>
  <si>
    <t>7</t>
  </si>
  <si>
    <t>121151113</t>
  </si>
  <si>
    <t>Sejmutí ornice plochy do 500 m2 tl vrstvy do 200 mm strojně</t>
  </si>
  <si>
    <t>-1903037028</t>
  </si>
  <si>
    <t>8</t>
  </si>
  <si>
    <t>122252205</t>
  </si>
  <si>
    <t>Odkopávky a prokopávky nezapažené pro silnice a dálnice v hornině třídy těžitelnosti I objem do 1000 m3 strojně</t>
  </si>
  <si>
    <t>m3</t>
  </si>
  <si>
    <t>796566651</t>
  </si>
  <si>
    <t>9</t>
  </si>
  <si>
    <t>162351103</t>
  </si>
  <si>
    <t>Vodorovné přemístění přes 50 do 500 m výkopku/sypaniny z horniny třídy těžitelnosti I skupiny 1 až 3</t>
  </si>
  <si>
    <t>-932141788</t>
  </si>
  <si>
    <t>VV</t>
  </si>
  <si>
    <t>(20+34)*2</t>
  </si>
  <si>
    <t>10</t>
  </si>
  <si>
    <t>167151101</t>
  </si>
  <si>
    <t>Nakládání výkopku z hornin třídy těžitelnosti I skupiny 1 až 3 do 100 m3</t>
  </si>
  <si>
    <t>-187791728</t>
  </si>
  <si>
    <t>20+34</t>
  </si>
  <si>
    <t>11</t>
  </si>
  <si>
    <t>162751117</t>
  </si>
  <si>
    <t>Vodorovné přemístění přes 9 000 do 10000 m výkopku/sypaniny z horniny třídy těžitelnosti I skupiny 1 až 3</t>
  </si>
  <si>
    <t>-154451273</t>
  </si>
  <si>
    <t>320-20</t>
  </si>
  <si>
    <t>12</t>
  </si>
  <si>
    <t>162751119</t>
  </si>
  <si>
    <t>Příplatek k vodorovnému přemístění výkopku/sypaniny z horniny třídy těžitelnosti I skupiny 1 až 3 ZKD 1000 m přes 10000 m</t>
  </si>
  <si>
    <t>381123670</t>
  </si>
  <si>
    <t>(320-20)*4</t>
  </si>
  <si>
    <t>13</t>
  </si>
  <si>
    <t>171152101</t>
  </si>
  <si>
    <t>Uložení sypaniny z hornin soudržných do násypů zhutněných silnic a dálnic</t>
  </si>
  <si>
    <t>1531136954</t>
  </si>
  <si>
    <t>14</t>
  </si>
  <si>
    <t>171251201</t>
  </si>
  <si>
    <t>Uložení sypaniny na skládky nebo meziskládky</t>
  </si>
  <si>
    <t>-800090021</t>
  </si>
  <si>
    <t>171201221</t>
  </si>
  <si>
    <t>Poplatek za uložení na skládce (skládkovné) zeminy a kamení kód odpadu 17 05 04</t>
  </si>
  <si>
    <t>t</t>
  </si>
  <si>
    <t>1754073225</t>
  </si>
  <si>
    <t>300*1,6</t>
  </si>
  <si>
    <t>16</t>
  </si>
  <si>
    <t>181152302</t>
  </si>
  <si>
    <t>Úprava pláně pro silnice a dálnice v zářezech se zhutněním</t>
  </si>
  <si>
    <t>455324436</t>
  </si>
  <si>
    <t>1300+130+90+15+60</t>
  </si>
  <si>
    <t>17</t>
  </si>
  <si>
    <t>181351103</t>
  </si>
  <si>
    <t>Rozprostření ornice tl vrstvy do 200 mm pl přes 100 do 500 m2 v rovině nebo ve svahu do 1:5 strojně</t>
  </si>
  <si>
    <t>87100554</t>
  </si>
  <si>
    <t>18</t>
  </si>
  <si>
    <t>181411121</t>
  </si>
  <si>
    <t>Založení lučního trávníku výsevem pl do 1000 m2 v rovině a ve svahu do 1:5</t>
  </si>
  <si>
    <t>-1062937032</t>
  </si>
  <si>
    <t>19</t>
  </si>
  <si>
    <t>M</t>
  </si>
  <si>
    <t>00572470</t>
  </si>
  <si>
    <t>osivo směs travní univerzál</t>
  </si>
  <si>
    <t>kg</t>
  </si>
  <si>
    <t>1603663409</t>
  </si>
  <si>
    <t>340*0,02 'Přepočtené koeficientem množství</t>
  </si>
  <si>
    <t>Zakládání</t>
  </si>
  <si>
    <t>20</t>
  </si>
  <si>
    <t>212752402</t>
  </si>
  <si>
    <t>Trativod z drenážních trubek korugovaných PE-HD SN 8 perforace 360° včetně lože otevřený výkop DN 150 pro liniové stavby</t>
  </si>
  <si>
    <t>1184289164</t>
  </si>
  <si>
    <t>212752403</t>
  </si>
  <si>
    <t>Trativod z drenážních trubek korugovaných PE-HD SN 8 perforace 360° včetně lože otevřený výkop DN 200 pro liniové stavby</t>
  </si>
  <si>
    <t>-479150377</t>
  </si>
  <si>
    <t>Vodorovné konstrukce</t>
  </si>
  <si>
    <t>22</t>
  </si>
  <si>
    <t>434313115</t>
  </si>
  <si>
    <t>Schody z vibrolisovaných prefabrikátů se zřízením podkladních stupňů z betonu C 20/25</t>
  </si>
  <si>
    <t>2039972090</t>
  </si>
  <si>
    <t>Komunikace pozemní</t>
  </si>
  <si>
    <t>23</t>
  </si>
  <si>
    <t>561021R1</t>
  </si>
  <si>
    <t>Sanace zemní pláně tl. 200 mm</t>
  </si>
  <si>
    <t>-371887492</t>
  </si>
  <si>
    <t>P</t>
  </si>
  <si>
    <t>Poznámka k položce:_x000D_
Položka bude využita v případě nedosažení požadovaných hodnot únosnosti pláně_x000D_
Zahrnuje výkop stávající zeminy, odvoz a uložení na skládku_x000D_
Dodávka a uložení nového materiálu včetně zhutnění</t>
  </si>
  <si>
    <t>24</t>
  </si>
  <si>
    <t>564851111</t>
  </si>
  <si>
    <t>Podklad ze štěrkodrtě ŠD plochy přes 100 m2 tl 150 mm</t>
  </si>
  <si>
    <t>-1905010393</t>
  </si>
  <si>
    <t>Poznámka k položce:_x000D_
skladba A</t>
  </si>
  <si>
    <t>1300+1300</t>
  </si>
  <si>
    <t>25</t>
  </si>
  <si>
    <t>564871111</t>
  </si>
  <si>
    <t>Podklad ze štěrkodrtě ŠD plochy přes 100 m2 tl 250 mm</t>
  </si>
  <si>
    <t>1128063417</t>
  </si>
  <si>
    <t>Poznámka k položce:_x000D_
skladba B, podklad zatravňovaček, kamenných kostek, žlabů</t>
  </si>
  <si>
    <t>130+90+15+60</t>
  </si>
  <si>
    <t>26</t>
  </si>
  <si>
    <t>573111111</t>
  </si>
  <si>
    <t>Postřik živičný infiltrační s posypem z asfaltu množství 0,60 kg/m2</t>
  </si>
  <si>
    <t>386574853</t>
  </si>
  <si>
    <t>27</t>
  </si>
  <si>
    <t>573211107</t>
  </si>
  <si>
    <t>Postřik živičný spojovací z asfaltu v množství 0,30 kg/m2</t>
  </si>
  <si>
    <t>-1915008717</t>
  </si>
  <si>
    <t>28</t>
  </si>
  <si>
    <t>577134111</t>
  </si>
  <si>
    <t>Asfaltový beton vrstva obrusná ACO 11 (ABS) tř. I tl 40 mm š do 3 m z nemodifikovaného asfaltu</t>
  </si>
  <si>
    <t>-1316798142</t>
  </si>
  <si>
    <t>29</t>
  </si>
  <si>
    <t>565155121</t>
  </si>
  <si>
    <t>Asfaltový beton vrstva podkladní ACP 16 (obalované kamenivo OKS) tl 70 mm š přes 3 m</t>
  </si>
  <si>
    <t>-840366325</t>
  </si>
  <si>
    <t>Poznámka k položce:_x000D_
Skladba A</t>
  </si>
  <si>
    <t>30</t>
  </si>
  <si>
    <t>591241111</t>
  </si>
  <si>
    <t>Kladení dlažby z kostek drobných z kamene na MC tl 50 mm</t>
  </si>
  <si>
    <t>-1361742390</t>
  </si>
  <si>
    <t>Poznámka k položce:_x000D_
vyrovnávací klíny</t>
  </si>
  <si>
    <t>31</t>
  </si>
  <si>
    <t>58381007</t>
  </si>
  <si>
    <t>kostka štípaná dlažební žula drobná 8/10</t>
  </si>
  <si>
    <t>236295209</t>
  </si>
  <si>
    <t>32</t>
  </si>
  <si>
    <t>596212222</t>
  </si>
  <si>
    <t>Kladení zámkové dlažby pozemních komunikací ručně tl 80 mm skupiny B pl přes 100 do 300 m2</t>
  </si>
  <si>
    <t>2068752836</t>
  </si>
  <si>
    <t>33</t>
  </si>
  <si>
    <t>59245020</t>
  </si>
  <si>
    <t>dlažba tvar obdélník betonová 200x100x80mm přírodní</t>
  </si>
  <si>
    <t>-1619422040</t>
  </si>
  <si>
    <t>34</t>
  </si>
  <si>
    <t>596412211</t>
  </si>
  <si>
    <t>Kladení dlažby z vegetačních tvárnic pozemních komunikací tl 80 mm pl přes 50 do 100 m2</t>
  </si>
  <si>
    <t>-1127370612</t>
  </si>
  <si>
    <t>35</t>
  </si>
  <si>
    <t>59246017</t>
  </si>
  <si>
    <t>dlažba plošná betonová vegetační 800x600x200mm</t>
  </si>
  <si>
    <t>-592925254</t>
  </si>
  <si>
    <t>Trubní vedení</t>
  </si>
  <si>
    <t>8.1</t>
  </si>
  <si>
    <t>Uliční vpusť DN 450 50x50</t>
  </si>
  <si>
    <t>36</t>
  </si>
  <si>
    <t>877315211</t>
  </si>
  <si>
    <t>Montáž tvarovek z tvrdého PVC-systém KG nebo z polypropylenu-systém KG 2000 jednoosé DN 160</t>
  </si>
  <si>
    <t>kus</t>
  </si>
  <si>
    <t>1080805620</t>
  </si>
  <si>
    <t>37</t>
  </si>
  <si>
    <t>28611362</t>
  </si>
  <si>
    <t>koleno kanalizace PVC KG 160x67°</t>
  </si>
  <si>
    <t>-279040322</t>
  </si>
  <si>
    <t>38</t>
  </si>
  <si>
    <t>899104112</t>
  </si>
  <si>
    <t>Osazení poklopů litinových nebo ocelových včetně rámů pro třídu zatížení D400, E600</t>
  </si>
  <si>
    <t>315510971</t>
  </si>
  <si>
    <t>39</t>
  </si>
  <si>
    <t>59224481</t>
  </si>
  <si>
    <t>mříž vtoková s rámem pro uliční vpusť 500x500, zatížení 40 tun</t>
  </si>
  <si>
    <t>1340723043</t>
  </si>
  <si>
    <t>40</t>
  </si>
  <si>
    <t>28661789</t>
  </si>
  <si>
    <t>koš kalový ocelový pro silniční vpusť 425mm vč. madla</t>
  </si>
  <si>
    <t>206811872</t>
  </si>
  <si>
    <t>41</t>
  </si>
  <si>
    <t>59224483</t>
  </si>
  <si>
    <t>vpusť uliční DN 450 vyrovnávací prstenec pro rám 500x500mm</t>
  </si>
  <si>
    <t>672547122</t>
  </si>
  <si>
    <t>42</t>
  </si>
  <si>
    <t>895941314</t>
  </si>
  <si>
    <t>Osazení vpusti uliční DN 450 z betonových dílců skruž horní 570 mm</t>
  </si>
  <si>
    <t>-540074520</t>
  </si>
  <si>
    <t>43</t>
  </si>
  <si>
    <t>59224486</t>
  </si>
  <si>
    <t>vpusť uliční DN 450 skruž horní betonová 450/570x50mm</t>
  </si>
  <si>
    <t>1489287392</t>
  </si>
  <si>
    <t>44</t>
  </si>
  <si>
    <t>895941322</t>
  </si>
  <si>
    <t>Osazení vpusti uliční DN 450 z betonových dílců skruž středová 295 mm</t>
  </si>
  <si>
    <t>-1799959599</t>
  </si>
  <si>
    <t>45</t>
  </si>
  <si>
    <t>59224487</t>
  </si>
  <si>
    <t>vpusť uliční DN 450 skruž střední betonová 450/295x50mm</t>
  </si>
  <si>
    <t>894594385</t>
  </si>
  <si>
    <t>46</t>
  </si>
  <si>
    <t>895941301</t>
  </si>
  <si>
    <t>Osazení vpusti uliční DN 450 z betonových dílců dno s výtokem</t>
  </si>
  <si>
    <t>-907174396</t>
  </si>
  <si>
    <t>47</t>
  </si>
  <si>
    <t>59223850</t>
  </si>
  <si>
    <t>dno pro uliční vpusť s výtokovým otvorem betonové 450x330x50mm</t>
  </si>
  <si>
    <t>-1428959445</t>
  </si>
  <si>
    <t>Ostatní konstrukce a práce, bourání</t>
  </si>
  <si>
    <t>48</t>
  </si>
  <si>
    <t>916131213</t>
  </si>
  <si>
    <t>Osazení silničního obrubníku betonového stojatého s boční opěrou do lože z betonu prostého</t>
  </si>
  <si>
    <t>-810556455</t>
  </si>
  <si>
    <t>49</t>
  </si>
  <si>
    <t>59217031</t>
  </si>
  <si>
    <t>obrubník betonový silniční 1000x150x250mm</t>
  </si>
  <si>
    <t>-201171503</t>
  </si>
  <si>
    <t>50</t>
  </si>
  <si>
    <t>59217026</t>
  </si>
  <si>
    <t>obrubník betonový silniční 500x150x250mm</t>
  </si>
  <si>
    <t>1973381342</t>
  </si>
  <si>
    <t>51</t>
  </si>
  <si>
    <t>59217035</t>
  </si>
  <si>
    <t>obrubník betonový obloukový vnější 780x150x250mm</t>
  </si>
  <si>
    <t>-10694187</t>
  </si>
  <si>
    <t>Poznámka k položce:_x000D_
R2</t>
  </si>
  <si>
    <t>52</t>
  </si>
  <si>
    <t>916231213</t>
  </si>
  <si>
    <t>Osazení chodníkového obrubníku betonového stojatého s boční opěrou do lože z betonu prostého</t>
  </si>
  <si>
    <t>-1059055589</t>
  </si>
  <si>
    <t>53</t>
  </si>
  <si>
    <t>59217016</t>
  </si>
  <si>
    <t>obrubník betonový chodníkový 1000x80x250mm</t>
  </si>
  <si>
    <t>1523818202</t>
  </si>
  <si>
    <t>54</t>
  </si>
  <si>
    <t>59217036</t>
  </si>
  <si>
    <t>obrubník betonový parkový přírodní 500x80x250mm</t>
  </si>
  <si>
    <t>927688340</t>
  </si>
  <si>
    <t>55</t>
  </si>
  <si>
    <t>5921703R1</t>
  </si>
  <si>
    <t>obrubník betonový obloukový vnější 780x80x250mm</t>
  </si>
  <si>
    <t>680444624</t>
  </si>
  <si>
    <t>Poznámka k položce:_x000D_
R1</t>
  </si>
  <si>
    <t>56</t>
  </si>
  <si>
    <t>5921703R2</t>
  </si>
  <si>
    <t>obrubník betonový rohový vnější 250/250x80x250mm</t>
  </si>
  <si>
    <t>ks</t>
  </si>
  <si>
    <t>603048365</t>
  </si>
  <si>
    <t>57</t>
  </si>
  <si>
    <t>919735113</t>
  </si>
  <si>
    <t>Řezání stávajícího živičného krytu hl přes 100 do 150 mm</t>
  </si>
  <si>
    <t>217636365</t>
  </si>
  <si>
    <t>58</t>
  </si>
  <si>
    <t>935111211</t>
  </si>
  <si>
    <t>Osazení příkopového žlabu do štěrkopísku tl 100 mm z betonových tvárnic š 800 mm</t>
  </si>
  <si>
    <t>-1042875812</t>
  </si>
  <si>
    <t>59</t>
  </si>
  <si>
    <t>59227051</t>
  </si>
  <si>
    <t>žlabovka příkopová betonová 330x590x158mm</t>
  </si>
  <si>
    <t>1477877777</t>
  </si>
  <si>
    <t>60</t>
  </si>
  <si>
    <t>935113111</t>
  </si>
  <si>
    <t>Osazení odvodňovacího polymerbetonového žlabu s krycím roštem šířky do 200 mm</t>
  </si>
  <si>
    <t>-782777626</t>
  </si>
  <si>
    <t>61</t>
  </si>
  <si>
    <t>59227007</t>
  </si>
  <si>
    <t>žlab odvodňovací z polymerbetonu se spádem dna 0,5% 1000x130x160/165mm</t>
  </si>
  <si>
    <t>1988171386</t>
  </si>
  <si>
    <t>62</t>
  </si>
  <si>
    <t>919732211</t>
  </si>
  <si>
    <t>Styčná spára napojení nového živičného povrchu na stávající za tepla š 15 mm hl 25 mm s prořezáním</t>
  </si>
  <si>
    <t>-1863447761</t>
  </si>
  <si>
    <t>997</t>
  </si>
  <si>
    <t>Přesun sutě</t>
  </si>
  <si>
    <t>63</t>
  </si>
  <si>
    <t>997221561</t>
  </si>
  <si>
    <t>Vodorovná doprava suti z kusových materiálů do 1 km</t>
  </si>
  <si>
    <t>1528015515</t>
  </si>
  <si>
    <t>64</t>
  </si>
  <si>
    <t>997221569</t>
  </si>
  <si>
    <t>Příplatek ZKD 1 km u vodorovné dopravy suti z kusových materiálů</t>
  </si>
  <si>
    <t>-2008807863</t>
  </si>
  <si>
    <t>938,03*13</t>
  </si>
  <si>
    <t>65</t>
  </si>
  <si>
    <t>997221615</t>
  </si>
  <si>
    <t>Poplatek za uložení na skládce (skládkovné) stavebního odpadu betonového kód odpadu 17 01 01</t>
  </si>
  <si>
    <t>650485384</t>
  </si>
  <si>
    <t>318,75+6,15</t>
  </si>
  <si>
    <t>66</t>
  </si>
  <si>
    <t>997221625</t>
  </si>
  <si>
    <t>Poplatek za uložení na skládce (skládkovné) stavebního odpadu železobetonového kód odpadu 17 01 01</t>
  </si>
  <si>
    <t>-648964461</t>
  </si>
  <si>
    <t>67</t>
  </si>
  <si>
    <t>997221645</t>
  </si>
  <si>
    <t>Poplatek za uložení na skládce (skládkovné) odpadu asfaltového bez dehtu kód odpadu 17 03 02</t>
  </si>
  <si>
    <t>160614020</t>
  </si>
  <si>
    <t>68</t>
  </si>
  <si>
    <t>997221655</t>
  </si>
  <si>
    <t>538249499</t>
  </si>
  <si>
    <t>998</t>
  </si>
  <si>
    <t>Přesun hmot</t>
  </si>
  <si>
    <t>69</t>
  </si>
  <si>
    <t>998225111</t>
  </si>
  <si>
    <t>Přesun hmot pro pozemní komunikace s krytem z kamene, monolitickým betonovým nebo živičným</t>
  </si>
  <si>
    <t>-52315218</t>
  </si>
  <si>
    <t>SO 401 - Veřejné osvětlení</t>
  </si>
  <si>
    <t>05124166</t>
  </si>
  <si>
    <t>Bc. Pavel Pruský - projekty elektro</t>
  </si>
  <si>
    <t xml:space="preserve">    01 - Dodávky zařízení</t>
  </si>
  <si>
    <t xml:space="preserve">    02 - Materiál elektromontážní</t>
  </si>
  <si>
    <t xml:space="preserve">    03 - Materiál zemní + stavební</t>
  </si>
  <si>
    <t xml:space="preserve">    04 - Elektromontáže</t>
  </si>
  <si>
    <t xml:space="preserve">    05 - Demontáže</t>
  </si>
  <si>
    <t xml:space="preserve">    06 - Zemní práce</t>
  </si>
  <si>
    <t xml:space="preserve">    07 - Ostatní náklady</t>
  </si>
  <si>
    <t>Doprava a přesun</t>
  </si>
  <si>
    <t>Prořez</t>
  </si>
  <si>
    <t>Materiál podružný</t>
  </si>
  <si>
    <t>PPV pro el. a zem.p.</t>
  </si>
  <si>
    <t>01</t>
  </si>
  <si>
    <t>Dodávky zařízení</t>
  </si>
  <si>
    <t>000530411.1</t>
  </si>
  <si>
    <t>Svítidlo 10LED 2200lm/15,5W/3000K,DN10,CLO,tř.I,přep.ochr.,IP66</t>
  </si>
  <si>
    <t>118761278</t>
  </si>
  <si>
    <t>000560017.1</t>
  </si>
  <si>
    <t>stožár osvětlovací bezpatic 6m, 133/60mm žárZn</t>
  </si>
  <si>
    <t>-2143586720</t>
  </si>
  <si>
    <t>02</t>
  </si>
  <si>
    <t>Materiál elektromontážní</t>
  </si>
  <si>
    <t>10.212.18.1</t>
  </si>
  <si>
    <t>Manžeta plastová ochranná pr.133mm</t>
  </si>
  <si>
    <t>KS</t>
  </si>
  <si>
    <t>1871146889</t>
  </si>
  <si>
    <t>000194310</t>
  </si>
  <si>
    <t>spojka 1kV plast 6-35mm2 AYKY/CYKY,teplem smršt.se šroub.spojovači</t>
  </si>
  <si>
    <t>197851575</t>
  </si>
  <si>
    <t>000579206.1</t>
  </si>
  <si>
    <t>stožárová výzbroj odbočná/TNC pro 3 kabely do 10mm2,svork.pojistky</t>
  </si>
  <si>
    <t>519582470</t>
  </si>
  <si>
    <t>000430014.1</t>
  </si>
  <si>
    <t>pojistková vložka T/6,3A keramická 5x20mm</t>
  </si>
  <si>
    <t>-2046381568</t>
  </si>
  <si>
    <t>000101210</t>
  </si>
  <si>
    <t>kabel CYKY-J 4x16</t>
  </si>
  <si>
    <t>799399353</t>
  </si>
  <si>
    <t>000101209</t>
  </si>
  <si>
    <t>kabel CYKY-J 4x10</t>
  </si>
  <si>
    <t>-632973210</t>
  </si>
  <si>
    <t>000321500</t>
  </si>
  <si>
    <t>roura korugovaná pr.40/32mm do země</t>
  </si>
  <si>
    <t>-1082018899</t>
  </si>
  <si>
    <t>000321505.1</t>
  </si>
  <si>
    <t>roura korugovaná pr.110/94mm do země</t>
  </si>
  <si>
    <t>1085259266</t>
  </si>
  <si>
    <t>000295011</t>
  </si>
  <si>
    <t>vedení FeZn pr.10mm(0,63kg/m)</t>
  </si>
  <si>
    <t>966043092</t>
  </si>
  <si>
    <t>000101105</t>
  </si>
  <si>
    <t>kabel CYKY-J 3x1,5</t>
  </si>
  <si>
    <t>-1947923628</t>
  </si>
  <si>
    <t>000295772</t>
  </si>
  <si>
    <t>svorka připojovací SP 1šroub nerez</t>
  </si>
  <si>
    <t>-1633980876</t>
  </si>
  <si>
    <t>000295073.1</t>
  </si>
  <si>
    <t>svorka drátu zemnící 2šrouby FeZn Rd10/10</t>
  </si>
  <si>
    <t>1672965620</t>
  </si>
  <si>
    <t>10.342.10.1</t>
  </si>
  <si>
    <t>Páska plastová š.100 mm protikorozní (10m)</t>
  </si>
  <si>
    <t>-37290420</t>
  </si>
  <si>
    <t>03</t>
  </si>
  <si>
    <t>Materiál zemní + stavební</t>
  </si>
  <si>
    <t>000046134</t>
  </si>
  <si>
    <t>beton B13,5</t>
  </si>
  <si>
    <t>1435568355</t>
  </si>
  <si>
    <t>000046453</t>
  </si>
  <si>
    <t>stožárové pouzdro plast SP315/1000</t>
  </si>
  <si>
    <t>-1478170809</t>
  </si>
  <si>
    <t>000046114</t>
  </si>
  <si>
    <t>písek kopaný 0-2mm</t>
  </si>
  <si>
    <t>-5009268</t>
  </si>
  <si>
    <t>000046383.1</t>
  </si>
  <si>
    <t>výstražná fólie šířka 0,34m</t>
  </si>
  <si>
    <t>-1553947416</t>
  </si>
  <si>
    <t>000046114.1</t>
  </si>
  <si>
    <t>-1063778604</t>
  </si>
  <si>
    <t>2104871312</t>
  </si>
  <si>
    <t>04</t>
  </si>
  <si>
    <t>Elektromontáže</t>
  </si>
  <si>
    <t>210202103</t>
  </si>
  <si>
    <t>svítidlo LED venkovní na stožár</t>
  </si>
  <si>
    <t>-604160568</t>
  </si>
  <si>
    <t>210204002</t>
  </si>
  <si>
    <t>stožár osvětlovací sadový ocelový</t>
  </si>
  <si>
    <t>2102560155</t>
  </si>
  <si>
    <t>210101201</t>
  </si>
  <si>
    <t>spojka 1kV smršťovací do 5x25</t>
  </si>
  <si>
    <t>-1092838122</t>
  </si>
  <si>
    <t>210204201</t>
  </si>
  <si>
    <t>elektrovýzbroj stožárů pro 1 okruh</t>
  </si>
  <si>
    <t>258180428</t>
  </si>
  <si>
    <t>210810081</t>
  </si>
  <si>
    <t>kabel Cu(-1kV CYKY) volně uložený do 3x35/4x25</t>
  </si>
  <si>
    <t>895933716</t>
  </si>
  <si>
    <t>210810013</t>
  </si>
  <si>
    <t>kabel(-CYKY) volně ulož.do 5x10/12x4/19x2,5/24x1,5</t>
  </si>
  <si>
    <t>1585847961</t>
  </si>
  <si>
    <t>210010123</t>
  </si>
  <si>
    <t>trubka plast volně uložená do pr.50mm</t>
  </si>
  <si>
    <t>1249424996</t>
  </si>
  <si>
    <t>210010125</t>
  </si>
  <si>
    <t>trubka plast volně uložená do pr.110mm</t>
  </si>
  <si>
    <t>1590170896</t>
  </si>
  <si>
    <t>210220022</t>
  </si>
  <si>
    <t>uzemňov.vedení v zemi úplná mtž FeZn pr.8-10mm</t>
  </si>
  <si>
    <t>968317563</t>
  </si>
  <si>
    <t>210810008</t>
  </si>
  <si>
    <t>kabel(-CYKY) volně uložený do 3x6/4x4/7x2,5</t>
  </si>
  <si>
    <t>1363394657</t>
  </si>
  <si>
    <t>210220301</t>
  </si>
  <si>
    <t>svorka hromosvodová do 2 šroubů</t>
  </si>
  <si>
    <t>886462881</t>
  </si>
  <si>
    <t>210220301.2</t>
  </si>
  <si>
    <t>1612941197</t>
  </si>
  <si>
    <t>210220442.1</t>
  </si>
  <si>
    <t>ochrana zemní svorky plast.páskou</t>
  </si>
  <si>
    <t>538144323</t>
  </si>
  <si>
    <t>210100101</t>
  </si>
  <si>
    <t>ukončení na svorkovnici vodič do 16mm2</t>
  </si>
  <si>
    <t>918300197</t>
  </si>
  <si>
    <t>05</t>
  </si>
  <si>
    <t>Demontáže</t>
  </si>
  <si>
    <t>210204002.2</t>
  </si>
  <si>
    <t>stožár osvětlovací sadový ocelový            /dmtž</t>
  </si>
  <si>
    <t>624147972</t>
  </si>
  <si>
    <t>210204011</t>
  </si>
  <si>
    <t>stožár osvětlovací ocelový do 12m            /dmtž</t>
  </si>
  <si>
    <t>1355314334</t>
  </si>
  <si>
    <t>210204104</t>
  </si>
  <si>
    <t>výložník na stožár 1-ramenný nad 35kg        /dmtž</t>
  </si>
  <si>
    <t>1923758857</t>
  </si>
  <si>
    <t>210204201.2</t>
  </si>
  <si>
    <t>elektrovýzbroj stožárů pro 1 okruh           /dmtž</t>
  </si>
  <si>
    <t>1057573784</t>
  </si>
  <si>
    <t>210204202</t>
  </si>
  <si>
    <t>elektrovýzbroj stožárů pro 2 okruhy          /dmtž</t>
  </si>
  <si>
    <t>308639629</t>
  </si>
  <si>
    <t>210202104.1</t>
  </si>
  <si>
    <t>svítidlo výbojkové venkovní na sadový stožár /dmtž</t>
  </si>
  <si>
    <t>-1501892305</t>
  </si>
  <si>
    <t>210202103.2</t>
  </si>
  <si>
    <t>svítidlo výbojkové venkovní na výložník      /dmtž</t>
  </si>
  <si>
    <t>328430876</t>
  </si>
  <si>
    <t>210100101.1</t>
  </si>
  <si>
    <t>ukončení na svorkovnici vodič do 16mm2       /dmtž</t>
  </si>
  <si>
    <t>-1126598128</t>
  </si>
  <si>
    <t>06</t>
  </si>
  <si>
    <t>460050703</t>
  </si>
  <si>
    <t>výkop jámy do 2m3 pro stožár VO ruční tz.3/ko1.0</t>
  </si>
  <si>
    <t>-1203710120</t>
  </si>
  <si>
    <t>460100003</t>
  </si>
  <si>
    <t>pouzdrový základ VO mimo trasu kabelu pr.0,3/1,5m</t>
  </si>
  <si>
    <t>-896147061</t>
  </si>
  <si>
    <t>460600001.2</t>
  </si>
  <si>
    <t>odvoz zeminy do 10km vč.poplatku za skládku</t>
  </si>
  <si>
    <t>226002733</t>
  </si>
  <si>
    <t>460230003</t>
  </si>
  <si>
    <t>jáma pro spojku kabelu do 10kV tř.zeminy 3/ko1.0</t>
  </si>
  <si>
    <t>-773812734</t>
  </si>
  <si>
    <t>460200163</t>
  </si>
  <si>
    <t>výkop kabel.rýhy šířka 35/hloubka 80cm tz.3/ko1.0</t>
  </si>
  <si>
    <t>1115605230</t>
  </si>
  <si>
    <t>460420022.1</t>
  </si>
  <si>
    <t>kabelové lože 2x10cm kopaný písek šířka do 65cm</t>
  </si>
  <si>
    <t>-1676837487</t>
  </si>
  <si>
    <t>460490012.1</t>
  </si>
  <si>
    <t>výstražná fólie šířka nad 30cm</t>
  </si>
  <si>
    <t>306480530</t>
  </si>
  <si>
    <t>460560163</t>
  </si>
  <si>
    <t>zához kabelové rýhy šířka 35/hloubka 80cm tz.3</t>
  </si>
  <si>
    <t>-710303354</t>
  </si>
  <si>
    <t>460600001.1</t>
  </si>
  <si>
    <t>-1529006102</t>
  </si>
  <si>
    <t>460620013.1</t>
  </si>
  <si>
    <t>provizorní úprava terénu třída zeminy 3</t>
  </si>
  <si>
    <t>-1483709883</t>
  </si>
  <si>
    <t>460200303</t>
  </si>
  <si>
    <t>výkop kabel.rýhy šířka 50/hloubka 120cm tz.3/ko1.0</t>
  </si>
  <si>
    <t>1494841989</t>
  </si>
  <si>
    <t>-540735549</t>
  </si>
  <si>
    <t>1255130762</t>
  </si>
  <si>
    <t>460560303</t>
  </si>
  <si>
    <t>zához kabelové rýhy šířka 50/hloubka 120cm tz.3</t>
  </si>
  <si>
    <t>266966515</t>
  </si>
  <si>
    <t>-2046984139</t>
  </si>
  <si>
    <t>715858095</t>
  </si>
  <si>
    <t>07</t>
  </si>
  <si>
    <t>0701</t>
  </si>
  <si>
    <t>kompletační činnost</t>
  </si>
  <si>
    <t>-1376996405</t>
  </si>
  <si>
    <t>0702</t>
  </si>
  <si>
    <t>revize</t>
  </si>
  <si>
    <t>378443814</t>
  </si>
  <si>
    <t>0703</t>
  </si>
  <si>
    <t>geodetické vytýčení dokončené stavby</t>
  </si>
  <si>
    <t>1986618528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</si>
</sst>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0" fillId="0" borderId="0" xfId="0" applyNumberFormat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83"/>
      <c r="AS2" s="283"/>
      <c r="AT2" s="283"/>
      <c r="AU2" s="283"/>
      <c r="AV2" s="283"/>
      <c r="AW2" s="283"/>
      <c r="AX2" s="283"/>
      <c r="AY2" s="283"/>
      <c r="AZ2" s="283"/>
      <c r="BA2" s="283"/>
      <c r="BB2" s="283"/>
      <c r="BC2" s="283"/>
      <c r="BD2" s="283"/>
      <c r="BE2" s="283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46" t="s">
        <v>14</v>
      </c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0"/>
      <c r="AQ5" s="20"/>
      <c r="AR5" s="18"/>
      <c r="BE5" s="243" t="s">
        <v>15</v>
      </c>
      <c r="BS5" s="15" t="s">
        <v>6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48" t="s">
        <v>17</v>
      </c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0"/>
      <c r="AQ6" s="20"/>
      <c r="AR6" s="18"/>
      <c r="BE6" s="244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19</v>
      </c>
      <c r="AL7" s="20"/>
      <c r="AM7" s="20"/>
      <c r="AN7" s="25" t="s">
        <v>1</v>
      </c>
      <c r="AO7" s="20"/>
      <c r="AP7" s="20"/>
      <c r="AQ7" s="20"/>
      <c r="AR7" s="18"/>
      <c r="BE7" s="244"/>
      <c r="BS7" s="15" t="s">
        <v>6</v>
      </c>
    </row>
    <row r="8" spans="1:74" s="1" customFormat="1" ht="12" customHeight="1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 t="s">
        <v>23</v>
      </c>
      <c r="AO8" s="20"/>
      <c r="AP8" s="20"/>
      <c r="AQ8" s="20"/>
      <c r="AR8" s="18"/>
      <c r="BE8" s="244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44"/>
      <c r="BS9" s="15" t="s">
        <v>6</v>
      </c>
    </row>
    <row r="10" spans="1:74" s="1" customFormat="1" ht="12" customHeight="1">
      <c r="B10" s="19"/>
      <c r="C10" s="20"/>
      <c r="D10" s="27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25</v>
      </c>
      <c r="AL10" s="20"/>
      <c r="AM10" s="20"/>
      <c r="AN10" s="25" t="s">
        <v>26</v>
      </c>
      <c r="AO10" s="20"/>
      <c r="AP10" s="20"/>
      <c r="AQ10" s="20"/>
      <c r="AR10" s="18"/>
      <c r="BE10" s="244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28</v>
      </c>
      <c r="AL11" s="20"/>
      <c r="AM11" s="20"/>
      <c r="AN11" s="25" t="s">
        <v>29</v>
      </c>
      <c r="AO11" s="20"/>
      <c r="AP11" s="20"/>
      <c r="AQ11" s="20"/>
      <c r="AR11" s="18"/>
      <c r="BE11" s="244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44"/>
      <c r="BS12" s="15" t="s">
        <v>6</v>
      </c>
    </row>
    <row r="13" spans="1:74" s="1" customFormat="1" ht="12" customHeight="1">
      <c r="B13" s="19"/>
      <c r="C13" s="20"/>
      <c r="D13" s="27" t="s">
        <v>30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25</v>
      </c>
      <c r="AL13" s="20"/>
      <c r="AM13" s="20"/>
      <c r="AN13" s="29" t="s">
        <v>31</v>
      </c>
      <c r="AO13" s="20"/>
      <c r="AP13" s="20"/>
      <c r="AQ13" s="20"/>
      <c r="AR13" s="18"/>
      <c r="BE13" s="244"/>
      <c r="BS13" s="15" t="s">
        <v>6</v>
      </c>
    </row>
    <row r="14" spans="1:74" ht="12.75">
      <c r="B14" s="19"/>
      <c r="C14" s="20"/>
      <c r="D14" s="20"/>
      <c r="E14" s="249" t="s">
        <v>31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7" t="s">
        <v>28</v>
      </c>
      <c r="AL14" s="20"/>
      <c r="AM14" s="20"/>
      <c r="AN14" s="29" t="s">
        <v>31</v>
      </c>
      <c r="AO14" s="20"/>
      <c r="AP14" s="20"/>
      <c r="AQ14" s="20"/>
      <c r="AR14" s="18"/>
      <c r="BE14" s="244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44"/>
      <c r="BS15" s="15" t="s">
        <v>4</v>
      </c>
    </row>
    <row r="16" spans="1:74" s="1" customFormat="1" ht="12" customHeight="1">
      <c r="B16" s="19"/>
      <c r="C16" s="20"/>
      <c r="D16" s="27" t="s">
        <v>32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25</v>
      </c>
      <c r="AL16" s="20"/>
      <c r="AM16" s="20"/>
      <c r="AN16" s="25" t="s">
        <v>33</v>
      </c>
      <c r="AO16" s="20"/>
      <c r="AP16" s="20"/>
      <c r="AQ16" s="20"/>
      <c r="AR16" s="18"/>
      <c r="BE16" s="244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28</v>
      </c>
      <c r="AL17" s="20"/>
      <c r="AM17" s="20"/>
      <c r="AN17" s="25" t="s">
        <v>35</v>
      </c>
      <c r="AO17" s="20"/>
      <c r="AP17" s="20"/>
      <c r="AQ17" s="20"/>
      <c r="AR17" s="18"/>
      <c r="BE17" s="244"/>
      <c r="BS17" s="15" t="s">
        <v>36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44"/>
      <c r="BS18" s="15" t="s">
        <v>6</v>
      </c>
    </row>
    <row r="19" spans="1:71" s="1" customFormat="1" ht="12" customHeight="1">
      <c r="B19" s="19"/>
      <c r="C19" s="20"/>
      <c r="D19" s="27" t="s">
        <v>37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25</v>
      </c>
      <c r="AL19" s="20"/>
      <c r="AM19" s="20"/>
      <c r="AN19" s="25" t="s">
        <v>33</v>
      </c>
      <c r="AO19" s="20"/>
      <c r="AP19" s="20"/>
      <c r="AQ19" s="20"/>
      <c r="AR19" s="18"/>
      <c r="BE19" s="244"/>
      <c r="BS19" s="15" t="s">
        <v>6</v>
      </c>
    </row>
    <row r="20" spans="1:71" s="1" customFormat="1" ht="18.399999999999999" customHeight="1">
      <c r="B20" s="19"/>
      <c r="C20" s="20"/>
      <c r="D20" s="20"/>
      <c r="E20" s="25" t="s">
        <v>34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28</v>
      </c>
      <c r="AL20" s="20"/>
      <c r="AM20" s="20"/>
      <c r="AN20" s="25" t="s">
        <v>35</v>
      </c>
      <c r="AO20" s="20"/>
      <c r="AP20" s="20"/>
      <c r="AQ20" s="20"/>
      <c r="AR20" s="18"/>
      <c r="BE20" s="244"/>
      <c r="BS20" s="15" t="s">
        <v>36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44"/>
    </row>
    <row r="22" spans="1:71" s="1" customFormat="1" ht="12" customHeight="1">
      <c r="B22" s="19"/>
      <c r="C22" s="20"/>
      <c r="D22" s="27" t="s">
        <v>38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44"/>
    </row>
    <row r="23" spans="1:71" s="1" customFormat="1" ht="16.5" customHeight="1">
      <c r="B23" s="19"/>
      <c r="C23" s="20"/>
      <c r="D23" s="20"/>
      <c r="E23" s="251" t="s">
        <v>1</v>
      </c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0"/>
      <c r="AP23" s="20"/>
      <c r="AQ23" s="20"/>
      <c r="AR23" s="18"/>
      <c r="BE23" s="244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44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44"/>
    </row>
    <row r="26" spans="1:71" s="2" customFormat="1" ht="25.9" customHeight="1">
      <c r="A26" s="32"/>
      <c r="B26" s="33"/>
      <c r="C26" s="34"/>
      <c r="D26" s="35" t="s">
        <v>39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52">
        <f>ROUND(AG94,2)</f>
        <v>0</v>
      </c>
      <c r="AL26" s="253"/>
      <c r="AM26" s="253"/>
      <c r="AN26" s="253"/>
      <c r="AO26" s="253"/>
      <c r="AP26" s="34"/>
      <c r="AQ26" s="34"/>
      <c r="AR26" s="37"/>
      <c r="BE26" s="244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44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54" t="s">
        <v>40</v>
      </c>
      <c r="M28" s="254"/>
      <c r="N28" s="254"/>
      <c r="O28" s="254"/>
      <c r="P28" s="254"/>
      <c r="Q28" s="34"/>
      <c r="R28" s="34"/>
      <c r="S28" s="34"/>
      <c r="T28" s="34"/>
      <c r="U28" s="34"/>
      <c r="V28" s="34"/>
      <c r="W28" s="254" t="s">
        <v>41</v>
      </c>
      <c r="X28" s="254"/>
      <c r="Y28" s="254"/>
      <c r="Z28" s="254"/>
      <c r="AA28" s="254"/>
      <c r="AB28" s="254"/>
      <c r="AC28" s="254"/>
      <c r="AD28" s="254"/>
      <c r="AE28" s="254"/>
      <c r="AF28" s="34"/>
      <c r="AG28" s="34"/>
      <c r="AH28" s="34"/>
      <c r="AI28" s="34"/>
      <c r="AJ28" s="34"/>
      <c r="AK28" s="254" t="s">
        <v>42</v>
      </c>
      <c r="AL28" s="254"/>
      <c r="AM28" s="254"/>
      <c r="AN28" s="254"/>
      <c r="AO28" s="254"/>
      <c r="AP28" s="34"/>
      <c r="AQ28" s="34"/>
      <c r="AR28" s="37"/>
      <c r="BE28" s="244"/>
    </row>
    <row r="29" spans="1:71" s="3" customFormat="1" ht="14.45" customHeight="1">
      <c r="B29" s="38"/>
      <c r="C29" s="39"/>
      <c r="D29" s="27" t="s">
        <v>43</v>
      </c>
      <c r="E29" s="39"/>
      <c r="F29" s="27" t="s">
        <v>44</v>
      </c>
      <c r="G29" s="39"/>
      <c r="H29" s="39"/>
      <c r="I29" s="39"/>
      <c r="J29" s="39"/>
      <c r="K29" s="39"/>
      <c r="L29" s="257">
        <v>0.21</v>
      </c>
      <c r="M29" s="256"/>
      <c r="N29" s="256"/>
      <c r="O29" s="256"/>
      <c r="P29" s="256"/>
      <c r="Q29" s="39"/>
      <c r="R29" s="39"/>
      <c r="S29" s="39"/>
      <c r="T29" s="39"/>
      <c r="U29" s="39"/>
      <c r="V29" s="39"/>
      <c r="W29" s="255">
        <f>ROUND(AZ94, 2)</f>
        <v>0</v>
      </c>
      <c r="X29" s="256"/>
      <c r="Y29" s="256"/>
      <c r="Z29" s="256"/>
      <c r="AA29" s="256"/>
      <c r="AB29" s="256"/>
      <c r="AC29" s="256"/>
      <c r="AD29" s="256"/>
      <c r="AE29" s="256"/>
      <c r="AF29" s="39"/>
      <c r="AG29" s="39"/>
      <c r="AH29" s="39"/>
      <c r="AI29" s="39"/>
      <c r="AJ29" s="39"/>
      <c r="AK29" s="255">
        <f>ROUND(AV94, 2)</f>
        <v>0</v>
      </c>
      <c r="AL29" s="256"/>
      <c r="AM29" s="256"/>
      <c r="AN29" s="256"/>
      <c r="AO29" s="256"/>
      <c r="AP29" s="39"/>
      <c r="AQ29" s="39"/>
      <c r="AR29" s="40"/>
      <c r="BE29" s="245"/>
    </row>
    <row r="30" spans="1:71" s="3" customFormat="1" ht="14.45" customHeight="1">
      <c r="B30" s="38"/>
      <c r="C30" s="39"/>
      <c r="D30" s="39"/>
      <c r="E30" s="39"/>
      <c r="F30" s="27" t="s">
        <v>45</v>
      </c>
      <c r="G30" s="39"/>
      <c r="H30" s="39"/>
      <c r="I30" s="39"/>
      <c r="J30" s="39"/>
      <c r="K30" s="39"/>
      <c r="L30" s="257">
        <v>0.15</v>
      </c>
      <c r="M30" s="256"/>
      <c r="N30" s="256"/>
      <c r="O30" s="256"/>
      <c r="P30" s="256"/>
      <c r="Q30" s="39"/>
      <c r="R30" s="39"/>
      <c r="S30" s="39"/>
      <c r="T30" s="39"/>
      <c r="U30" s="39"/>
      <c r="V30" s="39"/>
      <c r="W30" s="255">
        <f>ROUND(BA94, 2)</f>
        <v>0</v>
      </c>
      <c r="X30" s="256"/>
      <c r="Y30" s="256"/>
      <c r="Z30" s="256"/>
      <c r="AA30" s="256"/>
      <c r="AB30" s="256"/>
      <c r="AC30" s="256"/>
      <c r="AD30" s="256"/>
      <c r="AE30" s="256"/>
      <c r="AF30" s="39"/>
      <c r="AG30" s="39"/>
      <c r="AH30" s="39"/>
      <c r="AI30" s="39"/>
      <c r="AJ30" s="39"/>
      <c r="AK30" s="255">
        <f>ROUND(AW94, 2)</f>
        <v>0</v>
      </c>
      <c r="AL30" s="256"/>
      <c r="AM30" s="256"/>
      <c r="AN30" s="256"/>
      <c r="AO30" s="256"/>
      <c r="AP30" s="39"/>
      <c r="AQ30" s="39"/>
      <c r="AR30" s="40"/>
      <c r="BE30" s="245"/>
    </row>
    <row r="31" spans="1:71" s="3" customFormat="1" ht="14.45" hidden="1" customHeight="1">
      <c r="B31" s="38"/>
      <c r="C31" s="39"/>
      <c r="D31" s="39"/>
      <c r="E31" s="39"/>
      <c r="F31" s="27" t="s">
        <v>46</v>
      </c>
      <c r="G31" s="39"/>
      <c r="H31" s="39"/>
      <c r="I31" s="39"/>
      <c r="J31" s="39"/>
      <c r="K31" s="39"/>
      <c r="L31" s="257">
        <v>0.21</v>
      </c>
      <c r="M31" s="256"/>
      <c r="N31" s="256"/>
      <c r="O31" s="256"/>
      <c r="P31" s="256"/>
      <c r="Q31" s="39"/>
      <c r="R31" s="39"/>
      <c r="S31" s="39"/>
      <c r="T31" s="39"/>
      <c r="U31" s="39"/>
      <c r="V31" s="39"/>
      <c r="W31" s="255">
        <f>ROUND(BB94, 2)</f>
        <v>0</v>
      </c>
      <c r="X31" s="256"/>
      <c r="Y31" s="256"/>
      <c r="Z31" s="256"/>
      <c r="AA31" s="256"/>
      <c r="AB31" s="256"/>
      <c r="AC31" s="256"/>
      <c r="AD31" s="256"/>
      <c r="AE31" s="256"/>
      <c r="AF31" s="39"/>
      <c r="AG31" s="39"/>
      <c r="AH31" s="39"/>
      <c r="AI31" s="39"/>
      <c r="AJ31" s="39"/>
      <c r="AK31" s="255">
        <v>0</v>
      </c>
      <c r="AL31" s="256"/>
      <c r="AM31" s="256"/>
      <c r="AN31" s="256"/>
      <c r="AO31" s="256"/>
      <c r="AP31" s="39"/>
      <c r="AQ31" s="39"/>
      <c r="AR31" s="40"/>
      <c r="BE31" s="245"/>
    </row>
    <row r="32" spans="1:71" s="3" customFormat="1" ht="14.45" hidden="1" customHeight="1">
      <c r="B32" s="38"/>
      <c r="C32" s="39"/>
      <c r="D32" s="39"/>
      <c r="E32" s="39"/>
      <c r="F32" s="27" t="s">
        <v>47</v>
      </c>
      <c r="G32" s="39"/>
      <c r="H32" s="39"/>
      <c r="I32" s="39"/>
      <c r="J32" s="39"/>
      <c r="K32" s="39"/>
      <c r="L32" s="257">
        <v>0.15</v>
      </c>
      <c r="M32" s="256"/>
      <c r="N32" s="256"/>
      <c r="O32" s="256"/>
      <c r="P32" s="256"/>
      <c r="Q32" s="39"/>
      <c r="R32" s="39"/>
      <c r="S32" s="39"/>
      <c r="T32" s="39"/>
      <c r="U32" s="39"/>
      <c r="V32" s="39"/>
      <c r="W32" s="255">
        <f>ROUND(BC94, 2)</f>
        <v>0</v>
      </c>
      <c r="X32" s="256"/>
      <c r="Y32" s="256"/>
      <c r="Z32" s="256"/>
      <c r="AA32" s="256"/>
      <c r="AB32" s="256"/>
      <c r="AC32" s="256"/>
      <c r="AD32" s="256"/>
      <c r="AE32" s="256"/>
      <c r="AF32" s="39"/>
      <c r="AG32" s="39"/>
      <c r="AH32" s="39"/>
      <c r="AI32" s="39"/>
      <c r="AJ32" s="39"/>
      <c r="AK32" s="255">
        <v>0</v>
      </c>
      <c r="AL32" s="256"/>
      <c r="AM32" s="256"/>
      <c r="AN32" s="256"/>
      <c r="AO32" s="256"/>
      <c r="AP32" s="39"/>
      <c r="AQ32" s="39"/>
      <c r="AR32" s="40"/>
      <c r="BE32" s="245"/>
    </row>
    <row r="33" spans="1:57" s="3" customFormat="1" ht="14.45" hidden="1" customHeight="1">
      <c r="B33" s="38"/>
      <c r="C33" s="39"/>
      <c r="D33" s="39"/>
      <c r="E33" s="39"/>
      <c r="F33" s="27" t="s">
        <v>48</v>
      </c>
      <c r="G33" s="39"/>
      <c r="H33" s="39"/>
      <c r="I33" s="39"/>
      <c r="J33" s="39"/>
      <c r="K33" s="39"/>
      <c r="L33" s="257">
        <v>0</v>
      </c>
      <c r="M33" s="256"/>
      <c r="N33" s="256"/>
      <c r="O33" s="256"/>
      <c r="P33" s="256"/>
      <c r="Q33" s="39"/>
      <c r="R33" s="39"/>
      <c r="S33" s="39"/>
      <c r="T33" s="39"/>
      <c r="U33" s="39"/>
      <c r="V33" s="39"/>
      <c r="W33" s="255">
        <f>ROUND(BD94, 2)</f>
        <v>0</v>
      </c>
      <c r="X33" s="256"/>
      <c r="Y33" s="256"/>
      <c r="Z33" s="256"/>
      <c r="AA33" s="256"/>
      <c r="AB33" s="256"/>
      <c r="AC33" s="256"/>
      <c r="AD33" s="256"/>
      <c r="AE33" s="256"/>
      <c r="AF33" s="39"/>
      <c r="AG33" s="39"/>
      <c r="AH33" s="39"/>
      <c r="AI33" s="39"/>
      <c r="AJ33" s="39"/>
      <c r="AK33" s="255">
        <v>0</v>
      </c>
      <c r="AL33" s="256"/>
      <c r="AM33" s="256"/>
      <c r="AN33" s="256"/>
      <c r="AO33" s="256"/>
      <c r="AP33" s="39"/>
      <c r="AQ33" s="39"/>
      <c r="AR33" s="40"/>
      <c r="BE33" s="245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44"/>
    </row>
    <row r="35" spans="1:57" s="2" customFormat="1" ht="25.9" customHeight="1">
      <c r="A35" s="32"/>
      <c r="B35" s="33"/>
      <c r="C35" s="41"/>
      <c r="D35" s="42" t="s">
        <v>49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50</v>
      </c>
      <c r="U35" s="43"/>
      <c r="V35" s="43"/>
      <c r="W35" s="43"/>
      <c r="X35" s="258" t="s">
        <v>51</v>
      </c>
      <c r="Y35" s="259"/>
      <c r="Z35" s="259"/>
      <c r="AA35" s="259"/>
      <c r="AB35" s="259"/>
      <c r="AC35" s="43"/>
      <c r="AD35" s="43"/>
      <c r="AE35" s="43"/>
      <c r="AF35" s="43"/>
      <c r="AG35" s="43"/>
      <c r="AH35" s="43"/>
      <c r="AI35" s="43"/>
      <c r="AJ35" s="43"/>
      <c r="AK35" s="260">
        <f>SUM(AK26:AK33)</f>
        <v>0</v>
      </c>
      <c r="AL35" s="259"/>
      <c r="AM35" s="259"/>
      <c r="AN35" s="259"/>
      <c r="AO35" s="261"/>
      <c r="AP35" s="41"/>
      <c r="AQ35" s="41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E37" s="32"/>
    </row>
    <row r="38" spans="1:57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7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7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7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45" customHeight="1">
      <c r="B49" s="45"/>
      <c r="C49" s="46"/>
      <c r="D49" s="47" t="s">
        <v>52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53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 ht="11.2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 ht="11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 ht="11.25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 ht="11.2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 ht="11.25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 ht="11.2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 ht="11.25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 ht="11.25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 ht="11.25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 ht="11.25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2.75">
      <c r="A60" s="32"/>
      <c r="B60" s="33"/>
      <c r="C60" s="34"/>
      <c r="D60" s="50" t="s">
        <v>54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55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54</v>
      </c>
      <c r="AI60" s="36"/>
      <c r="AJ60" s="36"/>
      <c r="AK60" s="36"/>
      <c r="AL60" s="36"/>
      <c r="AM60" s="50" t="s">
        <v>55</v>
      </c>
      <c r="AN60" s="36"/>
      <c r="AO60" s="36"/>
      <c r="AP60" s="34"/>
      <c r="AQ60" s="34"/>
      <c r="AR60" s="37"/>
      <c r="BE60" s="32"/>
    </row>
    <row r="61" spans="1:57" ht="11.25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 ht="11.25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 ht="11.25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2.75">
      <c r="A64" s="32"/>
      <c r="B64" s="33"/>
      <c r="C64" s="34"/>
      <c r="D64" s="47" t="s">
        <v>56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57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E64" s="32"/>
    </row>
    <row r="65" spans="1:57" ht="11.2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 ht="11.25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 ht="11.25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 ht="11.25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 ht="11.25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 ht="11.25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 ht="11.25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 ht="11.25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 ht="11.25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 ht="11.25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2.75">
      <c r="A75" s="32"/>
      <c r="B75" s="33"/>
      <c r="C75" s="34"/>
      <c r="D75" s="50" t="s">
        <v>54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55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54</v>
      </c>
      <c r="AI75" s="36"/>
      <c r="AJ75" s="36"/>
      <c r="AK75" s="36"/>
      <c r="AL75" s="36"/>
      <c r="AM75" s="50" t="s">
        <v>55</v>
      </c>
      <c r="AN75" s="36"/>
      <c r="AO75" s="36"/>
      <c r="AP75" s="34"/>
      <c r="AQ75" s="34"/>
      <c r="AR75" s="37"/>
      <c r="BE75" s="32"/>
    </row>
    <row r="76" spans="1:57" s="2" customFormat="1" ht="11.25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E76" s="32"/>
    </row>
    <row r="77" spans="1:57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E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E81" s="32"/>
    </row>
    <row r="82" spans="1:91" s="2" customFormat="1" ht="24.95" customHeight="1">
      <c r="A82" s="32"/>
      <c r="B82" s="33"/>
      <c r="C82" s="21" t="s">
        <v>58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E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E83" s="32"/>
    </row>
    <row r="84" spans="1:91" s="4" customFormat="1" ht="12" customHeight="1">
      <c r="B84" s="56"/>
      <c r="C84" s="27" t="s">
        <v>13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P152021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16</v>
      </c>
      <c r="D85" s="61"/>
      <c r="E85" s="61"/>
      <c r="F85" s="61"/>
      <c r="G85" s="61"/>
      <c r="H85" s="61"/>
      <c r="I85" s="61"/>
      <c r="J85" s="61"/>
      <c r="K85" s="61"/>
      <c r="L85" s="262" t="str">
        <f>K6</f>
        <v>Vintířov, garáže pod sídlištěm - oprava povrchu</v>
      </c>
      <c r="M85" s="263"/>
      <c r="N85" s="263"/>
      <c r="O85" s="263"/>
      <c r="P85" s="263"/>
      <c r="Q85" s="263"/>
      <c r="R85" s="263"/>
      <c r="S85" s="263"/>
      <c r="T85" s="263"/>
      <c r="U85" s="263"/>
      <c r="V85" s="263"/>
      <c r="W85" s="263"/>
      <c r="X85" s="263"/>
      <c r="Y85" s="263"/>
      <c r="Z85" s="263"/>
      <c r="AA85" s="263"/>
      <c r="AB85" s="263"/>
      <c r="AC85" s="263"/>
      <c r="AD85" s="263"/>
      <c r="AE85" s="263"/>
      <c r="AF85" s="263"/>
      <c r="AG85" s="263"/>
      <c r="AH85" s="263"/>
      <c r="AI85" s="263"/>
      <c r="AJ85" s="263"/>
      <c r="AK85" s="263"/>
      <c r="AL85" s="263"/>
      <c r="AM85" s="263"/>
      <c r="AN85" s="263"/>
      <c r="AO85" s="263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E86" s="32"/>
    </row>
    <row r="87" spans="1:91" s="2" customFormat="1" ht="12" customHeight="1">
      <c r="A87" s="32"/>
      <c r="B87" s="33"/>
      <c r="C87" s="27" t="s">
        <v>20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>Vintířov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22</v>
      </c>
      <c r="AJ87" s="34"/>
      <c r="AK87" s="34"/>
      <c r="AL87" s="34"/>
      <c r="AM87" s="264" t="str">
        <f>IF(AN8= "","",AN8)</f>
        <v>18. 7. 2022</v>
      </c>
      <c r="AN87" s="264"/>
      <c r="AO87" s="34"/>
      <c r="AP87" s="34"/>
      <c r="AQ87" s="34"/>
      <c r="AR87" s="37"/>
      <c r="BE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E88" s="32"/>
    </row>
    <row r="89" spans="1:91" s="2" customFormat="1" ht="15.2" customHeight="1">
      <c r="A89" s="32"/>
      <c r="B89" s="33"/>
      <c r="C89" s="27" t="s">
        <v>24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>Obec Vintířov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32</v>
      </c>
      <c r="AJ89" s="34"/>
      <c r="AK89" s="34"/>
      <c r="AL89" s="34"/>
      <c r="AM89" s="265" t="str">
        <f>IF(E17="","",E17)</f>
        <v>GEOprojectKV s.r.o.</v>
      </c>
      <c r="AN89" s="266"/>
      <c r="AO89" s="266"/>
      <c r="AP89" s="266"/>
      <c r="AQ89" s="34"/>
      <c r="AR89" s="37"/>
      <c r="AS89" s="267" t="s">
        <v>59</v>
      </c>
      <c r="AT89" s="268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2"/>
    </row>
    <row r="90" spans="1:91" s="2" customFormat="1" ht="15.2" customHeight="1">
      <c r="A90" s="32"/>
      <c r="B90" s="33"/>
      <c r="C90" s="27" t="s">
        <v>30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37</v>
      </c>
      <c r="AJ90" s="34"/>
      <c r="AK90" s="34"/>
      <c r="AL90" s="34"/>
      <c r="AM90" s="265" t="str">
        <f>IF(E20="","",E20)</f>
        <v>GEOprojectKV s.r.o.</v>
      </c>
      <c r="AN90" s="266"/>
      <c r="AO90" s="266"/>
      <c r="AP90" s="266"/>
      <c r="AQ90" s="34"/>
      <c r="AR90" s="37"/>
      <c r="AS90" s="269"/>
      <c r="AT90" s="270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71"/>
      <c r="AT91" s="272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2"/>
    </row>
    <row r="92" spans="1:91" s="2" customFormat="1" ht="29.25" customHeight="1">
      <c r="A92" s="32"/>
      <c r="B92" s="33"/>
      <c r="C92" s="273" t="s">
        <v>60</v>
      </c>
      <c r="D92" s="274"/>
      <c r="E92" s="274"/>
      <c r="F92" s="274"/>
      <c r="G92" s="274"/>
      <c r="H92" s="71"/>
      <c r="I92" s="275" t="s">
        <v>61</v>
      </c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6" t="s">
        <v>62</v>
      </c>
      <c r="AH92" s="274"/>
      <c r="AI92" s="274"/>
      <c r="AJ92" s="274"/>
      <c r="AK92" s="274"/>
      <c r="AL92" s="274"/>
      <c r="AM92" s="274"/>
      <c r="AN92" s="275" t="s">
        <v>63</v>
      </c>
      <c r="AO92" s="274"/>
      <c r="AP92" s="277"/>
      <c r="AQ92" s="72" t="s">
        <v>64</v>
      </c>
      <c r="AR92" s="37"/>
      <c r="AS92" s="73" t="s">
        <v>65</v>
      </c>
      <c r="AT92" s="74" t="s">
        <v>66</v>
      </c>
      <c r="AU92" s="74" t="s">
        <v>67</v>
      </c>
      <c r="AV92" s="74" t="s">
        <v>68</v>
      </c>
      <c r="AW92" s="74" t="s">
        <v>69</v>
      </c>
      <c r="AX92" s="74" t="s">
        <v>70</v>
      </c>
      <c r="AY92" s="74" t="s">
        <v>71</v>
      </c>
      <c r="AZ92" s="74" t="s">
        <v>72</v>
      </c>
      <c r="BA92" s="74" t="s">
        <v>73</v>
      </c>
      <c r="BB92" s="74" t="s">
        <v>74</v>
      </c>
      <c r="BC92" s="74" t="s">
        <v>75</v>
      </c>
      <c r="BD92" s="75" t="s">
        <v>76</v>
      </c>
      <c r="BE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2"/>
    </row>
    <row r="94" spans="1:91" s="6" customFormat="1" ht="32.450000000000003" customHeight="1">
      <c r="B94" s="79"/>
      <c r="C94" s="80" t="s">
        <v>77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81">
        <f>ROUND(SUM(AG95:AG96),2)</f>
        <v>0</v>
      </c>
      <c r="AH94" s="281"/>
      <c r="AI94" s="281"/>
      <c r="AJ94" s="281"/>
      <c r="AK94" s="281"/>
      <c r="AL94" s="281"/>
      <c r="AM94" s="281"/>
      <c r="AN94" s="282">
        <f>SUM(AG94,AT94)</f>
        <v>0</v>
      </c>
      <c r="AO94" s="282"/>
      <c r="AP94" s="282"/>
      <c r="AQ94" s="83" t="s">
        <v>1</v>
      </c>
      <c r="AR94" s="84"/>
      <c r="AS94" s="85">
        <f>ROUND(SUM(AS95:AS96),2)</f>
        <v>0</v>
      </c>
      <c r="AT94" s="86">
        <f>ROUND(SUM(AV94:AW94),2)</f>
        <v>0</v>
      </c>
      <c r="AU94" s="87">
        <f>ROUND(SUM(AU95:AU96),5)</f>
        <v>0</v>
      </c>
      <c r="AV94" s="86">
        <f>ROUND(AZ94*L29,2)</f>
        <v>0</v>
      </c>
      <c r="AW94" s="86">
        <f>ROUND(BA94*L30,2)</f>
        <v>0</v>
      </c>
      <c r="AX94" s="86">
        <f>ROUND(BB94*L29,2)</f>
        <v>0</v>
      </c>
      <c r="AY94" s="86">
        <f>ROUND(BC94*L30,2)</f>
        <v>0</v>
      </c>
      <c r="AZ94" s="86">
        <f>ROUND(SUM(AZ95:AZ96),2)</f>
        <v>0</v>
      </c>
      <c r="BA94" s="86">
        <f>ROUND(SUM(BA95:BA96),2)</f>
        <v>0</v>
      </c>
      <c r="BB94" s="86">
        <f>ROUND(SUM(BB95:BB96),2)</f>
        <v>0</v>
      </c>
      <c r="BC94" s="86">
        <f>ROUND(SUM(BC95:BC96),2)</f>
        <v>0</v>
      </c>
      <c r="BD94" s="88">
        <f>ROUND(SUM(BD95:BD96),2)</f>
        <v>0</v>
      </c>
      <c r="BS94" s="89" t="s">
        <v>78</v>
      </c>
      <c r="BT94" s="89" t="s">
        <v>79</v>
      </c>
      <c r="BU94" s="90" t="s">
        <v>80</v>
      </c>
      <c r="BV94" s="89" t="s">
        <v>81</v>
      </c>
      <c r="BW94" s="89" t="s">
        <v>5</v>
      </c>
      <c r="BX94" s="89" t="s">
        <v>82</v>
      </c>
      <c r="CL94" s="89" t="s">
        <v>1</v>
      </c>
    </row>
    <row r="95" spans="1:91" s="7" customFormat="1" ht="16.5" customHeight="1">
      <c r="A95" s="91" t="s">
        <v>83</v>
      </c>
      <c r="B95" s="92"/>
      <c r="C95" s="93"/>
      <c r="D95" s="280" t="s">
        <v>84</v>
      </c>
      <c r="E95" s="280"/>
      <c r="F95" s="280"/>
      <c r="G95" s="280"/>
      <c r="H95" s="280"/>
      <c r="I95" s="94"/>
      <c r="J95" s="280" t="s">
        <v>85</v>
      </c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280"/>
      <c r="X95" s="280"/>
      <c r="Y95" s="280"/>
      <c r="Z95" s="280"/>
      <c r="AA95" s="280"/>
      <c r="AB95" s="280"/>
      <c r="AC95" s="280"/>
      <c r="AD95" s="280"/>
      <c r="AE95" s="280"/>
      <c r="AF95" s="280"/>
      <c r="AG95" s="278">
        <f>'SO 101 - Komunikace a zpe...'!J32</f>
        <v>0</v>
      </c>
      <c r="AH95" s="279"/>
      <c r="AI95" s="279"/>
      <c r="AJ95" s="279"/>
      <c r="AK95" s="279"/>
      <c r="AL95" s="279"/>
      <c r="AM95" s="279"/>
      <c r="AN95" s="278">
        <f>SUM(AG95,AT95)</f>
        <v>0</v>
      </c>
      <c r="AO95" s="279"/>
      <c r="AP95" s="279"/>
      <c r="AQ95" s="95" t="s">
        <v>86</v>
      </c>
      <c r="AR95" s="96"/>
      <c r="AS95" s="97">
        <v>0</v>
      </c>
      <c r="AT95" s="98">
        <f>ROUND(SUM(AV95:AW95),2)</f>
        <v>0</v>
      </c>
      <c r="AU95" s="99">
        <f>'SO 101 - Komunikace a zpe...'!P135</f>
        <v>0</v>
      </c>
      <c r="AV95" s="98">
        <f>'SO 101 - Komunikace a zpe...'!J35</f>
        <v>0</v>
      </c>
      <c r="AW95" s="98">
        <f>'SO 101 - Komunikace a zpe...'!J36</f>
        <v>0</v>
      </c>
      <c r="AX95" s="98">
        <f>'SO 101 - Komunikace a zpe...'!J37</f>
        <v>0</v>
      </c>
      <c r="AY95" s="98">
        <f>'SO 101 - Komunikace a zpe...'!J38</f>
        <v>0</v>
      </c>
      <c r="AZ95" s="98">
        <f>'SO 101 - Komunikace a zpe...'!F35</f>
        <v>0</v>
      </c>
      <c r="BA95" s="98">
        <f>'SO 101 - Komunikace a zpe...'!F36</f>
        <v>0</v>
      </c>
      <c r="BB95" s="98">
        <f>'SO 101 - Komunikace a zpe...'!F37</f>
        <v>0</v>
      </c>
      <c r="BC95" s="98">
        <f>'SO 101 - Komunikace a zpe...'!F38</f>
        <v>0</v>
      </c>
      <c r="BD95" s="100">
        <f>'SO 101 - Komunikace a zpe...'!F39</f>
        <v>0</v>
      </c>
      <c r="BT95" s="101" t="s">
        <v>87</v>
      </c>
      <c r="BV95" s="101" t="s">
        <v>81</v>
      </c>
      <c r="BW95" s="101" t="s">
        <v>88</v>
      </c>
      <c r="BX95" s="101" t="s">
        <v>5</v>
      </c>
      <c r="CL95" s="101" t="s">
        <v>1</v>
      </c>
      <c r="CM95" s="101" t="s">
        <v>89</v>
      </c>
    </row>
    <row r="96" spans="1:91" s="7" customFormat="1" ht="16.5" customHeight="1">
      <c r="A96" s="91" t="s">
        <v>83</v>
      </c>
      <c r="B96" s="92"/>
      <c r="C96" s="93"/>
      <c r="D96" s="280" t="s">
        <v>90</v>
      </c>
      <c r="E96" s="280"/>
      <c r="F96" s="280"/>
      <c r="G96" s="280"/>
      <c r="H96" s="280"/>
      <c r="I96" s="94"/>
      <c r="J96" s="280" t="s">
        <v>91</v>
      </c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78">
        <f>'SO 401 - Veřejné osvětlení'!J32</f>
        <v>0</v>
      </c>
      <c r="AH96" s="279"/>
      <c r="AI96" s="279"/>
      <c r="AJ96" s="279"/>
      <c r="AK96" s="279"/>
      <c r="AL96" s="279"/>
      <c r="AM96" s="279"/>
      <c r="AN96" s="278">
        <f>SUM(AG96,AT96)</f>
        <v>0</v>
      </c>
      <c r="AO96" s="279"/>
      <c r="AP96" s="279"/>
      <c r="AQ96" s="95" t="s">
        <v>86</v>
      </c>
      <c r="AR96" s="96"/>
      <c r="AS96" s="102">
        <v>0</v>
      </c>
      <c r="AT96" s="103">
        <f>ROUND(SUM(AV96:AW96),2)</f>
        <v>0</v>
      </c>
      <c r="AU96" s="104">
        <f>'SO 401 - Veřejné osvětlení'!P133</f>
        <v>0</v>
      </c>
      <c r="AV96" s="103">
        <f>'SO 401 - Veřejné osvětlení'!J35</f>
        <v>0</v>
      </c>
      <c r="AW96" s="103">
        <f>'SO 401 - Veřejné osvětlení'!J36</f>
        <v>0</v>
      </c>
      <c r="AX96" s="103">
        <f>'SO 401 - Veřejné osvětlení'!J37</f>
        <v>0</v>
      </c>
      <c r="AY96" s="103">
        <f>'SO 401 - Veřejné osvětlení'!J38</f>
        <v>0</v>
      </c>
      <c r="AZ96" s="103">
        <f>'SO 401 - Veřejné osvětlení'!F35</f>
        <v>0</v>
      </c>
      <c r="BA96" s="103">
        <f>'SO 401 - Veřejné osvětlení'!F36</f>
        <v>0</v>
      </c>
      <c r="BB96" s="103">
        <f>'SO 401 - Veřejné osvětlení'!F37</f>
        <v>0</v>
      </c>
      <c r="BC96" s="103">
        <f>'SO 401 - Veřejné osvětlení'!F38</f>
        <v>0</v>
      </c>
      <c r="BD96" s="105">
        <f>'SO 401 - Veřejné osvětlení'!F39</f>
        <v>0</v>
      </c>
      <c r="BT96" s="101" t="s">
        <v>87</v>
      </c>
      <c r="BV96" s="101" t="s">
        <v>81</v>
      </c>
      <c r="BW96" s="101" t="s">
        <v>92</v>
      </c>
      <c r="BX96" s="101" t="s">
        <v>5</v>
      </c>
      <c r="CL96" s="101" t="s">
        <v>1</v>
      </c>
      <c r="CM96" s="101" t="s">
        <v>89</v>
      </c>
    </row>
    <row r="97" spans="1:57" s="2" customFormat="1" ht="30" customHeight="1">
      <c r="A97" s="32"/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7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  <row r="98" spans="1:57" s="2" customFormat="1" ht="6.95" customHeight="1">
      <c r="A98" s="32"/>
      <c r="B98" s="52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37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</sheetData>
  <sheetProtection algorithmName="SHA-512" hashValue="lQ+91pflPHN1OpneDwRCYbvur6reATy6p/WdGZ1F+ZJJyd0qjDGl0uLgbTkIeBTDt0FKok4UfYOvYHeT9wE+RA==" saltValue="+Gnna4vNhx0VTJHFyUXkD0M0fiMkQNl4DfKCL6PbhPg4jnRfRwMnXyMe0ul/LpVmocTcBy70pO19cdvIj4ijAw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 101 - Komunikace a zpe...'!C2" display="/" xr:uid="{00000000-0004-0000-0000-000000000000}"/>
    <hyperlink ref="A96" location="'SO 401 - Veřejné osvětlení'!C2" display="/" xr:uid="{00000000-0004-0000-0000-000001000000}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39"/>
  <sheetViews>
    <sheetView showGridLines="0" topLeftCell="A82" workbookViewId="0">
      <selection activeCell="H112" sqref="H112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5" t="s">
        <v>88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8"/>
      <c r="AT3" s="15" t="s">
        <v>89</v>
      </c>
    </row>
    <row r="4" spans="1:46" s="1" customFormat="1" ht="24.95" customHeight="1">
      <c r="B4" s="18"/>
      <c r="D4" s="108" t="s">
        <v>93</v>
      </c>
      <c r="L4" s="18"/>
      <c r="M4" s="109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0" t="s">
        <v>16</v>
      </c>
      <c r="L6" s="18"/>
    </row>
    <row r="7" spans="1:46" s="1" customFormat="1" ht="16.5" customHeight="1">
      <c r="B7" s="18"/>
      <c r="E7" s="284" t="str">
        <f>'Rekapitulace stavby'!K6</f>
        <v>Vintířov, garáže pod sídlištěm - oprava povrchu</v>
      </c>
      <c r="F7" s="285"/>
      <c r="G7" s="285"/>
      <c r="H7" s="285"/>
      <c r="L7" s="18"/>
    </row>
    <row r="8" spans="1:46" s="2" customFormat="1" ht="12" customHeight="1">
      <c r="A8" s="32"/>
      <c r="B8" s="37"/>
      <c r="C8" s="32"/>
      <c r="D8" s="110" t="s">
        <v>94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6" t="s">
        <v>95</v>
      </c>
      <c r="F9" s="287"/>
      <c r="G9" s="287"/>
      <c r="H9" s="287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0" t="s">
        <v>18</v>
      </c>
      <c r="E11" s="32"/>
      <c r="F11" s="111" t="s">
        <v>1</v>
      </c>
      <c r="G11" s="32"/>
      <c r="H11" s="32"/>
      <c r="I11" s="110" t="s">
        <v>19</v>
      </c>
      <c r="J11" s="111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0" t="s">
        <v>20</v>
      </c>
      <c r="E12" s="32"/>
      <c r="F12" s="111" t="s">
        <v>21</v>
      </c>
      <c r="G12" s="32"/>
      <c r="H12" s="32"/>
      <c r="I12" s="110" t="s">
        <v>22</v>
      </c>
      <c r="J12" s="112" t="str">
        <f>'Rekapitulace stavby'!AN8</f>
        <v>18. 7. 2022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0" t="s">
        <v>24</v>
      </c>
      <c r="E14" s="32"/>
      <c r="F14" s="32"/>
      <c r="G14" s="32"/>
      <c r="H14" s="32"/>
      <c r="I14" s="110" t="s">
        <v>25</v>
      </c>
      <c r="J14" s="111" t="s">
        <v>26</v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1" t="s">
        <v>27</v>
      </c>
      <c r="F15" s="32"/>
      <c r="G15" s="32"/>
      <c r="H15" s="32"/>
      <c r="I15" s="110" t="s">
        <v>28</v>
      </c>
      <c r="J15" s="111" t="s">
        <v>29</v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0" t="s">
        <v>30</v>
      </c>
      <c r="E17" s="32"/>
      <c r="F17" s="32"/>
      <c r="G17" s="32"/>
      <c r="H17" s="32"/>
      <c r="I17" s="110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8" t="str">
        <f>'Rekapitulace stavby'!E14</f>
        <v>Vyplň údaj</v>
      </c>
      <c r="F18" s="289"/>
      <c r="G18" s="289"/>
      <c r="H18" s="289"/>
      <c r="I18" s="110" t="s">
        <v>28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0" t="s">
        <v>32</v>
      </c>
      <c r="E20" s="32"/>
      <c r="F20" s="32"/>
      <c r="G20" s="32"/>
      <c r="H20" s="32"/>
      <c r="I20" s="110" t="s">
        <v>25</v>
      </c>
      <c r="J20" s="111" t="s">
        <v>33</v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1" t="s">
        <v>34</v>
      </c>
      <c r="F21" s="32"/>
      <c r="G21" s="32"/>
      <c r="H21" s="32"/>
      <c r="I21" s="110" t="s">
        <v>28</v>
      </c>
      <c r="J21" s="111" t="s">
        <v>35</v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0" t="s">
        <v>37</v>
      </c>
      <c r="E23" s="32"/>
      <c r="F23" s="32"/>
      <c r="G23" s="32"/>
      <c r="H23" s="32"/>
      <c r="I23" s="110" t="s">
        <v>25</v>
      </c>
      <c r="J23" s="111" t="s">
        <v>33</v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1" t="s">
        <v>34</v>
      </c>
      <c r="F24" s="32"/>
      <c r="G24" s="32"/>
      <c r="H24" s="32"/>
      <c r="I24" s="110" t="s">
        <v>28</v>
      </c>
      <c r="J24" s="111" t="s">
        <v>35</v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0" t="s">
        <v>38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91.25" customHeight="1">
      <c r="A27" s="113"/>
      <c r="B27" s="114"/>
      <c r="C27" s="113"/>
      <c r="D27" s="113"/>
      <c r="E27" s="290" t="s">
        <v>96</v>
      </c>
      <c r="F27" s="290"/>
      <c r="G27" s="290"/>
      <c r="H27" s="29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6"/>
      <c r="E29" s="116"/>
      <c r="F29" s="116"/>
      <c r="G29" s="116"/>
      <c r="H29" s="116"/>
      <c r="I29" s="116"/>
      <c r="J29" s="116"/>
      <c r="K29" s="116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7"/>
      <c r="C30" s="32"/>
      <c r="D30" s="111" t="s">
        <v>97</v>
      </c>
      <c r="E30" s="32"/>
      <c r="F30" s="32"/>
      <c r="G30" s="32"/>
      <c r="H30" s="32"/>
      <c r="I30" s="32"/>
      <c r="J30" s="117">
        <f>J96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7"/>
      <c r="C31" s="32"/>
      <c r="D31" s="118" t="s">
        <v>98</v>
      </c>
      <c r="E31" s="32"/>
      <c r="F31" s="32"/>
      <c r="G31" s="32"/>
      <c r="H31" s="32"/>
      <c r="I31" s="32"/>
      <c r="J31" s="117">
        <f>J109</f>
        <v>0</v>
      </c>
      <c r="K31" s="32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39</v>
      </c>
      <c r="E32" s="32"/>
      <c r="F32" s="32"/>
      <c r="G32" s="32"/>
      <c r="H32" s="32"/>
      <c r="I32" s="32"/>
      <c r="J32" s="120">
        <f>ROUND(J30 + J31, 2)</f>
        <v>0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6"/>
      <c r="E33" s="116"/>
      <c r="F33" s="116"/>
      <c r="G33" s="116"/>
      <c r="H33" s="116"/>
      <c r="I33" s="116"/>
      <c r="J33" s="116"/>
      <c r="K33" s="116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41</v>
      </c>
      <c r="G34" s="32"/>
      <c r="H34" s="32"/>
      <c r="I34" s="121" t="s">
        <v>40</v>
      </c>
      <c r="J34" s="121" t="s">
        <v>42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43</v>
      </c>
      <c r="E35" s="110" t="s">
        <v>44</v>
      </c>
      <c r="F35" s="123">
        <f>ROUND((SUM(BE109:BE115) + SUM(BE135:BE237)),  2)</f>
        <v>0</v>
      </c>
      <c r="G35" s="32"/>
      <c r="H35" s="32"/>
      <c r="I35" s="124">
        <v>0.21</v>
      </c>
      <c r="J35" s="123">
        <f>ROUND(((SUM(BE109:BE115) + SUM(BE135:BE237))*I35),  2)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0" t="s">
        <v>45</v>
      </c>
      <c r="F36" s="123">
        <f>ROUND((SUM(BF109:BF115) + SUM(BF135:BF237)),  2)</f>
        <v>0</v>
      </c>
      <c r="G36" s="32"/>
      <c r="H36" s="32"/>
      <c r="I36" s="124">
        <v>0.15</v>
      </c>
      <c r="J36" s="123">
        <f>ROUND(((SUM(BF109:BF115) + SUM(BF135:BF237))*I36),  2)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0" t="s">
        <v>46</v>
      </c>
      <c r="F37" s="123">
        <f>ROUND((SUM(BG109:BG115) + SUM(BG135:BG237)),  2)</f>
        <v>0</v>
      </c>
      <c r="G37" s="32"/>
      <c r="H37" s="32"/>
      <c r="I37" s="124">
        <v>0.21</v>
      </c>
      <c r="J37" s="123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0" t="s">
        <v>47</v>
      </c>
      <c r="F38" s="123">
        <f>ROUND((SUM(BH109:BH115) + SUM(BH135:BH237)),  2)</f>
        <v>0</v>
      </c>
      <c r="G38" s="32"/>
      <c r="H38" s="32"/>
      <c r="I38" s="124">
        <v>0.15</v>
      </c>
      <c r="J38" s="123">
        <f>0</f>
        <v>0</v>
      </c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0" t="s">
        <v>48</v>
      </c>
      <c r="F39" s="123">
        <f>ROUND((SUM(BI109:BI115) + SUM(BI135:BI237)),  2)</f>
        <v>0</v>
      </c>
      <c r="G39" s="32"/>
      <c r="H39" s="32"/>
      <c r="I39" s="124">
        <v>0</v>
      </c>
      <c r="J39" s="123">
        <f>0</f>
        <v>0</v>
      </c>
      <c r="K39" s="32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5"/>
      <c r="D41" s="126" t="s">
        <v>49</v>
      </c>
      <c r="E41" s="127"/>
      <c r="F41" s="127"/>
      <c r="G41" s="128" t="s">
        <v>50</v>
      </c>
      <c r="H41" s="129" t="s">
        <v>51</v>
      </c>
      <c r="I41" s="127"/>
      <c r="J41" s="130">
        <f>SUM(J32:J39)</f>
        <v>0</v>
      </c>
      <c r="K41" s="131"/>
      <c r="L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99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91" t="str">
        <f>E7</f>
        <v>Vintířov, garáže pod sídlištěm - oprava povrchu</v>
      </c>
      <c r="F85" s="292"/>
      <c r="G85" s="292"/>
      <c r="H85" s="292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94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62" t="str">
        <f>E9</f>
        <v>SO 101 - Komunikace a zpevněné plochy</v>
      </c>
      <c r="F87" s="293"/>
      <c r="G87" s="293"/>
      <c r="H87" s="293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>Vintířov</v>
      </c>
      <c r="G89" s="34"/>
      <c r="H89" s="34"/>
      <c r="I89" s="27" t="s">
        <v>22</v>
      </c>
      <c r="J89" s="64" t="str">
        <f>IF(J12="","",J12)</f>
        <v>18. 7. 2022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>Obec Vintířov</v>
      </c>
      <c r="G91" s="34"/>
      <c r="H91" s="34"/>
      <c r="I91" s="27" t="s">
        <v>32</v>
      </c>
      <c r="J91" s="30" t="str">
        <f>E21</f>
        <v>GEOprojectKV s.r.o.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30</v>
      </c>
      <c r="D92" s="34"/>
      <c r="E92" s="34"/>
      <c r="F92" s="25" t="str">
        <f>IF(E18="","",E18)</f>
        <v>Vyplň údaj</v>
      </c>
      <c r="G92" s="34"/>
      <c r="H92" s="34"/>
      <c r="I92" s="27" t="s">
        <v>37</v>
      </c>
      <c r="J92" s="30" t="str">
        <f>E24</f>
        <v>GEOprojectKV s.r.o.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3" t="s">
        <v>100</v>
      </c>
      <c r="D94" s="144"/>
      <c r="E94" s="144"/>
      <c r="F94" s="144"/>
      <c r="G94" s="144"/>
      <c r="H94" s="144"/>
      <c r="I94" s="144"/>
      <c r="J94" s="145" t="s">
        <v>101</v>
      </c>
      <c r="K94" s="144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6" t="s">
        <v>102</v>
      </c>
      <c r="D96" s="34"/>
      <c r="E96" s="34"/>
      <c r="F96" s="34"/>
      <c r="G96" s="34"/>
      <c r="H96" s="34"/>
      <c r="I96" s="34"/>
      <c r="J96" s="82">
        <f>J135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103</v>
      </c>
    </row>
    <row r="97" spans="1:65" s="9" customFormat="1" ht="24.95" customHeight="1">
      <c r="B97" s="147"/>
      <c r="C97" s="148"/>
      <c r="D97" s="149" t="s">
        <v>104</v>
      </c>
      <c r="E97" s="150"/>
      <c r="F97" s="150"/>
      <c r="G97" s="150"/>
      <c r="H97" s="150"/>
      <c r="I97" s="150"/>
      <c r="J97" s="151">
        <f>J136</f>
        <v>0</v>
      </c>
      <c r="K97" s="148"/>
      <c r="L97" s="152"/>
    </row>
    <row r="98" spans="1:65" s="10" customFormat="1" ht="19.899999999999999" customHeight="1">
      <c r="B98" s="153"/>
      <c r="C98" s="154"/>
      <c r="D98" s="155" t="s">
        <v>105</v>
      </c>
      <c r="E98" s="156"/>
      <c r="F98" s="156"/>
      <c r="G98" s="156"/>
      <c r="H98" s="156"/>
      <c r="I98" s="156"/>
      <c r="J98" s="157">
        <f>J137</f>
        <v>0</v>
      </c>
      <c r="K98" s="154"/>
      <c r="L98" s="158"/>
    </row>
    <row r="99" spans="1:65" s="10" customFormat="1" ht="19.899999999999999" customHeight="1">
      <c r="B99" s="153"/>
      <c r="C99" s="154"/>
      <c r="D99" s="155" t="s">
        <v>106</v>
      </c>
      <c r="E99" s="156"/>
      <c r="F99" s="156"/>
      <c r="G99" s="156"/>
      <c r="H99" s="156"/>
      <c r="I99" s="156"/>
      <c r="J99" s="157">
        <f>J165</f>
        <v>0</v>
      </c>
      <c r="K99" s="154"/>
      <c r="L99" s="158"/>
    </row>
    <row r="100" spans="1:65" s="10" customFormat="1" ht="19.899999999999999" customHeight="1">
      <c r="B100" s="153"/>
      <c r="C100" s="154"/>
      <c r="D100" s="155" t="s">
        <v>107</v>
      </c>
      <c r="E100" s="156"/>
      <c r="F100" s="156"/>
      <c r="G100" s="156"/>
      <c r="H100" s="156"/>
      <c r="I100" s="156"/>
      <c r="J100" s="157">
        <f>J168</f>
        <v>0</v>
      </c>
      <c r="K100" s="154"/>
      <c r="L100" s="158"/>
    </row>
    <row r="101" spans="1:65" s="10" customFormat="1" ht="19.899999999999999" customHeight="1">
      <c r="B101" s="153"/>
      <c r="C101" s="154"/>
      <c r="D101" s="155" t="s">
        <v>108</v>
      </c>
      <c r="E101" s="156"/>
      <c r="F101" s="156"/>
      <c r="G101" s="156"/>
      <c r="H101" s="156"/>
      <c r="I101" s="156"/>
      <c r="J101" s="157">
        <f>J170</f>
        <v>0</v>
      </c>
      <c r="K101" s="154"/>
      <c r="L101" s="158"/>
    </row>
    <row r="102" spans="1:65" s="10" customFormat="1" ht="19.899999999999999" customHeight="1">
      <c r="B102" s="153"/>
      <c r="C102" s="154"/>
      <c r="D102" s="155" t="s">
        <v>109</v>
      </c>
      <c r="E102" s="156"/>
      <c r="F102" s="156"/>
      <c r="G102" s="156"/>
      <c r="H102" s="156"/>
      <c r="I102" s="156"/>
      <c r="J102" s="157">
        <f>J195</f>
        <v>0</v>
      </c>
      <c r="K102" s="154"/>
      <c r="L102" s="158"/>
    </row>
    <row r="103" spans="1:65" s="10" customFormat="1" ht="14.85" customHeight="1">
      <c r="B103" s="153"/>
      <c r="C103" s="154"/>
      <c r="D103" s="155" t="s">
        <v>110</v>
      </c>
      <c r="E103" s="156"/>
      <c r="F103" s="156"/>
      <c r="G103" s="156"/>
      <c r="H103" s="156"/>
      <c r="I103" s="156"/>
      <c r="J103" s="157">
        <f>J196</f>
        <v>0</v>
      </c>
      <c r="K103" s="154"/>
      <c r="L103" s="158"/>
    </row>
    <row r="104" spans="1:65" s="10" customFormat="1" ht="19.899999999999999" customHeight="1">
      <c r="B104" s="153"/>
      <c r="C104" s="154"/>
      <c r="D104" s="155" t="s">
        <v>111</v>
      </c>
      <c r="E104" s="156"/>
      <c r="F104" s="156"/>
      <c r="G104" s="156"/>
      <c r="H104" s="156"/>
      <c r="I104" s="156"/>
      <c r="J104" s="157">
        <f>J209</f>
        <v>0</v>
      </c>
      <c r="K104" s="154"/>
      <c r="L104" s="158"/>
    </row>
    <row r="105" spans="1:65" s="10" customFormat="1" ht="19.899999999999999" customHeight="1">
      <c r="B105" s="153"/>
      <c r="C105" s="154"/>
      <c r="D105" s="155" t="s">
        <v>112</v>
      </c>
      <c r="E105" s="156"/>
      <c r="F105" s="156"/>
      <c r="G105" s="156"/>
      <c r="H105" s="156"/>
      <c r="I105" s="156"/>
      <c r="J105" s="157">
        <f>J227</f>
        <v>0</v>
      </c>
      <c r="K105" s="154"/>
      <c r="L105" s="158"/>
    </row>
    <row r="106" spans="1:65" s="10" customFormat="1" ht="19.899999999999999" customHeight="1">
      <c r="B106" s="153"/>
      <c r="C106" s="154"/>
      <c r="D106" s="155" t="s">
        <v>113</v>
      </c>
      <c r="E106" s="156"/>
      <c r="F106" s="156"/>
      <c r="G106" s="156"/>
      <c r="H106" s="156"/>
      <c r="I106" s="156"/>
      <c r="J106" s="157">
        <f>J236</f>
        <v>0</v>
      </c>
      <c r="K106" s="154"/>
      <c r="L106" s="158"/>
    </row>
    <row r="107" spans="1:65" s="2" customFormat="1" ht="21.75" customHeight="1">
      <c r="A107" s="32"/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49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65" s="2" customFormat="1" ht="6.95" customHeight="1">
      <c r="A108" s="32"/>
      <c r="B108" s="33"/>
      <c r="C108" s="34"/>
      <c r="D108" s="34"/>
      <c r="E108" s="34"/>
      <c r="F108" s="34"/>
      <c r="G108" s="34"/>
      <c r="H108" s="34"/>
      <c r="I108" s="34"/>
      <c r="J108" s="34"/>
      <c r="K108" s="34"/>
      <c r="L108" s="49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65" s="2" customFormat="1" ht="29.25" customHeight="1">
      <c r="A109" s="32"/>
      <c r="B109" s="33"/>
      <c r="C109" s="146" t="s">
        <v>114</v>
      </c>
      <c r="D109" s="34"/>
      <c r="E109" s="34"/>
      <c r="F109" s="34"/>
      <c r="G109" s="34"/>
      <c r="H109" s="34"/>
      <c r="I109" s="34"/>
      <c r="J109" s="159">
        <f>ROUND(J110 + J111 + J112 + J113 + J114,2)</f>
        <v>0</v>
      </c>
      <c r="K109" s="34"/>
      <c r="L109" s="49"/>
      <c r="N109" s="160" t="s">
        <v>43</v>
      </c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65" s="2" customFormat="1" ht="18" customHeight="1">
      <c r="A110" s="32"/>
      <c r="B110" s="33"/>
      <c r="C110" s="34"/>
      <c r="D110" s="294" t="s">
        <v>115</v>
      </c>
      <c r="E110" s="294"/>
      <c r="F110" s="294"/>
      <c r="G110" s="34"/>
      <c r="H110" s="34"/>
      <c r="I110" s="34"/>
      <c r="J110" s="161">
        <v>0</v>
      </c>
      <c r="K110" s="34"/>
      <c r="L110" s="162"/>
      <c r="M110" s="163"/>
      <c r="N110" s="164" t="s">
        <v>44</v>
      </c>
      <c r="O110" s="163"/>
      <c r="P110" s="163"/>
      <c r="Q110" s="163"/>
      <c r="R110" s="163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6" t="s">
        <v>116</v>
      </c>
      <c r="AZ110" s="163"/>
      <c r="BA110" s="163"/>
      <c r="BB110" s="163"/>
      <c r="BC110" s="163"/>
      <c r="BD110" s="163"/>
      <c r="BE110" s="167">
        <f t="shared" ref="BE110:BE114" si="0">IF(N110="základní",J110,0)</f>
        <v>0</v>
      </c>
      <c r="BF110" s="167">
        <f t="shared" ref="BF110:BF114" si="1">IF(N110="snížená",J110,0)</f>
        <v>0</v>
      </c>
      <c r="BG110" s="167">
        <f t="shared" ref="BG110:BG114" si="2">IF(N110="zákl. přenesená",J110,0)</f>
        <v>0</v>
      </c>
      <c r="BH110" s="167">
        <f t="shared" ref="BH110:BH114" si="3">IF(N110="sníž. přenesená",J110,0)</f>
        <v>0</v>
      </c>
      <c r="BI110" s="167">
        <f t="shared" ref="BI110:BI114" si="4">IF(N110="nulová",J110,0)</f>
        <v>0</v>
      </c>
      <c r="BJ110" s="166" t="s">
        <v>87</v>
      </c>
      <c r="BK110" s="163"/>
      <c r="BL110" s="163"/>
      <c r="BM110" s="163"/>
    </row>
    <row r="111" spans="1:65" s="2" customFormat="1" ht="18" customHeight="1">
      <c r="A111" s="32"/>
      <c r="B111" s="33"/>
      <c r="C111" s="34"/>
      <c r="D111" s="294" t="s">
        <v>117</v>
      </c>
      <c r="E111" s="294"/>
      <c r="F111" s="294"/>
      <c r="G111" s="34"/>
      <c r="H111" s="34"/>
      <c r="I111" s="34"/>
      <c r="J111" s="161">
        <v>0</v>
      </c>
      <c r="K111" s="34"/>
      <c r="L111" s="162"/>
      <c r="M111" s="163"/>
      <c r="N111" s="164" t="s">
        <v>44</v>
      </c>
      <c r="O111" s="163"/>
      <c r="P111" s="163"/>
      <c r="Q111" s="163"/>
      <c r="R111" s="163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3"/>
      <c r="AG111" s="163"/>
      <c r="AH111" s="163"/>
      <c r="AI111" s="163"/>
      <c r="AJ111" s="163"/>
      <c r="AK111" s="163"/>
      <c r="AL111" s="163"/>
      <c r="AM111" s="163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163"/>
      <c r="AY111" s="166" t="s">
        <v>116</v>
      </c>
      <c r="AZ111" s="163"/>
      <c r="BA111" s="163"/>
      <c r="BB111" s="163"/>
      <c r="BC111" s="163"/>
      <c r="BD111" s="163"/>
      <c r="BE111" s="167">
        <f t="shared" si="0"/>
        <v>0</v>
      </c>
      <c r="BF111" s="167">
        <f t="shared" si="1"/>
        <v>0</v>
      </c>
      <c r="BG111" s="167">
        <f t="shared" si="2"/>
        <v>0</v>
      </c>
      <c r="BH111" s="167">
        <f t="shared" si="3"/>
        <v>0</v>
      </c>
      <c r="BI111" s="167">
        <f t="shared" si="4"/>
        <v>0</v>
      </c>
      <c r="BJ111" s="166" t="s">
        <v>87</v>
      </c>
      <c r="BK111" s="163"/>
      <c r="BL111" s="163"/>
      <c r="BM111" s="163"/>
    </row>
    <row r="112" spans="1:65" s="2" customFormat="1" ht="18" customHeight="1">
      <c r="A112" s="32"/>
      <c r="B112" s="33"/>
      <c r="C112" s="34"/>
      <c r="D112" s="294" t="s">
        <v>118</v>
      </c>
      <c r="E112" s="294"/>
      <c r="F112" s="294"/>
      <c r="G112" s="34"/>
      <c r="H112" s="34"/>
      <c r="I112" s="34"/>
      <c r="J112" s="161">
        <v>0</v>
      </c>
      <c r="K112" s="34"/>
      <c r="L112" s="162"/>
      <c r="M112" s="163"/>
      <c r="N112" s="164" t="s">
        <v>44</v>
      </c>
      <c r="O112" s="163"/>
      <c r="P112" s="163"/>
      <c r="Q112" s="163"/>
      <c r="R112" s="163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6" t="s">
        <v>116</v>
      </c>
      <c r="AZ112" s="163"/>
      <c r="BA112" s="163"/>
      <c r="BB112" s="163"/>
      <c r="BC112" s="163"/>
      <c r="BD112" s="163"/>
      <c r="BE112" s="167">
        <f t="shared" si="0"/>
        <v>0</v>
      </c>
      <c r="BF112" s="167">
        <f t="shared" si="1"/>
        <v>0</v>
      </c>
      <c r="BG112" s="167">
        <f t="shared" si="2"/>
        <v>0</v>
      </c>
      <c r="BH112" s="167">
        <f t="shared" si="3"/>
        <v>0</v>
      </c>
      <c r="BI112" s="167">
        <f t="shared" si="4"/>
        <v>0</v>
      </c>
      <c r="BJ112" s="166" t="s">
        <v>87</v>
      </c>
      <c r="BK112" s="163"/>
      <c r="BL112" s="163"/>
      <c r="BM112" s="163"/>
    </row>
    <row r="113" spans="1:65" s="2" customFormat="1" ht="18" customHeight="1">
      <c r="A113" s="32"/>
      <c r="B113" s="33"/>
      <c r="C113" s="34"/>
      <c r="D113" s="294" t="s">
        <v>119</v>
      </c>
      <c r="E113" s="294"/>
      <c r="F113" s="294"/>
      <c r="G113" s="34"/>
      <c r="H113" s="34"/>
      <c r="I113" s="34"/>
      <c r="J113" s="161">
        <v>0</v>
      </c>
      <c r="K113" s="34"/>
      <c r="L113" s="162"/>
      <c r="M113" s="163"/>
      <c r="N113" s="164" t="s">
        <v>44</v>
      </c>
      <c r="O113" s="163"/>
      <c r="P113" s="163"/>
      <c r="Q113" s="163"/>
      <c r="R113" s="163"/>
      <c r="S113" s="165"/>
      <c r="T113" s="165"/>
      <c r="U113" s="165"/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3"/>
      <c r="AG113" s="163"/>
      <c r="AH113" s="163"/>
      <c r="AI113" s="163"/>
      <c r="AJ113" s="163"/>
      <c r="AK113" s="163"/>
      <c r="AL113" s="163"/>
      <c r="AM113" s="163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3"/>
      <c r="AY113" s="166" t="s">
        <v>116</v>
      </c>
      <c r="AZ113" s="163"/>
      <c r="BA113" s="163"/>
      <c r="BB113" s="163"/>
      <c r="BC113" s="163"/>
      <c r="BD113" s="163"/>
      <c r="BE113" s="167">
        <f t="shared" si="0"/>
        <v>0</v>
      </c>
      <c r="BF113" s="167">
        <f t="shared" si="1"/>
        <v>0</v>
      </c>
      <c r="BG113" s="167">
        <f t="shared" si="2"/>
        <v>0</v>
      </c>
      <c r="BH113" s="167">
        <f t="shared" si="3"/>
        <v>0</v>
      </c>
      <c r="BI113" s="167">
        <f t="shared" si="4"/>
        <v>0</v>
      </c>
      <c r="BJ113" s="166" t="s">
        <v>87</v>
      </c>
      <c r="BK113" s="163"/>
      <c r="BL113" s="163"/>
      <c r="BM113" s="163"/>
    </row>
    <row r="114" spans="1:65" s="2" customFormat="1" ht="18" customHeight="1">
      <c r="A114" s="32"/>
      <c r="B114" s="33"/>
      <c r="C114" s="34"/>
      <c r="D114" s="294" t="s">
        <v>120</v>
      </c>
      <c r="E114" s="294"/>
      <c r="F114" s="294"/>
      <c r="G114" s="34"/>
      <c r="H114" s="34"/>
      <c r="I114" s="34"/>
      <c r="J114" s="161">
        <v>0</v>
      </c>
      <c r="K114" s="34"/>
      <c r="L114" s="162"/>
      <c r="M114" s="163"/>
      <c r="N114" s="164" t="s">
        <v>44</v>
      </c>
      <c r="O114" s="163"/>
      <c r="P114" s="163"/>
      <c r="Q114" s="163"/>
      <c r="R114" s="163"/>
      <c r="S114" s="165"/>
      <c r="T114" s="165"/>
      <c r="U114" s="165"/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3"/>
      <c r="AG114" s="163"/>
      <c r="AH114" s="163"/>
      <c r="AI114" s="163"/>
      <c r="AJ114" s="163"/>
      <c r="AK114" s="163"/>
      <c r="AL114" s="163"/>
      <c r="AM114" s="163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3"/>
      <c r="AY114" s="166" t="s">
        <v>116</v>
      </c>
      <c r="AZ114" s="163"/>
      <c r="BA114" s="163"/>
      <c r="BB114" s="163"/>
      <c r="BC114" s="163"/>
      <c r="BD114" s="163"/>
      <c r="BE114" s="167">
        <f t="shared" si="0"/>
        <v>0</v>
      </c>
      <c r="BF114" s="167">
        <f t="shared" si="1"/>
        <v>0</v>
      </c>
      <c r="BG114" s="167">
        <f t="shared" si="2"/>
        <v>0</v>
      </c>
      <c r="BH114" s="167">
        <f t="shared" si="3"/>
        <v>0</v>
      </c>
      <c r="BI114" s="167">
        <f t="shared" si="4"/>
        <v>0</v>
      </c>
      <c r="BJ114" s="166" t="s">
        <v>87</v>
      </c>
      <c r="BK114" s="163"/>
      <c r="BL114" s="163"/>
      <c r="BM114" s="163"/>
    </row>
    <row r="115" spans="1:65" s="2" customFormat="1" ht="11.25">
      <c r="A115" s="32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29.25" customHeight="1">
      <c r="A116" s="32"/>
      <c r="B116" s="33"/>
      <c r="C116" s="168" t="s">
        <v>121</v>
      </c>
      <c r="D116" s="144"/>
      <c r="E116" s="144"/>
      <c r="F116" s="144"/>
      <c r="G116" s="144"/>
      <c r="H116" s="144"/>
      <c r="I116" s="144"/>
      <c r="J116" s="169">
        <f>ROUND(J96+J109,2)</f>
        <v>0</v>
      </c>
      <c r="K116" s="14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52"/>
      <c r="C117" s="53"/>
      <c r="D117" s="53"/>
      <c r="E117" s="53"/>
      <c r="F117" s="53"/>
      <c r="G117" s="53"/>
      <c r="H117" s="53"/>
      <c r="I117" s="53"/>
      <c r="J117" s="53"/>
      <c r="K117" s="53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21" spans="1:65" s="2" customFormat="1" ht="6.95" customHeight="1">
      <c r="A121" s="32"/>
      <c r="B121" s="54"/>
      <c r="C121" s="55"/>
      <c r="D121" s="55"/>
      <c r="E121" s="55"/>
      <c r="F121" s="55"/>
      <c r="G121" s="55"/>
      <c r="H121" s="55"/>
      <c r="I121" s="55"/>
      <c r="J121" s="55"/>
      <c r="K121" s="55"/>
      <c r="L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24.95" customHeight="1">
      <c r="A122" s="32"/>
      <c r="B122" s="33"/>
      <c r="C122" s="21" t="s">
        <v>122</v>
      </c>
      <c r="D122" s="34"/>
      <c r="E122" s="34"/>
      <c r="F122" s="34"/>
      <c r="G122" s="34"/>
      <c r="H122" s="34"/>
      <c r="I122" s="34"/>
      <c r="J122" s="34"/>
      <c r="K122" s="34"/>
      <c r="L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6.95" customHeight="1">
      <c r="A123" s="32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2" customFormat="1" ht="12" customHeight="1">
      <c r="A124" s="32"/>
      <c r="B124" s="33"/>
      <c r="C124" s="27" t="s">
        <v>16</v>
      </c>
      <c r="D124" s="34"/>
      <c r="E124" s="34"/>
      <c r="F124" s="34"/>
      <c r="G124" s="34"/>
      <c r="H124" s="34"/>
      <c r="I124" s="34"/>
      <c r="J124" s="34"/>
      <c r="K124" s="34"/>
      <c r="L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5" s="2" customFormat="1" ht="16.5" customHeight="1">
      <c r="A125" s="32"/>
      <c r="B125" s="33"/>
      <c r="C125" s="34"/>
      <c r="D125" s="34"/>
      <c r="E125" s="291" t="str">
        <f>E7</f>
        <v>Vintířov, garáže pod sídlištěm - oprava povrchu</v>
      </c>
      <c r="F125" s="292"/>
      <c r="G125" s="292"/>
      <c r="H125" s="292"/>
      <c r="I125" s="34"/>
      <c r="J125" s="34"/>
      <c r="K125" s="34"/>
      <c r="L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5" s="2" customFormat="1" ht="12" customHeight="1">
      <c r="A126" s="32"/>
      <c r="B126" s="33"/>
      <c r="C126" s="27" t="s">
        <v>94</v>
      </c>
      <c r="D126" s="34"/>
      <c r="E126" s="34"/>
      <c r="F126" s="34"/>
      <c r="G126" s="34"/>
      <c r="H126" s="34"/>
      <c r="I126" s="34"/>
      <c r="J126" s="34"/>
      <c r="K126" s="34"/>
      <c r="L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5" s="2" customFormat="1" ht="16.5" customHeight="1">
      <c r="A127" s="32"/>
      <c r="B127" s="33"/>
      <c r="C127" s="34"/>
      <c r="D127" s="34"/>
      <c r="E127" s="262" t="str">
        <f>E9</f>
        <v>SO 101 - Komunikace a zpevněné plochy</v>
      </c>
      <c r="F127" s="293"/>
      <c r="G127" s="293"/>
      <c r="H127" s="293"/>
      <c r="I127" s="34"/>
      <c r="J127" s="34"/>
      <c r="K127" s="34"/>
      <c r="L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65" s="2" customFormat="1" ht="6.95" customHeight="1">
      <c r="A128" s="32"/>
      <c r="B128" s="33"/>
      <c r="C128" s="34"/>
      <c r="D128" s="34"/>
      <c r="E128" s="34"/>
      <c r="F128" s="34"/>
      <c r="G128" s="34"/>
      <c r="H128" s="34"/>
      <c r="I128" s="34"/>
      <c r="J128" s="34"/>
      <c r="K128" s="34"/>
      <c r="L128" s="49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2" customHeight="1">
      <c r="A129" s="32"/>
      <c r="B129" s="33"/>
      <c r="C129" s="27" t="s">
        <v>20</v>
      </c>
      <c r="D129" s="34"/>
      <c r="E129" s="34"/>
      <c r="F129" s="25" t="str">
        <f>F12</f>
        <v>Vintířov</v>
      </c>
      <c r="G129" s="34"/>
      <c r="H129" s="34"/>
      <c r="I129" s="27" t="s">
        <v>22</v>
      </c>
      <c r="J129" s="64" t="str">
        <f>IF(J12="","",J12)</f>
        <v>18. 7. 2022</v>
      </c>
      <c r="K129" s="34"/>
      <c r="L129" s="49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6.95" customHeight="1">
      <c r="A130" s="32"/>
      <c r="B130" s="33"/>
      <c r="C130" s="34"/>
      <c r="D130" s="34"/>
      <c r="E130" s="34"/>
      <c r="F130" s="34"/>
      <c r="G130" s="34"/>
      <c r="H130" s="34"/>
      <c r="I130" s="34"/>
      <c r="J130" s="34"/>
      <c r="K130" s="34"/>
      <c r="L130" s="49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5.2" customHeight="1">
      <c r="A131" s="32"/>
      <c r="B131" s="33"/>
      <c r="C131" s="27" t="s">
        <v>24</v>
      </c>
      <c r="D131" s="34"/>
      <c r="E131" s="34"/>
      <c r="F131" s="25" t="str">
        <f>E15</f>
        <v>Obec Vintířov</v>
      </c>
      <c r="G131" s="34"/>
      <c r="H131" s="34"/>
      <c r="I131" s="27" t="s">
        <v>32</v>
      </c>
      <c r="J131" s="30" t="str">
        <f>E21</f>
        <v>GEOprojectKV s.r.o.</v>
      </c>
      <c r="K131" s="34"/>
      <c r="L131" s="49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5.2" customHeight="1">
      <c r="A132" s="32"/>
      <c r="B132" s="33"/>
      <c r="C132" s="27" t="s">
        <v>30</v>
      </c>
      <c r="D132" s="34"/>
      <c r="E132" s="34"/>
      <c r="F132" s="25" t="str">
        <f>IF(E18="","",E18)</f>
        <v>Vyplň údaj</v>
      </c>
      <c r="G132" s="34"/>
      <c r="H132" s="34"/>
      <c r="I132" s="27" t="s">
        <v>37</v>
      </c>
      <c r="J132" s="30" t="str">
        <f>E24</f>
        <v>GEOprojectKV s.r.o.</v>
      </c>
      <c r="K132" s="34"/>
      <c r="L132" s="49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2" customFormat="1" ht="10.35" customHeight="1">
      <c r="A133" s="32"/>
      <c r="B133" s="33"/>
      <c r="C133" s="34"/>
      <c r="D133" s="34"/>
      <c r="E133" s="34"/>
      <c r="F133" s="34"/>
      <c r="G133" s="34"/>
      <c r="H133" s="34"/>
      <c r="I133" s="34"/>
      <c r="J133" s="34"/>
      <c r="K133" s="34"/>
      <c r="L133" s="49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65" s="11" customFormat="1" ht="29.25" customHeight="1">
      <c r="A134" s="170"/>
      <c r="B134" s="171"/>
      <c r="C134" s="172" t="s">
        <v>123</v>
      </c>
      <c r="D134" s="173" t="s">
        <v>64</v>
      </c>
      <c r="E134" s="173" t="s">
        <v>60</v>
      </c>
      <c r="F134" s="173" t="s">
        <v>61</v>
      </c>
      <c r="G134" s="173" t="s">
        <v>124</v>
      </c>
      <c r="H134" s="173" t="s">
        <v>125</v>
      </c>
      <c r="I134" s="173" t="s">
        <v>126</v>
      </c>
      <c r="J134" s="174" t="s">
        <v>101</v>
      </c>
      <c r="K134" s="175" t="s">
        <v>127</v>
      </c>
      <c r="L134" s="176"/>
      <c r="M134" s="73" t="s">
        <v>1</v>
      </c>
      <c r="N134" s="74" t="s">
        <v>43</v>
      </c>
      <c r="O134" s="74" t="s">
        <v>128</v>
      </c>
      <c r="P134" s="74" t="s">
        <v>129</v>
      </c>
      <c r="Q134" s="74" t="s">
        <v>130</v>
      </c>
      <c r="R134" s="74" t="s">
        <v>131</v>
      </c>
      <c r="S134" s="74" t="s">
        <v>132</v>
      </c>
      <c r="T134" s="75" t="s">
        <v>133</v>
      </c>
      <c r="U134" s="170"/>
      <c r="V134" s="170"/>
      <c r="W134" s="170"/>
      <c r="X134" s="170"/>
      <c r="Y134" s="170"/>
      <c r="Z134" s="170"/>
      <c r="AA134" s="170"/>
      <c r="AB134" s="170"/>
      <c r="AC134" s="170"/>
      <c r="AD134" s="170"/>
      <c r="AE134" s="170"/>
    </row>
    <row r="135" spans="1:65" s="2" customFormat="1" ht="22.9" customHeight="1">
      <c r="A135" s="32"/>
      <c r="B135" s="33"/>
      <c r="C135" s="80" t="s">
        <v>134</v>
      </c>
      <c r="D135" s="34"/>
      <c r="E135" s="34"/>
      <c r="F135" s="34"/>
      <c r="G135" s="34"/>
      <c r="H135" s="34"/>
      <c r="I135" s="34"/>
      <c r="J135" s="177">
        <f>BK135</f>
        <v>0</v>
      </c>
      <c r="K135" s="34"/>
      <c r="L135" s="37"/>
      <c r="M135" s="76"/>
      <c r="N135" s="178"/>
      <c r="O135" s="77"/>
      <c r="P135" s="179">
        <f>P136</f>
        <v>0</v>
      </c>
      <c r="Q135" s="77"/>
      <c r="R135" s="179">
        <f>R136</f>
        <v>1319.89060752</v>
      </c>
      <c r="S135" s="77"/>
      <c r="T135" s="180">
        <f>T136</f>
        <v>938.02999999999986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T135" s="15" t="s">
        <v>78</v>
      </c>
      <c r="AU135" s="15" t="s">
        <v>103</v>
      </c>
      <c r="BK135" s="181">
        <f>BK136</f>
        <v>0</v>
      </c>
    </row>
    <row r="136" spans="1:65" s="12" customFormat="1" ht="25.9" customHeight="1">
      <c r="B136" s="182"/>
      <c r="C136" s="183"/>
      <c r="D136" s="184" t="s">
        <v>78</v>
      </c>
      <c r="E136" s="185" t="s">
        <v>135</v>
      </c>
      <c r="F136" s="185" t="s">
        <v>136</v>
      </c>
      <c r="G136" s="183"/>
      <c r="H136" s="183"/>
      <c r="I136" s="186"/>
      <c r="J136" s="187">
        <f>BK136</f>
        <v>0</v>
      </c>
      <c r="K136" s="183"/>
      <c r="L136" s="188"/>
      <c r="M136" s="189"/>
      <c r="N136" s="190"/>
      <c r="O136" s="190"/>
      <c r="P136" s="191">
        <f>P137+P165+P168+P170+P195+P209+P227+P236</f>
        <v>0</v>
      </c>
      <c r="Q136" s="190"/>
      <c r="R136" s="191">
        <f>R137+R165+R168+R170+R195+R209+R227+R236</f>
        <v>1319.89060752</v>
      </c>
      <c r="S136" s="190"/>
      <c r="T136" s="192">
        <f>T137+T165+T168+T170+T195+T209+T227+T236</f>
        <v>938.02999999999986</v>
      </c>
      <c r="AR136" s="193" t="s">
        <v>87</v>
      </c>
      <c r="AT136" s="194" t="s">
        <v>78</v>
      </c>
      <c r="AU136" s="194" t="s">
        <v>79</v>
      </c>
      <c r="AY136" s="193" t="s">
        <v>137</v>
      </c>
      <c r="BK136" s="195">
        <f>BK137+BK165+BK168+BK170+BK195+BK209+BK227+BK236</f>
        <v>0</v>
      </c>
    </row>
    <row r="137" spans="1:65" s="12" customFormat="1" ht="22.9" customHeight="1">
      <c r="B137" s="182"/>
      <c r="C137" s="183"/>
      <c r="D137" s="184" t="s">
        <v>78</v>
      </c>
      <c r="E137" s="196" t="s">
        <v>87</v>
      </c>
      <c r="F137" s="196" t="s">
        <v>138</v>
      </c>
      <c r="G137" s="183"/>
      <c r="H137" s="183"/>
      <c r="I137" s="186"/>
      <c r="J137" s="197">
        <f>BK137</f>
        <v>0</v>
      </c>
      <c r="K137" s="183"/>
      <c r="L137" s="188"/>
      <c r="M137" s="189"/>
      <c r="N137" s="190"/>
      <c r="O137" s="190"/>
      <c r="P137" s="191">
        <f>SUM(P138:P164)</f>
        <v>0</v>
      </c>
      <c r="Q137" s="190"/>
      <c r="R137" s="191">
        <f>SUM(R138:R164)</f>
        <v>6.7999999999999996E-3</v>
      </c>
      <c r="S137" s="190"/>
      <c r="T137" s="192">
        <f>SUM(T138:T164)</f>
        <v>938.02999999999986</v>
      </c>
      <c r="AR137" s="193" t="s">
        <v>87</v>
      </c>
      <c r="AT137" s="194" t="s">
        <v>78</v>
      </c>
      <c r="AU137" s="194" t="s">
        <v>87</v>
      </c>
      <c r="AY137" s="193" t="s">
        <v>137</v>
      </c>
      <c r="BK137" s="195">
        <f>SUM(BK138:BK164)</f>
        <v>0</v>
      </c>
    </row>
    <row r="138" spans="1:65" s="2" customFormat="1" ht="33" customHeight="1">
      <c r="A138" s="32"/>
      <c r="B138" s="33"/>
      <c r="C138" s="198" t="s">
        <v>87</v>
      </c>
      <c r="D138" s="198" t="s">
        <v>139</v>
      </c>
      <c r="E138" s="199" t="s">
        <v>140</v>
      </c>
      <c r="F138" s="200" t="s">
        <v>141</v>
      </c>
      <c r="G138" s="201" t="s">
        <v>142</v>
      </c>
      <c r="H138" s="202">
        <v>70</v>
      </c>
      <c r="I138" s="203"/>
      <c r="J138" s="204">
        <f t="shared" ref="J138:J146" si="5">ROUND(I138*H138,2)</f>
        <v>0</v>
      </c>
      <c r="K138" s="205"/>
      <c r="L138" s="37"/>
      <c r="M138" s="206" t="s">
        <v>1</v>
      </c>
      <c r="N138" s="207" t="s">
        <v>44</v>
      </c>
      <c r="O138" s="69"/>
      <c r="P138" s="208">
        <f t="shared" ref="P138:P146" si="6">O138*H138</f>
        <v>0</v>
      </c>
      <c r="Q138" s="208">
        <v>0</v>
      </c>
      <c r="R138" s="208">
        <f t="shared" ref="R138:R146" si="7">Q138*H138</f>
        <v>0</v>
      </c>
      <c r="S138" s="208">
        <v>5.5E-2</v>
      </c>
      <c r="T138" s="209">
        <f t="shared" ref="T138:T146" si="8">S138*H138</f>
        <v>3.85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210" t="s">
        <v>143</v>
      </c>
      <c r="AT138" s="210" t="s">
        <v>139</v>
      </c>
      <c r="AU138" s="210" t="s">
        <v>89</v>
      </c>
      <c r="AY138" s="15" t="s">
        <v>137</v>
      </c>
      <c r="BE138" s="211">
        <f t="shared" ref="BE138:BE146" si="9">IF(N138="základní",J138,0)</f>
        <v>0</v>
      </c>
      <c r="BF138" s="211">
        <f t="shared" ref="BF138:BF146" si="10">IF(N138="snížená",J138,0)</f>
        <v>0</v>
      </c>
      <c r="BG138" s="211">
        <f t="shared" ref="BG138:BG146" si="11">IF(N138="zákl. přenesená",J138,0)</f>
        <v>0</v>
      </c>
      <c r="BH138" s="211">
        <f t="shared" ref="BH138:BH146" si="12">IF(N138="sníž. přenesená",J138,0)</f>
        <v>0</v>
      </c>
      <c r="BI138" s="211">
        <f t="shared" ref="BI138:BI146" si="13">IF(N138="nulová",J138,0)</f>
        <v>0</v>
      </c>
      <c r="BJ138" s="15" t="s">
        <v>87</v>
      </c>
      <c r="BK138" s="211">
        <f t="shared" ref="BK138:BK146" si="14">ROUND(I138*H138,2)</f>
        <v>0</v>
      </c>
      <c r="BL138" s="15" t="s">
        <v>143</v>
      </c>
      <c r="BM138" s="210" t="s">
        <v>144</v>
      </c>
    </row>
    <row r="139" spans="1:65" s="2" customFormat="1" ht="24.2" customHeight="1">
      <c r="A139" s="32"/>
      <c r="B139" s="33"/>
      <c r="C139" s="198" t="s">
        <v>89</v>
      </c>
      <c r="D139" s="198" t="s">
        <v>139</v>
      </c>
      <c r="E139" s="199" t="s">
        <v>145</v>
      </c>
      <c r="F139" s="200" t="s">
        <v>146</v>
      </c>
      <c r="G139" s="201" t="s">
        <v>142</v>
      </c>
      <c r="H139" s="202">
        <v>1550</v>
      </c>
      <c r="I139" s="203"/>
      <c r="J139" s="204">
        <f t="shared" si="5"/>
        <v>0</v>
      </c>
      <c r="K139" s="205"/>
      <c r="L139" s="37"/>
      <c r="M139" s="206" t="s">
        <v>1</v>
      </c>
      <c r="N139" s="207" t="s">
        <v>44</v>
      </c>
      <c r="O139" s="69"/>
      <c r="P139" s="208">
        <f t="shared" si="6"/>
        <v>0</v>
      </c>
      <c r="Q139" s="208">
        <v>0</v>
      </c>
      <c r="R139" s="208">
        <f t="shared" si="7"/>
        <v>0</v>
      </c>
      <c r="S139" s="208">
        <v>0.28999999999999998</v>
      </c>
      <c r="T139" s="209">
        <f t="shared" si="8"/>
        <v>449.49999999999994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10" t="s">
        <v>143</v>
      </c>
      <c r="AT139" s="210" t="s">
        <v>139</v>
      </c>
      <c r="AU139" s="210" t="s">
        <v>89</v>
      </c>
      <c r="AY139" s="15" t="s">
        <v>137</v>
      </c>
      <c r="BE139" s="211">
        <f t="shared" si="9"/>
        <v>0</v>
      </c>
      <c r="BF139" s="211">
        <f t="shared" si="10"/>
        <v>0</v>
      </c>
      <c r="BG139" s="211">
        <f t="shared" si="11"/>
        <v>0</v>
      </c>
      <c r="BH139" s="211">
        <f t="shared" si="12"/>
        <v>0</v>
      </c>
      <c r="BI139" s="211">
        <f t="shared" si="13"/>
        <v>0</v>
      </c>
      <c r="BJ139" s="15" t="s">
        <v>87</v>
      </c>
      <c r="BK139" s="211">
        <f t="shared" si="14"/>
        <v>0</v>
      </c>
      <c r="BL139" s="15" t="s">
        <v>143</v>
      </c>
      <c r="BM139" s="210" t="s">
        <v>147</v>
      </c>
    </row>
    <row r="140" spans="1:65" s="2" customFormat="1" ht="24.2" customHeight="1">
      <c r="A140" s="32"/>
      <c r="B140" s="33"/>
      <c r="C140" s="198" t="s">
        <v>148</v>
      </c>
      <c r="D140" s="198" t="s">
        <v>139</v>
      </c>
      <c r="E140" s="199" t="s">
        <v>149</v>
      </c>
      <c r="F140" s="200" t="s">
        <v>150</v>
      </c>
      <c r="G140" s="201" t="s">
        <v>142</v>
      </c>
      <c r="H140" s="202">
        <v>510</v>
      </c>
      <c r="I140" s="203"/>
      <c r="J140" s="204">
        <f t="shared" si="5"/>
        <v>0</v>
      </c>
      <c r="K140" s="205"/>
      <c r="L140" s="37"/>
      <c r="M140" s="206" t="s">
        <v>1</v>
      </c>
      <c r="N140" s="207" t="s">
        <v>44</v>
      </c>
      <c r="O140" s="69"/>
      <c r="P140" s="208">
        <f t="shared" si="6"/>
        <v>0</v>
      </c>
      <c r="Q140" s="208">
        <v>0</v>
      </c>
      <c r="R140" s="208">
        <f t="shared" si="7"/>
        <v>0</v>
      </c>
      <c r="S140" s="208">
        <v>0.625</v>
      </c>
      <c r="T140" s="209">
        <f t="shared" si="8"/>
        <v>318.75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10" t="s">
        <v>143</v>
      </c>
      <c r="AT140" s="210" t="s">
        <v>139</v>
      </c>
      <c r="AU140" s="210" t="s">
        <v>89</v>
      </c>
      <c r="AY140" s="15" t="s">
        <v>137</v>
      </c>
      <c r="BE140" s="211">
        <f t="shared" si="9"/>
        <v>0</v>
      </c>
      <c r="BF140" s="211">
        <f t="shared" si="10"/>
        <v>0</v>
      </c>
      <c r="BG140" s="211">
        <f t="shared" si="11"/>
        <v>0</v>
      </c>
      <c r="BH140" s="211">
        <f t="shared" si="12"/>
        <v>0</v>
      </c>
      <c r="BI140" s="211">
        <f t="shared" si="13"/>
        <v>0</v>
      </c>
      <c r="BJ140" s="15" t="s">
        <v>87</v>
      </c>
      <c r="BK140" s="211">
        <f t="shared" si="14"/>
        <v>0</v>
      </c>
      <c r="BL140" s="15" t="s">
        <v>143</v>
      </c>
      <c r="BM140" s="210" t="s">
        <v>151</v>
      </c>
    </row>
    <row r="141" spans="1:65" s="2" customFormat="1" ht="24.2" customHeight="1">
      <c r="A141" s="32"/>
      <c r="B141" s="33"/>
      <c r="C141" s="198" t="s">
        <v>143</v>
      </c>
      <c r="D141" s="198" t="s">
        <v>139</v>
      </c>
      <c r="E141" s="199" t="s">
        <v>152</v>
      </c>
      <c r="F141" s="200" t="s">
        <v>153</v>
      </c>
      <c r="G141" s="201" t="s">
        <v>142</v>
      </c>
      <c r="H141" s="202">
        <v>3</v>
      </c>
      <c r="I141" s="203"/>
      <c r="J141" s="204">
        <f t="shared" si="5"/>
        <v>0</v>
      </c>
      <c r="K141" s="205"/>
      <c r="L141" s="37"/>
      <c r="M141" s="206" t="s">
        <v>1</v>
      </c>
      <c r="N141" s="207" t="s">
        <v>44</v>
      </c>
      <c r="O141" s="69"/>
      <c r="P141" s="208">
        <f t="shared" si="6"/>
        <v>0</v>
      </c>
      <c r="Q141" s="208">
        <v>0</v>
      </c>
      <c r="R141" s="208">
        <f t="shared" si="7"/>
        <v>0</v>
      </c>
      <c r="S141" s="208">
        <v>0.22</v>
      </c>
      <c r="T141" s="209">
        <f t="shared" si="8"/>
        <v>0.66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210" t="s">
        <v>143</v>
      </c>
      <c r="AT141" s="210" t="s">
        <v>139</v>
      </c>
      <c r="AU141" s="210" t="s">
        <v>89</v>
      </c>
      <c r="AY141" s="15" t="s">
        <v>137</v>
      </c>
      <c r="BE141" s="211">
        <f t="shared" si="9"/>
        <v>0</v>
      </c>
      <c r="BF141" s="211">
        <f t="shared" si="10"/>
        <v>0</v>
      </c>
      <c r="BG141" s="211">
        <f t="shared" si="11"/>
        <v>0</v>
      </c>
      <c r="BH141" s="211">
        <f t="shared" si="12"/>
        <v>0</v>
      </c>
      <c r="BI141" s="211">
        <f t="shared" si="13"/>
        <v>0</v>
      </c>
      <c r="BJ141" s="15" t="s">
        <v>87</v>
      </c>
      <c r="BK141" s="211">
        <f t="shared" si="14"/>
        <v>0</v>
      </c>
      <c r="BL141" s="15" t="s">
        <v>143</v>
      </c>
      <c r="BM141" s="210" t="s">
        <v>154</v>
      </c>
    </row>
    <row r="142" spans="1:65" s="2" customFormat="1" ht="24.2" customHeight="1">
      <c r="A142" s="32"/>
      <c r="B142" s="33"/>
      <c r="C142" s="198" t="s">
        <v>155</v>
      </c>
      <c r="D142" s="198" t="s">
        <v>139</v>
      </c>
      <c r="E142" s="199" t="s">
        <v>156</v>
      </c>
      <c r="F142" s="200" t="s">
        <v>157</v>
      </c>
      <c r="G142" s="201" t="s">
        <v>142</v>
      </c>
      <c r="H142" s="202">
        <v>390</v>
      </c>
      <c r="I142" s="203"/>
      <c r="J142" s="204">
        <f t="shared" si="5"/>
        <v>0</v>
      </c>
      <c r="K142" s="205"/>
      <c r="L142" s="37"/>
      <c r="M142" s="206" t="s">
        <v>1</v>
      </c>
      <c r="N142" s="207" t="s">
        <v>44</v>
      </c>
      <c r="O142" s="69"/>
      <c r="P142" s="208">
        <f t="shared" si="6"/>
        <v>0</v>
      </c>
      <c r="Q142" s="208">
        <v>0</v>
      </c>
      <c r="R142" s="208">
        <f t="shared" si="7"/>
        <v>0</v>
      </c>
      <c r="S142" s="208">
        <v>0.40799999999999997</v>
      </c>
      <c r="T142" s="209">
        <f t="shared" si="8"/>
        <v>159.11999999999998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10" t="s">
        <v>143</v>
      </c>
      <c r="AT142" s="210" t="s">
        <v>139</v>
      </c>
      <c r="AU142" s="210" t="s">
        <v>89</v>
      </c>
      <c r="AY142" s="15" t="s">
        <v>137</v>
      </c>
      <c r="BE142" s="211">
        <f t="shared" si="9"/>
        <v>0</v>
      </c>
      <c r="BF142" s="211">
        <f t="shared" si="10"/>
        <v>0</v>
      </c>
      <c r="BG142" s="211">
        <f t="shared" si="11"/>
        <v>0</v>
      </c>
      <c r="BH142" s="211">
        <f t="shared" si="12"/>
        <v>0</v>
      </c>
      <c r="BI142" s="211">
        <f t="shared" si="13"/>
        <v>0</v>
      </c>
      <c r="BJ142" s="15" t="s">
        <v>87</v>
      </c>
      <c r="BK142" s="211">
        <f t="shared" si="14"/>
        <v>0</v>
      </c>
      <c r="BL142" s="15" t="s">
        <v>143</v>
      </c>
      <c r="BM142" s="210" t="s">
        <v>158</v>
      </c>
    </row>
    <row r="143" spans="1:65" s="2" customFormat="1" ht="16.5" customHeight="1">
      <c r="A143" s="32"/>
      <c r="B143" s="33"/>
      <c r="C143" s="198" t="s">
        <v>159</v>
      </c>
      <c r="D143" s="198" t="s">
        <v>139</v>
      </c>
      <c r="E143" s="199" t="s">
        <v>160</v>
      </c>
      <c r="F143" s="200" t="s">
        <v>161</v>
      </c>
      <c r="G143" s="201" t="s">
        <v>162</v>
      </c>
      <c r="H143" s="202">
        <v>30</v>
      </c>
      <c r="I143" s="203"/>
      <c r="J143" s="204">
        <f t="shared" si="5"/>
        <v>0</v>
      </c>
      <c r="K143" s="205"/>
      <c r="L143" s="37"/>
      <c r="M143" s="206" t="s">
        <v>1</v>
      </c>
      <c r="N143" s="207" t="s">
        <v>44</v>
      </c>
      <c r="O143" s="69"/>
      <c r="P143" s="208">
        <f t="shared" si="6"/>
        <v>0</v>
      </c>
      <c r="Q143" s="208">
        <v>0</v>
      </c>
      <c r="R143" s="208">
        <f t="shared" si="7"/>
        <v>0</v>
      </c>
      <c r="S143" s="208">
        <v>0.20499999999999999</v>
      </c>
      <c r="T143" s="209">
        <f t="shared" si="8"/>
        <v>6.1499999999999995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10" t="s">
        <v>143</v>
      </c>
      <c r="AT143" s="210" t="s">
        <v>139</v>
      </c>
      <c r="AU143" s="210" t="s">
        <v>89</v>
      </c>
      <c r="AY143" s="15" t="s">
        <v>137</v>
      </c>
      <c r="BE143" s="211">
        <f t="shared" si="9"/>
        <v>0</v>
      </c>
      <c r="BF143" s="211">
        <f t="shared" si="10"/>
        <v>0</v>
      </c>
      <c r="BG143" s="211">
        <f t="shared" si="11"/>
        <v>0</v>
      </c>
      <c r="BH143" s="211">
        <f t="shared" si="12"/>
        <v>0</v>
      </c>
      <c r="BI143" s="211">
        <f t="shared" si="13"/>
        <v>0</v>
      </c>
      <c r="BJ143" s="15" t="s">
        <v>87</v>
      </c>
      <c r="BK143" s="211">
        <f t="shared" si="14"/>
        <v>0</v>
      </c>
      <c r="BL143" s="15" t="s">
        <v>143</v>
      </c>
      <c r="BM143" s="210" t="s">
        <v>163</v>
      </c>
    </row>
    <row r="144" spans="1:65" s="2" customFormat="1" ht="24.2" customHeight="1">
      <c r="A144" s="32"/>
      <c r="B144" s="33"/>
      <c r="C144" s="198" t="s">
        <v>164</v>
      </c>
      <c r="D144" s="198" t="s">
        <v>139</v>
      </c>
      <c r="E144" s="199" t="s">
        <v>165</v>
      </c>
      <c r="F144" s="200" t="s">
        <v>166</v>
      </c>
      <c r="G144" s="201" t="s">
        <v>142</v>
      </c>
      <c r="H144" s="202">
        <v>340</v>
      </c>
      <c r="I144" s="203"/>
      <c r="J144" s="204">
        <f t="shared" si="5"/>
        <v>0</v>
      </c>
      <c r="K144" s="205"/>
      <c r="L144" s="37"/>
      <c r="M144" s="206" t="s">
        <v>1</v>
      </c>
      <c r="N144" s="207" t="s">
        <v>44</v>
      </c>
      <c r="O144" s="69"/>
      <c r="P144" s="208">
        <f t="shared" si="6"/>
        <v>0</v>
      </c>
      <c r="Q144" s="208">
        <v>0</v>
      </c>
      <c r="R144" s="208">
        <f t="shared" si="7"/>
        <v>0</v>
      </c>
      <c r="S144" s="208">
        <v>0</v>
      </c>
      <c r="T144" s="209">
        <f t="shared" si="8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10" t="s">
        <v>143</v>
      </c>
      <c r="AT144" s="210" t="s">
        <v>139</v>
      </c>
      <c r="AU144" s="210" t="s">
        <v>89</v>
      </c>
      <c r="AY144" s="15" t="s">
        <v>137</v>
      </c>
      <c r="BE144" s="211">
        <f t="shared" si="9"/>
        <v>0</v>
      </c>
      <c r="BF144" s="211">
        <f t="shared" si="10"/>
        <v>0</v>
      </c>
      <c r="BG144" s="211">
        <f t="shared" si="11"/>
        <v>0</v>
      </c>
      <c r="BH144" s="211">
        <f t="shared" si="12"/>
        <v>0</v>
      </c>
      <c r="BI144" s="211">
        <f t="shared" si="13"/>
        <v>0</v>
      </c>
      <c r="BJ144" s="15" t="s">
        <v>87</v>
      </c>
      <c r="BK144" s="211">
        <f t="shared" si="14"/>
        <v>0</v>
      </c>
      <c r="BL144" s="15" t="s">
        <v>143</v>
      </c>
      <c r="BM144" s="210" t="s">
        <v>167</v>
      </c>
    </row>
    <row r="145" spans="1:65" s="2" customFormat="1" ht="37.9" customHeight="1">
      <c r="A145" s="32"/>
      <c r="B145" s="33"/>
      <c r="C145" s="198" t="s">
        <v>168</v>
      </c>
      <c r="D145" s="198" t="s">
        <v>139</v>
      </c>
      <c r="E145" s="199" t="s">
        <v>169</v>
      </c>
      <c r="F145" s="200" t="s">
        <v>170</v>
      </c>
      <c r="G145" s="201" t="s">
        <v>171</v>
      </c>
      <c r="H145" s="202">
        <v>320</v>
      </c>
      <c r="I145" s="203"/>
      <c r="J145" s="204">
        <f t="shared" si="5"/>
        <v>0</v>
      </c>
      <c r="K145" s="205"/>
      <c r="L145" s="37"/>
      <c r="M145" s="206" t="s">
        <v>1</v>
      </c>
      <c r="N145" s="207" t="s">
        <v>44</v>
      </c>
      <c r="O145" s="69"/>
      <c r="P145" s="208">
        <f t="shared" si="6"/>
        <v>0</v>
      </c>
      <c r="Q145" s="208">
        <v>0</v>
      </c>
      <c r="R145" s="208">
        <f t="shared" si="7"/>
        <v>0</v>
      </c>
      <c r="S145" s="208">
        <v>0</v>
      </c>
      <c r="T145" s="209">
        <f t="shared" si="8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210" t="s">
        <v>143</v>
      </c>
      <c r="AT145" s="210" t="s">
        <v>139</v>
      </c>
      <c r="AU145" s="210" t="s">
        <v>89</v>
      </c>
      <c r="AY145" s="15" t="s">
        <v>137</v>
      </c>
      <c r="BE145" s="211">
        <f t="shared" si="9"/>
        <v>0</v>
      </c>
      <c r="BF145" s="211">
        <f t="shared" si="10"/>
        <v>0</v>
      </c>
      <c r="BG145" s="211">
        <f t="shared" si="11"/>
        <v>0</v>
      </c>
      <c r="BH145" s="211">
        <f t="shared" si="12"/>
        <v>0</v>
      </c>
      <c r="BI145" s="211">
        <f t="shared" si="13"/>
        <v>0</v>
      </c>
      <c r="BJ145" s="15" t="s">
        <v>87</v>
      </c>
      <c r="BK145" s="211">
        <f t="shared" si="14"/>
        <v>0</v>
      </c>
      <c r="BL145" s="15" t="s">
        <v>143</v>
      </c>
      <c r="BM145" s="210" t="s">
        <v>172</v>
      </c>
    </row>
    <row r="146" spans="1:65" s="2" customFormat="1" ht="37.9" customHeight="1">
      <c r="A146" s="32"/>
      <c r="B146" s="33"/>
      <c r="C146" s="198" t="s">
        <v>173</v>
      </c>
      <c r="D146" s="198" t="s">
        <v>139</v>
      </c>
      <c r="E146" s="199" t="s">
        <v>174</v>
      </c>
      <c r="F146" s="200" t="s">
        <v>175</v>
      </c>
      <c r="G146" s="201" t="s">
        <v>171</v>
      </c>
      <c r="H146" s="202">
        <v>108</v>
      </c>
      <c r="I146" s="203"/>
      <c r="J146" s="204">
        <f t="shared" si="5"/>
        <v>0</v>
      </c>
      <c r="K146" s="205"/>
      <c r="L146" s="37"/>
      <c r="M146" s="206" t="s">
        <v>1</v>
      </c>
      <c r="N146" s="207" t="s">
        <v>44</v>
      </c>
      <c r="O146" s="69"/>
      <c r="P146" s="208">
        <f t="shared" si="6"/>
        <v>0</v>
      </c>
      <c r="Q146" s="208">
        <v>0</v>
      </c>
      <c r="R146" s="208">
        <f t="shared" si="7"/>
        <v>0</v>
      </c>
      <c r="S146" s="208">
        <v>0</v>
      </c>
      <c r="T146" s="209">
        <f t="shared" si="8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10" t="s">
        <v>143</v>
      </c>
      <c r="AT146" s="210" t="s">
        <v>139</v>
      </c>
      <c r="AU146" s="210" t="s">
        <v>89</v>
      </c>
      <c r="AY146" s="15" t="s">
        <v>137</v>
      </c>
      <c r="BE146" s="211">
        <f t="shared" si="9"/>
        <v>0</v>
      </c>
      <c r="BF146" s="211">
        <f t="shared" si="10"/>
        <v>0</v>
      </c>
      <c r="BG146" s="211">
        <f t="shared" si="11"/>
        <v>0</v>
      </c>
      <c r="BH146" s="211">
        <f t="shared" si="12"/>
        <v>0</v>
      </c>
      <c r="BI146" s="211">
        <f t="shared" si="13"/>
        <v>0</v>
      </c>
      <c r="BJ146" s="15" t="s">
        <v>87</v>
      </c>
      <c r="BK146" s="211">
        <f t="shared" si="14"/>
        <v>0</v>
      </c>
      <c r="BL146" s="15" t="s">
        <v>143</v>
      </c>
      <c r="BM146" s="210" t="s">
        <v>176</v>
      </c>
    </row>
    <row r="147" spans="1:65" s="13" customFormat="1" ht="11.25">
      <c r="B147" s="212"/>
      <c r="C147" s="213"/>
      <c r="D147" s="214" t="s">
        <v>177</v>
      </c>
      <c r="E147" s="215" t="s">
        <v>1</v>
      </c>
      <c r="F147" s="216" t="s">
        <v>178</v>
      </c>
      <c r="G147" s="213"/>
      <c r="H147" s="217">
        <v>108</v>
      </c>
      <c r="I147" s="218"/>
      <c r="J147" s="213"/>
      <c r="K147" s="213"/>
      <c r="L147" s="219"/>
      <c r="M147" s="220"/>
      <c r="N147" s="221"/>
      <c r="O147" s="221"/>
      <c r="P147" s="221"/>
      <c r="Q147" s="221"/>
      <c r="R147" s="221"/>
      <c r="S147" s="221"/>
      <c r="T147" s="222"/>
      <c r="AT147" s="223" t="s">
        <v>177</v>
      </c>
      <c r="AU147" s="223" t="s">
        <v>89</v>
      </c>
      <c r="AV147" s="13" t="s">
        <v>89</v>
      </c>
      <c r="AW147" s="13" t="s">
        <v>36</v>
      </c>
      <c r="AX147" s="13" t="s">
        <v>87</v>
      </c>
      <c r="AY147" s="223" t="s">
        <v>137</v>
      </c>
    </row>
    <row r="148" spans="1:65" s="2" customFormat="1" ht="24.2" customHeight="1">
      <c r="A148" s="32"/>
      <c r="B148" s="33"/>
      <c r="C148" s="198" t="s">
        <v>179</v>
      </c>
      <c r="D148" s="198" t="s">
        <v>139</v>
      </c>
      <c r="E148" s="199" t="s">
        <v>180</v>
      </c>
      <c r="F148" s="200" t="s">
        <v>181</v>
      </c>
      <c r="G148" s="201" t="s">
        <v>171</v>
      </c>
      <c r="H148" s="202">
        <v>54</v>
      </c>
      <c r="I148" s="203"/>
      <c r="J148" s="204">
        <f>ROUND(I148*H148,2)</f>
        <v>0</v>
      </c>
      <c r="K148" s="205"/>
      <c r="L148" s="37"/>
      <c r="M148" s="206" t="s">
        <v>1</v>
      </c>
      <c r="N148" s="207" t="s">
        <v>44</v>
      </c>
      <c r="O148" s="69"/>
      <c r="P148" s="208">
        <f>O148*H148</f>
        <v>0</v>
      </c>
      <c r="Q148" s="208">
        <v>0</v>
      </c>
      <c r="R148" s="208">
        <f>Q148*H148</f>
        <v>0</v>
      </c>
      <c r="S148" s="208">
        <v>0</v>
      </c>
      <c r="T148" s="209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10" t="s">
        <v>143</v>
      </c>
      <c r="AT148" s="210" t="s">
        <v>139</v>
      </c>
      <c r="AU148" s="210" t="s">
        <v>89</v>
      </c>
      <c r="AY148" s="15" t="s">
        <v>137</v>
      </c>
      <c r="BE148" s="211">
        <f>IF(N148="základní",J148,0)</f>
        <v>0</v>
      </c>
      <c r="BF148" s="211">
        <f>IF(N148="snížená",J148,0)</f>
        <v>0</v>
      </c>
      <c r="BG148" s="211">
        <f>IF(N148="zákl. přenesená",J148,0)</f>
        <v>0</v>
      </c>
      <c r="BH148" s="211">
        <f>IF(N148="sníž. přenesená",J148,0)</f>
        <v>0</v>
      </c>
      <c r="BI148" s="211">
        <f>IF(N148="nulová",J148,0)</f>
        <v>0</v>
      </c>
      <c r="BJ148" s="15" t="s">
        <v>87</v>
      </c>
      <c r="BK148" s="211">
        <f>ROUND(I148*H148,2)</f>
        <v>0</v>
      </c>
      <c r="BL148" s="15" t="s">
        <v>143</v>
      </c>
      <c r="BM148" s="210" t="s">
        <v>182</v>
      </c>
    </row>
    <row r="149" spans="1:65" s="13" customFormat="1" ht="11.25">
      <c r="B149" s="212"/>
      <c r="C149" s="213"/>
      <c r="D149" s="214" t="s">
        <v>177</v>
      </c>
      <c r="E149" s="215" t="s">
        <v>1</v>
      </c>
      <c r="F149" s="216" t="s">
        <v>183</v>
      </c>
      <c r="G149" s="213"/>
      <c r="H149" s="217">
        <v>54</v>
      </c>
      <c r="I149" s="218"/>
      <c r="J149" s="213"/>
      <c r="K149" s="213"/>
      <c r="L149" s="219"/>
      <c r="M149" s="220"/>
      <c r="N149" s="221"/>
      <c r="O149" s="221"/>
      <c r="P149" s="221"/>
      <c r="Q149" s="221"/>
      <c r="R149" s="221"/>
      <c r="S149" s="221"/>
      <c r="T149" s="222"/>
      <c r="AT149" s="223" t="s">
        <v>177</v>
      </c>
      <c r="AU149" s="223" t="s">
        <v>89</v>
      </c>
      <c r="AV149" s="13" t="s">
        <v>89</v>
      </c>
      <c r="AW149" s="13" t="s">
        <v>36</v>
      </c>
      <c r="AX149" s="13" t="s">
        <v>87</v>
      </c>
      <c r="AY149" s="223" t="s">
        <v>137</v>
      </c>
    </row>
    <row r="150" spans="1:65" s="2" customFormat="1" ht="37.9" customHeight="1">
      <c r="A150" s="32"/>
      <c r="B150" s="33"/>
      <c r="C150" s="198" t="s">
        <v>184</v>
      </c>
      <c r="D150" s="198" t="s">
        <v>139</v>
      </c>
      <c r="E150" s="199" t="s">
        <v>185</v>
      </c>
      <c r="F150" s="200" t="s">
        <v>186</v>
      </c>
      <c r="G150" s="201" t="s">
        <v>171</v>
      </c>
      <c r="H150" s="202">
        <v>300</v>
      </c>
      <c r="I150" s="203"/>
      <c r="J150" s="204">
        <f>ROUND(I150*H150,2)</f>
        <v>0</v>
      </c>
      <c r="K150" s="205"/>
      <c r="L150" s="37"/>
      <c r="M150" s="206" t="s">
        <v>1</v>
      </c>
      <c r="N150" s="207" t="s">
        <v>44</v>
      </c>
      <c r="O150" s="69"/>
      <c r="P150" s="208">
        <f>O150*H150</f>
        <v>0</v>
      </c>
      <c r="Q150" s="208">
        <v>0</v>
      </c>
      <c r="R150" s="208">
        <f>Q150*H150</f>
        <v>0</v>
      </c>
      <c r="S150" s="208">
        <v>0</v>
      </c>
      <c r="T150" s="209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10" t="s">
        <v>143</v>
      </c>
      <c r="AT150" s="210" t="s">
        <v>139</v>
      </c>
      <c r="AU150" s="210" t="s">
        <v>89</v>
      </c>
      <c r="AY150" s="15" t="s">
        <v>137</v>
      </c>
      <c r="BE150" s="211">
        <f>IF(N150="základní",J150,0)</f>
        <v>0</v>
      </c>
      <c r="BF150" s="211">
        <f>IF(N150="snížená",J150,0)</f>
        <v>0</v>
      </c>
      <c r="BG150" s="211">
        <f>IF(N150="zákl. přenesená",J150,0)</f>
        <v>0</v>
      </c>
      <c r="BH150" s="211">
        <f>IF(N150="sníž. přenesená",J150,0)</f>
        <v>0</v>
      </c>
      <c r="BI150" s="211">
        <f>IF(N150="nulová",J150,0)</f>
        <v>0</v>
      </c>
      <c r="BJ150" s="15" t="s">
        <v>87</v>
      </c>
      <c r="BK150" s="211">
        <f>ROUND(I150*H150,2)</f>
        <v>0</v>
      </c>
      <c r="BL150" s="15" t="s">
        <v>143</v>
      </c>
      <c r="BM150" s="210" t="s">
        <v>187</v>
      </c>
    </row>
    <row r="151" spans="1:65" s="13" customFormat="1" ht="11.25">
      <c r="B151" s="212"/>
      <c r="C151" s="213"/>
      <c r="D151" s="214" t="s">
        <v>177</v>
      </c>
      <c r="E151" s="215" t="s">
        <v>1</v>
      </c>
      <c r="F151" s="216" t="s">
        <v>188</v>
      </c>
      <c r="G151" s="213"/>
      <c r="H151" s="217">
        <v>300</v>
      </c>
      <c r="I151" s="218"/>
      <c r="J151" s="213"/>
      <c r="K151" s="213"/>
      <c r="L151" s="219"/>
      <c r="M151" s="220"/>
      <c r="N151" s="221"/>
      <c r="O151" s="221"/>
      <c r="P151" s="221"/>
      <c r="Q151" s="221"/>
      <c r="R151" s="221"/>
      <c r="S151" s="221"/>
      <c r="T151" s="222"/>
      <c r="AT151" s="223" t="s">
        <v>177</v>
      </c>
      <c r="AU151" s="223" t="s">
        <v>89</v>
      </c>
      <c r="AV151" s="13" t="s">
        <v>89</v>
      </c>
      <c r="AW151" s="13" t="s">
        <v>36</v>
      </c>
      <c r="AX151" s="13" t="s">
        <v>87</v>
      </c>
      <c r="AY151" s="223" t="s">
        <v>137</v>
      </c>
    </row>
    <row r="152" spans="1:65" s="2" customFormat="1" ht="37.9" customHeight="1">
      <c r="A152" s="32"/>
      <c r="B152" s="33"/>
      <c r="C152" s="198" t="s">
        <v>189</v>
      </c>
      <c r="D152" s="198" t="s">
        <v>139</v>
      </c>
      <c r="E152" s="199" t="s">
        <v>190</v>
      </c>
      <c r="F152" s="200" t="s">
        <v>191</v>
      </c>
      <c r="G152" s="201" t="s">
        <v>171</v>
      </c>
      <c r="H152" s="202">
        <v>1200</v>
      </c>
      <c r="I152" s="203"/>
      <c r="J152" s="204">
        <f>ROUND(I152*H152,2)</f>
        <v>0</v>
      </c>
      <c r="K152" s="205"/>
      <c r="L152" s="37"/>
      <c r="M152" s="206" t="s">
        <v>1</v>
      </c>
      <c r="N152" s="207" t="s">
        <v>44</v>
      </c>
      <c r="O152" s="69"/>
      <c r="P152" s="208">
        <f>O152*H152</f>
        <v>0</v>
      </c>
      <c r="Q152" s="208">
        <v>0</v>
      </c>
      <c r="R152" s="208">
        <f>Q152*H152</f>
        <v>0</v>
      </c>
      <c r="S152" s="208">
        <v>0</v>
      </c>
      <c r="T152" s="209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210" t="s">
        <v>143</v>
      </c>
      <c r="AT152" s="210" t="s">
        <v>139</v>
      </c>
      <c r="AU152" s="210" t="s">
        <v>89</v>
      </c>
      <c r="AY152" s="15" t="s">
        <v>137</v>
      </c>
      <c r="BE152" s="211">
        <f>IF(N152="základní",J152,0)</f>
        <v>0</v>
      </c>
      <c r="BF152" s="211">
        <f>IF(N152="snížená",J152,0)</f>
        <v>0</v>
      </c>
      <c r="BG152" s="211">
        <f>IF(N152="zákl. přenesená",J152,0)</f>
        <v>0</v>
      </c>
      <c r="BH152" s="211">
        <f>IF(N152="sníž. přenesená",J152,0)</f>
        <v>0</v>
      </c>
      <c r="BI152" s="211">
        <f>IF(N152="nulová",J152,0)</f>
        <v>0</v>
      </c>
      <c r="BJ152" s="15" t="s">
        <v>87</v>
      </c>
      <c r="BK152" s="211">
        <f>ROUND(I152*H152,2)</f>
        <v>0</v>
      </c>
      <c r="BL152" s="15" t="s">
        <v>143</v>
      </c>
      <c r="BM152" s="210" t="s">
        <v>192</v>
      </c>
    </row>
    <row r="153" spans="1:65" s="13" customFormat="1" ht="11.25">
      <c r="B153" s="212"/>
      <c r="C153" s="213"/>
      <c r="D153" s="214" t="s">
        <v>177</v>
      </c>
      <c r="E153" s="215" t="s">
        <v>1</v>
      </c>
      <c r="F153" s="216" t="s">
        <v>193</v>
      </c>
      <c r="G153" s="213"/>
      <c r="H153" s="217">
        <v>1200</v>
      </c>
      <c r="I153" s="218"/>
      <c r="J153" s="213"/>
      <c r="K153" s="213"/>
      <c r="L153" s="219"/>
      <c r="M153" s="220"/>
      <c r="N153" s="221"/>
      <c r="O153" s="221"/>
      <c r="P153" s="221"/>
      <c r="Q153" s="221"/>
      <c r="R153" s="221"/>
      <c r="S153" s="221"/>
      <c r="T153" s="222"/>
      <c r="AT153" s="223" t="s">
        <v>177</v>
      </c>
      <c r="AU153" s="223" t="s">
        <v>89</v>
      </c>
      <c r="AV153" s="13" t="s">
        <v>89</v>
      </c>
      <c r="AW153" s="13" t="s">
        <v>36</v>
      </c>
      <c r="AX153" s="13" t="s">
        <v>87</v>
      </c>
      <c r="AY153" s="223" t="s">
        <v>137</v>
      </c>
    </row>
    <row r="154" spans="1:65" s="2" customFormat="1" ht="24.2" customHeight="1">
      <c r="A154" s="32"/>
      <c r="B154" s="33"/>
      <c r="C154" s="198" t="s">
        <v>194</v>
      </c>
      <c r="D154" s="198" t="s">
        <v>139</v>
      </c>
      <c r="E154" s="199" t="s">
        <v>195</v>
      </c>
      <c r="F154" s="200" t="s">
        <v>196</v>
      </c>
      <c r="G154" s="201" t="s">
        <v>171</v>
      </c>
      <c r="H154" s="202">
        <v>20</v>
      </c>
      <c r="I154" s="203"/>
      <c r="J154" s="204">
        <f>ROUND(I154*H154,2)</f>
        <v>0</v>
      </c>
      <c r="K154" s="205"/>
      <c r="L154" s="37"/>
      <c r="M154" s="206" t="s">
        <v>1</v>
      </c>
      <c r="N154" s="207" t="s">
        <v>44</v>
      </c>
      <c r="O154" s="69"/>
      <c r="P154" s="208">
        <f>O154*H154</f>
        <v>0</v>
      </c>
      <c r="Q154" s="208">
        <v>0</v>
      </c>
      <c r="R154" s="208">
        <f>Q154*H154</f>
        <v>0</v>
      </c>
      <c r="S154" s="208">
        <v>0</v>
      </c>
      <c r="T154" s="209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10" t="s">
        <v>143</v>
      </c>
      <c r="AT154" s="210" t="s">
        <v>139</v>
      </c>
      <c r="AU154" s="210" t="s">
        <v>89</v>
      </c>
      <c r="AY154" s="15" t="s">
        <v>137</v>
      </c>
      <c r="BE154" s="211">
        <f>IF(N154="základní",J154,0)</f>
        <v>0</v>
      </c>
      <c r="BF154" s="211">
        <f>IF(N154="snížená",J154,0)</f>
        <v>0</v>
      </c>
      <c r="BG154" s="211">
        <f>IF(N154="zákl. přenesená",J154,0)</f>
        <v>0</v>
      </c>
      <c r="BH154" s="211">
        <f>IF(N154="sníž. přenesená",J154,0)</f>
        <v>0</v>
      </c>
      <c r="BI154" s="211">
        <f>IF(N154="nulová",J154,0)</f>
        <v>0</v>
      </c>
      <c r="BJ154" s="15" t="s">
        <v>87</v>
      </c>
      <c r="BK154" s="211">
        <f>ROUND(I154*H154,2)</f>
        <v>0</v>
      </c>
      <c r="BL154" s="15" t="s">
        <v>143</v>
      </c>
      <c r="BM154" s="210" t="s">
        <v>197</v>
      </c>
    </row>
    <row r="155" spans="1:65" s="2" customFormat="1" ht="16.5" customHeight="1">
      <c r="A155" s="32"/>
      <c r="B155" s="33"/>
      <c r="C155" s="198" t="s">
        <v>198</v>
      </c>
      <c r="D155" s="198" t="s">
        <v>139</v>
      </c>
      <c r="E155" s="199" t="s">
        <v>199</v>
      </c>
      <c r="F155" s="200" t="s">
        <v>200</v>
      </c>
      <c r="G155" s="201" t="s">
        <v>171</v>
      </c>
      <c r="H155" s="202">
        <v>300</v>
      </c>
      <c r="I155" s="203"/>
      <c r="J155" s="204">
        <f>ROUND(I155*H155,2)</f>
        <v>0</v>
      </c>
      <c r="K155" s="205"/>
      <c r="L155" s="37"/>
      <c r="M155" s="206" t="s">
        <v>1</v>
      </c>
      <c r="N155" s="207" t="s">
        <v>44</v>
      </c>
      <c r="O155" s="69"/>
      <c r="P155" s="208">
        <f>O155*H155</f>
        <v>0</v>
      </c>
      <c r="Q155" s="208">
        <v>0</v>
      </c>
      <c r="R155" s="208">
        <f>Q155*H155</f>
        <v>0</v>
      </c>
      <c r="S155" s="208">
        <v>0</v>
      </c>
      <c r="T155" s="209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210" t="s">
        <v>143</v>
      </c>
      <c r="AT155" s="210" t="s">
        <v>139</v>
      </c>
      <c r="AU155" s="210" t="s">
        <v>89</v>
      </c>
      <c r="AY155" s="15" t="s">
        <v>137</v>
      </c>
      <c r="BE155" s="211">
        <f>IF(N155="základní",J155,0)</f>
        <v>0</v>
      </c>
      <c r="BF155" s="211">
        <f>IF(N155="snížená",J155,0)</f>
        <v>0</v>
      </c>
      <c r="BG155" s="211">
        <f>IF(N155="zákl. přenesená",J155,0)</f>
        <v>0</v>
      </c>
      <c r="BH155" s="211">
        <f>IF(N155="sníž. přenesená",J155,0)</f>
        <v>0</v>
      </c>
      <c r="BI155" s="211">
        <f>IF(N155="nulová",J155,0)</f>
        <v>0</v>
      </c>
      <c r="BJ155" s="15" t="s">
        <v>87</v>
      </c>
      <c r="BK155" s="211">
        <f>ROUND(I155*H155,2)</f>
        <v>0</v>
      </c>
      <c r="BL155" s="15" t="s">
        <v>143</v>
      </c>
      <c r="BM155" s="210" t="s">
        <v>201</v>
      </c>
    </row>
    <row r="156" spans="1:65" s="13" customFormat="1" ht="11.25">
      <c r="B156" s="212"/>
      <c r="C156" s="213"/>
      <c r="D156" s="214" t="s">
        <v>177</v>
      </c>
      <c r="E156" s="215" t="s">
        <v>1</v>
      </c>
      <c r="F156" s="216" t="s">
        <v>188</v>
      </c>
      <c r="G156" s="213"/>
      <c r="H156" s="217">
        <v>300</v>
      </c>
      <c r="I156" s="218"/>
      <c r="J156" s="213"/>
      <c r="K156" s="213"/>
      <c r="L156" s="219"/>
      <c r="M156" s="220"/>
      <c r="N156" s="221"/>
      <c r="O156" s="221"/>
      <c r="P156" s="221"/>
      <c r="Q156" s="221"/>
      <c r="R156" s="221"/>
      <c r="S156" s="221"/>
      <c r="T156" s="222"/>
      <c r="AT156" s="223" t="s">
        <v>177</v>
      </c>
      <c r="AU156" s="223" t="s">
        <v>89</v>
      </c>
      <c r="AV156" s="13" t="s">
        <v>89</v>
      </c>
      <c r="AW156" s="13" t="s">
        <v>36</v>
      </c>
      <c r="AX156" s="13" t="s">
        <v>87</v>
      </c>
      <c r="AY156" s="223" t="s">
        <v>137</v>
      </c>
    </row>
    <row r="157" spans="1:65" s="2" customFormat="1" ht="24.2" customHeight="1">
      <c r="A157" s="32"/>
      <c r="B157" s="33"/>
      <c r="C157" s="198" t="s">
        <v>8</v>
      </c>
      <c r="D157" s="198" t="s">
        <v>139</v>
      </c>
      <c r="E157" s="199" t="s">
        <v>202</v>
      </c>
      <c r="F157" s="200" t="s">
        <v>203</v>
      </c>
      <c r="G157" s="201" t="s">
        <v>204</v>
      </c>
      <c r="H157" s="202">
        <v>480</v>
      </c>
      <c r="I157" s="203"/>
      <c r="J157" s="204">
        <f>ROUND(I157*H157,2)</f>
        <v>0</v>
      </c>
      <c r="K157" s="205"/>
      <c r="L157" s="37"/>
      <c r="M157" s="206" t="s">
        <v>1</v>
      </c>
      <c r="N157" s="207" t="s">
        <v>44</v>
      </c>
      <c r="O157" s="69"/>
      <c r="P157" s="208">
        <f>O157*H157</f>
        <v>0</v>
      </c>
      <c r="Q157" s="208">
        <v>0</v>
      </c>
      <c r="R157" s="208">
        <f>Q157*H157</f>
        <v>0</v>
      </c>
      <c r="S157" s="208">
        <v>0</v>
      </c>
      <c r="T157" s="209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210" t="s">
        <v>143</v>
      </c>
      <c r="AT157" s="210" t="s">
        <v>139</v>
      </c>
      <c r="AU157" s="210" t="s">
        <v>89</v>
      </c>
      <c r="AY157" s="15" t="s">
        <v>137</v>
      </c>
      <c r="BE157" s="211">
        <f>IF(N157="základní",J157,0)</f>
        <v>0</v>
      </c>
      <c r="BF157" s="211">
        <f>IF(N157="snížená",J157,0)</f>
        <v>0</v>
      </c>
      <c r="BG157" s="211">
        <f>IF(N157="zákl. přenesená",J157,0)</f>
        <v>0</v>
      </c>
      <c r="BH157" s="211">
        <f>IF(N157="sníž. přenesená",J157,0)</f>
        <v>0</v>
      </c>
      <c r="BI157" s="211">
        <f>IF(N157="nulová",J157,0)</f>
        <v>0</v>
      </c>
      <c r="BJ157" s="15" t="s">
        <v>87</v>
      </c>
      <c r="BK157" s="211">
        <f>ROUND(I157*H157,2)</f>
        <v>0</v>
      </c>
      <c r="BL157" s="15" t="s">
        <v>143</v>
      </c>
      <c r="BM157" s="210" t="s">
        <v>205</v>
      </c>
    </row>
    <row r="158" spans="1:65" s="13" customFormat="1" ht="11.25">
      <c r="B158" s="212"/>
      <c r="C158" s="213"/>
      <c r="D158" s="214" t="s">
        <v>177</v>
      </c>
      <c r="E158" s="215" t="s">
        <v>1</v>
      </c>
      <c r="F158" s="216" t="s">
        <v>206</v>
      </c>
      <c r="G158" s="213"/>
      <c r="H158" s="217">
        <v>480</v>
      </c>
      <c r="I158" s="218"/>
      <c r="J158" s="213"/>
      <c r="K158" s="213"/>
      <c r="L158" s="219"/>
      <c r="M158" s="220"/>
      <c r="N158" s="221"/>
      <c r="O158" s="221"/>
      <c r="P158" s="221"/>
      <c r="Q158" s="221"/>
      <c r="R158" s="221"/>
      <c r="S158" s="221"/>
      <c r="T158" s="222"/>
      <c r="AT158" s="223" t="s">
        <v>177</v>
      </c>
      <c r="AU158" s="223" t="s">
        <v>89</v>
      </c>
      <c r="AV158" s="13" t="s">
        <v>89</v>
      </c>
      <c r="AW158" s="13" t="s">
        <v>36</v>
      </c>
      <c r="AX158" s="13" t="s">
        <v>87</v>
      </c>
      <c r="AY158" s="223" t="s">
        <v>137</v>
      </c>
    </row>
    <row r="159" spans="1:65" s="2" customFormat="1" ht="24.2" customHeight="1">
      <c r="A159" s="32"/>
      <c r="B159" s="33"/>
      <c r="C159" s="198" t="s">
        <v>207</v>
      </c>
      <c r="D159" s="198" t="s">
        <v>139</v>
      </c>
      <c r="E159" s="199" t="s">
        <v>208</v>
      </c>
      <c r="F159" s="200" t="s">
        <v>209</v>
      </c>
      <c r="G159" s="201" t="s">
        <v>142</v>
      </c>
      <c r="H159" s="202">
        <v>1595</v>
      </c>
      <c r="I159" s="203"/>
      <c r="J159" s="204">
        <f>ROUND(I159*H159,2)</f>
        <v>0</v>
      </c>
      <c r="K159" s="205"/>
      <c r="L159" s="37"/>
      <c r="M159" s="206" t="s">
        <v>1</v>
      </c>
      <c r="N159" s="207" t="s">
        <v>44</v>
      </c>
      <c r="O159" s="69"/>
      <c r="P159" s="208">
        <f>O159*H159</f>
        <v>0</v>
      </c>
      <c r="Q159" s="208">
        <v>0</v>
      </c>
      <c r="R159" s="208">
        <f>Q159*H159</f>
        <v>0</v>
      </c>
      <c r="S159" s="208">
        <v>0</v>
      </c>
      <c r="T159" s="209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210" t="s">
        <v>143</v>
      </c>
      <c r="AT159" s="210" t="s">
        <v>139</v>
      </c>
      <c r="AU159" s="210" t="s">
        <v>89</v>
      </c>
      <c r="AY159" s="15" t="s">
        <v>137</v>
      </c>
      <c r="BE159" s="211">
        <f>IF(N159="základní",J159,0)</f>
        <v>0</v>
      </c>
      <c r="BF159" s="211">
        <f>IF(N159="snížená",J159,0)</f>
        <v>0</v>
      </c>
      <c r="BG159" s="211">
        <f>IF(N159="zákl. přenesená",J159,0)</f>
        <v>0</v>
      </c>
      <c r="BH159" s="211">
        <f>IF(N159="sníž. přenesená",J159,0)</f>
        <v>0</v>
      </c>
      <c r="BI159" s="211">
        <f>IF(N159="nulová",J159,0)</f>
        <v>0</v>
      </c>
      <c r="BJ159" s="15" t="s">
        <v>87</v>
      </c>
      <c r="BK159" s="211">
        <f>ROUND(I159*H159,2)</f>
        <v>0</v>
      </c>
      <c r="BL159" s="15" t="s">
        <v>143</v>
      </c>
      <c r="BM159" s="210" t="s">
        <v>210</v>
      </c>
    </row>
    <row r="160" spans="1:65" s="13" customFormat="1" ht="11.25">
      <c r="B160" s="212"/>
      <c r="C160" s="213"/>
      <c r="D160" s="214" t="s">
        <v>177</v>
      </c>
      <c r="E160" s="215" t="s">
        <v>1</v>
      </c>
      <c r="F160" s="216" t="s">
        <v>211</v>
      </c>
      <c r="G160" s="213"/>
      <c r="H160" s="217">
        <v>1595</v>
      </c>
      <c r="I160" s="218"/>
      <c r="J160" s="213"/>
      <c r="K160" s="213"/>
      <c r="L160" s="219"/>
      <c r="M160" s="220"/>
      <c r="N160" s="221"/>
      <c r="O160" s="221"/>
      <c r="P160" s="221"/>
      <c r="Q160" s="221"/>
      <c r="R160" s="221"/>
      <c r="S160" s="221"/>
      <c r="T160" s="222"/>
      <c r="AT160" s="223" t="s">
        <v>177</v>
      </c>
      <c r="AU160" s="223" t="s">
        <v>89</v>
      </c>
      <c r="AV160" s="13" t="s">
        <v>89</v>
      </c>
      <c r="AW160" s="13" t="s">
        <v>36</v>
      </c>
      <c r="AX160" s="13" t="s">
        <v>87</v>
      </c>
      <c r="AY160" s="223" t="s">
        <v>137</v>
      </c>
    </row>
    <row r="161" spans="1:65" s="2" customFormat="1" ht="33" customHeight="1">
      <c r="A161" s="32"/>
      <c r="B161" s="33"/>
      <c r="C161" s="198" t="s">
        <v>212</v>
      </c>
      <c r="D161" s="198" t="s">
        <v>139</v>
      </c>
      <c r="E161" s="199" t="s">
        <v>213</v>
      </c>
      <c r="F161" s="200" t="s">
        <v>214</v>
      </c>
      <c r="G161" s="201" t="s">
        <v>142</v>
      </c>
      <c r="H161" s="202">
        <v>340</v>
      </c>
      <c r="I161" s="203"/>
      <c r="J161" s="204">
        <f>ROUND(I161*H161,2)</f>
        <v>0</v>
      </c>
      <c r="K161" s="205"/>
      <c r="L161" s="37"/>
      <c r="M161" s="206" t="s">
        <v>1</v>
      </c>
      <c r="N161" s="207" t="s">
        <v>44</v>
      </c>
      <c r="O161" s="69"/>
      <c r="P161" s="208">
        <f>O161*H161</f>
        <v>0</v>
      </c>
      <c r="Q161" s="208">
        <v>0</v>
      </c>
      <c r="R161" s="208">
        <f>Q161*H161</f>
        <v>0</v>
      </c>
      <c r="S161" s="208">
        <v>0</v>
      </c>
      <c r="T161" s="209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10" t="s">
        <v>143</v>
      </c>
      <c r="AT161" s="210" t="s">
        <v>139</v>
      </c>
      <c r="AU161" s="210" t="s">
        <v>89</v>
      </c>
      <c r="AY161" s="15" t="s">
        <v>137</v>
      </c>
      <c r="BE161" s="211">
        <f>IF(N161="základní",J161,0)</f>
        <v>0</v>
      </c>
      <c r="BF161" s="211">
        <f>IF(N161="snížená",J161,0)</f>
        <v>0</v>
      </c>
      <c r="BG161" s="211">
        <f>IF(N161="zákl. přenesená",J161,0)</f>
        <v>0</v>
      </c>
      <c r="BH161" s="211">
        <f>IF(N161="sníž. přenesená",J161,0)</f>
        <v>0</v>
      </c>
      <c r="BI161" s="211">
        <f>IF(N161="nulová",J161,0)</f>
        <v>0</v>
      </c>
      <c r="BJ161" s="15" t="s">
        <v>87</v>
      </c>
      <c r="BK161" s="211">
        <f>ROUND(I161*H161,2)</f>
        <v>0</v>
      </c>
      <c r="BL161" s="15" t="s">
        <v>143</v>
      </c>
      <c r="BM161" s="210" t="s">
        <v>215</v>
      </c>
    </row>
    <row r="162" spans="1:65" s="2" customFormat="1" ht="24.2" customHeight="1">
      <c r="A162" s="32"/>
      <c r="B162" s="33"/>
      <c r="C162" s="198" t="s">
        <v>216</v>
      </c>
      <c r="D162" s="198" t="s">
        <v>139</v>
      </c>
      <c r="E162" s="199" t="s">
        <v>217</v>
      </c>
      <c r="F162" s="200" t="s">
        <v>218</v>
      </c>
      <c r="G162" s="201" t="s">
        <v>142</v>
      </c>
      <c r="H162" s="202">
        <v>340</v>
      </c>
      <c r="I162" s="203"/>
      <c r="J162" s="204">
        <f>ROUND(I162*H162,2)</f>
        <v>0</v>
      </c>
      <c r="K162" s="205"/>
      <c r="L162" s="37"/>
      <c r="M162" s="206" t="s">
        <v>1</v>
      </c>
      <c r="N162" s="207" t="s">
        <v>44</v>
      </c>
      <c r="O162" s="69"/>
      <c r="P162" s="208">
        <f>O162*H162</f>
        <v>0</v>
      </c>
      <c r="Q162" s="208">
        <v>0</v>
      </c>
      <c r="R162" s="208">
        <f>Q162*H162</f>
        <v>0</v>
      </c>
      <c r="S162" s="208">
        <v>0</v>
      </c>
      <c r="T162" s="209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210" t="s">
        <v>143</v>
      </c>
      <c r="AT162" s="210" t="s">
        <v>139</v>
      </c>
      <c r="AU162" s="210" t="s">
        <v>89</v>
      </c>
      <c r="AY162" s="15" t="s">
        <v>137</v>
      </c>
      <c r="BE162" s="211">
        <f>IF(N162="základní",J162,0)</f>
        <v>0</v>
      </c>
      <c r="BF162" s="211">
        <f>IF(N162="snížená",J162,0)</f>
        <v>0</v>
      </c>
      <c r="BG162" s="211">
        <f>IF(N162="zákl. přenesená",J162,0)</f>
        <v>0</v>
      </c>
      <c r="BH162" s="211">
        <f>IF(N162="sníž. přenesená",J162,0)</f>
        <v>0</v>
      </c>
      <c r="BI162" s="211">
        <f>IF(N162="nulová",J162,0)</f>
        <v>0</v>
      </c>
      <c r="BJ162" s="15" t="s">
        <v>87</v>
      </c>
      <c r="BK162" s="211">
        <f>ROUND(I162*H162,2)</f>
        <v>0</v>
      </c>
      <c r="BL162" s="15" t="s">
        <v>143</v>
      </c>
      <c r="BM162" s="210" t="s">
        <v>219</v>
      </c>
    </row>
    <row r="163" spans="1:65" s="2" customFormat="1" ht="16.5" customHeight="1">
      <c r="A163" s="32"/>
      <c r="B163" s="33"/>
      <c r="C163" s="224" t="s">
        <v>220</v>
      </c>
      <c r="D163" s="224" t="s">
        <v>221</v>
      </c>
      <c r="E163" s="225" t="s">
        <v>222</v>
      </c>
      <c r="F163" s="226" t="s">
        <v>223</v>
      </c>
      <c r="G163" s="227" t="s">
        <v>224</v>
      </c>
      <c r="H163" s="228">
        <v>6.8</v>
      </c>
      <c r="I163" s="229"/>
      <c r="J163" s="230">
        <f>ROUND(I163*H163,2)</f>
        <v>0</v>
      </c>
      <c r="K163" s="231"/>
      <c r="L163" s="232"/>
      <c r="M163" s="233" t="s">
        <v>1</v>
      </c>
      <c r="N163" s="234" t="s">
        <v>44</v>
      </c>
      <c r="O163" s="69"/>
      <c r="P163" s="208">
        <f>O163*H163</f>
        <v>0</v>
      </c>
      <c r="Q163" s="208">
        <v>1E-3</v>
      </c>
      <c r="R163" s="208">
        <f>Q163*H163</f>
        <v>6.7999999999999996E-3</v>
      </c>
      <c r="S163" s="208">
        <v>0</v>
      </c>
      <c r="T163" s="209">
        <f>S163*H163</f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210" t="s">
        <v>168</v>
      </c>
      <c r="AT163" s="210" t="s">
        <v>221</v>
      </c>
      <c r="AU163" s="210" t="s">
        <v>89</v>
      </c>
      <c r="AY163" s="15" t="s">
        <v>137</v>
      </c>
      <c r="BE163" s="211">
        <f>IF(N163="základní",J163,0)</f>
        <v>0</v>
      </c>
      <c r="BF163" s="211">
        <f>IF(N163="snížená",J163,0)</f>
        <v>0</v>
      </c>
      <c r="BG163" s="211">
        <f>IF(N163="zákl. přenesená",J163,0)</f>
        <v>0</v>
      </c>
      <c r="BH163" s="211">
        <f>IF(N163="sníž. přenesená",J163,0)</f>
        <v>0</v>
      </c>
      <c r="BI163" s="211">
        <f>IF(N163="nulová",J163,0)</f>
        <v>0</v>
      </c>
      <c r="BJ163" s="15" t="s">
        <v>87</v>
      </c>
      <c r="BK163" s="211">
        <f>ROUND(I163*H163,2)</f>
        <v>0</v>
      </c>
      <c r="BL163" s="15" t="s">
        <v>143</v>
      </c>
      <c r="BM163" s="210" t="s">
        <v>225</v>
      </c>
    </row>
    <row r="164" spans="1:65" s="13" customFormat="1" ht="11.25">
      <c r="B164" s="212"/>
      <c r="C164" s="213"/>
      <c r="D164" s="214" t="s">
        <v>177</v>
      </c>
      <c r="E164" s="213"/>
      <c r="F164" s="216" t="s">
        <v>226</v>
      </c>
      <c r="G164" s="213"/>
      <c r="H164" s="217">
        <v>6.8</v>
      </c>
      <c r="I164" s="218"/>
      <c r="J164" s="213"/>
      <c r="K164" s="213"/>
      <c r="L164" s="219"/>
      <c r="M164" s="220"/>
      <c r="N164" s="221"/>
      <c r="O164" s="221"/>
      <c r="P164" s="221"/>
      <c r="Q164" s="221"/>
      <c r="R164" s="221"/>
      <c r="S164" s="221"/>
      <c r="T164" s="222"/>
      <c r="AT164" s="223" t="s">
        <v>177</v>
      </c>
      <c r="AU164" s="223" t="s">
        <v>89</v>
      </c>
      <c r="AV164" s="13" t="s">
        <v>89</v>
      </c>
      <c r="AW164" s="13" t="s">
        <v>4</v>
      </c>
      <c r="AX164" s="13" t="s">
        <v>87</v>
      </c>
      <c r="AY164" s="223" t="s">
        <v>137</v>
      </c>
    </row>
    <row r="165" spans="1:65" s="12" customFormat="1" ht="22.9" customHeight="1">
      <c r="B165" s="182"/>
      <c r="C165" s="183"/>
      <c r="D165" s="184" t="s">
        <v>78</v>
      </c>
      <c r="E165" s="196" t="s">
        <v>89</v>
      </c>
      <c r="F165" s="196" t="s">
        <v>227</v>
      </c>
      <c r="G165" s="183"/>
      <c r="H165" s="183"/>
      <c r="I165" s="186"/>
      <c r="J165" s="197">
        <f>BK165</f>
        <v>0</v>
      </c>
      <c r="K165" s="183"/>
      <c r="L165" s="188"/>
      <c r="M165" s="189"/>
      <c r="N165" s="190"/>
      <c r="O165" s="190"/>
      <c r="P165" s="191">
        <f>SUM(P166:P167)</f>
        <v>0</v>
      </c>
      <c r="Q165" s="190"/>
      <c r="R165" s="191">
        <f>SUM(R166:R167)</f>
        <v>62.360700000000001</v>
      </c>
      <c r="S165" s="190"/>
      <c r="T165" s="192">
        <f>SUM(T166:T167)</f>
        <v>0</v>
      </c>
      <c r="AR165" s="193" t="s">
        <v>87</v>
      </c>
      <c r="AT165" s="194" t="s">
        <v>78</v>
      </c>
      <c r="AU165" s="194" t="s">
        <v>87</v>
      </c>
      <c r="AY165" s="193" t="s">
        <v>137</v>
      </c>
      <c r="BK165" s="195">
        <f>SUM(BK166:BK167)</f>
        <v>0</v>
      </c>
    </row>
    <row r="166" spans="1:65" s="2" customFormat="1" ht="37.9" customHeight="1">
      <c r="A166" s="32"/>
      <c r="B166" s="33"/>
      <c r="C166" s="198" t="s">
        <v>228</v>
      </c>
      <c r="D166" s="198" t="s">
        <v>139</v>
      </c>
      <c r="E166" s="199" t="s">
        <v>229</v>
      </c>
      <c r="F166" s="200" t="s">
        <v>230</v>
      </c>
      <c r="G166" s="201" t="s">
        <v>162</v>
      </c>
      <c r="H166" s="202">
        <v>170</v>
      </c>
      <c r="I166" s="203"/>
      <c r="J166" s="204">
        <f>ROUND(I166*H166,2)</f>
        <v>0</v>
      </c>
      <c r="K166" s="205"/>
      <c r="L166" s="37"/>
      <c r="M166" s="206" t="s">
        <v>1</v>
      </c>
      <c r="N166" s="207" t="s">
        <v>44</v>
      </c>
      <c r="O166" s="69"/>
      <c r="P166" s="208">
        <f>O166*H166</f>
        <v>0</v>
      </c>
      <c r="Q166" s="208">
        <v>0.27411000000000002</v>
      </c>
      <c r="R166" s="208">
        <f>Q166*H166</f>
        <v>46.598700000000001</v>
      </c>
      <c r="S166" s="208">
        <v>0</v>
      </c>
      <c r="T166" s="209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210" t="s">
        <v>143</v>
      </c>
      <c r="AT166" s="210" t="s">
        <v>139</v>
      </c>
      <c r="AU166" s="210" t="s">
        <v>89</v>
      </c>
      <c r="AY166" s="15" t="s">
        <v>137</v>
      </c>
      <c r="BE166" s="211">
        <f>IF(N166="základní",J166,0)</f>
        <v>0</v>
      </c>
      <c r="BF166" s="211">
        <f>IF(N166="snížená",J166,0)</f>
        <v>0</v>
      </c>
      <c r="BG166" s="211">
        <f>IF(N166="zákl. přenesená",J166,0)</f>
        <v>0</v>
      </c>
      <c r="BH166" s="211">
        <f>IF(N166="sníž. přenesená",J166,0)</f>
        <v>0</v>
      </c>
      <c r="BI166" s="211">
        <f>IF(N166="nulová",J166,0)</f>
        <v>0</v>
      </c>
      <c r="BJ166" s="15" t="s">
        <v>87</v>
      </c>
      <c r="BK166" s="211">
        <f>ROUND(I166*H166,2)</f>
        <v>0</v>
      </c>
      <c r="BL166" s="15" t="s">
        <v>143</v>
      </c>
      <c r="BM166" s="210" t="s">
        <v>231</v>
      </c>
    </row>
    <row r="167" spans="1:65" s="2" customFormat="1" ht="37.9" customHeight="1">
      <c r="A167" s="32"/>
      <c r="B167" s="33"/>
      <c r="C167" s="198" t="s">
        <v>7</v>
      </c>
      <c r="D167" s="198" t="s">
        <v>139</v>
      </c>
      <c r="E167" s="199" t="s">
        <v>232</v>
      </c>
      <c r="F167" s="200" t="s">
        <v>233</v>
      </c>
      <c r="G167" s="201" t="s">
        <v>162</v>
      </c>
      <c r="H167" s="202">
        <v>50</v>
      </c>
      <c r="I167" s="203"/>
      <c r="J167" s="204">
        <f>ROUND(I167*H167,2)</f>
        <v>0</v>
      </c>
      <c r="K167" s="205"/>
      <c r="L167" s="37"/>
      <c r="M167" s="206" t="s">
        <v>1</v>
      </c>
      <c r="N167" s="207" t="s">
        <v>44</v>
      </c>
      <c r="O167" s="69"/>
      <c r="P167" s="208">
        <f>O167*H167</f>
        <v>0</v>
      </c>
      <c r="Q167" s="208">
        <v>0.31524000000000002</v>
      </c>
      <c r="R167" s="208">
        <f>Q167*H167</f>
        <v>15.762</v>
      </c>
      <c r="S167" s="208">
        <v>0</v>
      </c>
      <c r="T167" s="209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10" t="s">
        <v>143</v>
      </c>
      <c r="AT167" s="210" t="s">
        <v>139</v>
      </c>
      <c r="AU167" s="210" t="s">
        <v>89</v>
      </c>
      <c r="AY167" s="15" t="s">
        <v>137</v>
      </c>
      <c r="BE167" s="211">
        <f>IF(N167="základní",J167,0)</f>
        <v>0</v>
      </c>
      <c r="BF167" s="211">
        <f>IF(N167="snížená",J167,0)</f>
        <v>0</v>
      </c>
      <c r="BG167" s="211">
        <f>IF(N167="zákl. přenesená",J167,0)</f>
        <v>0</v>
      </c>
      <c r="BH167" s="211">
        <f>IF(N167="sníž. přenesená",J167,0)</f>
        <v>0</v>
      </c>
      <c r="BI167" s="211">
        <f>IF(N167="nulová",J167,0)</f>
        <v>0</v>
      </c>
      <c r="BJ167" s="15" t="s">
        <v>87</v>
      </c>
      <c r="BK167" s="211">
        <f>ROUND(I167*H167,2)</f>
        <v>0</v>
      </c>
      <c r="BL167" s="15" t="s">
        <v>143</v>
      </c>
      <c r="BM167" s="210" t="s">
        <v>234</v>
      </c>
    </row>
    <row r="168" spans="1:65" s="12" customFormat="1" ht="22.9" customHeight="1">
      <c r="B168" s="182"/>
      <c r="C168" s="183"/>
      <c r="D168" s="184" t="s">
        <v>78</v>
      </c>
      <c r="E168" s="196" t="s">
        <v>143</v>
      </c>
      <c r="F168" s="196" t="s">
        <v>235</v>
      </c>
      <c r="G168" s="183"/>
      <c r="H168" s="183"/>
      <c r="I168" s="186"/>
      <c r="J168" s="197">
        <f>BK168</f>
        <v>0</v>
      </c>
      <c r="K168" s="183"/>
      <c r="L168" s="188"/>
      <c r="M168" s="189"/>
      <c r="N168" s="190"/>
      <c r="O168" s="190"/>
      <c r="P168" s="191">
        <f>P169</f>
        <v>0</v>
      </c>
      <c r="Q168" s="190"/>
      <c r="R168" s="191">
        <f>R169</f>
        <v>3.7835999999999999</v>
      </c>
      <c r="S168" s="190"/>
      <c r="T168" s="192">
        <f>T169</f>
        <v>0</v>
      </c>
      <c r="AR168" s="193" t="s">
        <v>87</v>
      </c>
      <c r="AT168" s="194" t="s">
        <v>78</v>
      </c>
      <c r="AU168" s="194" t="s">
        <v>87</v>
      </c>
      <c r="AY168" s="193" t="s">
        <v>137</v>
      </c>
      <c r="BK168" s="195">
        <f>BK169</f>
        <v>0</v>
      </c>
    </row>
    <row r="169" spans="1:65" s="2" customFormat="1" ht="24.2" customHeight="1">
      <c r="A169" s="32"/>
      <c r="B169" s="33"/>
      <c r="C169" s="198" t="s">
        <v>236</v>
      </c>
      <c r="D169" s="198" t="s">
        <v>139</v>
      </c>
      <c r="E169" s="199" t="s">
        <v>237</v>
      </c>
      <c r="F169" s="200" t="s">
        <v>238</v>
      </c>
      <c r="G169" s="201" t="s">
        <v>162</v>
      </c>
      <c r="H169" s="202">
        <v>9</v>
      </c>
      <c r="I169" s="203"/>
      <c r="J169" s="204">
        <f>ROUND(I169*H169,2)</f>
        <v>0</v>
      </c>
      <c r="K169" s="205"/>
      <c r="L169" s="37"/>
      <c r="M169" s="206" t="s">
        <v>1</v>
      </c>
      <c r="N169" s="207" t="s">
        <v>44</v>
      </c>
      <c r="O169" s="69"/>
      <c r="P169" s="208">
        <f>O169*H169</f>
        <v>0</v>
      </c>
      <c r="Q169" s="208">
        <v>0.4204</v>
      </c>
      <c r="R169" s="208">
        <f>Q169*H169</f>
        <v>3.7835999999999999</v>
      </c>
      <c r="S169" s="208">
        <v>0</v>
      </c>
      <c r="T169" s="209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210" t="s">
        <v>143</v>
      </c>
      <c r="AT169" s="210" t="s">
        <v>139</v>
      </c>
      <c r="AU169" s="210" t="s">
        <v>89</v>
      </c>
      <c r="AY169" s="15" t="s">
        <v>137</v>
      </c>
      <c r="BE169" s="211">
        <f>IF(N169="základní",J169,0)</f>
        <v>0</v>
      </c>
      <c r="BF169" s="211">
        <f>IF(N169="snížená",J169,0)</f>
        <v>0</v>
      </c>
      <c r="BG169" s="211">
        <f>IF(N169="zákl. přenesená",J169,0)</f>
        <v>0</v>
      </c>
      <c r="BH169" s="211">
        <f>IF(N169="sníž. přenesená",J169,0)</f>
        <v>0</v>
      </c>
      <c r="BI169" s="211">
        <f>IF(N169="nulová",J169,0)</f>
        <v>0</v>
      </c>
      <c r="BJ169" s="15" t="s">
        <v>87</v>
      </c>
      <c r="BK169" s="211">
        <f>ROUND(I169*H169,2)</f>
        <v>0</v>
      </c>
      <c r="BL169" s="15" t="s">
        <v>143</v>
      </c>
      <c r="BM169" s="210" t="s">
        <v>239</v>
      </c>
    </row>
    <row r="170" spans="1:65" s="12" customFormat="1" ht="22.9" customHeight="1">
      <c r="B170" s="182"/>
      <c r="C170" s="183"/>
      <c r="D170" s="184" t="s">
        <v>78</v>
      </c>
      <c r="E170" s="196" t="s">
        <v>155</v>
      </c>
      <c r="F170" s="196" t="s">
        <v>240</v>
      </c>
      <c r="G170" s="183"/>
      <c r="H170" s="183"/>
      <c r="I170" s="186"/>
      <c r="J170" s="197">
        <f>BK170</f>
        <v>0</v>
      </c>
      <c r="K170" s="183"/>
      <c r="L170" s="188"/>
      <c r="M170" s="189"/>
      <c r="N170" s="190"/>
      <c r="O170" s="190"/>
      <c r="P170" s="191">
        <f>SUM(P171:P194)</f>
        <v>0</v>
      </c>
      <c r="Q170" s="190"/>
      <c r="R170" s="191">
        <f>SUM(R171:R194)</f>
        <v>1148.1542999999999</v>
      </c>
      <c r="S170" s="190"/>
      <c r="T170" s="192">
        <f>SUM(T171:T194)</f>
        <v>0</v>
      </c>
      <c r="AR170" s="193" t="s">
        <v>87</v>
      </c>
      <c r="AT170" s="194" t="s">
        <v>78</v>
      </c>
      <c r="AU170" s="194" t="s">
        <v>87</v>
      </c>
      <c r="AY170" s="193" t="s">
        <v>137</v>
      </c>
      <c r="BK170" s="195">
        <f>SUM(BK171:BK194)</f>
        <v>0</v>
      </c>
    </row>
    <row r="171" spans="1:65" s="2" customFormat="1" ht="16.5" customHeight="1">
      <c r="A171" s="32"/>
      <c r="B171" s="33"/>
      <c r="C171" s="198" t="s">
        <v>241</v>
      </c>
      <c r="D171" s="198" t="s">
        <v>139</v>
      </c>
      <c r="E171" s="199" t="s">
        <v>242</v>
      </c>
      <c r="F171" s="200" t="s">
        <v>243</v>
      </c>
      <c r="G171" s="201" t="s">
        <v>142</v>
      </c>
      <c r="H171" s="202">
        <v>1500</v>
      </c>
      <c r="I171" s="203"/>
      <c r="J171" s="204">
        <f>ROUND(I171*H171,2)</f>
        <v>0</v>
      </c>
      <c r="K171" s="205"/>
      <c r="L171" s="37"/>
      <c r="M171" s="206" t="s">
        <v>1</v>
      </c>
      <c r="N171" s="207" t="s">
        <v>44</v>
      </c>
      <c r="O171" s="69"/>
      <c r="P171" s="208">
        <f>O171*H171</f>
        <v>0</v>
      </c>
      <c r="Q171" s="208">
        <v>0</v>
      </c>
      <c r="R171" s="208">
        <f>Q171*H171</f>
        <v>0</v>
      </c>
      <c r="S171" s="208">
        <v>0</v>
      </c>
      <c r="T171" s="209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10" t="s">
        <v>143</v>
      </c>
      <c r="AT171" s="210" t="s">
        <v>139</v>
      </c>
      <c r="AU171" s="210" t="s">
        <v>89</v>
      </c>
      <c r="AY171" s="15" t="s">
        <v>137</v>
      </c>
      <c r="BE171" s="211">
        <f>IF(N171="základní",J171,0)</f>
        <v>0</v>
      </c>
      <c r="BF171" s="211">
        <f>IF(N171="snížená",J171,0)</f>
        <v>0</v>
      </c>
      <c r="BG171" s="211">
        <f>IF(N171="zákl. přenesená",J171,0)</f>
        <v>0</v>
      </c>
      <c r="BH171" s="211">
        <f>IF(N171="sníž. přenesená",J171,0)</f>
        <v>0</v>
      </c>
      <c r="BI171" s="211">
        <f>IF(N171="nulová",J171,0)</f>
        <v>0</v>
      </c>
      <c r="BJ171" s="15" t="s">
        <v>87</v>
      </c>
      <c r="BK171" s="211">
        <f>ROUND(I171*H171,2)</f>
        <v>0</v>
      </c>
      <c r="BL171" s="15" t="s">
        <v>143</v>
      </c>
      <c r="BM171" s="210" t="s">
        <v>244</v>
      </c>
    </row>
    <row r="172" spans="1:65" s="2" customFormat="1" ht="48.75">
      <c r="A172" s="32"/>
      <c r="B172" s="33"/>
      <c r="C172" s="34"/>
      <c r="D172" s="214" t="s">
        <v>245</v>
      </c>
      <c r="E172" s="34"/>
      <c r="F172" s="235" t="s">
        <v>246</v>
      </c>
      <c r="G172" s="34"/>
      <c r="H172" s="34"/>
      <c r="I172" s="165"/>
      <c r="J172" s="34"/>
      <c r="K172" s="34"/>
      <c r="L172" s="37"/>
      <c r="M172" s="236"/>
      <c r="N172" s="237"/>
      <c r="O172" s="69"/>
      <c r="P172" s="69"/>
      <c r="Q172" s="69"/>
      <c r="R172" s="69"/>
      <c r="S172" s="69"/>
      <c r="T172" s="70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T172" s="15" t="s">
        <v>245</v>
      </c>
      <c r="AU172" s="15" t="s">
        <v>89</v>
      </c>
    </row>
    <row r="173" spans="1:65" s="2" customFormat="1" ht="24.2" customHeight="1">
      <c r="A173" s="32"/>
      <c r="B173" s="33"/>
      <c r="C173" s="198" t="s">
        <v>247</v>
      </c>
      <c r="D173" s="198" t="s">
        <v>139</v>
      </c>
      <c r="E173" s="199" t="s">
        <v>248</v>
      </c>
      <c r="F173" s="200" t="s">
        <v>249</v>
      </c>
      <c r="G173" s="201" t="s">
        <v>142</v>
      </c>
      <c r="H173" s="202">
        <v>2600</v>
      </c>
      <c r="I173" s="203"/>
      <c r="J173" s="204">
        <f>ROUND(I173*H173,2)</f>
        <v>0</v>
      </c>
      <c r="K173" s="205"/>
      <c r="L173" s="37"/>
      <c r="M173" s="206" t="s">
        <v>1</v>
      </c>
      <c r="N173" s="207" t="s">
        <v>44</v>
      </c>
      <c r="O173" s="69"/>
      <c r="P173" s="208">
        <f>O173*H173</f>
        <v>0</v>
      </c>
      <c r="Q173" s="208">
        <v>0.34499999999999997</v>
      </c>
      <c r="R173" s="208">
        <f>Q173*H173</f>
        <v>896.99999999999989</v>
      </c>
      <c r="S173" s="208">
        <v>0</v>
      </c>
      <c r="T173" s="209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210" t="s">
        <v>143</v>
      </c>
      <c r="AT173" s="210" t="s">
        <v>139</v>
      </c>
      <c r="AU173" s="210" t="s">
        <v>89</v>
      </c>
      <c r="AY173" s="15" t="s">
        <v>137</v>
      </c>
      <c r="BE173" s="211">
        <f>IF(N173="základní",J173,0)</f>
        <v>0</v>
      </c>
      <c r="BF173" s="211">
        <f>IF(N173="snížená",J173,0)</f>
        <v>0</v>
      </c>
      <c r="BG173" s="211">
        <f>IF(N173="zákl. přenesená",J173,0)</f>
        <v>0</v>
      </c>
      <c r="BH173" s="211">
        <f>IF(N173="sníž. přenesená",J173,0)</f>
        <v>0</v>
      </c>
      <c r="BI173" s="211">
        <f>IF(N173="nulová",J173,0)</f>
        <v>0</v>
      </c>
      <c r="BJ173" s="15" t="s">
        <v>87</v>
      </c>
      <c r="BK173" s="211">
        <f>ROUND(I173*H173,2)</f>
        <v>0</v>
      </c>
      <c r="BL173" s="15" t="s">
        <v>143</v>
      </c>
      <c r="BM173" s="210" t="s">
        <v>250</v>
      </c>
    </row>
    <row r="174" spans="1:65" s="2" customFormat="1" ht="19.5">
      <c r="A174" s="32"/>
      <c r="B174" s="33"/>
      <c r="C174" s="34"/>
      <c r="D174" s="214" t="s">
        <v>245</v>
      </c>
      <c r="E174" s="34"/>
      <c r="F174" s="235" t="s">
        <v>251</v>
      </c>
      <c r="G174" s="34"/>
      <c r="H174" s="34"/>
      <c r="I174" s="165"/>
      <c r="J174" s="34"/>
      <c r="K174" s="34"/>
      <c r="L174" s="37"/>
      <c r="M174" s="236"/>
      <c r="N174" s="237"/>
      <c r="O174" s="69"/>
      <c r="P174" s="69"/>
      <c r="Q174" s="69"/>
      <c r="R174" s="69"/>
      <c r="S174" s="69"/>
      <c r="T174" s="70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T174" s="15" t="s">
        <v>245</v>
      </c>
      <c r="AU174" s="15" t="s">
        <v>89</v>
      </c>
    </row>
    <row r="175" spans="1:65" s="13" customFormat="1" ht="11.25">
      <c r="B175" s="212"/>
      <c r="C175" s="213"/>
      <c r="D175" s="214" t="s">
        <v>177</v>
      </c>
      <c r="E175" s="215" t="s">
        <v>1</v>
      </c>
      <c r="F175" s="216" t="s">
        <v>252</v>
      </c>
      <c r="G175" s="213"/>
      <c r="H175" s="217">
        <v>2600</v>
      </c>
      <c r="I175" s="218"/>
      <c r="J175" s="213"/>
      <c r="K175" s="213"/>
      <c r="L175" s="219"/>
      <c r="M175" s="220"/>
      <c r="N175" s="221"/>
      <c r="O175" s="221"/>
      <c r="P175" s="221"/>
      <c r="Q175" s="221"/>
      <c r="R175" s="221"/>
      <c r="S175" s="221"/>
      <c r="T175" s="222"/>
      <c r="AT175" s="223" t="s">
        <v>177</v>
      </c>
      <c r="AU175" s="223" t="s">
        <v>89</v>
      </c>
      <c r="AV175" s="13" t="s">
        <v>89</v>
      </c>
      <c r="AW175" s="13" t="s">
        <v>36</v>
      </c>
      <c r="AX175" s="13" t="s">
        <v>87</v>
      </c>
      <c r="AY175" s="223" t="s">
        <v>137</v>
      </c>
    </row>
    <row r="176" spans="1:65" s="2" customFormat="1" ht="24.2" customHeight="1">
      <c r="A176" s="32"/>
      <c r="B176" s="33"/>
      <c r="C176" s="198" t="s">
        <v>253</v>
      </c>
      <c r="D176" s="198" t="s">
        <v>139</v>
      </c>
      <c r="E176" s="199" t="s">
        <v>254</v>
      </c>
      <c r="F176" s="200" t="s">
        <v>255</v>
      </c>
      <c r="G176" s="201" t="s">
        <v>142</v>
      </c>
      <c r="H176" s="202">
        <v>295</v>
      </c>
      <c r="I176" s="203"/>
      <c r="J176" s="204">
        <f>ROUND(I176*H176,2)</f>
        <v>0</v>
      </c>
      <c r="K176" s="205"/>
      <c r="L176" s="37"/>
      <c r="M176" s="206" t="s">
        <v>1</v>
      </c>
      <c r="N176" s="207" t="s">
        <v>44</v>
      </c>
      <c r="O176" s="69"/>
      <c r="P176" s="208">
        <f>O176*H176</f>
        <v>0</v>
      </c>
      <c r="Q176" s="208">
        <v>0.57499999999999996</v>
      </c>
      <c r="R176" s="208">
        <f>Q176*H176</f>
        <v>169.625</v>
      </c>
      <c r="S176" s="208">
        <v>0</v>
      </c>
      <c r="T176" s="209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210" t="s">
        <v>143</v>
      </c>
      <c r="AT176" s="210" t="s">
        <v>139</v>
      </c>
      <c r="AU176" s="210" t="s">
        <v>89</v>
      </c>
      <c r="AY176" s="15" t="s">
        <v>137</v>
      </c>
      <c r="BE176" s="211">
        <f>IF(N176="základní",J176,0)</f>
        <v>0</v>
      </c>
      <c r="BF176" s="211">
        <f>IF(N176="snížená",J176,0)</f>
        <v>0</v>
      </c>
      <c r="BG176" s="211">
        <f>IF(N176="zákl. přenesená",J176,0)</f>
        <v>0</v>
      </c>
      <c r="BH176" s="211">
        <f>IF(N176="sníž. přenesená",J176,0)</f>
        <v>0</v>
      </c>
      <c r="BI176" s="211">
        <f>IF(N176="nulová",J176,0)</f>
        <v>0</v>
      </c>
      <c r="BJ176" s="15" t="s">
        <v>87</v>
      </c>
      <c r="BK176" s="211">
        <f>ROUND(I176*H176,2)</f>
        <v>0</v>
      </c>
      <c r="BL176" s="15" t="s">
        <v>143</v>
      </c>
      <c r="BM176" s="210" t="s">
        <v>256</v>
      </c>
    </row>
    <row r="177" spans="1:65" s="2" customFormat="1" ht="19.5">
      <c r="A177" s="32"/>
      <c r="B177" s="33"/>
      <c r="C177" s="34"/>
      <c r="D177" s="214" t="s">
        <v>245</v>
      </c>
      <c r="E177" s="34"/>
      <c r="F177" s="235" t="s">
        <v>257</v>
      </c>
      <c r="G177" s="34"/>
      <c r="H177" s="34"/>
      <c r="I177" s="165"/>
      <c r="J177" s="34"/>
      <c r="K177" s="34"/>
      <c r="L177" s="37"/>
      <c r="M177" s="236"/>
      <c r="N177" s="237"/>
      <c r="O177" s="69"/>
      <c r="P177" s="69"/>
      <c r="Q177" s="69"/>
      <c r="R177" s="69"/>
      <c r="S177" s="69"/>
      <c r="T177" s="70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T177" s="15" t="s">
        <v>245</v>
      </c>
      <c r="AU177" s="15" t="s">
        <v>89</v>
      </c>
    </row>
    <row r="178" spans="1:65" s="13" customFormat="1" ht="11.25">
      <c r="B178" s="212"/>
      <c r="C178" s="213"/>
      <c r="D178" s="214" t="s">
        <v>177</v>
      </c>
      <c r="E178" s="215" t="s">
        <v>1</v>
      </c>
      <c r="F178" s="216" t="s">
        <v>258</v>
      </c>
      <c r="G178" s="213"/>
      <c r="H178" s="217">
        <v>295</v>
      </c>
      <c r="I178" s="218"/>
      <c r="J178" s="213"/>
      <c r="K178" s="213"/>
      <c r="L178" s="219"/>
      <c r="M178" s="220"/>
      <c r="N178" s="221"/>
      <c r="O178" s="221"/>
      <c r="P178" s="221"/>
      <c r="Q178" s="221"/>
      <c r="R178" s="221"/>
      <c r="S178" s="221"/>
      <c r="T178" s="222"/>
      <c r="AT178" s="223" t="s">
        <v>177</v>
      </c>
      <c r="AU178" s="223" t="s">
        <v>89</v>
      </c>
      <c r="AV178" s="13" t="s">
        <v>89</v>
      </c>
      <c r="AW178" s="13" t="s">
        <v>36</v>
      </c>
      <c r="AX178" s="13" t="s">
        <v>87</v>
      </c>
      <c r="AY178" s="223" t="s">
        <v>137</v>
      </c>
    </row>
    <row r="179" spans="1:65" s="2" customFormat="1" ht="24.2" customHeight="1">
      <c r="A179" s="32"/>
      <c r="B179" s="33"/>
      <c r="C179" s="198" t="s">
        <v>259</v>
      </c>
      <c r="D179" s="198" t="s">
        <v>139</v>
      </c>
      <c r="E179" s="199" t="s">
        <v>260</v>
      </c>
      <c r="F179" s="200" t="s">
        <v>261</v>
      </c>
      <c r="G179" s="201" t="s">
        <v>142</v>
      </c>
      <c r="H179" s="202">
        <v>1300</v>
      </c>
      <c r="I179" s="203"/>
      <c r="J179" s="204">
        <f>ROUND(I179*H179,2)</f>
        <v>0</v>
      </c>
      <c r="K179" s="205"/>
      <c r="L179" s="37"/>
      <c r="M179" s="206" t="s">
        <v>1</v>
      </c>
      <c r="N179" s="207" t="s">
        <v>44</v>
      </c>
      <c r="O179" s="69"/>
      <c r="P179" s="208">
        <f>O179*H179</f>
        <v>0</v>
      </c>
      <c r="Q179" s="208">
        <v>0</v>
      </c>
      <c r="R179" s="208">
        <f>Q179*H179</f>
        <v>0</v>
      </c>
      <c r="S179" s="208">
        <v>0</v>
      </c>
      <c r="T179" s="209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210" t="s">
        <v>143</v>
      </c>
      <c r="AT179" s="210" t="s">
        <v>139</v>
      </c>
      <c r="AU179" s="210" t="s">
        <v>89</v>
      </c>
      <c r="AY179" s="15" t="s">
        <v>137</v>
      </c>
      <c r="BE179" s="211">
        <f>IF(N179="základní",J179,0)</f>
        <v>0</v>
      </c>
      <c r="BF179" s="211">
        <f>IF(N179="snížená",J179,0)</f>
        <v>0</v>
      </c>
      <c r="BG179" s="211">
        <f>IF(N179="zákl. přenesená",J179,0)</f>
        <v>0</v>
      </c>
      <c r="BH179" s="211">
        <f>IF(N179="sníž. přenesená",J179,0)</f>
        <v>0</v>
      </c>
      <c r="BI179" s="211">
        <f>IF(N179="nulová",J179,0)</f>
        <v>0</v>
      </c>
      <c r="BJ179" s="15" t="s">
        <v>87</v>
      </c>
      <c r="BK179" s="211">
        <f>ROUND(I179*H179,2)</f>
        <v>0</v>
      </c>
      <c r="BL179" s="15" t="s">
        <v>143</v>
      </c>
      <c r="BM179" s="210" t="s">
        <v>262</v>
      </c>
    </row>
    <row r="180" spans="1:65" s="2" customFormat="1" ht="19.5">
      <c r="A180" s="32"/>
      <c r="B180" s="33"/>
      <c r="C180" s="34"/>
      <c r="D180" s="214" t="s">
        <v>245</v>
      </c>
      <c r="E180" s="34"/>
      <c r="F180" s="235" t="s">
        <v>251</v>
      </c>
      <c r="G180" s="34"/>
      <c r="H180" s="34"/>
      <c r="I180" s="165"/>
      <c r="J180" s="34"/>
      <c r="K180" s="34"/>
      <c r="L180" s="37"/>
      <c r="M180" s="236"/>
      <c r="N180" s="237"/>
      <c r="O180" s="69"/>
      <c r="P180" s="69"/>
      <c r="Q180" s="69"/>
      <c r="R180" s="69"/>
      <c r="S180" s="69"/>
      <c r="T180" s="70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T180" s="15" t="s">
        <v>245</v>
      </c>
      <c r="AU180" s="15" t="s">
        <v>89</v>
      </c>
    </row>
    <row r="181" spans="1:65" s="2" customFormat="1" ht="21.75" customHeight="1">
      <c r="A181" s="32"/>
      <c r="B181" s="33"/>
      <c r="C181" s="198" t="s">
        <v>263</v>
      </c>
      <c r="D181" s="198" t="s">
        <v>139</v>
      </c>
      <c r="E181" s="199" t="s">
        <v>264</v>
      </c>
      <c r="F181" s="200" t="s">
        <v>265</v>
      </c>
      <c r="G181" s="201" t="s">
        <v>142</v>
      </c>
      <c r="H181" s="202">
        <v>1300</v>
      </c>
      <c r="I181" s="203"/>
      <c r="J181" s="204">
        <f>ROUND(I181*H181,2)</f>
        <v>0</v>
      </c>
      <c r="K181" s="205"/>
      <c r="L181" s="37"/>
      <c r="M181" s="206" t="s">
        <v>1</v>
      </c>
      <c r="N181" s="207" t="s">
        <v>44</v>
      </c>
      <c r="O181" s="69"/>
      <c r="P181" s="208">
        <f>O181*H181</f>
        <v>0</v>
      </c>
      <c r="Q181" s="208">
        <v>0</v>
      </c>
      <c r="R181" s="208">
        <f>Q181*H181</f>
        <v>0</v>
      </c>
      <c r="S181" s="208">
        <v>0</v>
      </c>
      <c r="T181" s="209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10" t="s">
        <v>143</v>
      </c>
      <c r="AT181" s="210" t="s">
        <v>139</v>
      </c>
      <c r="AU181" s="210" t="s">
        <v>89</v>
      </c>
      <c r="AY181" s="15" t="s">
        <v>137</v>
      </c>
      <c r="BE181" s="211">
        <f>IF(N181="základní",J181,0)</f>
        <v>0</v>
      </c>
      <c r="BF181" s="211">
        <f>IF(N181="snížená",J181,0)</f>
        <v>0</v>
      </c>
      <c r="BG181" s="211">
        <f>IF(N181="zákl. přenesená",J181,0)</f>
        <v>0</v>
      </c>
      <c r="BH181" s="211">
        <f>IF(N181="sníž. přenesená",J181,0)</f>
        <v>0</v>
      </c>
      <c r="BI181" s="211">
        <f>IF(N181="nulová",J181,0)</f>
        <v>0</v>
      </c>
      <c r="BJ181" s="15" t="s">
        <v>87</v>
      </c>
      <c r="BK181" s="211">
        <f>ROUND(I181*H181,2)</f>
        <v>0</v>
      </c>
      <c r="BL181" s="15" t="s">
        <v>143</v>
      </c>
      <c r="BM181" s="210" t="s">
        <v>266</v>
      </c>
    </row>
    <row r="182" spans="1:65" s="2" customFormat="1" ht="19.5">
      <c r="A182" s="32"/>
      <c r="B182" s="33"/>
      <c r="C182" s="34"/>
      <c r="D182" s="214" t="s">
        <v>245</v>
      </c>
      <c r="E182" s="34"/>
      <c r="F182" s="235" t="s">
        <v>251</v>
      </c>
      <c r="G182" s="34"/>
      <c r="H182" s="34"/>
      <c r="I182" s="165"/>
      <c r="J182" s="34"/>
      <c r="K182" s="34"/>
      <c r="L182" s="37"/>
      <c r="M182" s="236"/>
      <c r="N182" s="237"/>
      <c r="O182" s="69"/>
      <c r="P182" s="69"/>
      <c r="Q182" s="69"/>
      <c r="R182" s="69"/>
      <c r="S182" s="69"/>
      <c r="T182" s="70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T182" s="15" t="s">
        <v>245</v>
      </c>
      <c r="AU182" s="15" t="s">
        <v>89</v>
      </c>
    </row>
    <row r="183" spans="1:65" s="2" customFormat="1" ht="33" customHeight="1">
      <c r="A183" s="32"/>
      <c r="B183" s="33"/>
      <c r="C183" s="198" t="s">
        <v>267</v>
      </c>
      <c r="D183" s="198" t="s">
        <v>139</v>
      </c>
      <c r="E183" s="199" t="s">
        <v>268</v>
      </c>
      <c r="F183" s="200" t="s">
        <v>269</v>
      </c>
      <c r="G183" s="201" t="s">
        <v>142</v>
      </c>
      <c r="H183" s="202">
        <v>1300</v>
      </c>
      <c r="I183" s="203"/>
      <c r="J183" s="204">
        <f>ROUND(I183*H183,2)</f>
        <v>0</v>
      </c>
      <c r="K183" s="205"/>
      <c r="L183" s="37"/>
      <c r="M183" s="206" t="s">
        <v>1</v>
      </c>
      <c r="N183" s="207" t="s">
        <v>44</v>
      </c>
      <c r="O183" s="69"/>
      <c r="P183" s="208">
        <f>O183*H183</f>
        <v>0</v>
      </c>
      <c r="Q183" s="208">
        <v>0</v>
      </c>
      <c r="R183" s="208">
        <f>Q183*H183</f>
        <v>0</v>
      </c>
      <c r="S183" s="208">
        <v>0</v>
      </c>
      <c r="T183" s="209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210" t="s">
        <v>143</v>
      </c>
      <c r="AT183" s="210" t="s">
        <v>139</v>
      </c>
      <c r="AU183" s="210" t="s">
        <v>89</v>
      </c>
      <c r="AY183" s="15" t="s">
        <v>137</v>
      </c>
      <c r="BE183" s="211">
        <f>IF(N183="základní",J183,0)</f>
        <v>0</v>
      </c>
      <c r="BF183" s="211">
        <f>IF(N183="snížená",J183,0)</f>
        <v>0</v>
      </c>
      <c r="BG183" s="211">
        <f>IF(N183="zákl. přenesená",J183,0)</f>
        <v>0</v>
      </c>
      <c r="BH183" s="211">
        <f>IF(N183="sníž. přenesená",J183,0)</f>
        <v>0</v>
      </c>
      <c r="BI183" s="211">
        <f>IF(N183="nulová",J183,0)</f>
        <v>0</v>
      </c>
      <c r="BJ183" s="15" t="s">
        <v>87</v>
      </c>
      <c r="BK183" s="211">
        <f>ROUND(I183*H183,2)</f>
        <v>0</v>
      </c>
      <c r="BL183" s="15" t="s">
        <v>143</v>
      </c>
      <c r="BM183" s="210" t="s">
        <v>270</v>
      </c>
    </row>
    <row r="184" spans="1:65" s="2" customFormat="1" ht="19.5">
      <c r="A184" s="32"/>
      <c r="B184" s="33"/>
      <c r="C184" s="34"/>
      <c r="D184" s="214" t="s">
        <v>245</v>
      </c>
      <c r="E184" s="34"/>
      <c r="F184" s="235" t="s">
        <v>251</v>
      </c>
      <c r="G184" s="34"/>
      <c r="H184" s="34"/>
      <c r="I184" s="165"/>
      <c r="J184" s="34"/>
      <c r="K184" s="34"/>
      <c r="L184" s="37"/>
      <c r="M184" s="236"/>
      <c r="N184" s="237"/>
      <c r="O184" s="69"/>
      <c r="P184" s="69"/>
      <c r="Q184" s="69"/>
      <c r="R184" s="69"/>
      <c r="S184" s="69"/>
      <c r="T184" s="70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T184" s="15" t="s">
        <v>245</v>
      </c>
      <c r="AU184" s="15" t="s">
        <v>89</v>
      </c>
    </row>
    <row r="185" spans="1:65" s="2" customFormat="1" ht="33" customHeight="1">
      <c r="A185" s="32"/>
      <c r="B185" s="33"/>
      <c r="C185" s="198" t="s">
        <v>271</v>
      </c>
      <c r="D185" s="198" t="s">
        <v>139</v>
      </c>
      <c r="E185" s="199" t="s">
        <v>272</v>
      </c>
      <c r="F185" s="200" t="s">
        <v>273</v>
      </c>
      <c r="G185" s="201" t="s">
        <v>142</v>
      </c>
      <c r="H185" s="202">
        <v>1300</v>
      </c>
      <c r="I185" s="203"/>
      <c r="J185" s="204">
        <f>ROUND(I185*H185,2)</f>
        <v>0</v>
      </c>
      <c r="K185" s="205"/>
      <c r="L185" s="37"/>
      <c r="M185" s="206" t="s">
        <v>1</v>
      </c>
      <c r="N185" s="207" t="s">
        <v>44</v>
      </c>
      <c r="O185" s="69"/>
      <c r="P185" s="208">
        <f>O185*H185</f>
        <v>0</v>
      </c>
      <c r="Q185" s="208">
        <v>0</v>
      </c>
      <c r="R185" s="208">
        <f>Q185*H185</f>
        <v>0</v>
      </c>
      <c r="S185" s="208">
        <v>0</v>
      </c>
      <c r="T185" s="209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210" t="s">
        <v>143</v>
      </c>
      <c r="AT185" s="210" t="s">
        <v>139</v>
      </c>
      <c r="AU185" s="210" t="s">
        <v>89</v>
      </c>
      <c r="AY185" s="15" t="s">
        <v>137</v>
      </c>
      <c r="BE185" s="211">
        <f>IF(N185="základní",J185,0)</f>
        <v>0</v>
      </c>
      <c r="BF185" s="211">
        <f>IF(N185="snížená",J185,0)</f>
        <v>0</v>
      </c>
      <c r="BG185" s="211">
        <f>IF(N185="zákl. přenesená",J185,0)</f>
        <v>0</v>
      </c>
      <c r="BH185" s="211">
        <f>IF(N185="sníž. přenesená",J185,0)</f>
        <v>0</v>
      </c>
      <c r="BI185" s="211">
        <f>IF(N185="nulová",J185,0)</f>
        <v>0</v>
      </c>
      <c r="BJ185" s="15" t="s">
        <v>87</v>
      </c>
      <c r="BK185" s="211">
        <f>ROUND(I185*H185,2)</f>
        <v>0</v>
      </c>
      <c r="BL185" s="15" t="s">
        <v>143</v>
      </c>
      <c r="BM185" s="210" t="s">
        <v>274</v>
      </c>
    </row>
    <row r="186" spans="1:65" s="2" customFormat="1" ht="19.5">
      <c r="A186" s="32"/>
      <c r="B186" s="33"/>
      <c r="C186" s="34"/>
      <c r="D186" s="214" t="s">
        <v>245</v>
      </c>
      <c r="E186" s="34"/>
      <c r="F186" s="235" t="s">
        <v>275</v>
      </c>
      <c r="G186" s="34"/>
      <c r="H186" s="34"/>
      <c r="I186" s="165"/>
      <c r="J186" s="34"/>
      <c r="K186" s="34"/>
      <c r="L186" s="37"/>
      <c r="M186" s="236"/>
      <c r="N186" s="237"/>
      <c r="O186" s="69"/>
      <c r="P186" s="69"/>
      <c r="Q186" s="69"/>
      <c r="R186" s="69"/>
      <c r="S186" s="69"/>
      <c r="T186" s="70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T186" s="15" t="s">
        <v>245</v>
      </c>
      <c r="AU186" s="15" t="s">
        <v>89</v>
      </c>
    </row>
    <row r="187" spans="1:65" s="2" customFormat="1" ht="24.2" customHeight="1">
      <c r="A187" s="32"/>
      <c r="B187" s="33"/>
      <c r="C187" s="198" t="s">
        <v>276</v>
      </c>
      <c r="D187" s="198" t="s">
        <v>139</v>
      </c>
      <c r="E187" s="199" t="s">
        <v>277</v>
      </c>
      <c r="F187" s="200" t="s">
        <v>278</v>
      </c>
      <c r="G187" s="201" t="s">
        <v>142</v>
      </c>
      <c r="H187" s="202">
        <v>15</v>
      </c>
      <c r="I187" s="203"/>
      <c r="J187" s="204">
        <f>ROUND(I187*H187,2)</f>
        <v>0</v>
      </c>
      <c r="K187" s="205"/>
      <c r="L187" s="37"/>
      <c r="M187" s="206" t="s">
        <v>1</v>
      </c>
      <c r="N187" s="207" t="s">
        <v>44</v>
      </c>
      <c r="O187" s="69"/>
      <c r="P187" s="208">
        <f>O187*H187</f>
        <v>0</v>
      </c>
      <c r="Q187" s="208">
        <v>0.19536000000000001</v>
      </c>
      <c r="R187" s="208">
        <f>Q187*H187</f>
        <v>2.9304000000000001</v>
      </c>
      <c r="S187" s="208">
        <v>0</v>
      </c>
      <c r="T187" s="209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210" t="s">
        <v>143</v>
      </c>
      <c r="AT187" s="210" t="s">
        <v>139</v>
      </c>
      <c r="AU187" s="210" t="s">
        <v>89</v>
      </c>
      <c r="AY187" s="15" t="s">
        <v>137</v>
      </c>
      <c r="BE187" s="211">
        <f>IF(N187="základní",J187,0)</f>
        <v>0</v>
      </c>
      <c r="BF187" s="211">
        <f>IF(N187="snížená",J187,0)</f>
        <v>0</v>
      </c>
      <c r="BG187" s="211">
        <f>IF(N187="zákl. přenesená",J187,0)</f>
        <v>0</v>
      </c>
      <c r="BH187" s="211">
        <f>IF(N187="sníž. přenesená",J187,0)</f>
        <v>0</v>
      </c>
      <c r="BI187" s="211">
        <f>IF(N187="nulová",J187,0)</f>
        <v>0</v>
      </c>
      <c r="BJ187" s="15" t="s">
        <v>87</v>
      </c>
      <c r="BK187" s="211">
        <f>ROUND(I187*H187,2)</f>
        <v>0</v>
      </c>
      <c r="BL187" s="15" t="s">
        <v>143</v>
      </c>
      <c r="BM187" s="210" t="s">
        <v>279</v>
      </c>
    </row>
    <row r="188" spans="1:65" s="2" customFormat="1" ht="19.5">
      <c r="A188" s="32"/>
      <c r="B188" s="33"/>
      <c r="C188" s="34"/>
      <c r="D188" s="214" t="s">
        <v>245</v>
      </c>
      <c r="E188" s="34"/>
      <c r="F188" s="235" t="s">
        <v>280</v>
      </c>
      <c r="G188" s="34"/>
      <c r="H188" s="34"/>
      <c r="I188" s="165"/>
      <c r="J188" s="34"/>
      <c r="K188" s="34"/>
      <c r="L188" s="37"/>
      <c r="M188" s="236"/>
      <c r="N188" s="237"/>
      <c r="O188" s="69"/>
      <c r="P188" s="69"/>
      <c r="Q188" s="69"/>
      <c r="R188" s="69"/>
      <c r="S188" s="69"/>
      <c r="T188" s="70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T188" s="15" t="s">
        <v>245</v>
      </c>
      <c r="AU188" s="15" t="s">
        <v>89</v>
      </c>
    </row>
    <row r="189" spans="1:65" s="2" customFormat="1" ht="16.5" customHeight="1">
      <c r="A189" s="32"/>
      <c r="B189" s="33"/>
      <c r="C189" s="224" t="s">
        <v>281</v>
      </c>
      <c r="D189" s="224" t="s">
        <v>221</v>
      </c>
      <c r="E189" s="225" t="s">
        <v>282</v>
      </c>
      <c r="F189" s="226" t="s">
        <v>283</v>
      </c>
      <c r="G189" s="227" t="s">
        <v>142</v>
      </c>
      <c r="H189" s="228">
        <v>15</v>
      </c>
      <c r="I189" s="229"/>
      <c r="J189" s="230">
        <f>ROUND(I189*H189,2)</f>
        <v>0</v>
      </c>
      <c r="K189" s="231"/>
      <c r="L189" s="232"/>
      <c r="M189" s="233" t="s">
        <v>1</v>
      </c>
      <c r="N189" s="234" t="s">
        <v>44</v>
      </c>
      <c r="O189" s="69"/>
      <c r="P189" s="208">
        <f>O189*H189</f>
        <v>0</v>
      </c>
      <c r="Q189" s="208">
        <v>0.222</v>
      </c>
      <c r="R189" s="208">
        <f>Q189*H189</f>
        <v>3.33</v>
      </c>
      <c r="S189" s="208">
        <v>0</v>
      </c>
      <c r="T189" s="209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10" t="s">
        <v>168</v>
      </c>
      <c r="AT189" s="210" t="s">
        <v>221</v>
      </c>
      <c r="AU189" s="210" t="s">
        <v>89</v>
      </c>
      <c r="AY189" s="15" t="s">
        <v>137</v>
      </c>
      <c r="BE189" s="211">
        <f>IF(N189="základní",J189,0)</f>
        <v>0</v>
      </c>
      <c r="BF189" s="211">
        <f>IF(N189="snížená",J189,0)</f>
        <v>0</v>
      </c>
      <c r="BG189" s="211">
        <f>IF(N189="zákl. přenesená",J189,0)</f>
        <v>0</v>
      </c>
      <c r="BH189" s="211">
        <f>IF(N189="sníž. přenesená",J189,0)</f>
        <v>0</v>
      </c>
      <c r="BI189" s="211">
        <f>IF(N189="nulová",J189,0)</f>
        <v>0</v>
      </c>
      <c r="BJ189" s="15" t="s">
        <v>87</v>
      </c>
      <c r="BK189" s="211">
        <f>ROUND(I189*H189,2)</f>
        <v>0</v>
      </c>
      <c r="BL189" s="15" t="s">
        <v>143</v>
      </c>
      <c r="BM189" s="210" t="s">
        <v>284</v>
      </c>
    </row>
    <row r="190" spans="1:65" s="2" customFormat="1" ht="19.5">
      <c r="A190" s="32"/>
      <c r="B190" s="33"/>
      <c r="C190" s="34"/>
      <c r="D190" s="214" t="s">
        <v>245</v>
      </c>
      <c r="E190" s="34"/>
      <c r="F190" s="235" t="s">
        <v>280</v>
      </c>
      <c r="G190" s="34"/>
      <c r="H190" s="34"/>
      <c r="I190" s="165"/>
      <c r="J190" s="34"/>
      <c r="K190" s="34"/>
      <c r="L190" s="37"/>
      <c r="M190" s="236"/>
      <c r="N190" s="237"/>
      <c r="O190" s="69"/>
      <c r="P190" s="69"/>
      <c r="Q190" s="69"/>
      <c r="R190" s="69"/>
      <c r="S190" s="69"/>
      <c r="T190" s="70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T190" s="15" t="s">
        <v>245</v>
      </c>
      <c r="AU190" s="15" t="s">
        <v>89</v>
      </c>
    </row>
    <row r="191" spans="1:65" s="2" customFormat="1" ht="33" customHeight="1">
      <c r="A191" s="32"/>
      <c r="B191" s="33"/>
      <c r="C191" s="198" t="s">
        <v>285</v>
      </c>
      <c r="D191" s="198" t="s">
        <v>139</v>
      </c>
      <c r="E191" s="199" t="s">
        <v>286</v>
      </c>
      <c r="F191" s="200" t="s">
        <v>287</v>
      </c>
      <c r="G191" s="201" t="s">
        <v>142</v>
      </c>
      <c r="H191" s="202">
        <v>130</v>
      </c>
      <c r="I191" s="203"/>
      <c r="J191" s="204">
        <f>ROUND(I191*H191,2)</f>
        <v>0</v>
      </c>
      <c r="K191" s="205"/>
      <c r="L191" s="37"/>
      <c r="M191" s="206" t="s">
        <v>1</v>
      </c>
      <c r="N191" s="207" t="s">
        <v>44</v>
      </c>
      <c r="O191" s="69"/>
      <c r="P191" s="208">
        <f>O191*H191</f>
        <v>0</v>
      </c>
      <c r="Q191" s="208">
        <v>0.11162</v>
      </c>
      <c r="R191" s="208">
        <f>Q191*H191</f>
        <v>14.5106</v>
      </c>
      <c r="S191" s="208">
        <v>0</v>
      </c>
      <c r="T191" s="209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10" t="s">
        <v>143</v>
      </c>
      <c r="AT191" s="210" t="s">
        <v>139</v>
      </c>
      <c r="AU191" s="210" t="s">
        <v>89</v>
      </c>
      <c r="AY191" s="15" t="s">
        <v>137</v>
      </c>
      <c r="BE191" s="211">
        <f>IF(N191="základní",J191,0)</f>
        <v>0</v>
      </c>
      <c r="BF191" s="211">
        <f>IF(N191="snížená",J191,0)</f>
        <v>0</v>
      </c>
      <c r="BG191" s="211">
        <f>IF(N191="zákl. přenesená",J191,0)</f>
        <v>0</v>
      </c>
      <c r="BH191" s="211">
        <f>IF(N191="sníž. přenesená",J191,0)</f>
        <v>0</v>
      </c>
      <c r="BI191" s="211">
        <f>IF(N191="nulová",J191,0)</f>
        <v>0</v>
      </c>
      <c r="BJ191" s="15" t="s">
        <v>87</v>
      </c>
      <c r="BK191" s="211">
        <f>ROUND(I191*H191,2)</f>
        <v>0</v>
      </c>
      <c r="BL191" s="15" t="s">
        <v>143</v>
      </c>
      <c r="BM191" s="210" t="s">
        <v>288</v>
      </c>
    </row>
    <row r="192" spans="1:65" s="2" customFormat="1" ht="21.75" customHeight="1">
      <c r="A192" s="32"/>
      <c r="B192" s="33"/>
      <c r="C192" s="224" t="s">
        <v>289</v>
      </c>
      <c r="D192" s="224" t="s">
        <v>221</v>
      </c>
      <c r="E192" s="225" t="s">
        <v>290</v>
      </c>
      <c r="F192" s="226" t="s">
        <v>291</v>
      </c>
      <c r="G192" s="227" t="s">
        <v>142</v>
      </c>
      <c r="H192" s="228">
        <v>130</v>
      </c>
      <c r="I192" s="229"/>
      <c r="J192" s="230">
        <f>ROUND(I192*H192,2)</f>
        <v>0</v>
      </c>
      <c r="K192" s="231"/>
      <c r="L192" s="232"/>
      <c r="M192" s="233" t="s">
        <v>1</v>
      </c>
      <c r="N192" s="234" t="s">
        <v>44</v>
      </c>
      <c r="O192" s="69"/>
      <c r="P192" s="208">
        <f>O192*H192</f>
        <v>0</v>
      </c>
      <c r="Q192" s="208">
        <v>0.17599999999999999</v>
      </c>
      <c r="R192" s="208">
        <f>Q192*H192</f>
        <v>22.88</v>
      </c>
      <c r="S192" s="208">
        <v>0</v>
      </c>
      <c r="T192" s="209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10" t="s">
        <v>168</v>
      </c>
      <c r="AT192" s="210" t="s">
        <v>221</v>
      </c>
      <c r="AU192" s="210" t="s">
        <v>89</v>
      </c>
      <c r="AY192" s="15" t="s">
        <v>137</v>
      </c>
      <c r="BE192" s="211">
        <f>IF(N192="základní",J192,0)</f>
        <v>0</v>
      </c>
      <c r="BF192" s="211">
        <f>IF(N192="snížená",J192,0)</f>
        <v>0</v>
      </c>
      <c r="BG192" s="211">
        <f>IF(N192="zákl. přenesená",J192,0)</f>
        <v>0</v>
      </c>
      <c r="BH192" s="211">
        <f>IF(N192="sníž. přenesená",J192,0)</f>
        <v>0</v>
      </c>
      <c r="BI192" s="211">
        <f>IF(N192="nulová",J192,0)</f>
        <v>0</v>
      </c>
      <c r="BJ192" s="15" t="s">
        <v>87</v>
      </c>
      <c r="BK192" s="211">
        <f>ROUND(I192*H192,2)</f>
        <v>0</v>
      </c>
      <c r="BL192" s="15" t="s">
        <v>143</v>
      </c>
      <c r="BM192" s="210" t="s">
        <v>292</v>
      </c>
    </row>
    <row r="193" spans="1:65" s="2" customFormat="1" ht="24.2" customHeight="1">
      <c r="A193" s="32"/>
      <c r="B193" s="33"/>
      <c r="C193" s="198" t="s">
        <v>293</v>
      </c>
      <c r="D193" s="198" t="s">
        <v>139</v>
      </c>
      <c r="E193" s="199" t="s">
        <v>294</v>
      </c>
      <c r="F193" s="200" t="s">
        <v>295</v>
      </c>
      <c r="G193" s="201" t="s">
        <v>142</v>
      </c>
      <c r="H193" s="202">
        <v>90</v>
      </c>
      <c r="I193" s="203"/>
      <c r="J193" s="204">
        <f>ROUND(I193*H193,2)</f>
        <v>0</v>
      </c>
      <c r="K193" s="205"/>
      <c r="L193" s="37"/>
      <c r="M193" s="206" t="s">
        <v>1</v>
      </c>
      <c r="N193" s="207" t="s">
        <v>44</v>
      </c>
      <c r="O193" s="69"/>
      <c r="P193" s="208">
        <f>O193*H193</f>
        <v>0</v>
      </c>
      <c r="Q193" s="208">
        <v>9.8000000000000004E-2</v>
      </c>
      <c r="R193" s="208">
        <f>Q193*H193</f>
        <v>8.82</v>
      </c>
      <c r="S193" s="208">
        <v>0</v>
      </c>
      <c r="T193" s="209">
        <f>S193*H193</f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210" t="s">
        <v>143</v>
      </c>
      <c r="AT193" s="210" t="s">
        <v>139</v>
      </c>
      <c r="AU193" s="210" t="s">
        <v>89</v>
      </c>
      <c r="AY193" s="15" t="s">
        <v>137</v>
      </c>
      <c r="BE193" s="211">
        <f>IF(N193="základní",J193,0)</f>
        <v>0</v>
      </c>
      <c r="BF193" s="211">
        <f>IF(N193="snížená",J193,0)</f>
        <v>0</v>
      </c>
      <c r="BG193" s="211">
        <f>IF(N193="zákl. přenesená",J193,0)</f>
        <v>0</v>
      </c>
      <c r="BH193" s="211">
        <f>IF(N193="sníž. přenesená",J193,0)</f>
        <v>0</v>
      </c>
      <c r="BI193" s="211">
        <f>IF(N193="nulová",J193,0)</f>
        <v>0</v>
      </c>
      <c r="BJ193" s="15" t="s">
        <v>87</v>
      </c>
      <c r="BK193" s="211">
        <f>ROUND(I193*H193,2)</f>
        <v>0</v>
      </c>
      <c r="BL193" s="15" t="s">
        <v>143</v>
      </c>
      <c r="BM193" s="210" t="s">
        <v>296</v>
      </c>
    </row>
    <row r="194" spans="1:65" s="2" customFormat="1" ht="21.75" customHeight="1">
      <c r="A194" s="32"/>
      <c r="B194" s="33"/>
      <c r="C194" s="224" t="s">
        <v>297</v>
      </c>
      <c r="D194" s="224" t="s">
        <v>221</v>
      </c>
      <c r="E194" s="225" t="s">
        <v>298</v>
      </c>
      <c r="F194" s="226" t="s">
        <v>299</v>
      </c>
      <c r="G194" s="227" t="s">
        <v>142</v>
      </c>
      <c r="H194" s="228">
        <v>90</v>
      </c>
      <c r="I194" s="229"/>
      <c r="J194" s="230">
        <f>ROUND(I194*H194,2)</f>
        <v>0</v>
      </c>
      <c r="K194" s="231"/>
      <c r="L194" s="232"/>
      <c r="M194" s="233" t="s">
        <v>1</v>
      </c>
      <c r="N194" s="234" t="s">
        <v>44</v>
      </c>
      <c r="O194" s="69"/>
      <c r="P194" s="208">
        <f>O194*H194</f>
        <v>0</v>
      </c>
      <c r="Q194" s="208">
        <v>0.32286999999999999</v>
      </c>
      <c r="R194" s="208">
        <f>Q194*H194</f>
        <v>29.058299999999999</v>
      </c>
      <c r="S194" s="208">
        <v>0</v>
      </c>
      <c r="T194" s="209">
        <f>S194*H194</f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210" t="s">
        <v>168</v>
      </c>
      <c r="AT194" s="210" t="s">
        <v>221</v>
      </c>
      <c r="AU194" s="210" t="s">
        <v>89</v>
      </c>
      <c r="AY194" s="15" t="s">
        <v>137</v>
      </c>
      <c r="BE194" s="211">
        <f>IF(N194="základní",J194,0)</f>
        <v>0</v>
      </c>
      <c r="BF194" s="211">
        <f>IF(N194="snížená",J194,0)</f>
        <v>0</v>
      </c>
      <c r="BG194" s="211">
        <f>IF(N194="zákl. přenesená",J194,0)</f>
        <v>0</v>
      </c>
      <c r="BH194" s="211">
        <f>IF(N194="sníž. přenesená",J194,0)</f>
        <v>0</v>
      </c>
      <c r="BI194" s="211">
        <f>IF(N194="nulová",J194,0)</f>
        <v>0</v>
      </c>
      <c r="BJ194" s="15" t="s">
        <v>87</v>
      </c>
      <c r="BK194" s="211">
        <f>ROUND(I194*H194,2)</f>
        <v>0</v>
      </c>
      <c r="BL194" s="15" t="s">
        <v>143</v>
      </c>
      <c r="BM194" s="210" t="s">
        <v>300</v>
      </c>
    </row>
    <row r="195" spans="1:65" s="12" customFormat="1" ht="22.9" customHeight="1">
      <c r="B195" s="182"/>
      <c r="C195" s="183"/>
      <c r="D195" s="184" t="s">
        <v>78</v>
      </c>
      <c r="E195" s="196" t="s">
        <v>168</v>
      </c>
      <c r="F195" s="196" t="s">
        <v>301</v>
      </c>
      <c r="G195" s="183"/>
      <c r="H195" s="183"/>
      <c r="I195" s="186"/>
      <c r="J195" s="197">
        <f>BK195</f>
        <v>0</v>
      </c>
      <c r="K195" s="183"/>
      <c r="L195" s="188"/>
      <c r="M195" s="189"/>
      <c r="N195" s="190"/>
      <c r="O195" s="190"/>
      <c r="P195" s="191">
        <f>P196</f>
        <v>0</v>
      </c>
      <c r="Q195" s="190"/>
      <c r="R195" s="191">
        <f>R196</f>
        <v>0.8089455000000001</v>
      </c>
      <c r="S195" s="190"/>
      <c r="T195" s="192">
        <f>T196</f>
        <v>0</v>
      </c>
      <c r="AR195" s="193" t="s">
        <v>87</v>
      </c>
      <c r="AT195" s="194" t="s">
        <v>78</v>
      </c>
      <c r="AU195" s="194" t="s">
        <v>87</v>
      </c>
      <c r="AY195" s="193" t="s">
        <v>137</v>
      </c>
      <c r="BK195" s="195">
        <f>BK196</f>
        <v>0</v>
      </c>
    </row>
    <row r="196" spans="1:65" s="12" customFormat="1" ht="20.85" customHeight="1">
      <c r="B196" s="182"/>
      <c r="C196" s="183"/>
      <c r="D196" s="184" t="s">
        <v>78</v>
      </c>
      <c r="E196" s="196" t="s">
        <v>302</v>
      </c>
      <c r="F196" s="196" t="s">
        <v>303</v>
      </c>
      <c r="G196" s="183"/>
      <c r="H196" s="183"/>
      <c r="I196" s="186"/>
      <c r="J196" s="197">
        <f>BK196</f>
        <v>0</v>
      </c>
      <c r="K196" s="183"/>
      <c r="L196" s="188"/>
      <c r="M196" s="189"/>
      <c r="N196" s="190"/>
      <c r="O196" s="190"/>
      <c r="P196" s="191">
        <f>SUM(P197:P208)</f>
        <v>0</v>
      </c>
      <c r="Q196" s="190"/>
      <c r="R196" s="191">
        <f>SUM(R197:R208)</f>
        <v>0.8089455000000001</v>
      </c>
      <c r="S196" s="190"/>
      <c r="T196" s="192">
        <f>SUM(T197:T208)</f>
        <v>0</v>
      </c>
      <c r="AR196" s="193" t="s">
        <v>87</v>
      </c>
      <c r="AT196" s="194" t="s">
        <v>78</v>
      </c>
      <c r="AU196" s="194" t="s">
        <v>89</v>
      </c>
      <c r="AY196" s="193" t="s">
        <v>137</v>
      </c>
      <c r="BK196" s="195">
        <f>SUM(BK197:BK208)</f>
        <v>0</v>
      </c>
    </row>
    <row r="197" spans="1:65" s="2" customFormat="1" ht="33" customHeight="1">
      <c r="A197" s="32"/>
      <c r="B197" s="33"/>
      <c r="C197" s="198" t="s">
        <v>304</v>
      </c>
      <c r="D197" s="198" t="s">
        <v>139</v>
      </c>
      <c r="E197" s="199" t="s">
        <v>305</v>
      </c>
      <c r="F197" s="200" t="s">
        <v>306</v>
      </c>
      <c r="G197" s="201" t="s">
        <v>307</v>
      </c>
      <c r="H197" s="202">
        <v>2</v>
      </c>
      <c r="I197" s="203"/>
      <c r="J197" s="204">
        <f t="shared" ref="J197:J208" si="15">ROUND(I197*H197,2)</f>
        <v>0</v>
      </c>
      <c r="K197" s="205"/>
      <c r="L197" s="37"/>
      <c r="M197" s="206" t="s">
        <v>1</v>
      </c>
      <c r="N197" s="207" t="s">
        <v>44</v>
      </c>
      <c r="O197" s="69"/>
      <c r="P197" s="208">
        <f t="shared" ref="P197:P208" si="16">O197*H197</f>
        <v>0</v>
      </c>
      <c r="Q197" s="208">
        <v>3.7500000000000001E-6</v>
      </c>
      <c r="R197" s="208">
        <f t="shared" ref="R197:R208" si="17">Q197*H197</f>
        <v>7.5000000000000002E-6</v>
      </c>
      <c r="S197" s="208">
        <v>0</v>
      </c>
      <c r="T197" s="209">
        <f t="shared" ref="T197:T208" si="18"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10" t="s">
        <v>143</v>
      </c>
      <c r="AT197" s="210" t="s">
        <v>139</v>
      </c>
      <c r="AU197" s="210" t="s">
        <v>148</v>
      </c>
      <c r="AY197" s="15" t="s">
        <v>137</v>
      </c>
      <c r="BE197" s="211">
        <f t="shared" ref="BE197:BE208" si="19">IF(N197="základní",J197,0)</f>
        <v>0</v>
      </c>
      <c r="BF197" s="211">
        <f t="shared" ref="BF197:BF208" si="20">IF(N197="snížená",J197,0)</f>
        <v>0</v>
      </c>
      <c r="BG197" s="211">
        <f t="shared" ref="BG197:BG208" si="21">IF(N197="zákl. přenesená",J197,0)</f>
        <v>0</v>
      </c>
      <c r="BH197" s="211">
        <f t="shared" ref="BH197:BH208" si="22">IF(N197="sníž. přenesená",J197,0)</f>
        <v>0</v>
      </c>
      <c r="BI197" s="211">
        <f t="shared" ref="BI197:BI208" si="23">IF(N197="nulová",J197,0)</f>
        <v>0</v>
      </c>
      <c r="BJ197" s="15" t="s">
        <v>87</v>
      </c>
      <c r="BK197" s="211">
        <f t="shared" ref="BK197:BK208" si="24">ROUND(I197*H197,2)</f>
        <v>0</v>
      </c>
      <c r="BL197" s="15" t="s">
        <v>143</v>
      </c>
      <c r="BM197" s="210" t="s">
        <v>308</v>
      </c>
    </row>
    <row r="198" spans="1:65" s="2" customFormat="1" ht="16.5" customHeight="1">
      <c r="A198" s="32"/>
      <c r="B198" s="33"/>
      <c r="C198" s="224" t="s">
        <v>309</v>
      </c>
      <c r="D198" s="224" t="s">
        <v>221</v>
      </c>
      <c r="E198" s="225" t="s">
        <v>310</v>
      </c>
      <c r="F198" s="226" t="s">
        <v>311</v>
      </c>
      <c r="G198" s="227" t="s">
        <v>307</v>
      </c>
      <c r="H198" s="228">
        <v>2</v>
      </c>
      <c r="I198" s="229"/>
      <c r="J198" s="230">
        <f t="shared" si="15"/>
        <v>0</v>
      </c>
      <c r="K198" s="231"/>
      <c r="L198" s="232"/>
      <c r="M198" s="233" t="s">
        <v>1</v>
      </c>
      <c r="N198" s="234" t="s">
        <v>44</v>
      </c>
      <c r="O198" s="69"/>
      <c r="P198" s="208">
        <f t="shared" si="16"/>
        <v>0</v>
      </c>
      <c r="Q198" s="208">
        <v>7.2000000000000005E-4</v>
      </c>
      <c r="R198" s="208">
        <f t="shared" si="17"/>
        <v>1.4400000000000001E-3</v>
      </c>
      <c r="S198" s="208">
        <v>0</v>
      </c>
      <c r="T198" s="209">
        <f t="shared" si="18"/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10" t="s">
        <v>168</v>
      </c>
      <c r="AT198" s="210" t="s">
        <v>221</v>
      </c>
      <c r="AU198" s="210" t="s">
        <v>148</v>
      </c>
      <c r="AY198" s="15" t="s">
        <v>137</v>
      </c>
      <c r="BE198" s="211">
        <f t="shared" si="19"/>
        <v>0</v>
      </c>
      <c r="BF198" s="211">
        <f t="shared" si="20"/>
        <v>0</v>
      </c>
      <c r="BG198" s="211">
        <f t="shared" si="21"/>
        <v>0</v>
      </c>
      <c r="BH198" s="211">
        <f t="shared" si="22"/>
        <v>0</v>
      </c>
      <c r="BI198" s="211">
        <f t="shared" si="23"/>
        <v>0</v>
      </c>
      <c r="BJ198" s="15" t="s">
        <v>87</v>
      </c>
      <c r="BK198" s="211">
        <f t="shared" si="24"/>
        <v>0</v>
      </c>
      <c r="BL198" s="15" t="s">
        <v>143</v>
      </c>
      <c r="BM198" s="210" t="s">
        <v>312</v>
      </c>
    </row>
    <row r="199" spans="1:65" s="2" customFormat="1" ht="24.2" customHeight="1">
      <c r="A199" s="32"/>
      <c r="B199" s="33"/>
      <c r="C199" s="198" t="s">
        <v>313</v>
      </c>
      <c r="D199" s="198" t="s">
        <v>139</v>
      </c>
      <c r="E199" s="199" t="s">
        <v>314</v>
      </c>
      <c r="F199" s="200" t="s">
        <v>315</v>
      </c>
      <c r="G199" s="201" t="s">
        <v>307</v>
      </c>
      <c r="H199" s="202">
        <v>1</v>
      </c>
      <c r="I199" s="203"/>
      <c r="J199" s="204">
        <f t="shared" si="15"/>
        <v>0</v>
      </c>
      <c r="K199" s="205"/>
      <c r="L199" s="37"/>
      <c r="M199" s="206" t="s">
        <v>1</v>
      </c>
      <c r="N199" s="207" t="s">
        <v>44</v>
      </c>
      <c r="O199" s="69"/>
      <c r="P199" s="208">
        <f t="shared" si="16"/>
        <v>0</v>
      </c>
      <c r="Q199" s="208">
        <v>0.217338</v>
      </c>
      <c r="R199" s="208">
        <f t="shared" si="17"/>
        <v>0.217338</v>
      </c>
      <c r="S199" s="208">
        <v>0</v>
      </c>
      <c r="T199" s="209">
        <f t="shared" si="18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10" t="s">
        <v>143</v>
      </c>
      <c r="AT199" s="210" t="s">
        <v>139</v>
      </c>
      <c r="AU199" s="210" t="s">
        <v>148</v>
      </c>
      <c r="AY199" s="15" t="s">
        <v>137</v>
      </c>
      <c r="BE199" s="211">
        <f t="shared" si="19"/>
        <v>0</v>
      </c>
      <c r="BF199" s="211">
        <f t="shared" si="20"/>
        <v>0</v>
      </c>
      <c r="BG199" s="211">
        <f t="shared" si="21"/>
        <v>0</v>
      </c>
      <c r="BH199" s="211">
        <f t="shared" si="22"/>
        <v>0</v>
      </c>
      <c r="BI199" s="211">
        <f t="shared" si="23"/>
        <v>0</v>
      </c>
      <c r="BJ199" s="15" t="s">
        <v>87</v>
      </c>
      <c r="BK199" s="211">
        <f t="shared" si="24"/>
        <v>0</v>
      </c>
      <c r="BL199" s="15" t="s">
        <v>143</v>
      </c>
      <c r="BM199" s="210" t="s">
        <v>316</v>
      </c>
    </row>
    <row r="200" spans="1:65" s="2" customFormat="1" ht="24.2" customHeight="1">
      <c r="A200" s="32"/>
      <c r="B200" s="33"/>
      <c r="C200" s="224" t="s">
        <v>317</v>
      </c>
      <c r="D200" s="224" t="s">
        <v>221</v>
      </c>
      <c r="E200" s="225" t="s">
        <v>318</v>
      </c>
      <c r="F200" s="226" t="s">
        <v>319</v>
      </c>
      <c r="G200" s="227" t="s">
        <v>307</v>
      </c>
      <c r="H200" s="228">
        <v>1</v>
      </c>
      <c r="I200" s="229"/>
      <c r="J200" s="230">
        <f t="shared" si="15"/>
        <v>0</v>
      </c>
      <c r="K200" s="231"/>
      <c r="L200" s="232"/>
      <c r="M200" s="233" t="s">
        <v>1</v>
      </c>
      <c r="N200" s="234" t="s">
        <v>44</v>
      </c>
      <c r="O200" s="69"/>
      <c r="P200" s="208">
        <f t="shared" si="16"/>
        <v>0</v>
      </c>
      <c r="Q200" s="208">
        <v>0.108</v>
      </c>
      <c r="R200" s="208">
        <f t="shared" si="17"/>
        <v>0.108</v>
      </c>
      <c r="S200" s="208">
        <v>0</v>
      </c>
      <c r="T200" s="209">
        <f t="shared" si="18"/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10" t="s">
        <v>168</v>
      </c>
      <c r="AT200" s="210" t="s">
        <v>221</v>
      </c>
      <c r="AU200" s="210" t="s">
        <v>148</v>
      </c>
      <c r="AY200" s="15" t="s">
        <v>137</v>
      </c>
      <c r="BE200" s="211">
        <f t="shared" si="19"/>
        <v>0</v>
      </c>
      <c r="BF200" s="211">
        <f t="shared" si="20"/>
        <v>0</v>
      </c>
      <c r="BG200" s="211">
        <f t="shared" si="21"/>
        <v>0</v>
      </c>
      <c r="BH200" s="211">
        <f t="shared" si="22"/>
        <v>0</v>
      </c>
      <c r="BI200" s="211">
        <f t="shared" si="23"/>
        <v>0</v>
      </c>
      <c r="BJ200" s="15" t="s">
        <v>87</v>
      </c>
      <c r="BK200" s="211">
        <f t="shared" si="24"/>
        <v>0</v>
      </c>
      <c r="BL200" s="15" t="s">
        <v>143</v>
      </c>
      <c r="BM200" s="210" t="s">
        <v>320</v>
      </c>
    </row>
    <row r="201" spans="1:65" s="2" customFormat="1" ht="21.75" customHeight="1">
      <c r="A201" s="32"/>
      <c r="B201" s="33"/>
      <c r="C201" s="224" t="s">
        <v>321</v>
      </c>
      <c r="D201" s="224" t="s">
        <v>221</v>
      </c>
      <c r="E201" s="225" t="s">
        <v>322</v>
      </c>
      <c r="F201" s="226" t="s">
        <v>323</v>
      </c>
      <c r="G201" s="227" t="s">
        <v>307</v>
      </c>
      <c r="H201" s="228">
        <v>1</v>
      </c>
      <c r="I201" s="229"/>
      <c r="J201" s="230">
        <f t="shared" si="15"/>
        <v>0</v>
      </c>
      <c r="K201" s="231"/>
      <c r="L201" s="232"/>
      <c r="M201" s="233" t="s">
        <v>1</v>
      </c>
      <c r="N201" s="234" t="s">
        <v>44</v>
      </c>
      <c r="O201" s="69"/>
      <c r="P201" s="208">
        <f t="shared" si="16"/>
        <v>0</v>
      </c>
      <c r="Q201" s="208">
        <v>8.5000000000000006E-3</v>
      </c>
      <c r="R201" s="208">
        <f t="shared" si="17"/>
        <v>8.5000000000000006E-3</v>
      </c>
      <c r="S201" s="208">
        <v>0</v>
      </c>
      <c r="T201" s="209">
        <f t="shared" si="18"/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10" t="s">
        <v>168</v>
      </c>
      <c r="AT201" s="210" t="s">
        <v>221</v>
      </c>
      <c r="AU201" s="210" t="s">
        <v>148</v>
      </c>
      <c r="AY201" s="15" t="s">
        <v>137</v>
      </c>
      <c r="BE201" s="211">
        <f t="shared" si="19"/>
        <v>0</v>
      </c>
      <c r="BF201" s="211">
        <f t="shared" si="20"/>
        <v>0</v>
      </c>
      <c r="BG201" s="211">
        <f t="shared" si="21"/>
        <v>0</v>
      </c>
      <c r="BH201" s="211">
        <f t="shared" si="22"/>
        <v>0</v>
      </c>
      <c r="BI201" s="211">
        <f t="shared" si="23"/>
        <v>0</v>
      </c>
      <c r="BJ201" s="15" t="s">
        <v>87</v>
      </c>
      <c r="BK201" s="211">
        <f t="shared" si="24"/>
        <v>0</v>
      </c>
      <c r="BL201" s="15" t="s">
        <v>143</v>
      </c>
      <c r="BM201" s="210" t="s">
        <v>324</v>
      </c>
    </row>
    <row r="202" spans="1:65" s="2" customFormat="1" ht="24.2" customHeight="1">
      <c r="A202" s="32"/>
      <c r="B202" s="33"/>
      <c r="C202" s="224" t="s">
        <v>325</v>
      </c>
      <c r="D202" s="224" t="s">
        <v>221</v>
      </c>
      <c r="E202" s="225" t="s">
        <v>326</v>
      </c>
      <c r="F202" s="226" t="s">
        <v>327</v>
      </c>
      <c r="G202" s="227" t="s">
        <v>307</v>
      </c>
      <c r="H202" s="228">
        <v>1</v>
      </c>
      <c r="I202" s="229"/>
      <c r="J202" s="230">
        <f t="shared" si="15"/>
        <v>0</v>
      </c>
      <c r="K202" s="231"/>
      <c r="L202" s="232"/>
      <c r="M202" s="233" t="s">
        <v>1</v>
      </c>
      <c r="N202" s="234" t="s">
        <v>44</v>
      </c>
      <c r="O202" s="69"/>
      <c r="P202" s="208">
        <f t="shared" si="16"/>
        <v>0</v>
      </c>
      <c r="Q202" s="208">
        <v>2.7E-2</v>
      </c>
      <c r="R202" s="208">
        <f t="shared" si="17"/>
        <v>2.7E-2</v>
      </c>
      <c r="S202" s="208">
        <v>0</v>
      </c>
      <c r="T202" s="209">
        <f t="shared" si="18"/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10" t="s">
        <v>168</v>
      </c>
      <c r="AT202" s="210" t="s">
        <v>221</v>
      </c>
      <c r="AU202" s="210" t="s">
        <v>148</v>
      </c>
      <c r="AY202" s="15" t="s">
        <v>137</v>
      </c>
      <c r="BE202" s="211">
        <f t="shared" si="19"/>
        <v>0</v>
      </c>
      <c r="BF202" s="211">
        <f t="shared" si="20"/>
        <v>0</v>
      </c>
      <c r="BG202" s="211">
        <f t="shared" si="21"/>
        <v>0</v>
      </c>
      <c r="BH202" s="211">
        <f t="shared" si="22"/>
        <v>0</v>
      </c>
      <c r="BI202" s="211">
        <f t="shared" si="23"/>
        <v>0</v>
      </c>
      <c r="BJ202" s="15" t="s">
        <v>87</v>
      </c>
      <c r="BK202" s="211">
        <f t="shared" si="24"/>
        <v>0</v>
      </c>
      <c r="BL202" s="15" t="s">
        <v>143</v>
      </c>
      <c r="BM202" s="210" t="s">
        <v>328</v>
      </c>
    </row>
    <row r="203" spans="1:65" s="2" customFormat="1" ht="24.2" customHeight="1">
      <c r="A203" s="32"/>
      <c r="B203" s="33"/>
      <c r="C203" s="198" t="s">
        <v>329</v>
      </c>
      <c r="D203" s="198" t="s">
        <v>139</v>
      </c>
      <c r="E203" s="199" t="s">
        <v>330</v>
      </c>
      <c r="F203" s="200" t="s">
        <v>331</v>
      </c>
      <c r="G203" s="201" t="s">
        <v>307</v>
      </c>
      <c r="H203" s="202">
        <v>1</v>
      </c>
      <c r="I203" s="203"/>
      <c r="J203" s="204">
        <f t="shared" si="15"/>
        <v>0</v>
      </c>
      <c r="K203" s="205"/>
      <c r="L203" s="37"/>
      <c r="M203" s="206" t="s">
        <v>1</v>
      </c>
      <c r="N203" s="207" t="s">
        <v>44</v>
      </c>
      <c r="O203" s="69"/>
      <c r="P203" s="208">
        <f t="shared" si="16"/>
        <v>0</v>
      </c>
      <c r="Q203" s="208">
        <v>2.972E-2</v>
      </c>
      <c r="R203" s="208">
        <f t="shared" si="17"/>
        <v>2.972E-2</v>
      </c>
      <c r="S203" s="208">
        <v>0</v>
      </c>
      <c r="T203" s="209">
        <f t="shared" si="18"/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10" t="s">
        <v>143</v>
      </c>
      <c r="AT203" s="210" t="s">
        <v>139</v>
      </c>
      <c r="AU203" s="210" t="s">
        <v>148</v>
      </c>
      <c r="AY203" s="15" t="s">
        <v>137</v>
      </c>
      <c r="BE203" s="211">
        <f t="shared" si="19"/>
        <v>0</v>
      </c>
      <c r="BF203" s="211">
        <f t="shared" si="20"/>
        <v>0</v>
      </c>
      <c r="BG203" s="211">
        <f t="shared" si="21"/>
        <v>0</v>
      </c>
      <c r="BH203" s="211">
        <f t="shared" si="22"/>
        <v>0</v>
      </c>
      <c r="BI203" s="211">
        <f t="shared" si="23"/>
        <v>0</v>
      </c>
      <c r="BJ203" s="15" t="s">
        <v>87</v>
      </c>
      <c r="BK203" s="211">
        <f t="shared" si="24"/>
        <v>0</v>
      </c>
      <c r="BL203" s="15" t="s">
        <v>143</v>
      </c>
      <c r="BM203" s="210" t="s">
        <v>332</v>
      </c>
    </row>
    <row r="204" spans="1:65" s="2" customFormat="1" ht="24.2" customHeight="1">
      <c r="A204" s="32"/>
      <c r="B204" s="33"/>
      <c r="C204" s="224" t="s">
        <v>333</v>
      </c>
      <c r="D204" s="224" t="s">
        <v>221</v>
      </c>
      <c r="E204" s="225" t="s">
        <v>334</v>
      </c>
      <c r="F204" s="226" t="s">
        <v>335</v>
      </c>
      <c r="G204" s="227" t="s">
        <v>307</v>
      </c>
      <c r="H204" s="228">
        <v>1</v>
      </c>
      <c r="I204" s="229"/>
      <c r="J204" s="230">
        <f t="shared" si="15"/>
        <v>0</v>
      </c>
      <c r="K204" s="231"/>
      <c r="L204" s="232"/>
      <c r="M204" s="233" t="s">
        <v>1</v>
      </c>
      <c r="N204" s="234" t="s">
        <v>44</v>
      </c>
      <c r="O204" s="69"/>
      <c r="P204" s="208">
        <f t="shared" si="16"/>
        <v>0</v>
      </c>
      <c r="Q204" s="208">
        <v>0.112</v>
      </c>
      <c r="R204" s="208">
        <f t="shared" si="17"/>
        <v>0.112</v>
      </c>
      <c r="S204" s="208">
        <v>0</v>
      </c>
      <c r="T204" s="209">
        <f t="shared" si="18"/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10" t="s">
        <v>168</v>
      </c>
      <c r="AT204" s="210" t="s">
        <v>221</v>
      </c>
      <c r="AU204" s="210" t="s">
        <v>148</v>
      </c>
      <c r="AY204" s="15" t="s">
        <v>137</v>
      </c>
      <c r="BE204" s="211">
        <f t="shared" si="19"/>
        <v>0</v>
      </c>
      <c r="BF204" s="211">
        <f t="shared" si="20"/>
        <v>0</v>
      </c>
      <c r="BG204" s="211">
        <f t="shared" si="21"/>
        <v>0</v>
      </c>
      <c r="BH204" s="211">
        <f t="shared" si="22"/>
        <v>0</v>
      </c>
      <c r="BI204" s="211">
        <f t="shared" si="23"/>
        <v>0</v>
      </c>
      <c r="BJ204" s="15" t="s">
        <v>87</v>
      </c>
      <c r="BK204" s="211">
        <f t="shared" si="24"/>
        <v>0</v>
      </c>
      <c r="BL204" s="15" t="s">
        <v>143</v>
      </c>
      <c r="BM204" s="210" t="s">
        <v>336</v>
      </c>
    </row>
    <row r="205" spans="1:65" s="2" customFormat="1" ht="24.2" customHeight="1">
      <c r="A205" s="32"/>
      <c r="B205" s="33"/>
      <c r="C205" s="198" t="s">
        <v>337</v>
      </c>
      <c r="D205" s="198" t="s">
        <v>139</v>
      </c>
      <c r="E205" s="199" t="s">
        <v>338</v>
      </c>
      <c r="F205" s="200" t="s">
        <v>339</v>
      </c>
      <c r="G205" s="201" t="s">
        <v>307</v>
      </c>
      <c r="H205" s="202">
        <v>1</v>
      </c>
      <c r="I205" s="203"/>
      <c r="J205" s="204">
        <f t="shared" si="15"/>
        <v>0</v>
      </c>
      <c r="K205" s="205"/>
      <c r="L205" s="37"/>
      <c r="M205" s="206" t="s">
        <v>1</v>
      </c>
      <c r="N205" s="207" t="s">
        <v>44</v>
      </c>
      <c r="O205" s="69"/>
      <c r="P205" s="208">
        <f t="shared" si="16"/>
        <v>0</v>
      </c>
      <c r="Q205" s="208">
        <v>2.972E-2</v>
      </c>
      <c r="R205" s="208">
        <f t="shared" si="17"/>
        <v>2.972E-2</v>
      </c>
      <c r="S205" s="208">
        <v>0</v>
      </c>
      <c r="T205" s="209">
        <f t="shared" si="18"/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210" t="s">
        <v>143</v>
      </c>
      <c r="AT205" s="210" t="s">
        <v>139</v>
      </c>
      <c r="AU205" s="210" t="s">
        <v>148</v>
      </c>
      <c r="AY205" s="15" t="s">
        <v>137</v>
      </c>
      <c r="BE205" s="211">
        <f t="shared" si="19"/>
        <v>0</v>
      </c>
      <c r="BF205" s="211">
        <f t="shared" si="20"/>
        <v>0</v>
      </c>
      <c r="BG205" s="211">
        <f t="shared" si="21"/>
        <v>0</v>
      </c>
      <c r="BH205" s="211">
        <f t="shared" si="22"/>
        <v>0</v>
      </c>
      <c r="BI205" s="211">
        <f t="shared" si="23"/>
        <v>0</v>
      </c>
      <c r="BJ205" s="15" t="s">
        <v>87</v>
      </c>
      <c r="BK205" s="211">
        <f t="shared" si="24"/>
        <v>0</v>
      </c>
      <c r="BL205" s="15" t="s">
        <v>143</v>
      </c>
      <c r="BM205" s="210" t="s">
        <v>340</v>
      </c>
    </row>
    <row r="206" spans="1:65" s="2" customFormat="1" ht="24.2" customHeight="1">
      <c r="A206" s="32"/>
      <c r="B206" s="33"/>
      <c r="C206" s="224" t="s">
        <v>341</v>
      </c>
      <c r="D206" s="224" t="s">
        <v>221</v>
      </c>
      <c r="E206" s="225" t="s">
        <v>342</v>
      </c>
      <c r="F206" s="226" t="s">
        <v>343</v>
      </c>
      <c r="G206" s="227" t="s">
        <v>307</v>
      </c>
      <c r="H206" s="228">
        <v>1</v>
      </c>
      <c r="I206" s="229"/>
      <c r="J206" s="230">
        <f t="shared" si="15"/>
        <v>0</v>
      </c>
      <c r="K206" s="231"/>
      <c r="L206" s="232"/>
      <c r="M206" s="233" t="s">
        <v>1</v>
      </c>
      <c r="N206" s="234" t="s">
        <v>44</v>
      </c>
      <c r="O206" s="69"/>
      <c r="P206" s="208">
        <f t="shared" si="16"/>
        <v>0</v>
      </c>
      <c r="Q206" s="208">
        <v>5.3999999999999999E-2</v>
      </c>
      <c r="R206" s="208">
        <f t="shared" si="17"/>
        <v>5.3999999999999999E-2</v>
      </c>
      <c r="S206" s="208">
        <v>0</v>
      </c>
      <c r="T206" s="209">
        <f t="shared" si="18"/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10" t="s">
        <v>168</v>
      </c>
      <c r="AT206" s="210" t="s">
        <v>221</v>
      </c>
      <c r="AU206" s="210" t="s">
        <v>148</v>
      </c>
      <c r="AY206" s="15" t="s">
        <v>137</v>
      </c>
      <c r="BE206" s="211">
        <f t="shared" si="19"/>
        <v>0</v>
      </c>
      <c r="BF206" s="211">
        <f t="shared" si="20"/>
        <v>0</v>
      </c>
      <c r="BG206" s="211">
        <f t="shared" si="21"/>
        <v>0</v>
      </c>
      <c r="BH206" s="211">
        <f t="shared" si="22"/>
        <v>0</v>
      </c>
      <c r="BI206" s="211">
        <f t="shared" si="23"/>
        <v>0</v>
      </c>
      <c r="BJ206" s="15" t="s">
        <v>87</v>
      </c>
      <c r="BK206" s="211">
        <f t="shared" si="24"/>
        <v>0</v>
      </c>
      <c r="BL206" s="15" t="s">
        <v>143</v>
      </c>
      <c r="BM206" s="210" t="s">
        <v>344</v>
      </c>
    </row>
    <row r="207" spans="1:65" s="2" customFormat="1" ht="24.2" customHeight="1">
      <c r="A207" s="32"/>
      <c r="B207" s="33"/>
      <c r="C207" s="198" t="s">
        <v>345</v>
      </c>
      <c r="D207" s="198" t="s">
        <v>139</v>
      </c>
      <c r="E207" s="199" t="s">
        <v>346</v>
      </c>
      <c r="F207" s="200" t="s">
        <v>347</v>
      </c>
      <c r="G207" s="201" t="s">
        <v>307</v>
      </c>
      <c r="H207" s="202">
        <v>1</v>
      </c>
      <c r="I207" s="203"/>
      <c r="J207" s="204">
        <f t="shared" si="15"/>
        <v>0</v>
      </c>
      <c r="K207" s="205"/>
      <c r="L207" s="37"/>
      <c r="M207" s="206" t="s">
        <v>1</v>
      </c>
      <c r="N207" s="207" t="s">
        <v>44</v>
      </c>
      <c r="O207" s="69"/>
      <c r="P207" s="208">
        <f t="shared" si="16"/>
        <v>0</v>
      </c>
      <c r="Q207" s="208">
        <v>0.12422</v>
      </c>
      <c r="R207" s="208">
        <f t="shared" si="17"/>
        <v>0.12422</v>
      </c>
      <c r="S207" s="208">
        <v>0</v>
      </c>
      <c r="T207" s="209">
        <f t="shared" si="18"/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210" t="s">
        <v>143</v>
      </c>
      <c r="AT207" s="210" t="s">
        <v>139</v>
      </c>
      <c r="AU207" s="210" t="s">
        <v>148</v>
      </c>
      <c r="AY207" s="15" t="s">
        <v>137</v>
      </c>
      <c r="BE207" s="211">
        <f t="shared" si="19"/>
        <v>0</v>
      </c>
      <c r="BF207" s="211">
        <f t="shared" si="20"/>
        <v>0</v>
      </c>
      <c r="BG207" s="211">
        <f t="shared" si="21"/>
        <v>0</v>
      </c>
      <c r="BH207" s="211">
        <f t="shared" si="22"/>
        <v>0</v>
      </c>
      <c r="BI207" s="211">
        <f t="shared" si="23"/>
        <v>0</v>
      </c>
      <c r="BJ207" s="15" t="s">
        <v>87</v>
      </c>
      <c r="BK207" s="211">
        <f t="shared" si="24"/>
        <v>0</v>
      </c>
      <c r="BL207" s="15" t="s">
        <v>143</v>
      </c>
      <c r="BM207" s="210" t="s">
        <v>348</v>
      </c>
    </row>
    <row r="208" spans="1:65" s="2" customFormat="1" ht="24.2" customHeight="1">
      <c r="A208" s="32"/>
      <c r="B208" s="33"/>
      <c r="C208" s="224" t="s">
        <v>349</v>
      </c>
      <c r="D208" s="224" t="s">
        <v>221</v>
      </c>
      <c r="E208" s="225" t="s">
        <v>350</v>
      </c>
      <c r="F208" s="226" t="s">
        <v>351</v>
      </c>
      <c r="G208" s="227" t="s">
        <v>307</v>
      </c>
      <c r="H208" s="228">
        <v>1</v>
      </c>
      <c r="I208" s="229"/>
      <c r="J208" s="230">
        <f t="shared" si="15"/>
        <v>0</v>
      </c>
      <c r="K208" s="231"/>
      <c r="L208" s="232"/>
      <c r="M208" s="233" t="s">
        <v>1</v>
      </c>
      <c r="N208" s="234" t="s">
        <v>44</v>
      </c>
      <c r="O208" s="69"/>
      <c r="P208" s="208">
        <f t="shared" si="16"/>
        <v>0</v>
      </c>
      <c r="Q208" s="208">
        <v>9.7000000000000003E-2</v>
      </c>
      <c r="R208" s="208">
        <f t="shared" si="17"/>
        <v>9.7000000000000003E-2</v>
      </c>
      <c r="S208" s="208">
        <v>0</v>
      </c>
      <c r="T208" s="209">
        <f t="shared" si="18"/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210" t="s">
        <v>168</v>
      </c>
      <c r="AT208" s="210" t="s">
        <v>221</v>
      </c>
      <c r="AU208" s="210" t="s">
        <v>148</v>
      </c>
      <c r="AY208" s="15" t="s">
        <v>137</v>
      </c>
      <c r="BE208" s="211">
        <f t="shared" si="19"/>
        <v>0</v>
      </c>
      <c r="BF208" s="211">
        <f t="shared" si="20"/>
        <v>0</v>
      </c>
      <c r="BG208" s="211">
        <f t="shared" si="21"/>
        <v>0</v>
      </c>
      <c r="BH208" s="211">
        <f t="shared" si="22"/>
        <v>0</v>
      </c>
      <c r="BI208" s="211">
        <f t="shared" si="23"/>
        <v>0</v>
      </c>
      <c r="BJ208" s="15" t="s">
        <v>87</v>
      </c>
      <c r="BK208" s="211">
        <f t="shared" si="24"/>
        <v>0</v>
      </c>
      <c r="BL208" s="15" t="s">
        <v>143</v>
      </c>
      <c r="BM208" s="210" t="s">
        <v>352</v>
      </c>
    </row>
    <row r="209" spans="1:65" s="12" customFormat="1" ht="22.9" customHeight="1">
      <c r="B209" s="182"/>
      <c r="C209" s="183"/>
      <c r="D209" s="184" t="s">
        <v>78</v>
      </c>
      <c r="E209" s="196" t="s">
        <v>173</v>
      </c>
      <c r="F209" s="196" t="s">
        <v>353</v>
      </c>
      <c r="G209" s="183"/>
      <c r="H209" s="183"/>
      <c r="I209" s="186"/>
      <c r="J209" s="197">
        <f>BK209</f>
        <v>0</v>
      </c>
      <c r="K209" s="183"/>
      <c r="L209" s="188"/>
      <c r="M209" s="189"/>
      <c r="N209" s="190"/>
      <c r="O209" s="190"/>
      <c r="P209" s="191">
        <f>SUM(P210:P226)</f>
        <v>0</v>
      </c>
      <c r="Q209" s="190"/>
      <c r="R209" s="191">
        <f>SUM(R210:R226)</f>
        <v>104.77626202</v>
      </c>
      <c r="S209" s="190"/>
      <c r="T209" s="192">
        <f>SUM(T210:T226)</f>
        <v>0</v>
      </c>
      <c r="AR209" s="193" t="s">
        <v>87</v>
      </c>
      <c r="AT209" s="194" t="s">
        <v>78</v>
      </c>
      <c r="AU209" s="194" t="s">
        <v>87</v>
      </c>
      <c r="AY209" s="193" t="s">
        <v>137</v>
      </c>
      <c r="BK209" s="195">
        <f>SUM(BK210:BK226)</f>
        <v>0</v>
      </c>
    </row>
    <row r="210" spans="1:65" s="2" customFormat="1" ht="33" customHeight="1">
      <c r="A210" s="32"/>
      <c r="B210" s="33"/>
      <c r="C210" s="198" t="s">
        <v>354</v>
      </c>
      <c r="D210" s="198" t="s">
        <v>139</v>
      </c>
      <c r="E210" s="199" t="s">
        <v>355</v>
      </c>
      <c r="F210" s="200" t="s">
        <v>356</v>
      </c>
      <c r="G210" s="201" t="s">
        <v>162</v>
      </c>
      <c r="H210" s="202">
        <v>54</v>
      </c>
      <c r="I210" s="203"/>
      <c r="J210" s="204">
        <f>ROUND(I210*H210,2)</f>
        <v>0</v>
      </c>
      <c r="K210" s="205"/>
      <c r="L210" s="37"/>
      <c r="M210" s="206" t="s">
        <v>1</v>
      </c>
      <c r="N210" s="207" t="s">
        <v>44</v>
      </c>
      <c r="O210" s="69"/>
      <c r="P210" s="208">
        <f>O210*H210</f>
        <v>0</v>
      </c>
      <c r="Q210" s="208">
        <v>0.15539952000000001</v>
      </c>
      <c r="R210" s="208">
        <f>Q210*H210</f>
        <v>8.3915740800000016</v>
      </c>
      <c r="S210" s="208">
        <v>0</v>
      </c>
      <c r="T210" s="209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10" t="s">
        <v>143</v>
      </c>
      <c r="AT210" s="210" t="s">
        <v>139</v>
      </c>
      <c r="AU210" s="210" t="s">
        <v>89</v>
      </c>
      <c r="AY210" s="15" t="s">
        <v>137</v>
      </c>
      <c r="BE210" s="211">
        <f>IF(N210="základní",J210,0)</f>
        <v>0</v>
      </c>
      <c r="BF210" s="211">
        <f>IF(N210="snížená",J210,0)</f>
        <v>0</v>
      </c>
      <c r="BG210" s="211">
        <f>IF(N210="zákl. přenesená",J210,0)</f>
        <v>0</v>
      </c>
      <c r="BH210" s="211">
        <f>IF(N210="sníž. přenesená",J210,0)</f>
        <v>0</v>
      </c>
      <c r="BI210" s="211">
        <f>IF(N210="nulová",J210,0)</f>
        <v>0</v>
      </c>
      <c r="BJ210" s="15" t="s">
        <v>87</v>
      </c>
      <c r="BK210" s="211">
        <f>ROUND(I210*H210,2)</f>
        <v>0</v>
      </c>
      <c r="BL210" s="15" t="s">
        <v>143</v>
      </c>
      <c r="BM210" s="210" t="s">
        <v>357</v>
      </c>
    </row>
    <row r="211" spans="1:65" s="2" customFormat="1" ht="16.5" customHeight="1">
      <c r="A211" s="32"/>
      <c r="B211" s="33"/>
      <c r="C211" s="224" t="s">
        <v>358</v>
      </c>
      <c r="D211" s="224" t="s">
        <v>221</v>
      </c>
      <c r="E211" s="225" t="s">
        <v>359</v>
      </c>
      <c r="F211" s="226" t="s">
        <v>360</v>
      </c>
      <c r="G211" s="227" t="s">
        <v>162</v>
      </c>
      <c r="H211" s="228">
        <v>30</v>
      </c>
      <c r="I211" s="229"/>
      <c r="J211" s="230">
        <f>ROUND(I211*H211,2)</f>
        <v>0</v>
      </c>
      <c r="K211" s="231"/>
      <c r="L211" s="232"/>
      <c r="M211" s="233" t="s">
        <v>1</v>
      </c>
      <c r="N211" s="234" t="s">
        <v>44</v>
      </c>
      <c r="O211" s="69"/>
      <c r="P211" s="208">
        <f>O211*H211</f>
        <v>0</v>
      </c>
      <c r="Q211" s="208">
        <v>0.08</v>
      </c>
      <c r="R211" s="208">
        <f>Q211*H211</f>
        <v>2.4</v>
      </c>
      <c r="S211" s="208">
        <v>0</v>
      </c>
      <c r="T211" s="209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210" t="s">
        <v>168</v>
      </c>
      <c r="AT211" s="210" t="s">
        <v>221</v>
      </c>
      <c r="AU211" s="210" t="s">
        <v>89</v>
      </c>
      <c r="AY211" s="15" t="s">
        <v>137</v>
      </c>
      <c r="BE211" s="211">
        <f>IF(N211="základní",J211,0)</f>
        <v>0</v>
      </c>
      <c r="BF211" s="211">
        <f>IF(N211="snížená",J211,0)</f>
        <v>0</v>
      </c>
      <c r="BG211" s="211">
        <f>IF(N211="zákl. přenesená",J211,0)</f>
        <v>0</v>
      </c>
      <c r="BH211" s="211">
        <f>IF(N211="sníž. přenesená",J211,0)</f>
        <v>0</v>
      </c>
      <c r="BI211" s="211">
        <f>IF(N211="nulová",J211,0)</f>
        <v>0</v>
      </c>
      <c r="BJ211" s="15" t="s">
        <v>87</v>
      </c>
      <c r="BK211" s="211">
        <f>ROUND(I211*H211,2)</f>
        <v>0</v>
      </c>
      <c r="BL211" s="15" t="s">
        <v>143</v>
      </c>
      <c r="BM211" s="210" t="s">
        <v>361</v>
      </c>
    </row>
    <row r="212" spans="1:65" s="2" customFormat="1" ht="16.5" customHeight="1">
      <c r="A212" s="32"/>
      <c r="B212" s="33"/>
      <c r="C212" s="224" t="s">
        <v>362</v>
      </c>
      <c r="D212" s="224" t="s">
        <v>221</v>
      </c>
      <c r="E212" s="225" t="s">
        <v>363</v>
      </c>
      <c r="F212" s="226" t="s">
        <v>364</v>
      </c>
      <c r="G212" s="227" t="s">
        <v>162</v>
      </c>
      <c r="H212" s="228">
        <v>12</v>
      </c>
      <c r="I212" s="229"/>
      <c r="J212" s="230">
        <f>ROUND(I212*H212,2)</f>
        <v>0</v>
      </c>
      <c r="K212" s="231"/>
      <c r="L212" s="232"/>
      <c r="M212" s="233" t="s">
        <v>1</v>
      </c>
      <c r="N212" s="234" t="s">
        <v>44</v>
      </c>
      <c r="O212" s="69"/>
      <c r="P212" s="208">
        <f>O212*H212</f>
        <v>0</v>
      </c>
      <c r="Q212" s="208">
        <v>0.04</v>
      </c>
      <c r="R212" s="208">
        <f>Q212*H212</f>
        <v>0.48</v>
      </c>
      <c r="S212" s="208">
        <v>0</v>
      </c>
      <c r="T212" s="209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210" t="s">
        <v>168</v>
      </c>
      <c r="AT212" s="210" t="s">
        <v>221</v>
      </c>
      <c r="AU212" s="210" t="s">
        <v>89</v>
      </c>
      <c r="AY212" s="15" t="s">
        <v>137</v>
      </c>
      <c r="BE212" s="211">
        <f>IF(N212="základní",J212,0)</f>
        <v>0</v>
      </c>
      <c r="BF212" s="211">
        <f>IF(N212="snížená",J212,0)</f>
        <v>0</v>
      </c>
      <c r="BG212" s="211">
        <f>IF(N212="zákl. přenesená",J212,0)</f>
        <v>0</v>
      </c>
      <c r="BH212" s="211">
        <f>IF(N212="sníž. přenesená",J212,0)</f>
        <v>0</v>
      </c>
      <c r="BI212" s="211">
        <f>IF(N212="nulová",J212,0)</f>
        <v>0</v>
      </c>
      <c r="BJ212" s="15" t="s">
        <v>87</v>
      </c>
      <c r="BK212" s="211">
        <f>ROUND(I212*H212,2)</f>
        <v>0</v>
      </c>
      <c r="BL212" s="15" t="s">
        <v>143</v>
      </c>
      <c r="BM212" s="210" t="s">
        <v>365</v>
      </c>
    </row>
    <row r="213" spans="1:65" s="2" customFormat="1" ht="21.75" customHeight="1">
      <c r="A213" s="32"/>
      <c r="B213" s="33"/>
      <c r="C213" s="224" t="s">
        <v>366</v>
      </c>
      <c r="D213" s="224" t="s">
        <v>221</v>
      </c>
      <c r="E213" s="225" t="s">
        <v>367</v>
      </c>
      <c r="F213" s="226" t="s">
        <v>368</v>
      </c>
      <c r="G213" s="227" t="s">
        <v>162</v>
      </c>
      <c r="H213" s="228">
        <v>12</v>
      </c>
      <c r="I213" s="229"/>
      <c r="J213" s="230">
        <f>ROUND(I213*H213,2)</f>
        <v>0</v>
      </c>
      <c r="K213" s="231"/>
      <c r="L213" s="232"/>
      <c r="M213" s="233" t="s">
        <v>1</v>
      </c>
      <c r="N213" s="234" t="s">
        <v>44</v>
      </c>
      <c r="O213" s="69"/>
      <c r="P213" s="208">
        <f>O213*H213</f>
        <v>0</v>
      </c>
      <c r="Q213" s="208">
        <v>6.0999999999999999E-2</v>
      </c>
      <c r="R213" s="208">
        <f>Q213*H213</f>
        <v>0.73199999999999998</v>
      </c>
      <c r="S213" s="208">
        <v>0</v>
      </c>
      <c r="T213" s="209">
        <f>S213*H213</f>
        <v>0</v>
      </c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R213" s="210" t="s">
        <v>168</v>
      </c>
      <c r="AT213" s="210" t="s">
        <v>221</v>
      </c>
      <c r="AU213" s="210" t="s">
        <v>89</v>
      </c>
      <c r="AY213" s="15" t="s">
        <v>137</v>
      </c>
      <c r="BE213" s="211">
        <f>IF(N213="základní",J213,0)</f>
        <v>0</v>
      </c>
      <c r="BF213" s="211">
        <f>IF(N213="snížená",J213,0)</f>
        <v>0</v>
      </c>
      <c r="BG213" s="211">
        <f>IF(N213="zákl. přenesená",J213,0)</f>
        <v>0</v>
      </c>
      <c r="BH213" s="211">
        <f>IF(N213="sníž. přenesená",J213,0)</f>
        <v>0</v>
      </c>
      <c r="BI213" s="211">
        <f>IF(N213="nulová",J213,0)</f>
        <v>0</v>
      </c>
      <c r="BJ213" s="15" t="s">
        <v>87</v>
      </c>
      <c r="BK213" s="211">
        <f>ROUND(I213*H213,2)</f>
        <v>0</v>
      </c>
      <c r="BL213" s="15" t="s">
        <v>143</v>
      </c>
      <c r="BM213" s="210" t="s">
        <v>369</v>
      </c>
    </row>
    <row r="214" spans="1:65" s="2" customFormat="1" ht="19.5">
      <c r="A214" s="32"/>
      <c r="B214" s="33"/>
      <c r="C214" s="34"/>
      <c r="D214" s="214" t="s">
        <v>245</v>
      </c>
      <c r="E214" s="34"/>
      <c r="F214" s="235" t="s">
        <v>370</v>
      </c>
      <c r="G214" s="34"/>
      <c r="H214" s="34"/>
      <c r="I214" s="165"/>
      <c r="J214" s="34"/>
      <c r="K214" s="34"/>
      <c r="L214" s="37"/>
      <c r="M214" s="236"/>
      <c r="N214" s="237"/>
      <c r="O214" s="69"/>
      <c r="P214" s="69"/>
      <c r="Q214" s="69"/>
      <c r="R214" s="69"/>
      <c r="S214" s="69"/>
      <c r="T214" s="70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T214" s="15" t="s">
        <v>245</v>
      </c>
      <c r="AU214" s="15" t="s">
        <v>89</v>
      </c>
    </row>
    <row r="215" spans="1:65" s="2" customFormat="1" ht="33" customHeight="1">
      <c r="A215" s="32"/>
      <c r="B215" s="33"/>
      <c r="C215" s="198" t="s">
        <v>371</v>
      </c>
      <c r="D215" s="198" t="s">
        <v>139</v>
      </c>
      <c r="E215" s="199" t="s">
        <v>372</v>
      </c>
      <c r="F215" s="200" t="s">
        <v>373</v>
      </c>
      <c r="G215" s="201" t="s">
        <v>162</v>
      </c>
      <c r="H215" s="202">
        <v>340</v>
      </c>
      <c r="I215" s="203"/>
      <c r="J215" s="204">
        <f>ROUND(I215*H215,2)</f>
        <v>0</v>
      </c>
      <c r="K215" s="205"/>
      <c r="L215" s="37"/>
      <c r="M215" s="206" t="s">
        <v>1</v>
      </c>
      <c r="N215" s="207" t="s">
        <v>44</v>
      </c>
      <c r="O215" s="69"/>
      <c r="P215" s="208">
        <f>O215*H215</f>
        <v>0</v>
      </c>
      <c r="Q215" s="208">
        <v>0.12949959999999999</v>
      </c>
      <c r="R215" s="208">
        <f>Q215*H215</f>
        <v>44.029863999999996</v>
      </c>
      <c r="S215" s="208">
        <v>0</v>
      </c>
      <c r="T215" s="209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210" t="s">
        <v>143</v>
      </c>
      <c r="AT215" s="210" t="s">
        <v>139</v>
      </c>
      <c r="AU215" s="210" t="s">
        <v>89</v>
      </c>
      <c r="AY215" s="15" t="s">
        <v>137</v>
      </c>
      <c r="BE215" s="211">
        <f>IF(N215="základní",J215,0)</f>
        <v>0</v>
      </c>
      <c r="BF215" s="211">
        <f>IF(N215="snížená",J215,0)</f>
        <v>0</v>
      </c>
      <c r="BG215" s="211">
        <f>IF(N215="zákl. přenesená",J215,0)</f>
        <v>0</v>
      </c>
      <c r="BH215" s="211">
        <f>IF(N215="sníž. přenesená",J215,0)</f>
        <v>0</v>
      </c>
      <c r="BI215" s="211">
        <f>IF(N215="nulová",J215,0)</f>
        <v>0</v>
      </c>
      <c r="BJ215" s="15" t="s">
        <v>87</v>
      </c>
      <c r="BK215" s="211">
        <f>ROUND(I215*H215,2)</f>
        <v>0</v>
      </c>
      <c r="BL215" s="15" t="s">
        <v>143</v>
      </c>
      <c r="BM215" s="210" t="s">
        <v>374</v>
      </c>
    </row>
    <row r="216" spans="1:65" s="2" customFormat="1" ht="16.5" customHeight="1">
      <c r="A216" s="32"/>
      <c r="B216" s="33"/>
      <c r="C216" s="224" t="s">
        <v>375</v>
      </c>
      <c r="D216" s="224" t="s">
        <v>221</v>
      </c>
      <c r="E216" s="225" t="s">
        <v>376</v>
      </c>
      <c r="F216" s="226" t="s">
        <v>377</v>
      </c>
      <c r="G216" s="227" t="s">
        <v>162</v>
      </c>
      <c r="H216" s="228">
        <v>320</v>
      </c>
      <c r="I216" s="229"/>
      <c r="J216" s="230">
        <f>ROUND(I216*H216,2)</f>
        <v>0</v>
      </c>
      <c r="K216" s="231"/>
      <c r="L216" s="232"/>
      <c r="M216" s="233" t="s">
        <v>1</v>
      </c>
      <c r="N216" s="234" t="s">
        <v>44</v>
      </c>
      <c r="O216" s="69"/>
      <c r="P216" s="208">
        <f>O216*H216</f>
        <v>0</v>
      </c>
      <c r="Q216" s="208">
        <v>4.4999999999999998E-2</v>
      </c>
      <c r="R216" s="208">
        <f>Q216*H216</f>
        <v>14.399999999999999</v>
      </c>
      <c r="S216" s="208">
        <v>0</v>
      </c>
      <c r="T216" s="209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210" t="s">
        <v>168</v>
      </c>
      <c r="AT216" s="210" t="s">
        <v>221</v>
      </c>
      <c r="AU216" s="210" t="s">
        <v>89</v>
      </c>
      <c r="AY216" s="15" t="s">
        <v>137</v>
      </c>
      <c r="BE216" s="211">
        <f>IF(N216="základní",J216,0)</f>
        <v>0</v>
      </c>
      <c r="BF216" s="211">
        <f>IF(N216="snížená",J216,0)</f>
        <v>0</v>
      </c>
      <c r="BG216" s="211">
        <f>IF(N216="zákl. přenesená",J216,0)</f>
        <v>0</v>
      </c>
      <c r="BH216" s="211">
        <f>IF(N216="sníž. přenesená",J216,0)</f>
        <v>0</v>
      </c>
      <c r="BI216" s="211">
        <f>IF(N216="nulová",J216,0)</f>
        <v>0</v>
      </c>
      <c r="BJ216" s="15" t="s">
        <v>87</v>
      </c>
      <c r="BK216" s="211">
        <f>ROUND(I216*H216,2)</f>
        <v>0</v>
      </c>
      <c r="BL216" s="15" t="s">
        <v>143</v>
      </c>
      <c r="BM216" s="210" t="s">
        <v>378</v>
      </c>
    </row>
    <row r="217" spans="1:65" s="2" customFormat="1" ht="21.75" customHeight="1">
      <c r="A217" s="32"/>
      <c r="B217" s="33"/>
      <c r="C217" s="224" t="s">
        <v>379</v>
      </c>
      <c r="D217" s="224" t="s">
        <v>221</v>
      </c>
      <c r="E217" s="225" t="s">
        <v>380</v>
      </c>
      <c r="F217" s="226" t="s">
        <v>381</v>
      </c>
      <c r="G217" s="227" t="s">
        <v>162</v>
      </c>
      <c r="H217" s="228">
        <v>15</v>
      </c>
      <c r="I217" s="229"/>
      <c r="J217" s="230">
        <f>ROUND(I217*H217,2)</f>
        <v>0</v>
      </c>
      <c r="K217" s="231"/>
      <c r="L217" s="232"/>
      <c r="M217" s="233" t="s">
        <v>1</v>
      </c>
      <c r="N217" s="234" t="s">
        <v>44</v>
      </c>
      <c r="O217" s="69"/>
      <c r="P217" s="208">
        <f>O217*H217</f>
        <v>0</v>
      </c>
      <c r="Q217" s="208">
        <v>4.8000000000000001E-2</v>
      </c>
      <c r="R217" s="208">
        <f>Q217*H217</f>
        <v>0.72</v>
      </c>
      <c r="S217" s="208">
        <v>0</v>
      </c>
      <c r="T217" s="209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210" t="s">
        <v>168</v>
      </c>
      <c r="AT217" s="210" t="s">
        <v>221</v>
      </c>
      <c r="AU217" s="210" t="s">
        <v>89</v>
      </c>
      <c r="AY217" s="15" t="s">
        <v>137</v>
      </c>
      <c r="BE217" s="211">
        <f>IF(N217="základní",J217,0)</f>
        <v>0</v>
      </c>
      <c r="BF217" s="211">
        <f>IF(N217="snížená",J217,0)</f>
        <v>0</v>
      </c>
      <c r="BG217" s="211">
        <f>IF(N217="zákl. přenesená",J217,0)</f>
        <v>0</v>
      </c>
      <c r="BH217" s="211">
        <f>IF(N217="sníž. přenesená",J217,0)</f>
        <v>0</v>
      </c>
      <c r="BI217" s="211">
        <f>IF(N217="nulová",J217,0)</f>
        <v>0</v>
      </c>
      <c r="BJ217" s="15" t="s">
        <v>87</v>
      </c>
      <c r="BK217" s="211">
        <f>ROUND(I217*H217,2)</f>
        <v>0</v>
      </c>
      <c r="BL217" s="15" t="s">
        <v>143</v>
      </c>
      <c r="BM217" s="210" t="s">
        <v>382</v>
      </c>
    </row>
    <row r="218" spans="1:65" s="2" customFormat="1" ht="21.75" customHeight="1">
      <c r="A218" s="32"/>
      <c r="B218" s="33"/>
      <c r="C218" s="224" t="s">
        <v>383</v>
      </c>
      <c r="D218" s="224" t="s">
        <v>221</v>
      </c>
      <c r="E218" s="225" t="s">
        <v>384</v>
      </c>
      <c r="F218" s="226" t="s">
        <v>385</v>
      </c>
      <c r="G218" s="227" t="s">
        <v>162</v>
      </c>
      <c r="H218" s="228">
        <v>2</v>
      </c>
      <c r="I218" s="229"/>
      <c r="J218" s="230">
        <f>ROUND(I218*H218,2)</f>
        <v>0</v>
      </c>
      <c r="K218" s="231"/>
      <c r="L218" s="232"/>
      <c r="M218" s="233" t="s">
        <v>1</v>
      </c>
      <c r="N218" s="234" t="s">
        <v>44</v>
      </c>
      <c r="O218" s="69"/>
      <c r="P218" s="208">
        <f>O218*H218</f>
        <v>0</v>
      </c>
      <c r="Q218" s="208">
        <v>6.0999999999999999E-2</v>
      </c>
      <c r="R218" s="208">
        <f>Q218*H218</f>
        <v>0.122</v>
      </c>
      <c r="S218" s="208">
        <v>0</v>
      </c>
      <c r="T218" s="209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210" t="s">
        <v>168</v>
      </c>
      <c r="AT218" s="210" t="s">
        <v>221</v>
      </c>
      <c r="AU218" s="210" t="s">
        <v>89</v>
      </c>
      <c r="AY218" s="15" t="s">
        <v>137</v>
      </c>
      <c r="BE218" s="211">
        <f>IF(N218="základní",J218,0)</f>
        <v>0</v>
      </c>
      <c r="BF218" s="211">
        <f>IF(N218="snížená",J218,0)</f>
        <v>0</v>
      </c>
      <c r="BG218" s="211">
        <f>IF(N218="zákl. přenesená",J218,0)</f>
        <v>0</v>
      </c>
      <c r="BH218" s="211">
        <f>IF(N218="sníž. přenesená",J218,0)</f>
        <v>0</v>
      </c>
      <c r="BI218" s="211">
        <f>IF(N218="nulová",J218,0)</f>
        <v>0</v>
      </c>
      <c r="BJ218" s="15" t="s">
        <v>87</v>
      </c>
      <c r="BK218" s="211">
        <f>ROUND(I218*H218,2)</f>
        <v>0</v>
      </c>
      <c r="BL218" s="15" t="s">
        <v>143</v>
      </c>
      <c r="BM218" s="210" t="s">
        <v>386</v>
      </c>
    </row>
    <row r="219" spans="1:65" s="2" customFormat="1" ht="19.5">
      <c r="A219" s="32"/>
      <c r="B219" s="33"/>
      <c r="C219" s="34"/>
      <c r="D219" s="214" t="s">
        <v>245</v>
      </c>
      <c r="E219" s="34"/>
      <c r="F219" s="235" t="s">
        <v>387</v>
      </c>
      <c r="G219" s="34"/>
      <c r="H219" s="34"/>
      <c r="I219" s="165"/>
      <c r="J219" s="34"/>
      <c r="K219" s="34"/>
      <c r="L219" s="37"/>
      <c r="M219" s="236"/>
      <c r="N219" s="237"/>
      <c r="O219" s="69"/>
      <c r="P219" s="69"/>
      <c r="Q219" s="69"/>
      <c r="R219" s="69"/>
      <c r="S219" s="69"/>
      <c r="T219" s="70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T219" s="15" t="s">
        <v>245</v>
      </c>
      <c r="AU219" s="15" t="s">
        <v>89</v>
      </c>
    </row>
    <row r="220" spans="1:65" s="2" customFormat="1" ht="21.75" customHeight="1">
      <c r="A220" s="32"/>
      <c r="B220" s="33"/>
      <c r="C220" s="224" t="s">
        <v>388</v>
      </c>
      <c r="D220" s="224" t="s">
        <v>221</v>
      </c>
      <c r="E220" s="225" t="s">
        <v>389</v>
      </c>
      <c r="F220" s="226" t="s">
        <v>390</v>
      </c>
      <c r="G220" s="227" t="s">
        <v>391</v>
      </c>
      <c r="H220" s="228">
        <v>3</v>
      </c>
      <c r="I220" s="229"/>
      <c r="J220" s="230">
        <f t="shared" ref="J220:J226" si="25">ROUND(I220*H220,2)</f>
        <v>0</v>
      </c>
      <c r="K220" s="231"/>
      <c r="L220" s="232"/>
      <c r="M220" s="233" t="s">
        <v>1</v>
      </c>
      <c r="N220" s="234" t="s">
        <v>44</v>
      </c>
      <c r="O220" s="69"/>
      <c r="P220" s="208">
        <f t="shared" ref="P220:P226" si="26">O220*H220</f>
        <v>0</v>
      </c>
      <c r="Q220" s="208">
        <v>6.0999999999999999E-2</v>
      </c>
      <c r="R220" s="208">
        <f t="shared" ref="R220:R226" si="27">Q220*H220</f>
        <v>0.183</v>
      </c>
      <c r="S220" s="208">
        <v>0</v>
      </c>
      <c r="T220" s="209">
        <f t="shared" ref="T220:T226" si="28"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10" t="s">
        <v>168</v>
      </c>
      <c r="AT220" s="210" t="s">
        <v>221</v>
      </c>
      <c r="AU220" s="210" t="s">
        <v>89</v>
      </c>
      <c r="AY220" s="15" t="s">
        <v>137</v>
      </c>
      <c r="BE220" s="211">
        <f t="shared" ref="BE220:BE226" si="29">IF(N220="základní",J220,0)</f>
        <v>0</v>
      </c>
      <c r="BF220" s="211">
        <f t="shared" ref="BF220:BF226" si="30">IF(N220="snížená",J220,0)</f>
        <v>0</v>
      </c>
      <c r="BG220" s="211">
        <f t="shared" ref="BG220:BG226" si="31">IF(N220="zákl. přenesená",J220,0)</f>
        <v>0</v>
      </c>
      <c r="BH220" s="211">
        <f t="shared" ref="BH220:BH226" si="32">IF(N220="sníž. přenesená",J220,0)</f>
        <v>0</v>
      </c>
      <c r="BI220" s="211">
        <f t="shared" ref="BI220:BI226" si="33">IF(N220="nulová",J220,0)</f>
        <v>0</v>
      </c>
      <c r="BJ220" s="15" t="s">
        <v>87</v>
      </c>
      <c r="BK220" s="211">
        <f t="shared" ref="BK220:BK226" si="34">ROUND(I220*H220,2)</f>
        <v>0</v>
      </c>
      <c r="BL220" s="15" t="s">
        <v>143</v>
      </c>
      <c r="BM220" s="210" t="s">
        <v>392</v>
      </c>
    </row>
    <row r="221" spans="1:65" s="2" customFormat="1" ht="24.2" customHeight="1">
      <c r="A221" s="32"/>
      <c r="B221" s="33"/>
      <c r="C221" s="198" t="s">
        <v>393</v>
      </c>
      <c r="D221" s="198" t="s">
        <v>139</v>
      </c>
      <c r="E221" s="199" t="s">
        <v>394</v>
      </c>
      <c r="F221" s="200" t="s">
        <v>395</v>
      </c>
      <c r="G221" s="201" t="s">
        <v>162</v>
      </c>
      <c r="H221" s="202">
        <v>12</v>
      </c>
      <c r="I221" s="203"/>
      <c r="J221" s="204">
        <f t="shared" si="25"/>
        <v>0</v>
      </c>
      <c r="K221" s="205"/>
      <c r="L221" s="37"/>
      <c r="M221" s="206" t="s">
        <v>1</v>
      </c>
      <c r="N221" s="207" t="s">
        <v>44</v>
      </c>
      <c r="O221" s="69"/>
      <c r="P221" s="208">
        <f t="shared" si="26"/>
        <v>0</v>
      </c>
      <c r="Q221" s="208">
        <v>1.995E-6</v>
      </c>
      <c r="R221" s="208">
        <f t="shared" si="27"/>
        <v>2.3939999999999998E-5</v>
      </c>
      <c r="S221" s="208">
        <v>0</v>
      </c>
      <c r="T221" s="209">
        <f t="shared" si="28"/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210" t="s">
        <v>143</v>
      </c>
      <c r="AT221" s="210" t="s">
        <v>139</v>
      </c>
      <c r="AU221" s="210" t="s">
        <v>89</v>
      </c>
      <c r="AY221" s="15" t="s">
        <v>137</v>
      </c>
      <c r="BE221" s="211">
        <f t="shared" si="29"/>
        <v>0</v>
      </c>
      <c r="BF221" s="211">
        <f t="shared" si="30"/>
        <v>0</v>
      </c>
      <c r="BG221" s="211">
        <f t="shared" si="31"/>
        <v>0</v>
      </c>
      <c r="BH221" s="211">
        <f t="shared" si="32"/>
        <v>0</v>
      </c>
      <c r="BI221" s="211">
        <f t="shared" si="33"/>
        <v>0</v>
      </c>
      <c r="BJ221" s="15" t="s">
        <v>87</v>
      </c>
      <c r="BK221" s="211">
        <f t="shared" si="34"/>
        <v>0</v>
      </c>
      <c r="BL221" s="15" t="s">
        <v>143</v>
      </c>
      <c r="BM221" s="210" t="s">
        <v>396</v>
      </c>
    </row>
    <row r="222" spans="1:65" s="2" customFormat="1" ht="24.2" customHeight="1">
      <c r="A222" s="32"/>
      <c r="B222" s="33"/>
      <c r="C222" s="198" t="s">
        <v>397</v>
      </c>
      <c r="D222" s="198" t="s">
        <v>139</v>
      </c>
      <c r="E222" s="199" t="s">
        <v>398</v>
      </c>
      <c r="F222" s="200" t="s">
        <v>399</v>
      </c>
      <c r="G222" s="201" t="s">
        <v>162</v>
      </c>
      <c r="H222" s="202">
        <v>110</v>
      </c>
      <c r="I222" s="203"/>
      <c r="J222" s="204">
        <f t="shared" si="25"/>
        <v>0</v>
      </c>
      <c r="K222" s="205"/>
      <c r="L222" s="37"/>
      <c r="M222" s="206" t="s">
        <v>1</v>
      </c>
      <c r="N222" s="207" t="s">
        <v>44</v>
      </c>
      <c r="O222" s="69"/>
      <c r="P222" s="208">
        <f t="shared" si="26"/>
        <v>0</v>
      </c>
      <c r="Q222" s="208">
        <v>0.14760999999999999</v>
      </c>
      <c r="R222" s="208">
        <f t="shared" si="27"/>
        <v>16.237099999999998</v>
      </c>
      <c r="S222" s="208">
        <v>0</v>
      </c>
      <c r="T222" s="209">
        <f t="shared" si="28"/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210" t="s">
        <v>143</v>
      </c>
      <c r="AT222" s="210" t="s">
        <v>139</v>
      </c>
      <c r="AU222" s="210" t="s">
        <v>89</v>
      </c>
      <c r="AY222" s="15" t="s">
        <v>137</v>
      </c>
      <c r="BE222" s="211">
        <f t="shared" si="29"/>
        <v>0</v>
      </c>
      <c r="BF222" s="211">
        <f t="shared" si="30"/>
        <v>0</v>
      </c>
      <c r="BG222" s="211">
        <f t="shared" si="31"/>
        <v>0</v>
      </c>
      <c r="BH222" s="211">
        <f t="shared" si="32"/>
        <v>0</v>
      </c>
      <c r="BI222" s="211">
        <f t="shared" si="33"/>
        <v>0</v>
      </c>
      <c r="BJ222" s="15" t="s">
        <v>87</v>
      </c>
      <c r="BK222" s="211">
        <f t="shared" si="34"/>
        <v>0</v>
      </c>
      <c r="BL222" s="15" t="s">
        <v>143</v>
      </c>
      <c r="BM222" s="210" t="s">
        <v>400</v>
      </c>
    </row>
    <row r="223" spans="1:65" s="2" customFormat="1" ht="16.5" customHeight="1">
      <c r="A223" s="32"/>
      <c r="B223" s="33"/>
      <c r="C223" s="224" t="s">
        <v>401</v>
      </c>
      <c r="D223" s="224" t="s">
        <v>221</v>
      </c>
      <c r="E223" s="225" t="s">
        <v>402</v>
      </c>
      <c r="F223" s="226" t="s">
        <v>403</v>
      </c>
      <c r="G223" s="227" t="s">
        <v>162</v>
      </c>
      <c r="H223" s="228">
        <v>110</v>
      </c>
      <c r="I223" s="229"/>
      <c r="J223" s="230">
        <f t="shared" si="25"/>
        <v>0</v>
      </c>
      <c r="K223" s="231"/>
      <c r="L223" s="232"/>
      <c r="M223" s="233" t="s">
        <v>1</v>
      </c>
      <c r="N223" s="234" t="s">
        <v>44</v>
      </c>
      <c r="O223" s="69"/>
      <c r="P223" s="208">
        <f t="shared" si="26"/>
        <v>0</v>
      </c>
      <c r="Q223" s="208">
        <v>0.12726000000000001</v>
      </c>
      <c r="R223" s="208">
        <f t="shared" si="27"/>
        <v>13.998600000000001</v>
      </c>
      <c r="S223" s="208">
        <v>0</v>
      </c>
      <c r="T223" s="209">
        <f t="shared" si="28"/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210" t="s">
        <v>168</v>
      </c>
      <c r="AT223" s="210" t="s">
        <v>221</v>
      </c>
      <c r="AU223" s="210" t="s">
        <v>89</v>
      </c>
      <c r="AY223" s="15" t="s">
        <v>137</v>
      </c>
      <c r="BE223" s="211">
        <f t="shared" si="29"/>
        <v>0</v>
      </c>
      <c r="BF223" s="211">
        <f t="shared" si="30"/>
        <v>0</v>
      </c>
      <c r="BG223" s="211">
        <f t="shared" si="31"/>
        <v>0</v>
      </c>
      <c r="BH223" s="211">
        <f t="shared" si="32"/>
        <v>0</v>
      </c>
      <c r="BI223" s="211">
        <f t="shared" si="33"/>
        <v>0</v>
      </c>
      <c r="BJ223" s="15" t="s">
        <v>87</v>
      </c>
      <c r="BK223" s="211">
        <f t="shared" si="34"/>
        <v>0</v>
      </c>
      <c r="BL223" s="15" t="s">
        <v>143</v>
      </c>
      <c r="BM223" s="210" t="s">
        <v>404</v>
      </c>
    </row>
    <row r="224" spans="1:65" s="2" customFormat="1" ht="24.2" customHeight="1">
      <c r="A224" s="32"/>
      <c r="B224" s="33"/>
      <c r="C224" s="198" t="s">
        <v>405</v>
      </c>
      <c r="D224" s="198" t="s">
        <v>139</v>
      </c>
      <c r="E224" s="199" t="s">
        <v>406</v>
      </c>
      <c r="F224" s="200" t="s">
        <v>407</v>
      </c>
      <c r="G224" s="201" t="s">
        <v>162</v>
      </c>
      <c r="H224" s="202">
        <v>10</v>
      </c>
      <c r="I224" s="203"/>
      <c r="J224" s="204">
        <f t="shared" si="25"/>
        <v>0</v>
      </c>
      <c r="K224" s="205"/>
      <c r="L224" s="37"/>
      <c r="M224" s="206" t="s">
        <v>1</v>
      </c>
      <c r="N224" s="207" t="s">
        <v>44</v>
      </c>
      <c r="O224" s="69"/>
      <c r="P224" s="208">
        <f t="shared" si="26"/>
        <v>0</v>
      </c>
      <c r="Q224" s="208">
        <v>0.29221000000000003</v>
      </c>
      <c r="R224" s="208">
        <f t="shared" si="27"/>
        <v>2.9221000000000004</v>
      </c>
      <c r="S224" s="208">
        <v>0</v>
      </c>
      <c r="T224" s="209">
        <f t="shared" si="28"/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210" t="s">
        <v>143</v>
      </c>
      <c r="AT224" s="210" t="s">
        <v>139</v>
      </c>
      <c r="AU224" s="210" t="s">
        <v>89</v>
      </c>
      <c r="AY224" s="15" t="s">
        <v>137</v>
      </c>
      <c r="BE224" s="211">
        <f t="shared" si="29"/>
        <v>0</v>
      </c>
      <c r="BF224" s="211">
        <f t="shared" si="30"/>
        <v>0</v>
      </c>
      <c r="BG224" s="211">
        <f t="shared" si="31"/>
        <v>0</v>
      </c>
      <c r="BH224" s="211">
        <f t="shared" si="32"/>
        <v>0</v>
      </c>
      <c r="BI224" s="211">
        <f t="shared" si="33"/>
        <v>0</v>
      </c>
      <c r="BJ224" s="15" t="s">
        <v>87</v>
      </c>
      <c r="BK224" s="211">
        <f t="shared" si="34"/>
        <v>0</v>
      </c>
      <c r="BL224" s="15" t="s">
        <v>143</v>
      </c>
      <c r="BM224" s="210" t="s">
        <v>408</v>
      </c>
    </row>
    <row r="225" spans="1:65" s="2" customFormat="1" ht="24.2" customHeight="1">
      <c r="A225" s="32"/>
      <c r="B225" s="33"/>
      <c r="C225" s="224" t="s">
        <v>409</v>
      </c>
      <c r="D225" s="224" t="s">
        <v>221</v>
      </c>
      <c r="E225" s="225" t="s">
        <v>410</v>
      </c>
      <c r="F225" s="226" t="s">
        <v>411</v>
      </c>
      <c r="G225" s="227" t="s">
        <v>162</v>
      </c>
      <c r="H225" s="228">
        <v>10</v>
      </c>
      <c r="I225" s="229"/>
      <c r="J225" s="230">
        <f t="shared" si="25"/>
        <v>0</v>
      </c>
      <c r="K225" s="231"/>
      <c r="L225" s="232"/>
      <c r="M225" s="233" t="s">
        <v>1</v>
      </c>
      <c r="N225" s="234" t="s">
        <v>44</v>
      </c>
      <c r="O225" s="69"/>
      <c r="P225" s="208">
        <f t="shared" si="26"/>
        <v>0</v>
      </c>
      <c r="Q225" s="208">
        <v>1.6E-2</v>
      </c>
      <c r="R225" s="208">
        <f t="shared" si="27"/>
        <v>0.16</v>
      </c>
      <c r="S225" s="208">
        <v>0</v>
      </c>
      <c r="T225" s="209">
        <f t="shared" si="28"/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210" t="s">
        <v>168</v>
      </c>
      <c r="AT225" s="210" t="s">
        <v>221</v>
      </c>
      <c r="AU225" s="210" t="s">
        <v>89</v>
      </c>
      <c r="AY225" s="15" t="s">
        <v>137</v>
      </c>
      <c r="BE225" s="211">
        <f t="shared" si="29"/>
        <v>0</v>
      </c>
      <c r="BF225" s="211">
        <f t="shared" si="30"/>
        <v>0</v>
      </c>
      <c r="BG225" s="211">
        <f t="shared" si="31"/>
        <v>0</v>
      </c>
      <c r="BH225" s="211">
        <f t="shared" si="32"/>
        <v>0</v>
      </c>
      <c r="BI225" s="211">
        <f t="shared" si="33"/>
        <v>0</v>
      </c>
      <c r="BJ225" s="15" t="s">
        <v>87</v>
      </c>
      <c r="BK225" s="211">
        <f t="shared" si="34"/>
        <v>0</v>
      </c>
      <c r="BL225" s="15" t="s">
        <v>143</v>
      </c>
      <c r="BM225" s="210" t="s">
        <v>412</v>
      </c>
    </row>
    <row r="226" spans="1:65" s="2" customFormat="1" ht="33" customHeight="1">
      <c r="A226" s="32"/>
      <c r="B226" s="33"/>
      <c r="C226" s="198" t="s">
        <v>413</v>
      </c>
      <c r="D226" s="198" t="s">
        <v>139</v>
      </c>
      <c r="E226" s="199" t="s">
        <v>414</v>
      </c>
      <c r="F226" s="200" t="s">
        <v>415</v>
      </c>
      <c r="G226" s="201" t="s">
        <v>162</v>
      </c>
      <c r="H226" s="202">
        <v>27</v>
      </c>
      <c r="I226" s="203"/>
      <c r="J226" s="204">
        <f t="shared" si="25"/>
        <v>0</v>
      </c>
      <c r="K226" s="205"/>
      <c r="L226" s="37"/>
      <c r="M226" s="206" t="s">
        <v>1</v>
      </c>
      <c r="N226" s="207" t="s">
        <v>44</v>
      </c>
      <c r="O226" s="69"/>
      <c r="P226" s="208">
        <f t="shared" si="26"/>
        <v>0</v>
      </c>
      <c r="Q226" s="208">
        <v>0</v>
      </c>
      <c r="R226" s="208">
        <f t="shared" si="27"/>
        <v>0</v>
      </c>
      <c r="S226" s="208">
        <v>0</v>
      </c>
      <c r="T226" s="209">
        <f t="shared" si="28"/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210" t="s">
        <v>143</v>
      </c>
      <c r="AT226" s="210" t="s">
        <v>139</v>
      </c>
      <c r="AU226" s="210" t="s">
        <v>89</v>
      </c>
      <c r="AY226" s="15" t="s">
        <v>137</v>
      </c>
      <c r="BE226" s="211">
        <f t="shared" si="29"/>
        <v>0</v>
      </c>
      <c r="BF226" s="211">
        <f t="shared" si="30"/>
        <v>0</v>
      </c>
      <c r="BG226" s="211">
        <f t="shared" si="31"/>
        <v>0</v>
      </c>
      <c r="BH226" s="211">
        <f t="shared" si="32"/>
        <v>0</v>
      </c>
      <c r="BI226" s="211">
        <f t="shared" si="33"/>
        <v>0</v>
      </c>
      <c r="BJ226" s="15" t="s">
        <v>87</v>
      </c>
      <c r="BK226" s="211">
        <f t="shared" si="34"/>
        <v>0</v>
      </c>
      <c r="BL226" s="15" t="s">
        <v>143</v>
      </c>
      <c r="BM226" s="210" t="s">
        <v>416</v>
      </c>
    </row>
    <row r="227" spans="1:65" s="12" customFormat="1" ht="22.9" customHeight="1">
      <c r="B227" s="182"/>
      <c r="C227" s="183"/>
      <c r="D227" s="184" t="s">
        <v>78</v>
      </c>
      <c r="E227" s="196" t="s">
        <v>417</v>
      </c>
      <c r="F227" s="196" t="s">
        <v>418</v>
      </c>
      <c r="G227" s="183"/>
      <c r="H227" s="183"/>
      <c r="I227" s="186"/>
      <c r="J227" s="197">
        <f>BK227</f>
        <v>0</v>
      </c>
      <c r="K227" s="183"/>
      <c r="L227" s="188"/>
      <c r="M227" s="189"/>
      <c r="N227" s="190"/>
      <c r="O227" s="190"/>
      <c r="P227" s="191">
        <f>SUM(P228:P235)</f>
        <v>0</v>
      </c>
      <c r="Q227" s="190"/>
      <c r="R227" s="191">
        <f>SUM(R228:R235)</f>
        <v>0</v>
      </c>
      <c r="S227" s="190"/>
      <c r="T227" s="192">
        <f>SUM(T228:T235)</f>
        <v>0</v>
      </c>
      <c r="AR227" s="193" t="s">
        <v>87</v>
      </c>
      <c r="AT227" s="194" t="s">
        <v>78</v>
      </c>
      <c r="AU227" s="194" t="s">
        <v>87</v>
      </c>
      <c r="AY227" s="193" t="s">
        <v>137</v>
      </c>
      <c r="BK227" s="195">
        <f>SUM(BK228:BK235)</f>
        <v>0</v>
      </c>
    </row>
    <row r="228" spans="1:65" s="2" customFormat="1" ht="21.75" customHeight="1">
      <c r="A228" s="32"/>
      <c r="B228" s="33"/>
      <c r="C228" s="198" t="s">
        <v>419</v>
      </c>
      <c r="D228" s="198" t="s">
        <v>139</v>
      </c>
      <c r="E228" s="199" t="s">
        <v>420</v>
      </c>
      <c r="F228" s="200" t="s">
        <v>421</v>
      </c>
      <c r="G228" s="201" t="s">
        <v>204</v>
      </c>
      <c r="H228" s="202">
        <v>938.03</v>
      </c>
      <c r="I228" s="203"/>
      <c r="J228" s="204">
        <f>ROUND(I228*H228,2)</f>
        <v>0</v>
      </c>
      <c r="K228" s="205"/>
      <c r="L228" s="37"/>
      <c r="M228" s="206" t="s">
        <v>1</v>
      </c>
      <c r="N228" s="207" t="s">
        <v>44</v>
      </c>
      <c r="O228" s="69"/>
      <c r="P228" s="208">
        <f>O228*H228</f>
        <v>0</v>
      </c>
      <c r="Q228" s="208">
        <v>0</v>
      </c>
      <c r="R228" s="208">
        <f>Q228*H228</f>
        <v>0</v>
      </c>
      <c r="S228" s="208">
        <v>0</v>
      </c>
      <c r="T228" s="209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210" t="s">
        <v>143</v>
      </c>
      <c r="AT228" s="210" t="s">
        <v>139</v>
      </c>
      <c r="AU228" s="210" t="s">
        <v>89</v>
      </c>
      <c r="AY228" s="15" t="s">
        <v>137</v>
      </c>
      <c r="BE228" s="211">
        <f>IF(N228="základní",J228,0)</f>
        <v>0</v>
      </c>
      <c r="BF228" s="211">
        <f>IF(N228="snížená",J228,0)</f>
        <v>0</v>
      </c>
      <c r="BG228" s="211">
        <f>IF(N228="zákl. přenesená",J228,0)</f>
        <v>0</v>
      </c>
      <c r="BH228" s="211">
        <f>IF(N228="sníž. přenesená",J228,0)</f>
        <v>0</v>
      </c>
      <c r="BI228" s="211">
        <f>IF(N228="nulová",J228,0)</f>
        <v>0</v>
      </c>
      <c r="BJ228" s="15" t="s">
        <v>87</v>
      </c>
      <c r="BK228" s="211">
        <f>ROUND(I228*H228,2)</f>
        <v>0</v>
      </c>
      <c r="BL228" s="15" t="s">
        <v>143</v>
      </c>
      <c r="BM228" s="210" t="s">
        <v>422</v>
      </c>
    </row>
    <row r="229" spans="1:65" s="2" customFormat="1" ht="24.2" customHeight="1">
      <c r="A229" s="32"/>
      <c r="B229" s="33"/>
      <c r="C229" s="198" t="s">
        <v>423</v>
      </c>
      <c r="D229" s="198" t="s">
        <v>139</v>
      </c>
      <c r="E229" s="199" t="s">
        <v>424</v>
      </c>
      <c r="F229" s="200" t="s">
        <v>425</v>
      </c>
      <c r="G229" s="201" t="s">
        <v>204</v>
      </c>
      <c r="H229" s="202">
        <v>12194.39</v>
      </c>
      <c r="I229" s="203"/>
      <c r="J229" s="204">
        <f>ROUND(I229*H229,2)</f>
        <v>0</v>
      </c>
      <c r="K229" s="205"/>
      <c r="L229" s="37"/>
      <c r="M229" s="206" t="s">
        <v>1</v>
      </c>
      <c r="N229" s="207" t="s">
        <v>44</v>
      </c>
      <c r="O229" s="69"/>
      <c r="P229" s="208">
        <f>O229*H229</f>
        <v>0</v>
      </c>
      <c r="Q229" s="208">
        <v>0</v>
      </c>
      <c r="R229" s="208">
        <f>Q229*H229</f>
        <v>0</v>
      </c>
      <c r="S229" s="208">
        <v>0</v>
      </c>
      <c r="T229" s="209">
        <f>S229*H229</f>
        <v>0</v>
      </c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R229" s="210" t="s">
        <v>143</v>
      </c>
      <c r="AT229" s="210" t="s">
        <v>139</v>
      </c>
      <c r="AU229" s="210" t="s">
        <v>89</v>
      </c>
      <c r="AY229" s="15" t="s">
        <v>137</v>
      </c>
      <c r="BE229" s="211">
        <f>IF(N229="základní",J229,0)</f>
        <v>0</v>
      </c>
      <c r="BF229" s="211">
        <f>IF(N229="snížená",J229,0)</f>
        <v>0</v>
      </c>
      <c r="BG229" s="211">
        <f>IF(N229="zákl. přenesená",J229,0)</f>
        <v>0</v>
      </c>
      <c r="BH229" s="211">
        <f>IF(N229="sníž. přenesená",J229,0)</f>
        <v>0</v>
      </c>
      <c r="BI229" s="211">
        <f>IF(N229="nulová",J229,0)</f>
        <v>0</v>
      </c>
      <c r="BJ229" s="15" t="s">
        <v>87</v>
      </c>
      <c r="BK229" s="211">
        <f>ROUND(I229*H229,2)</f>
        <v>0</v>
      </c>
      <c r="BL229" s="15" t="s">
        <v>143</v>
      </c>
      <c r="BM229" s="210" t="s">
        <v>426</v>
      </c>
    </row>
    <row r="230" spans="1:65" s="13" customFormat="1" ht="11.25">
      <c r="B230" s="212"/>
      <c r="C230" s="213"/>
      <c r="D230" s="214" t="s">
        <v>177</v>
      </c>
      <c r="E230" s="215" t="s">
        <v>1</v>
      </c>
      <c r="F230" s="216" t="s">
        <v>427</v>
      </c>
      <c r="G230" s="213"/>
      <c r="H230" s="217">
        <v>12194.39</v>
      </c>
      <c r="I230" s="218"/>
      <c r="J230" s="213"/>
      <c r="K230" s="213"/>
      <c r="L230" s="219"/>
      <c r="M230" s="220"/>
      <c r="N230" s="221"/>
      <c r="O230" s="221"/>
      <c r="P230" s="221"/>
      <c r="Q230" s="221"/>
      <c r="R230" s="221"/>
      <c r="S230" s="221"/>
      <c r="T230" s="222"/>
      <c r="AT230" s="223" t="s">
        <v>177</v>
      </c>
      <c r="AU230" s="223" t="s">
        <v>89</v>
      </c>
      <c r="AV230" s="13" t="s">
        <v>89</v>
      </c>
      <c r="AW230" s="13" t="s">
        <v>36</v>
      </c>
      <c r="AX230" s="13" t="s">
        <v>87</v>
      </c>
      <c r="AY230" s="223" t="s">
        <v>137</v>
      </c>
    </row>
    <row r="231" spans="1:65" s="2" customFormat="1" ht="33" customHeight="1">
      <c r="A231" s="32"/>
      <c r="B231" s="33"/>
      <c r="C231" s="198" t="s">
        <v>428</v>
      </c>
      <c r="D231" s="198" t="s">
        <v>139</v>
      </c>
      <c r="E231" s="199" t="s">
        <v>429</v>
      </c>
      <c r="F231" s="200" t="s">
        <v>430</v>
      </c>
      <c r="G231" s="201" t="s">
        <v>204</v>
      </c>
      <c r="H231" s="202">
        <v>324.89999999999998</v>
      </c>
      <c r="I231" s="203"/>
      <c r="J231" s="204">
        <f>ROUND(I231*H231,2)</f>
        <v>0</v>
      </c>
      <c r="K231" s="205"/>
      <c r="L231" s="37"/>
      <c r="M231" s="206" t="s">
        <v>1</v>
      </c>
      <c r="N231" s="207" t="s">
        <v>44</v>
      </c>
      <c r="O231" s="69"/>
      <c r="P231" s="208">
        <f>O231*H231</f>
        <v>0</v>
      </c>
      <c r="Q231" s="208">
        <v>0</v>
      </c>
      <c r="R231" s="208">
        <f>Q231*H231</f>
        <v>0</v>
      </c>
      <c r="S231" s="208">
        <v>0</v>
      </c>
      <c r="T231" s="209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210" t="s">
        <v>143</v>
      </c>
      <c r="AT231" s="210" t="s">
        <v>139</v>
      </c>
      <c r="AU231" s="210" t="s">
        <v>89</v>
      </c>
      <c r="AY231" s="15" t="s">
        <v>137</v>
      </c>
      <c r="BE231" s="211">
        <f>IF(N231="základní",J231,0)</f>
        <v>0</v>
      </c>
      <c r="BF231" s="211">
        <f>IF(N231="snížená",J231,0)</f>
        <v>0</v>
      </c>
      <c r="BG231" s="211">
        <f>IF(N231="zákl. přenesená",J231,0)</f>
        <v>0</v>
      </c>
      <c r="BH231" s="211">
        <f>IF(N231="sníž. přenesená",J231,0)</f>
        <v>0</v>
      </c>
      <c r="BI231" s="211">
        <f>IF(N231="nulová",J231,0)</f>
        <v>0</v>
      </c>
      <c r="BJ231" s="15" t="s">
        <v>87</v>
      </c>
      <c r="BK231" s="211">
        <f>ROUND(I231*H231,2)</f>
        <v>0</v>
      </c>
      <c r="BL231" s="15" t="s">
        <v>143</v>
      </c>
      <c r="BM231" s="210" t="s">
        <v>431</v>
      </c>
    </row>
    <row r="232" spans="1:65" s="13" customFormat="1" ht="11.25">
      <c r="B232" s="212"/>
      <c r="C232" s="213"/>
      <c r="D232" s="214" t="s">
        <v>177</v>
      </c>
      <c r="E232" s="215" t="s">
        <v>1</v>
      </c>
      <c r="F232" s="216" t="s">
        <v>432</v>
      </c>
      <c r="G232" s="213"/>
      <c r="H232" s="217">
        <v>324.89999999999998</v>
      </c>
      <c r="I232" s="218"/>
      <c r="J232" s="213"/>
      <c r="K232" s="213"/>
      <c r="L232" s="219"/>
      <c r="M232" s="220"/>
      <c r="N232" s="221"/>
      <c r="O232" s="221"/>
      <c r="P232" s="221"/>
      <c r="Q232" s="221"/>
      <c r="R232" s="221"/>
      <c r="S232" s="221"/>
      <c r="T232" s="222"/>
      <c r="AT232" s="223" t="s">
        <v>177</v>
      </c>
      <c r="AU232" s="223" t="s">
        <v>89</v>
      </c>
      <c r="AV232" s="13" t="s">
        <v>89</v>
      </c>
      <c r="AW232" s="13" t="s">
        <v>36</v>
      </c>
      <c r="AX232" s="13" t="s">
        <v>87</v>
      </c>
      <c r="AY232" s="223" t="s">
        <v>137</v>
      </c>
    </row>
    <row r="233" spans="1:65" s="2" customFormat="1" ht="37.9" customHeight="1">
      <c r="A233" s="32"/>
      <c r="B233" s="33"/>
      <c r="C233" s="198" t="s">
        <v>433</v>
      </c>
      <c r="D233" s="198" t="s">
        <v>139</v>
      </c>
      <c r="E233" s="199" t="s">
        <v>434</v>
      </c>
      <c r="F233" s="200" t="s">
        <v>435</v>
      </c>
      <c r="G233" s="201" t="s">
        <v>204</v>
      </c>
      <c r="H233" s="202">
        <v>159.12</v>
      </c>
      <c r="I233" s="203"/>
      <c r="J233" s="204">
        <f>ROUND(I233*H233,2)</f>
        <v>0</v>
      </c>
      <c r="K233" s="205"/>
      <c r="L233" s="37"/>
      <c r="M233" s="206" t="s">
        <v>1</v>
      </c>
      <c r="N233" s="207" t="s">
        <v>44</v>
      </c>
      <c r="O233" s="69"/>
      <c r="P233" s="208">
        <f>O233*H233</f>
        <v>0</v>
      </c>
      <c r="Q233" s="208">
        <v>0</v>
      </c>
      <c r="R233" s="208">
        <f>Q233*H233</f>
        <v>0</v>
      </c>
      <c r="S233" s="208">
        <v>0</v>
      </c>
      <c r="T233" s="209">
        <f>S233*H233</f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210" t="s">
        <v>143</v>
      </c>
      <c r="AT233" s="210" t="s">
        <v>139</v>
      </c>
      <c r="AU233" s="210" t="s">
        <v>89</v>
      </c>
      <c r="AY233" s="15" t="s">
        <v>137</v>
      </c>
      <c r="BE233" s="211">
        <f>IF(N233="základní",J233,0)</f>
        <v>0</v>
      </c>
      <c r="BF233" s="211">
        <f>IF(N233="snížená",J233,0)</f>
        <v>0</v>
      </c>
      <c r="BG233" s="211">
        <f>IF(N233="zákl. přenesená",J233,0)</f>
        <v>0</v>
      </c>
      <c r="BH233" s="211">
        <f>IF(N233="sníž. přenesená",J233,0)</f>
        <v>0</v>
      </c>
      <c r="BI233" s="211">
        <f>IF(N233="nulová",J233,0)</f>
        <v>0</v>
      </c>
      <c r="BJ233" s="15" t="s">
        <v>87</v>
      </c>
      <c r="BK233" s="211">
        <f>ROUND(I233*H233,2)</f>
        <v>0</v>
      </c>
      <c r="BL233" s="15" t="s">
        <v>143</v>
      </c>
      <c r="BM233" s="210" t="s">
        <v>436</v>
      </c>
    </row>
    <row r="234" spans="1:65" s="2" customFormat="1" ht="33" customHeight="1">
      <c r="A234" s="32"/>
      <c r="B234" s="33"/>
      <c r="C234" s="198" t="s">
        <v>437</v>
      </c>
      <c r="D234" s="198" t="s">
        <v>139</v>
      </c>
      <c r="E234" s="199" t="s">
        <v>438</v>
      </c>
      <c r="F234" s="200" t="s">
        <v>439</v>
      </c>
      <c r="G234" s="201" t="s">
        <v>204</v>
      </c>
      <c r="H234" s="202">
        <v>0.66</v>
      </c>
      <c r="I234" s="203"/>
      <c r="J234" s="204">
        <f>ROUND(I234*H234,2)</f>
        <v>0</v>
      </c>
      <c r="K234" s="205"/>
      <c r="L234" s="37"/>
      <c r="M234" s="206" t="s">
        <v>1</v>
      </c>
      <c r="N234" s="207" t="s">
        <v>44</v>
      </c>
      <c r="O234" s="69"/>
      <c r="P234" s="208">
        <f>O234*H234</f>
        <v>0</v>
      </c>
      <c r="Q234" s="208">
        <v>0</v>
      </c>
      <c r="R234" s="208">
        <f>Q234*H234</f>
        <v>0</v>
      </c>
      <c r="S234" s="208">
        <v>0</v>
      </c>
      <c r="T234" s="209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210" t="s">
        <v>143</v>
      </c>
      <c r="AT234" s="210" t="s">
        <v>139</v>
      </c>
      <c r="AU234" s="210" t="s">
        <v>89</v>
      </c>
      <c r="AY234" s="15" t="s">
        <v>137</v>
      </c>
      <c r="BE234" s="211">
        <f>IF(N234="základní",J234,0)</f>
        <v>0</v>
      </c>
      <c r="BF234" s="211">
        <f>IF(N234="snížená",J234,0)</f>
        <v>0</v>
      </c>
      <c r="BG234" s="211">
        <f>IF(N234="zákl. přenesená",J234,0)</f>
        <v>0</v>
      </c>
      <c r="BH234" s="211">
        <f>IF(N234="sníž. přenesená",J234,0)</f>
        <v>0</v>
      </c>
      <c r="BI234" s="211">
        <f>IF(N234="nulová",J234,0)</f>
        <v>0</v>
      </c>
      <c r="BJ234" s="15" t="s">
        <v>87</v>
      </c>
      <c r="BK234" s="211">
        <f>ROUND(I234*H234,2)</f>
        <v>0</v>
      </c>
      <c r="BL234" s="15" t="s">
        <v>143</v>
      </c>
      <c r="BM234" s="210" t="s">
        <v>440</v>
      </c>
    </row>
    <row r="235" spans="1:65" s="2" customFormat="1" ht="24.2" customHeight="1">
      <c r="A235" s="32"/>
      <c r="B235" s="33"/>
      <c r="C235" s="198" t="s">
        <v>441</v>
      </c>
      <c r="D235" s="198" t="s">
        <v>139</v>
      </c>
      <c r="E235" s="199" t="s">
        <v>442</v>
      </c>
      <c r="F235" s="200" t="s">
        <v>203</v>
      </c>
      <c r="G235" s="201" t="s">
        <v>204</v>
      </c>
      <c r="H235" s="202">
        <v>449.5</v>
      </c>
      <c r="I235" s="203"/>
      <c r="J235" s="204">
        <f>ROUND(I235*H235,2)</f>
        <v>0</v>
      </c>
      <c r="K235" s="205"/>
      <c r="L235" s="37"/>
      <c r="M235" s="206" t="s">
        <v>1</v>
      </c>
      <c r="N235" s="207" t="s">
        <v>44</v>
      </c>
      <c r="O235" s="69"/>
      <c r="P235" s="208">
        <f>O235*H235</f>
        <v>0</v>
      </c>
      <c r="Q235" s="208">
        <v>0</v>
      </c>
      <c r="R235" s="208">
        <f>Q235*H235</f>
        <v>0</v>
      </c>
      <c r="S235" s="208">
        <v>0</v>
      </c>
      <c r="T235" s="209">
        <f>S235*H235</f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210" t="s">
        <v>143</v>
      </c>
      <c r="AT235" s="210" t="s">
        <v>139</v>
      </c>
      <c r="AU235" s="210" t="s">
        <v>89</v>
      </c>
      <c r="AY235" s="15" t="s">
        <v>137</v>
      </c>
      <c r="BE235" s="211">
        <f>IF(N235="základní",J235,0)</f>
        <v>0</v>
      </c>
      <c r="BF235" s="211">
        <f>IF(N235="snížená",J235,0)</f>
        <v>0</v>
      </c>
      <c r="BG235" s="211">
        <f>IF(N235="zákl. přenesená",J235,0)</f>
        <v>0</v>
      </c>
      <c r="BH235" s="211">
        <f>IF(N235="sníž. přenesená",J235,0)</f>
        <v>0</v>
      </c>
      <c r="BI235" s="211">
        <f>IF(N235="nulová",J235,0)</f>
        <v>0</v>
      </c>
      <c r="BJ235" s="15" t="s">
        <v>87</v>
      </c>
      <c r="BK235" s="211">
        <f>ROUND(I235*H235,2)</f>
        <v>0</v>
      </c>
      <c r="BL235" s="15" t="s">
        <v>143</v>
      </c>
      <c r="BM235" s="210" t="s">
        <v>443</v>
      </c>
    </row>
    <row r="236" spans="1:65" s="12" customFormat="1" ht="22.9" customHeight="1">
      <c r="B236" s="182"/>
      <c r="C236" s="183"/>
      <c r="D236" s="184" t="s">
        <v>78</v>
      </c>
      <c r="E236" s="196" t="s">
        <v>444</v>
      </c>
      <c r="F236" s="196" t="s">
        <v>445</v>
      </c>
      <c r="G236" s="183"/>
      <c r="H236" s="183"/>
      <c r="I236" s="186"/>
      <c r="J236" s="197">
        <f>BK236</f>
        <v>0</v>
      </c>
      <c r="K236" s="183"/>
      <c r="L236" s="188"/>
      <c r="M236" s="189"/>
      <c r="N236" s="190"/>
      <c r="O236" s="190"/>
      <c r="P236" s="191">
        <f>P237</f>
        <v>0</v>
      </c>
      <c r="Q236" s="190"/>
      <c r="R236" s="191">
        <f>R237</f>
        <v>0</v>
      </c>
      <c r="S236" s="190"/>
      <c r="T236" s="192">
        <f>T237</f>
        <v>0</v>
      </c>
      <c r="AR236" s="193" t="s">
        <v>87</v>
      </c>
      <c r="AT236" s="194" t="s">
        <v>78</v>
      </c>
      <c r="AU236" s="194" t="s">
        <v>87</v>
      </c>
      <c r="AY236" s="193" t="s">
        <v>137</v>
      </c>
      <c r="BK236" s="195">
        <f>BK237</f>
        <v>0</v>
      </c>
    </row>
    <row r="237" spans="1:65" s="2" customFormat="1" ht="33" customHeight="1">
      <c r="A237" s="32"/>
      <c r="B237" s="33"/>
      <c r="C237" s="198" t="s">
        <v>446</v>
      </c>
      <c r="D237" s="198" t="s">
        <v>139</v>
      </c>
      <c r="E237" s="199" t="s">
        <v>447</v>
      </c>
      <c r="F237" s="200" t="s">
        <v>448</v>
      </c>
      <c r="G237" s="201" t="s">
        <v>204</v>
      </c>
      <c r="H237" s="202">
        <v>1319.8910000000001</v>
      </c>
      <c r="I237" s="203"/>
      <c r="J237" s="204">
        <f>ROUND(I237*H237,2)</f>
        <v>0</v>
      </c>
      <c r="K237" s="205"/>
      <c r="L237" s="37"/>
      <c r="M237" s="238" t="s">
        <v>1</v>
      </c>
      <c r="N237" s="239" t="s">
        <v>44</v>
      </c>
      <c r="O237" s="240"/>
      <c r="P237" s="241">
        <f>O237*H237</f>
        <v>0</v>
      </c>
      <c r="Q237" s="241">
        <v>0</v>
      </c>
      <c r="R237" s="241">
        <f>Q237*H237</f>
        <v>0</v>
      </c>
      <c r="S237" s="241">
        <v>0</v>
      </c>
      <c r="T237" s="242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210" t="s">
        <v>143</v>
      </c>
      <c r="AT237" s="210" t="s">
        <v>139</v>
      </c>
      <c r="AU237" s="210" t="s">
        <v>89</v>
      </c>
      <c r="AY237" s="15" t="s">
        <v>137</v>
      </c>
      <c r="BE237" s="211">
        <f>IF(N237="základní",J237,0)</f>
        <v>0</v>
      </c>
      <c r="BF237" s="211">
        <f>IF(N237="snížená",J237,0)</f>
        <v>0</v>
      </c>
      <c r="BG237" s="211">
        <f>IF(N237="zákl. přenesená",J237,0)</f>
        <v>0</v>
      </c>
      <c r="BH237" s="211">
        <f>IF(N237="sníž. přenesená",J237,0)</f>
        <v>0</v>
      </c>
      <c r="BI237" s="211">
        <f>IF(N237="nulová",J237,0)</f>
        <v>0</v>
      </c>
      <c r="BJ237" s="15" t="s">
        <v>87</v>
      </c>
      <c r="BK237" s="211">
        <f>ROUND(I237*H237,2)</f>
        <v>0</v>
      </c>
      <c r="BL237" s="15" t="s">
        <v>143</v>
      </c>
      <c r="BM237" s="210" t="s">
        <v>449</v>
      </c>
    </row>
    <row r="238" spans="1:65" s="2" customFormat="1" ht="6.95" customHeight="1">
      <c r="A238" s="32"/>
      <c r="B238" s="52"/>
      <c r="C238" s="53"/>
      <c r="D238" s="53"/>
      <c r="E238" s="53"/>
      <c r="F238" s="53"/>
      <c r="G238" s="53"/>
      <c r="H238" s="53"/>
      <c r="I238" s="53"/>
      <c r="J238" s="53"/>
      <c r="K238" s="53"/>
      <c r="L238" s="37"/>
      <c r="M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</row>
    <row r="239" spans="1:65" ht="11.25"/>
  </sheetData>
  <sheetProtection algorithmName="SHA-512" hashValue="8QwAVzDpmZL1Hm+ttGB94ePJCG2my5WniTtRMSBTJ0R0VPAFQswZFKmbmE/h4WAG2y3WC31GI9TaOWaM888w3w==" saltValue="e96cwu7dK9sNRFhZruvYOw==" spinCount="100000" sheet="1" objects="1" scenarios="1" formatColumns="0" formatRows="0" autoFilter="0"/>
  <autoFilter ref="C134:K237" xr:uid="{00000000-0009-0000-0000-000001000000}"/>
  <mergeCells count="14">
    <mergeCell ref="D114:F114"/>
    <mergeCell ref="E125:H125"/>
    <mergeCell ref="E127:H127"/>
    <mergeCell ref="L2:V2"/>
    <mergeCell ref="E87:H87"/>
    <mergeCell ref="D110:F110"/>
    <mergeCell ref="D111:F111"/>
    <mergeCell ref="D112:F112"/>
    <mergeCell ref="D113:F113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05"/>
  <sheetViews>
    <sheetView showGridLines="0" topLeftCell="A85" workbookViewId="0">
      <selection activeCell="H108" sqref="H108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AT2" s="15" t="s">
        <v>92</v>
      </c>
    </row>
    <row r="3" spans="1:46" s="1" customFormat="1" ht="6.95" customHeight="1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8"/>
      <c r="AT3" s="15" t="s">
        <v>89</v>
      </c>
    </row>
    <row r="4" spans="1:46" s="1" customFormat="1" ht="24.95" customHeight="1">
      <c r="B4" s="18"/>
      <c r="D4" s="108" t="s">
        <v>93</v>
      </c>
      <c r="L4" s="18"/>
      <c r="M4" s="109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10" t="s">
        <v>16</v>
      </c>
      <c r="L6" s="18"/>
    </row>
    <row r="7" spans="1:46" s="1" customFormat="1" ht="16.5" customHeight="1">
      <c r="B7" s="18"/>
      <c r="E7" s="284" t="str">
        <f>'Rekapitulace stavby'!K6</f>
        <v>Vintířov, garáže pod sídlištěm - oprava povrchu</v>
      </c>
      <c r="F7" s="285"/>
      <c r="G7" s="285"/>
      <c r="H7" s="285"/>
      <c r="L7" s="18"/>
    </row>
    <row r="8" spans="1:46" s="2" customFormat="1" ht="12" customHeight="1">
      <c r="A8" s="32"/>
      <c r="B8" s="37"/>
      <c r="C8" s="32"/>
      <c r="D8" s="110" t="s">
        <v>94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6" t="s">
        <v>450</v>
      </c>
      <c r="F9" s="287"/>
      <c r="G9" s="287"/>
      <c r="H9" s="287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0" t="s">
        <v>18</v>
      </c>
      <c r="E11" s="32"/>
      <c r="F11" s="111" t="s">
        <v>1</v>
      </c>
      <c r="G11" s="32"/>
      <c r="H11" s="32"/>
      <c r="I11" s="110" t="s">
        <v>19</v>
      </c>
      <c r="J11" s="111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0" t="s">
        <v>20</v>
      </c>
      <c r="E12" s="32"/>
      <c r="F12" s="111" t="s">
        <v>21</v>
      </c>
      <c r="G12" s="32"/>
      <c r="H12" s="32"/>
      <c r="I12" s="110" t="s">
        <v>22</v>
      </c>
      <c r="J12" s="112" t="str">
        <f>'Rekapitulace stavby'!AN8</f>
        <v>18. 7. 2022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0" t="s">
        <v>24</v>
      </c>
      <c r="E14" s="32"/>
      <c r="F14" s="32"/>
      <c r="G14" s="32"/>
      <c r="H14" s="32"/>
      <c r="I14" s="110" t="s">
        <v>25</v>
      </c>
      <c r="J14" s="111" t="s">
        <v>26</v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1" t="s">
        <v>27</v>
      </c>
      <c r="F15" s="32"/>
      <c r="G15" s="32"/>
      <c r="H15" s="32"/>
      <c r="I15" s="110" t="s">
        <v>28</v>
      </c>
      <c r="J15" s="111" t="s">
        <v>29</v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0" t="s">
        <v>30</v>
      </c>
      <c r="E17" s="32"/>
      <c r="F17" s="32"/>
      <c r="G17" s="32"/>
      <c r="H17" s="32"/>
      <c r="I17" s="110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8" t="str">
        <f>'Rekapitulace stavby'!E14</f>
        <v>Vyplň údaj</v>
      </c>
      <c r="F18" s="289"/>
      <c r="G18" s="289"/>
      <c r="H18" s="289"/>
      <c r="I18" s="110" t="s">
        <v>28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0" t="s">
        <v>32</v>
      </c>
      <c r="E20" s="32"/>
      <c r="F20" s="32"/>
      <c r="G20" s="32"/>
      <c r="H20" s="32"/>
      <c r="I20" s="110" t="s">
        <v>25</v>
      </c>
      <c r="J20" s="111" t="str">
        <f>IF('Rekapitulace stavby'!AN16="","",'Rekapitulace stavby'!AN16)</f>
        <v>06032354</v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1" t="str">
        <f>IF('Rekapitulace stavby'!E17="","",'Rekapitulace stavby'!E17)</f>
        <v>GEOprojectKV s.r.o.</v>
      </c>
      <c r="F21" s="32"/>
      <c r="G21" s="32"/>
      <c r="H21" s="32"/>
      <c r="I21" s="110" t="s">
        <v>28</v>
      </c>
      <c r="J21" s="111" t="str">
        <f>IF('Rekapitulace stavby'!AN17="","",'Rekapitulace stavby'!AN17)</f>
        <v>CZ06032354</v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0" t="s">
        <v>37</v>
      </c>
      <c r="E23" s="32"/>
      <c r="F23" s="32"/>
      <c r="G23" s="32"/>
      <c r="H23" s="32"/>
      <c r="I23" s="110" t="s">
        <v>25</v>
      </c>
      <c r="J23" s="111" t="s">
        <v>451</v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1" t="s">
        <v>452</v>
      </c>
      <c r="F24" s="32"/>
      <c r="G24" s="32"/>
      <c r="H24" s="32"/>
      <c r="I24" s="110" t="s">
        <v>28</v>
      </c>
      <c r="J24" s="111" t="s">
        <v>1</v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0" t="s">
        <v>38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3"/>
      <c r="B27" s="114"/>
      <c r="C27" s="113"/>
      <c r="D27" s="113"/>
      <c r="E27" s="290" t="s">
        <v>1</v>
      </c>
      <c r="F27" s="290"/>
      <c r="G27" s="290"/>
      <c r="H27" s="290"/>
      <c r="I27" s="113"/>
      <c r="J27" s="113"/>
      <c r="K27" s="113"/>
      <c r="L27" s="115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6"/>
      <c r="E29" s="116"/>
      <c r="F29" s="116"/>
      <c r="G29" s="116"/>
      <c r="H29" s="116"/>
      <c r="I29" s="116"/>
      <c r="J29" s="116"/>
      <c r="K29" s="116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7"/>
      <c r="C30" s="32"/>
      <c r="D30" s="111" t="s">
        <v>97</v>
      </c>
      <c r="E30" s="32"/>
      <c r="F30" s="32"/>
      <c r="G30" s="32"/>
      <c r="H30" s="32"/>
      <c r="I30" s="32"/>
      <c r="J30" s="117">
        <f>J96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7"/>
      <c r="C31" s="32"/>
      <c r="D31" s="118" t="s">
        <v>98</v>
      </c>
      <c r="E31" s="32"/>
      <c r="F31" s="32"/>
      <c r="G31" s="32"/>
      <c r="H31" s="32"/>
      <c r="I31" s="32"/>
      <c r="J31" s="117">
        <f>J107</f>
        <v>0</v>
      </c>
      <c r="K31" s="32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39</v>
      </c>
      <c r="E32" s="32"/>
      <c r="F32" s="32"/>
      <c r="G32" s="32"/>
      <c r="H32" s="32"/>
      <c r="I32" s="32"/>
      <c r="J32" s="120">
        <f>ROUND(J30 + J31, 2)</f>
        <v>0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6"/>
      <c r="E33" s="116"/>
      <c r="F33" s="116"/>
      <c r="G33" s="116"/>
      <c r="H33" s="116"/>
      <c r="I33" s="116"/>
      <c r="J33" s="116"/>
      <c r="K33" s="116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41</v>
      </c>
      <c r="G34" s="32"/>
      <c r="H34" s="32"/>
      <c r="I34" s="121" t="s">
        <v>40</v>
      </c>
      <c r="J34" s="121" t="s">
        <v>42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43</v>
      </c>
      <c r="E35" s="110" t="s">
        <v>44</v>
      </c>
      <c r="F35" s="123">
        <f>ROUND((SUM(BE107:BE113) + SUM(BE133:BE203)),  2)</f>
        <v>0</v>
      </c>
      <c r="G35" s="32"/>
      <c r="H35" s="32"/>
      <c r="I35" s="124">
        <v>0.21</v>
      </c>
      <c r="J35" s="123">
        <f>ROUND(((SUM(BE107:BE113) + SUM(BE133:BE203))*I35),  2)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0" t="s">
        <v>45</v>
      </c>
      <c r="F36" s="123">
        <f>ROUND((SUM(BF107:BF113) + SUM(BF133:BF203)),  2)</f>
        <v>0</v>
      </c>
      <c r="G36" s="32"/>
      <c r="H36" s="32"/>
      <c r="I36" s="124">
        <v>0.15</v>
      </c>
      <c r="J36" s="123">
        <f>ROUND(((SUM(BF107:BF113) + SUM(BF133:BF203))*I36),  2)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0" t="s">
        <v>46</v>
      </c>
      <c r="F37" s="123">
        <f>ROUND((SUM(BG107:BG113) + SUM(BG133:BG203)),  2)</f>
        <v>0</v>
      </c>
      <c r="G37" s="32"/>
      <c r="H37" s="32"/>
      <c r="I37" s="124">
        <v>0.21</v>
      </c>
      <c r="J37" s="123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0" t="s">
        <v>47</v>
      </c>
      <c r="F38" s="123">
        <f>ROUND((SUM(BH107:BH113) + SUM(BH133:BH203)),  2)</f>
        <v>0</v>
      </c>
      <c r="G38" s="32"/>
      <c r="H38" s="32"/>
      <c r="I38" s="124">
        <v>0.15</v>
      </c>
      <c r="J38" s="123">
        <f>0</f>
        <v>0</v>
      </c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0" t="s">
        <v>48</v>
      </c>
      <c r="F39" s="123">
        <f>ROUND((SUM(BI107:BI113) + SUM(BI133:BI203)),  2)</f>
        <v>0</v>
      </c>
      <c r="G39" s="32"/>
      <c r="H39" s="32"/>
      <c r="I39" s="124">
        <v>0</v>
      </c>
      <c r="J39" s="123">
        <f>0</f>
        <v>0</v>
      </c>
      <c r="K39" s="32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5"/>
      <c r="D41" s="126" t="s">
        <v>49</v>
      </c>
      <c r="E41" s="127"/>
      <c r="F41" s="127"/>
      <c r="G41" s="128" t="s">
        <v>50</v>
      </c>
      <c r="H41" s="129" t="s">
        <v>51</v>
      </c>
      <c r="I41" s="127"/>
      <c r="J41" s="130">
        <f>SUM(J32:J39)</f>
        <v>0</v>
      </c>
      <c r="K41" s="131"/>
      <c r="L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32" t="s">
        <v>52</v>
      </c>
      <c r="E50" s="133"/>
      <c r="F50" s="133"/>
      <c r="G50" s="132" t="s">
        <v>53</v>
      </c>
      <c r="H50" s="133"/>
      <c r="I50" s="133"/>
      <c r="J50" s="133"/>
      <c r="K50" s="133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34" t="s">
        <v>54</v>
      </c>
      <c r="E61" s="135"/>
      <c r="F61" s="136" t="s">
        <v>55</v>
      </c>
      <c r="G61" s="134" t="s">
        <v>54</v>
      </c>
      <c r="H61" s="135"/>
      <c r="I61" s="135"/>
      <c r="J61" s="137" t="s">
        <v>55</v>
      </c>
      <c r="K61" s="135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32" t="s">
        <v>56</v>
      </c>
      <c r="E65" s="138"/>
      <c r="F65" s="138"/>
      <c r="G65" s="132" t="s">
        <v>57</v>
      </c>
      <c r="H65" s="138"/>
      <c r="I65" s="138"/>
      <c r="J65" s="138"/>
      <c r="K65" s="138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34" t="s">
        <v>54</v>
      </c>
      <c r="E76" s="135"/>
      <c r="F76" s="136" t="s">
        <v>55</v>
      </c>
      <c r="G76" s="134" t="s">
        <v>54</v>
      </c>
      <c r="H76" s="135"/>
      <c r="I76" s="135"/>
      <c r="J76" s="137" t="s">
        <v>55</v>
      </c>
      <c r="K76" s="135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99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91" t="str">
        <f>E7</f>
        <v>Vintířov, garáže pod sídlištěm - oprava povrchu</v>
      </c>
      <c r="F85" s="292"/>
      <c r="G85" s="292"/>
      <c r="H85" s="292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94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62" t="str">
        <f>E9</f>
        <v>SO 401 - Veřejné osvětlení</v>
      </c>
      <c r="F87" s="293"/>
      <c r="G87" s="293"/>
      <c r="H87" s="293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>Vintířov</v>
      </c>
      <c r="G89" s="34"/>
      <c r="H89" s="34"/>
      <c r="I89" s="27" t="s">
        <v>22</v>
      </c>
      <c r="J89" s="64" t="str">
        <f>IF(J12="","",J12)</f>
        <v>18. 7. 2022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>Obec Vintířov</v>
      </c>
      <c r="G91" s="34"/>
      <c r="H91" s="34"/>
      <c r="I91" s="27" t="s">
        <v>32</v>
      </c>
      <c r="J91" s="30" t="str">
        <f>E21</f>
        <v>GEOprojectKV s.r.o.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5.7" customHeight="1">
      <c r="A92" s="32"/>
      <c r="B92" s="33"/>
      <c r="C92" s="27" t="s">
        <v>30</v>
      </c>
      <c r="D92" s="34"/>
      <c r="E92" s="34"/>
      <c r="F92" s="25" t="str">
        <f>IF(E18="","",E18)</f>
        <v>Vyplň údaj</v>
      </c>
      <c r="G92" s="34"/>
      <c r="H92" s="34"/>
      <c r="I92" s="27" t="s">
        <v>37</v>
      </c>
      <c r="J92" s="30" t="str">
        <f>E24</f>
        <v>Bc. Pavel Pruský - projekty elektro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3" t="s">
        <v>100</v>
      </c>
      <c r="D94" s="144"/>
      <c r="E94" s="144"/>
      <c r="F94" s="144"/>
      <c r="G94" s="144"/>
      <c r="H94" s="144"/>
      <c r="I94" s="144"/>
      <c r="J94" s="145" t="s">
        <v>101</v>
      </c>
      <c r="K94" s="144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6" t="s">
        <v>102</v>
      </c>
      <c r="D96" s="34"/>
      <c r="E96" s="34"/>
      <c r="F96" s="34"/>
      <c r="G96" s="34"/>
      <c r="H96" s="34"/>
      <c r="I96" s="34"/>
      <c r="J96" s="82">
        <f>J133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103</v>
      </c>
    </row>
    <row r="97" spans="1:65" s="9" customFormat="1" ht="24.95" customHeight="1">
      <c r="B97" s="147"/>
      <c r="C97" s="148"/>
      <c r="D97" s="149" t="s">
        <v>104</v>
      </c>
      <c r="E97" s="150"/>
      <c r="F97" s="150"/>
      <c r="G97" s="150"/>
      <c r="H97" s="150"/>
      <c r="I97" s="150"/>
      <c r="J97" s="151">
        <f>J134</f>
        <v>0</v>
      </c>
      <c r="K97" s="148"/>
      <c r="L97" s="152"/>
    </row>
    <row r="98" spans="1:65" s="10" customFormat="1" ht="19.899999999999999" customHeight="1">
      <c r="B98" s="153"/>
      <c r="C98" s="154"/>
      <c r="D98" s="155" t="s">
        <v>453</v>
      </c>
      <c r="E98" s="156"/>
      <c r="F98" s="156"/>
      <c r="G98" s="156"/>
      <c r="H98" s="156"/>
      <c r="I98" s="156"/>
      <c r="J98" s="157">
        <f>J135</f>
        <v>0</v>
      </c>
      <c r="K98" s="154"/>
      <c r="L98" s="158"/>
    </row>
    <row r="99" spans="1:65" s="10" customFormat="1" ht="19.899999999999999" customHeight="1">
      <c r="B99" s="153"/>
      <c r="C99" s="154"/>
      <c r="D99" s="155" t="s">
        <v>454</v>
      </c>
      <c r="E99" s="156"/>
      <c r="F99" s="156"/>
      <c r="G99" s="156"/>
      <c r="H99" s="156"/>
      <c r="I99" s="156"/>
      <c r="J99" s="157">
        <f>J138</f>
        <v>0</v>
      </c>
      <c r="K99" s="154"/>
      <c r="L99" s="158"/>
    </row>
    <row r="100" spans="1:65" s="10" customFormat="1" ht="19.899999999999999" customHeight="1">
      <c r="B100" s="153"/>
      <c r="C100" s="154"/>
      <c r="D100" s="155" t="s">
        <v>455</v>
      </c>
      <c r="E100" s="156"/>
      <c r="F100" s="156"/>
      <c r="G100" s="156"/>
      <c r="H100" s="156"/>
      <c r="I100" s="156"/>
      <c r="J100" s="157">
        <f>J152</f>
        <v>0</v>
      </c>
      <c r="K100" s="154"/>
      <c r="L100" s="158"/>
    </row>
    <row r="101" spans="1:65" s="10" customFormat="1" ht="19.899999999999999" customHeight="1">
      <c r="B101" s="153"/>
      <c r="C101" s="154"/>
      <c r="D101" s="155" t="s">
        <v>456</v>
      </c>
      <c r="E101" s="156"/>
      <c r="F101" s="156"/>
      <c r="G101" s="156"/>
      <c r="H101" s="156"/>
      <c r="I101" s="156"/>
      <c r="J101" s="157">
        <f>J159</f>
        <v>0</v>
      </c>
      <c r="K101" s="154"/>
      <c r="L101" s="158"/>
    </row>
    <row r="102" spans="1:65" s="10" customFormat="1" ht="19.899999999999999" customHeight="1">
      <c r="B102" s="153"/>
      <c r="C102" s="154"/>
      <c r="D102" s="155" t="s">
        <v>457</v>
      </c>
      <c r="E102" s="156"/>
      <c r="F102" s="156"/>
      <c r="G102" s="156"/>
      <c r="H102" s="156"/>
      <c r="I102" s="156"/>
      <c r="J102" s="157">
        <f>J174</f>
        <v>0</v>
      </c>
      <c r="K102" s="154"/>
      <c r="L102" s="158"/>
    </row>
    <row r="103" spans="1:65" s="10" customFormat="1" ht="19.899999999999999" customHeight="1">
      <c r="B103" s="153"/>
      <c r="C103" s="154"/>
      <c r="D103" s="155" t="s">
        <v>458</v>
      </c>
      <c r="E103" s="156"/>
      <c r="F103" s="156"/>
      <c r="G103" s="156"/>
      <c r="H103" s="156"/>
      <c r="I103" s="156"/>
      <c r="J103" s="157">
        <f>J183</f>
        <v>0</v>
      </c>
      <c r="K103" s="154"/>
      <c r="L103" s="158"/>
    </row>
    <row r="104" spans="1:65" s="10" customFormat="1" ht="19.899999999999999" customHeight="1">
      <c r="B104" s="153"/>
      <c r="C104" s="154"/>
      <c r="D104" s="155" t="s">
        <v>459</v>
      </c>
      <c r="E104" s="156"/>
      <c r="F104" s="156"/>
      <c r="G104" s="156"/>
      <c r="H104" s="156"/>
      <c r="I104" s="156"/>
      <c r="J104" s="157">
        <f>J200</f>
        <v>0</v>
      </c>
      <c r="K104" s="154"/>
      <c r="L104" s="158"/>
    </row>
    <row r="105" spans="1:65" s="2" customFormat="1" ht="21.75" customHeight="1">
      <c r="A105" s="32"/>
      <c r="B105" s="33"/>
      <c r="C105" s="34"/>
      <c r="D105" s="34"/>
      <c r="E105" s="34"/>
      <c r="F105" s="34"/>
      <c r="G105" s="34"/>
      <c r="H105" s="34"/>
      <c r="I105" s="34"/>
      <c r="J105" s="34"/>
      <c r="K105" s="34"/>
      <c r="L105" s="49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65" s="2" customFormat="1" ht="6.95" customHeight="1">
      <c r="A106" s="32"/>
      <c r="B106" s="33"/>
      <c r="C106" s="34"/>
      <c r="D106" s="34"/>
      <c r="E106" s="34"/>
      <c r="F106" s="34"/>
      <c r="G106" s="34"/>
      <c r="H106" s="34"/>
      <c r="I106" s="34"/>
      <c r="J106" s="34"/>
      <c r="K106" s="34"/>
      <c r="L106" s="49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65" s="2" customFormat="1" ht="29.25" customHeight="1">
      <c r="A107" s="32"/>
      <c r="B107" s="33"/>
      <c r="C107" s="146" t="s">
        <v>114</v>
      </c>
      <c r="D107" s="34"/>
      <c r="E107" s="34"/>
      <c r="F107" s="34"/>
      <c r="G107" s="34"/>
      <c r="H107" s="34"/>
      <c r="I107" s="34"/>
      <c r="J107" s="159">
        <f>ROUND(J108 + J109 + J110 + J111 + J112,2)</f>
        <v>0</v>
      </c>
      <c r="K107" s="34"/>
      <c r="L107" s="49"/>
      <c r="N107" s="160" t="s">
        <v>43</v>
      </c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65" s="2" customFormat="1" ht="18" customHeight="1">
      <c r="A108" s="32"/>
      <c r="B108" s="33"/>
      <c r="C108" s="34"/>
      <c r="D108" s="294" t="s">
        <v>460</v>
      </c>
      <c r="E108" s="294"/>
      <c r="F108" s="294"/>
      <c r="G108" s="34"/>
      <c r="H108" s="34"/>
      <c r="I108" s="34"/>
      <c r="J108" s="161">
        <v>0</v>
      </c>
      <c r="K108" s="34"/>
      <c r="L108" s="162"/>
      <c r="M108" s="163"/>
      <c r="N108" s="164" t="s">
        <v>44</v>
      </c>
      <c r="O108" s="163"/>
      <c r="P108" s="163"/>
      <c r="Q108" s="163"/>
      <c r="R108" s="163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3"/>
      <c r="AG108" s="163"/>
      <c r="AH108" s="163"/>
      <c r="AI108" s="163"/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3"/>
      <c r="AY108" s="166" t="s">
        <v>116</v>
      </c>
      <c r="AZ108" s="163"/>
      <c r="BA108" s="163"/>
      <c r="BB108" s="163"/>
      <c r="BC108" s="163"/>
      <c r="BD108" s="163"/>
      <c r="BE108" s="167">
        <f t="shared" ref="BE108:BE112" si="0">IF(N108="základní",J108,0)</f>
        <v>0</v>
      </c>
      <c r="BF108" s="167">
        <f t="shared" ref="BF108:BF112" si="1">IF(N108="snížená",J108,0)</f>
        <v>0</v>
      </c>
      <c r="BG108" s="167">
        <f t="shared" ref="BG108:BG112" si="2">IF(N108="zákl. přenesená",J108,0)</f>
        <v>0</v>
      </c>
      <c r="BH108" s="167">
        <f t="shared" ref="BH108:BH112" si="3">IF(N108="sníž. přenesená",J108,0)</f>
        <v>0</v>
      </c>
      <c r="BI108" s="167">
        <f t="shared" ref="BI108:BI112" si="4">IF(N108="nulová",J108,0)</f>
        <v>0</v>
      </c>
      <c r="BJ108" s="166" t="s">
        <v>87</v>
      </c>
      <c r="BK108" s="163"/>
      <c r="BL108" s="163"/>
      <c r="BM108" s="163"/>
    </row>
    <row r="109" spans="1:65" s="2" customFormat="1" ht="18" customHeight="1">
      <c r="A109" s="32"/>
      <c r="B109" s="33"/>
      <c r="C109" s="34"/>
      <c r="D109" s="294" t="s">
        <v>461</v>
      </c>
      <c r="E109" s="294"/>
      <c r="F109" s="294"/>
      <c r="G109" s="34"/>
      <c r="H109" s="34"/>
      <c r="I109" s="34"/>
      <c r="J109" s="161">
        <v>0</v>
      </c>
      <c r="K109" s="34"/>
      <c r="L109" s="162"/>
      <c r="M109" s="163"/>
      <c r="N109" s="164" t="s">
        <v>44</v>
      </c>
      <c r="O109" s="163"/>
      <c r="P109" s="163"/>
      <c r="Q109" s="163"/>
      <c r="R109" s="163"/>
      <c r="S109" s="165"/>
      <c r="T109" s="165"/>
      <c r="U109" s="165"/>
      <c r="V109" s="165"/>
      <c r="W109" s="165"/>
      <c r="X109" s="165"/>
      <c r="Y109" s="165"/>
      <c r="Z109" s="165"/>
      <c r="AA109" s="165"/>
      <c r="AB109" s="165"/>
      <c r="AC109" s="165"/>
      <c r="AD109" s="165"/>
      <c r="AE109" s="165"/>
      <c r="AF109" s="163"/>
      <c r="AG109" s="163"/>
      <c r="AH109" s="163"/>
      <c r="AI109" s="163"/>
      <c r="AJ109" s="163"/>
      <c r="AK109" s="163"/>
      <c r="AL109" s="163"/>
      <c r="AM109" s="163"/>
      <c r="AN109" s="163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3"/>
      <c r="AY109" s="166" t="s">
        <v>116</v>
      </c>
      <c r="AZ109" s="163"/>
      <c r="BA109" s="163"/>
      <c r="BB109" s="163"/>
      <c r="BC109" s="163"/>
      <c r="BD109" s="163"/>
      <c r="BE109" s="167">
        <f t="shared" si="0"/>
        <v>0</v>
      </c>
      <c r="BF109" s="167">
        <f t="shared" si="1"/>
        <v>0</v>
      </c>
      <c r="BG109" s="167">
        <f t="shared" si="2"/>
        <v>0</v>
      </c>
      <c r="BH109" s="167">
        <f t="shared" si="3"/>
        <v>0</v>
      </c>
      <c r="BI109" s="167">
        <f t="shared" si="4"/>
        <v>0</v>
      </c>
      <c r="BJ109" s="166" t="s">
        <v>87</v>
      </c>
      <c r="BK109" s="163"/>
      <c r="BL109" s="163"/>
      <c r="BM109" s="163"/>
    </row>
    <row r="110" spans="1:65" s="2" customFormat="1" ht="18" customHeight="1">
      <c r="A110" s="32"/>
      <c r="B110" s="33"/>
      <c r="C110" s="34"/>
      <c r="D110" s="294" t="s">
        <v>462</v>
      </c>
      <c r="E110" s="294"/>
      <c r="F110" s="294"/>
      <c r="G110" s="34"/>
      <c r="H110" s="34"/>
      <c r="I110" s="34"/>
      <c r="J110" s="161">
        <v>0</v>
      </c>
      <c r="K110" s="34"/>
      <c r="L110" s="162"/>
      <c r="M110" s="163"/>
      <c r="N110" s="164" t="s">
        <v>44</v>
      </c>
      <c r="O110" s="163"/>
      <c r="P110" s="163"/>
      <c r="Q110" s="163"/>
      <c r="R110" s="163"/>
      <c r="S110" s="165"/>
      <c r="T110" s="165"/>
      <c r="U110" s="165"/>
      <c r="V110" s="165"/>
      <c r="W110" s="165"/>
      <c r="X110" s="165"/>
      <c r="Y110" s="165"/>
      <c r="Z110" s="165"/>
      <c r="AA110" s="165"/>
      <c r="AB110" s="165"/>
      <c r="AC110" s="165"/>
      <c r="AD110" s="165"/>
      <c r="AE110" s="165"/>
      <c r="AF110" s="163"/>
      <c r="AG110" s="163"/>
      <c r="AH110" s="163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3"/>
      <c r="AY110" s="166" t="s">
        <v>116</v>
      </c>
      <c r="AZ110" s="163"/>
      <c r="BA110" s="163"/>
      <c r="BB110" s="163"/>
      <c r="BC110" s="163"/>
      <c r="BD110" s="163"/>
      <c r="BE110" s="167">
        <f t="shared" si="0"/>
        <v>0</v>
      </c>
      <c r="BF110" s="167">
        <f t="shared" si="1"/>
        <v>0</v>
      </c>
      <c r="BG110" s="167">
        <f t="shared" si="2"/>
        <v>0</v>
      </c>
      <c r="BH110" s="167">
        <f t="shared" si="3"/>
        <v>0</v>
      </c>
      <c r="BI110" s="167">
        <f t="shared" si="4"/>
        <v>0</v>
      </c>
      <c r="BJ110" s="166" t="s">
        <v>87</v>
      </c>
      <c r="BK110" s="163"/>
      <c r="BL110" s="163"/>
      <c r="BM110" s="163"/>
    </row>
    <row r="111" spans="1:65" s="2" customFormat="1" ht="18" customHeight="1">
      <c r="A111" s="32"/>
      <c r="B111" s="33"/>
      <c r="C111" s="34"/>
      <c r="D111" s="294" t="s">
        <v>463</v>
      </c>
      <c r="E111" s="294"/>
      <c r="F111" s="294"/>
      <c r="G111" s="34"/>
      <c r="H111" s="34"/>
      <c r="I111" s="34"/>
      <c r="J111" s="161">
        <v>0</v>
      </c>
      <c r="K111" s="34"/>
      <c r="L111" s="162"/>
      <c r="M111" s="163"/>
      <c r="N111" s="164" t="s">
        <v>44</v>
      </c>
      <c r="O111" s="163"/>
      <c r="P111" s="163"/>
      <c r="Q111" s="163"/>
      <c r="R111" s="163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3"/>
      <c r="AG111" s="163"/>
      <c r="AH111" s="163"/>
      <c r="AI111" s="163"/>
      <c r="AJ111" s="163"/>
      <c r="AK111" s="163"/>
      <c r="AL111" s="163"/>
      <c r="AM111" s="163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163"/>
      <c r="AY111" s="166" t="s">
        <v>116</v>
      </c>
      <c r="AZ111" s="163"/>
      <c r="BA111" s="163"/>
      <c r="BB111" s="163"/>
      <c r="BC111" s="163"/>
      <c r="BD111" s="163"/>
      <c r="BE111" s="167">
        <f t="shared" si="0"/>
        <v>0</v>
      </c>
      <c r="BF111" s="167">
        <f t="shared" si="1"/>
        <v>0</v>
      </c>
      <c r="BG111" s="167">
        <f t="shared" si="2"/>
        <v>0</v>
      </c>
      <c r="BH111" s="167">
        <f t="shared" si="3"/>
        <v>0</v>
      </c>
      <c r="BI111" s="167">
        <f t="shared" si="4"/>
        <v>0</v>
      </c>
      <c r="BJ111" s="166" t="s">
        <v>87</v>
      </c>
      <c r="BK111" s="163"/>
      <c r="BL111" s="163"/>
      <c r="BM111" s="163"/>
    </row>
    <row r="112" spans="1:65" s="2" customFormat="1" ht="18" customHeight="1">
      <c r="A112" s="32"/>
      <c r="B112" s="33"/>
      <c r="C112" s="34"/>
      <c r="D112" s="294" t="s">
        <v>119</v>
      </c>
      <c r="E112" s="294"/>
      <c r="F112" s="294"/>
      <c r="G112" s="34"/>
      <c r="H112" s="34"/>
      <c r="I112" s="34"/>
      <c r="J112" s="161">
        <v>0</v>
      </c>
      <c r="K112" s="34"/>
      <c r="L112" s="162"/>
      <c r="M112" s="163"/>
      <c r="N112" s="164" t="s">
        <v>44</v>
      </c>
      <c r="O112" s="163"/>
      <c r="P112" s="163"/>
      <c r="Q112" s="163"/>
      <c r="R112" s="163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5"/>
      <c r="AC112" s="165"/>
      <c r="AD112" s="165"/>
      <c r="AE112" s="165"/>
      <c r="AF112" s="163"/>
      <c r="AG112" s="163"/>
      <c r="AH112" s="163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3"/>
      <c r="AY112" s="166" t="s">
        <v>116</v>
      </c>
      <c r="AZ112" s="163"/>
      <c r="BA112" s="163"/>
      <c r="BB112" s="163"/>
      <c r="BC112" s="163"/>
      <c r="BD112" s="163"/>
      <c r="BE112" s="167">
        <f t="shared" si="0"/>
        <v>0</v>
      </c>
      <c r="BF112" s="167">
        <f t="shared" si="1"/>
        <v>0</v>
      </c>
      <c r="BG112" s="167">
        <f t="shared" si="2"/>
        <v>0</v>
      </c>
      <c r="BH112" s="167">
        <f t="shared" si="3"/>
        <v>0</v>
      </c>
      <c r="BI112" s="167">
        <f t="shared" si="4"/>
        <v>0</v>
      </c>
      <c r="BJ112" s="166" t="s">
        <v>87</v>
      </c>
      <c r="BK112" s="163"/>
      <c r="BL112" s="163"/>
      <c r="BM112" s="163"/>
    </row>
    <row r="113" spans="1:31" s="2" customFormat="1" ht="11.25">
      <c r="A113" s="32"/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49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29.25" customHeight="1">
      <c r="A114" s="32"/>
      <c r="B114" s="33"/>
      <c r="C114" s="168" t="s">
        <v>121</v>
      </c>
      <c r="D114" s="144"/>
      <c r="E114" s="144"/>
      <c r="F114" s="144"/>
      <c r="G114" s="144"/>
      <c r="H114" s="144"/>
      <c r="I114" s="144"/>
      <c r="J114" s="169">
        <f>ROUND(J96+J107,2)</f>
        <v>0</v>
      </c>
      <c r="K114" s="144"/>
      <c r="L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31" s="2" customFormat="1" ht="6.95" customHeight="1">
      <c r="A115" s="32"/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9" spans="1:31" s="2" customFormat="1" ht="6.95" customHeight="1">
      <c r="A119" s="32"/>
      <c r="B119" s="54"/>
      <c r="C119" s="55"/>
      <c r="D119" s="55"/>
      <c r="E119" s="55"/>
      <c r="F119" s="55"/>
      <c r="G119" s="55"/>
      <c r="H119" s="55"/>
      <c r="I119" s="55"/>
      <c r="J119" s="55"/>
      <c r="K119" s="55"/>
      <c r="L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24.95" customHeight="1">
      <c r="A120" s="32"/>
      <c r="B120" s="33"/>
      <c r="C120" s="21" t="s">
        <v>122</v>
      </c>
      <c r="D120" s="34"/>
      <c r="E120" s="34"/>
      <c r="F120" s="34"/>
      <c r="G120" s="34"/>
      <c r="H120" s="34"/>
      <c r="I120" s="34"/>
      <c r="J120" s="34"/>
      <c r="K120" s="34"/>
      <c r="L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6.95" customHeight="1">
      <c r="A121" s="32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2" customHeight="1">
      <c r="A122" s="32"/>
      <c r="B122" s="33"/>
      <c r="C122" s="27" t="s">
        <v>16</v>
      </c>
      <c r="D122" s="34"/>
      <c r="E122" s="34"/>
      <c r="F122" s="34"/>
      <c r="G122" s="34"/>
      <c r="H122" s="34"/>
      <c r="I122" s="34"/>
      <c r="J122" s="34"/>
      <c r="K122" s="34"/>
      <c r="L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6.5" customHeight="1">
      <c r="A123" s="32"/>
      <c r="B123" s="33"/>
      <c r="C123" s="34"/>
      <c r="D123" s="34"/>
      <c r="E123" s="291" t="str">
        <f>E7</f>
        <v>Vintířov, garáže pod sídlištěm - oprava povrchu</v>
      </c>
      <c r="F123" s="292"/>
      <c r="G123" s="292"/>
      <c r="H123" s="292"/>
      <c r="I123" s="34"/>
      <c r="J123" s="34"/>
      <c r="K123" s="34"/>
      <c r="L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2" customHeight="1">
      <c r="A124" s="32"/>
      <c r="B124" s="33"/>
      <c r="C124" s="27" t="s">
        <v>94</v>
      </c>
      <c r="D124" s="34"/>
      <c r="E124" s="34"/>
      <c r="F124" s="34"/>
      <c r="G124" s="34"/>
      <c r="H124" s="34"/>
      <c r="I124" s="34"/>
      <c r="J124" s="34"/>
      <c r="K124" s="34"/>
      <c r="L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6.5" customHeight="1">
      <c r="A125" s="32"/>
      <c r="B125" s="33"/>
      <c r="C125" s="34"/>
      <c r="D125" s="34"/>
      <c r="E125" s="262" t="str">
        <f>E9</f>
        <v>SO 401 - Veřejné osvětlení</v>
      </c>
      <c r="F125" s="293"/>
      <c r="G125" s="293"/>
      <c r="H125" s="293"/>
      <c r="I125" s="34"/>
      <c r="J125" s="34"/>
      <c r="K125" s="34"/>
      <c r="L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6.95" customHeight="1">
      <c r="A126" s="32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2" customHeight="1">
      <c r="A127" s="32"/>
      <c r="B127" s="33"/>
      <c r="C127" s="27" t="s">
        <v>20</v>
      </c>
      <c r="D127" s="34"/>
      <c r="E127" s="34"/>
      <c r="F127" s="25" t="str">
        <f>F12</f>
        <v>Vintířov</v>
      </c>
      <c r="G127" s="34"/>
      <c r="H127" s="34"/>
      <c r="I127" s="27" t="s">
        <v>22</v>
      </c>
      <c r="J127" s="64" t="str">
        <f>IF(J12="","",J12)</f>
        <v>18. 7. 2022</v>
      </c>
      <c r="K127" s="34"/>
      <c r="L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6.95" customHeight="1">
      <c r="A128" s="32"/>
      <c r="B128" s="33"/>
      <c r="C128" s="34"/>
      <c r="D128" s="34"/>
      <c r="E128" s="34"/>
      <c r="F128" s="34"/>
      <c r="G128" s="34"/>
      <c r="H128" s="34"/>
      <c r="I128" s="34"/>
      <c r="J128" s="34"/>
      <c r="K128" s="34"/>
      <c r="L128" s="49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24</v>
      </c>
      <c r="D129" s="34"/>
      <c r="E129" s="34"/>
      <c r="F129" s="25" t="str">
        <f>E15</f>
        <v>Obec Vintířov</v>
      </c>
      <c r="G129" s="34"/>
      <c r="H129" s="34"/>
      <c r="I129" s="27" t="s">
        <v>32</v>
      </c>
      <c r="J129" s="30" t="str">
        <f>E21</f>
        <v>GEOprojectKV s.r.o.</v>
      </c>
      <c r="K129" s="34"/>
      <c r="L129" s="49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25.7" customHeight="1">
      <c r="A130" s="32"/>
      <c r="B130" s="33"/>
      <c r="C130" s="27" t="s">
        <v>30</v>
      </c>
      <c r="D130" s="34"/>
      <c r="E130" s="34"/>
      <c r="F130" s="25" t="str">
        <f>IF(E18="","",E18)</f>
        <v>Vyplň údaj</v>
      </c>
      <c r="G130" s="34"/>
      <c r="H130" s="34"/>
      <c r="I130" s="27" t="s">
        <v>37</v>
      </c>
      <c r="J130" s="30" t="str">
        <f>E24</f>
        <v>Bc. Pavel Pruský - projekty elektro</v>
      </c>
      <c r="K130" s="34"/>
      <c r="L130" s="49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0.35" customHeight="1">
      <c r="A131" s="32"/>
      <c r="B131" s="33"/>
      <c r="C131" s="34"/>
      <c r="D131" s="34"/>
      <c r="E131" s="34"/>
      <c r="F131" s="34"/>
      <c r="G131" s="34"/>
      <c r="H131" s="34"/>
      <c r="I131" s="34"/>
      <c r="J131" s="34"/>
      <c r="K131" s="34"/>
      <c r="L131" s="49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11" customFormat="1" ht="29.25" customHeight="1">
      <c r="A132" s="170"/>
      <c r="B132" s="171"/>
      <c r="C132" s="172" t="s">
        <v>123</v>
      </c>
      <c r="D132" s="173" t="s">
        <v>64</v>
      </c>
      <c r="E132" s="173" t="s">
        <v>60</v>
      </c>
      <c r="F132" s="173" t="s">
        <v>61</v>
      </c>
      <c r="G132" s="173" t="s">
        <v>124</v>
      </c>
      <c r="H132" s="173" t="s">
        <v>125</v>
      </c>
      <c r="I132" s="173" t="s">
        <v>126</v>
      </c>
      <c r="J132" s="174" t="s">
        <v>101</v>
      </c>
      <c r="K132" s="175" t="s">
        <v>127</v>
      </c>
      <c r="L132" s="176"/>
      <c r="M132" s="73" t="s">
        <v>1</v>
      </c>
      <c r="N132" s="74" t="s">
        <v>43</v>
      </c>
      <c r="O132" s="74" t="s">
        <v>128</v>
      </c>
      <c r="P132" s="74" t="s">
        <v>129</v>
      </c>
      <c r="Q132" s="74" t="s">
        <v>130</v>
      </c>
      <c r="R132" s="74" t="s">
        <v>131</v>
      </c>
      <c r="S132" s="74" t="s">
        <v>132</v>
      </c>
      <c r="T132" s="75" t="s">
        <v>133</v>
      </c>
      <c r="U132" s="170"/>
      <c r="V132" s="170"/>
      <c r="W132" s="170"/>
      <c r="X132" s="170"/>
      <c r="Y132" s="170"/>
      <c r="Z132" s="170"/>
      <c r="AA132" s="170"/>
      <c r="AB132" s="170"/>
      <c r="AC132" s="170"/>
      <c r="AD132" s="170"/>
      <c r="AE132" s="170"/>
    </row>
    <row r="133" spans="1:65" s="2" customFormat="1" ht="22.9" customHeight="1">
      <c r="A133" s="32"/>
      <c r="B133" s="33"/>
      <c r="C133" s="80" t="s">
        <v>134</v>
      </c>
      <c r="D133" s="34"/>
      <c r="E133" s="34"/>
      <c r="F133" s="34"/>
      <c r="G133" s="34"/>
      <c r="H133" s="34"/>
      <c r="I133" s="34"/>
      <c r="J133" s="177">
        <f>BK133</f>
        <v>0</v>
      </c>
      <c r="K133" s="34"/>
      <c r="L133" s="37"/>
      <c r="M133" s="76"/>
      <c r="N133" s="178"/>
      <c r="O133" s="77"/>
      <c r="P133" s="179">
        <f>P134</f>
        <v>0</v>
      </c>
      <c r="Q133" s="77"/>
      <c r="R133" s="179">
        <f>R134</f>
        <v>0</v>
      </c>
      <c r="S133" s="77"/>
      <c r="T133" s="180">
        <f>T134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T133" s="15" t="s">
        <v>78</v>
      </c>
      <c r="AU133" s="15" t="s">
        <v>103</v>
      </c>
      <c r="BK133" s="181">
        <f>BK134</f>
        <v>0</v>
      </c>
    </row>
    <row r="134" spans="1:65" s="12" customFormat="1" ht="25.9" customHeight="1">
      <c r="B134" s="182"/>
      <c r="C134" s="183"/>
      <c r="D134" s="184" t="s">
        <v>78</v>
      </c>
      <c r="E134" s="185" t="s">
        <v>135</v>
      </c>
      <c r="F134" s="185" t="s">
        <v>136</v>
      </c>
      <c r="G134" s="183"/>
      <c r="H134" s="183"/>
      <c r="I134" s="186"/>
      <c r="J134" s="187">
        <f>BK134</f>
        <v>0</v>
      </c>
      <c r="K134" s="183"/>
      <c r="L134" s="188"/>
      <c r="M134" s="189"/>
      <c r="N134" s="190"/>
      <c r="O134" s="190"/>
      <c r="P134" s="191">
        <f>P135+P138+P152+P159+P174+P183+P200</f>
        <v>0</v>
      </c>
      <c r="Q134" s="190"/>
      <c r="R134" s="191">
        <f>R135+R138+R152+R159+R174+R183+R200</f>
        <v>0</v>
      </c>
      <c r="S134" s="190"/>
      <c r="T134" s="192">
        <f>T135+T138+T152+T159+T174+T183+T200</f>
        <v>0</v>
      </c>
      <c r="AR134" s="193" t="s">
        <v>87</v>
      </c>
      <c r="AT134" s="194" t="s">
        <v>78</v>
      </c>
      <c r="AU134" s="194" t="s">
        <v>79</v>
      </c>
      <c r="AY134" s="193" t="s">
        <v>137</v>
      </c>
      <c r="BK134" s="195">
        <f>BK135+BK138+BK152+BK159+BK174+BK183+BK200</f>
        <v>0</v>
      </c>
    </row>
    <row r="135" spans="1:65" s="12" customFormat="1" ht="22.9" customHeight="1">
      <c r="B135" s="182"/>
      <c r="C135" s="183"/>
      <c r="D135" s="184" t="s">
        <v>78</v>
      </c>
      <c r="E135" s="196" t="s">
        <v>464</v>
      </c>
      <c r="F135" s="196" t="s">
        <v>465</v>
      </c>
      <c r="G135" s="183"/>
      <c r="H135" s="183"/>
      <c r="I135" s="186"/>
      <c r="J135" s="197">
        <f>BK135</f>
        <v>0</v>
      </c>
      <c r="K135" s="183"/>
      <c r="L135" s="188"/>
      <c r="M135" s="189"/>
      <c r="N135" s="190"/>
      <c r="O135" s="190"/>
      <c r="P135" s="191">
        <f>SUM(P136:P137)</f>
        <v>0</v>
      </c>
      <c r="Q135" s="190"/>
      <c r="R135" s="191">
        <f>SUM(R136:R137)</f>
        <v>0</v>
      </c>
      <c r="S135" s="190"/>
      <c r="T135" s="192">
        <f>SUM(T136:T137)</f>
        <v>0</v>
      </c>
      <c r="AR135" s="193" t="s">
        <v>87</v>
      </c>
      <c r="AT135" s="194" t="s">
        <v>78</v>
      </c>
      <c r="AU135" s="194" t="s">
        <v>87</v>
      </c>
      <c r="AY135" s="193" t="s">
        <v>137</v>
      </c>
      <c r="BK135" s="195">
        <f>SUM(BK136:BK137)</f>
        <v>0</v>
      </c>
    </row>
    <row r="136" spans="1:65" s="2" customFormat="1" ht="24.2" customHeight="1">
      <c r="A136" s="32"/>
      <c r="B136" s="33"/>
      <c r="C136" s="224" t="s">
        <v>87</v>
      </c>
      <c r="D136" s="224" t="s">
        <v>221</v>
      </c>
      <c r="E136" s="225" t="s">
        <v>466</v>
      </c>
      <c r="F136" s="226" t="s">
        <v>467</v>
      </c>
      <c r="G136" s="227" t="s">
        <v>391</v>
      </c>
      <c r="H136" s="228">
        <v>6</v>
      </c>
      <c r="I136" s="229"/>
      <c r="J136" s="230">
        <f>ROUND(I136*H136,2)</f>
        <v>0</v>
      </c>
      <c r="K136" s="231"/>
      <c r="L136" s="232"/>
      <c r="M136" s="233" t="s">
        <v>1</v>
      </c>
      <c r="N136" s="234" t="s">
        <v>44</v>
      </c>
      <c r="O136" s="69"/>
      <c r="P136" s="208">
        <f>O136*H136</f>
        <v>0</v>
      </c>
      <c r="Q136" s="208">
        <v>0</v>
      </c>
      <c r="R136" s="208">
        <f>Q136*H136</f>
        <v>0</v>
      </c>
      <c r="S136" s="208">
        <v>0</v>
      </c>
      <c r="T136" s="209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210" t="s">
        <v>168</v>
      </c>
      <c r="AT136" s="210" t="s">
        <v>221</v>
      </c>
      <c r="AU136" s="210" t="s">
        <v>89</v>
      </c>
      <c r="AY136" s="15" t="s">
        <v>137</v>
      </c>
      <c r="BE136" s="211">
        <f>IF(N136="základní",J136,0)</f>
        <v>0</v>
      </c>
      <c r="BF136" s="211">
        <f>IF(N136="snížená",J136,0)</f>
        <v>0</v>
      </c>
      <c r="BG136" s="211">
        <f>IF(N136="zákl. přenesená",J136,0)</f>
        <v>0</v>
      </c>
      <c r="BH136" s="211">
        <f>IF(N136="sníž. přenesená",J136,0)</f>
        <v>0</v>
      </c>
      <c r="BI136" s="211">
        <f>IF(N136="nulová",J136,0)</f>
        <v>0</v>
      </c>
      <c r="BJ136" s="15" t="s">
        <v>87</v>
      </c>
      <c r="BK136" s="211">
        <f>ROUND(I136*H136,2)</f>
        <v>0</v>
      </c>
      <c r="BL136" s="15" t="s">
        <v>143</v>
      </c>
      <c r="BM136" s="210" t="s">
        <v>468</v>
      </c>
    </row>
    <row r="137" spans="1:65" s="2" customFormat="1" ht="16.5" customHeight="1">
      <c r="A137" s="32"/>
      <c r="B137" s="33"/>
      <c r="C137" s="224" t="s">
        <v>89</v>
      </c>
      <c r="D137" s="224" t="s">
        <v>221</v>
      </c>
      <c r="E137" s="225" t="s">
        <v>469</v>
      </c>
      <c r="F137" s="226" t="s">
        <v>470</v>
      </c>
      <c r="G137" s="227" t="s">
        <v>391</v>
      </c>
      <c r="H137" s="228">
        <v>6</v>
      </c>
      <c r="I137" s="229"/>
      <c r="J137" s="230">
        <f>ROUND(I137*H137,2)</f>
        <v>0</v>
      </c>
      <c r="K137" s="231"/>
      <c r="L137" s="232"/>
      <c r="M137" s="233" t="s">
        <v>1</v>
      </c>
      <c r="N137" s="234" t="s">
        <v>44</v>
      </c>
      <c r="O137" s="69"/>
      <c r="P137" s="208">
        <f>O137*H137</f>
        <v>0</v>
      </c>
      <c r="Q137" s="208">
        <v>0</v>
      </c>
      <c r="R137" s="208">
        <f>Q137*H137</f>
        <v>0</v>
      </c>
      <c r="S137" s="208">
        <v>0</v>
      </c>
      <c r="T137" s="209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210" t="s">
        <v>168</v>
      </c>
      <c r="AT137" s="210" t="s">
        <v>221</v>
      </c>
      <c r="AU137" s="210" t="s">
        <v>89</v>
      </c>
      <c r="AY137" s="15" t="s">
        <v>137</v>
      </c>
      <c r="BE137" s="211">
        <f>IF(N137="základní",J137,0)</f>
        <v>0</v>
      </c>
      <c r="BF137" s="211">
        <f>IF(N137="snížená",J137,0)</f>
        <v>0</v>
      </c>
      <c r="BG137" s="211">
        <f>IF(N137="zákl. přenesená",J137,0)</f>
        <v>0</v>
      </c>
      <c r="BH137" s="211">
        <f>IF(N137="sníž. přenesená",J137,0)</f>
        <v>0</v>
      </c>
      <c r="BI137" s="211">
        <f>IF(N137="nulová",J137,0)</f>
        <v>0</v>
      </c>
      <c r="BJ137" s="15" t="s">
        <v>87</v>
      </c>
      <c r="BK137" s="211">
        <f>ROUND(I137*H137,2)</f>
        <v>0</v>
      </c>
      <c r="BL137" s="15" t="s">
        <v>143</v>
      </c>
      <c r="BM137" s="210" t="s">
        <v>471</v>
      </c>
    </row>
    <row r="138" spans="1:65" s="12" customFormat="1" ht="22.9" customHeight="1">
      <c r="B138" s="182"/>
      <c r="C138" s="183"/>
      <c r="D138" s="184" t="s">
        <v>78</v>
      </c>
      <c r="E138" s="196" t="s">
        <v>472</v>
      </c>
      <c r="F138" s="196" t="s">
        <v>473</v>
      </c>
      <c r="G138" s="183"/>
      <c r="H138" s="183"/>
      <c r="I138" s="186"/>
      <c r="J138" s="197">
        <f>BK138</f>
        <v>0</v>
      </c>
      <c r="K138" s="183"/>
      <c r="L138" s="188"/>
      <c r="M138" s="189"/>
      <c r="N138" s="190"/>
      <c r="O138" s="190"/>
      <c r="P138" s="191">
        <f>SUM(P139:P151)</f>
        <v>0</v>
      </c>
      <c r="Q138" s="190"/>
      <c r="R138" s="191">
        <f>SUM(R139:R151)</f>
        <v>0</v>
      </c>
      <c r="S138" s="190"/>
      <c r="T138" s="192">
        <f>SUM(T139:T151)</f>
        <v>0</v>
      </c>
      <c r="AR138" s="193" t="s">
        <v>87</v>
      </c>
      <c r="AT138" s="194" t="s">
        <v>78</v>
      </c>
      <c r="AU138" s="194" t="s">
        <v>87</v>
      </c>
      <c r="AY138" s="193" t="s">
        <v>137</v>
      </c>
      <c r="BK138" s="195">
        <f>SUM(BK139:BK151)</f>
        <v>0</v>
      </c>
    </row>
    <row r="139" spans="1:65" s="2" customFormat="1" ht="16.5" customHeight="1">
      <c r="A139" s="32"/>
      <c r="B139" s="33"/>
      <c r="C139" s="224" t="s">
        <v>148</v>
      </c>
      <c r="D139" s="224" t="s">
        <v>221</v>
      </c>
      <c r="E139" s="225" t="s">
        <v>474</v>
      </c>
      <c r="F139" s="226" t="s">
        <v>475</v>
      </c>
      <c r="G139" s="227" t="s">
        <v>476</v>
      </c>
      <c r="H139" s="228">
        <v>6</v>
      </c>
      <c r="I139" s="229"/>
      <c r="J139" s="230">
        <f t="shared" ref="J139:J151" si="5">ROUND(I139*H139,2)</f>
        <v>0</v>
      </c>
      <c r="K139" s="231"/>
      <c r="L139" s="232"/>
      <c r="M139" s="233" t="s">
        <v>1</v>
      </c>
      <c r="N139" s="234" t="s">
        <v>44</v>
      </c>
      <c r="O139" s="69"/>
      <c r="P139" s="208">
        <f t="shared" ref="P139:P151" si="6">O139*H139</f>
        <v>0</v>
      </c>
      <c r="Q139" s="208">
        <v>0</v>
      </c>
      <c r="R139" s="208">
        <f t="shared" ref="R139:R151" si="7">Q139*H139</f>
        <v>0</v>
      </c>
      <c r="S139" s="208">
        <v>0</v>
      </c>
      <c r="T139" s="209">
        <f t="shared" ref="T139:T151" si="8"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210" t="s">
        <v>168</v>
      </c>
      <c r="AT139" s="210" t="s">
        <v>221</v>
      </c>
      <c r="AU139" s="210" t="s">
        <v>89</v>
      </c>
      <c r="AY139" s="15" t="s">
        <v>137</v>
      </c>
      <c r="BE139" s="211">
        <f t="shared" ref="BE139:BE151" si="9">IF(N139="základní",J139,0)</f>
        <v>0</v>
      </c>
      <c r="BF139" s="211">
        <f t="shared" ref="BF139:BF151" si="10">IF(N139="snížená",J139,0)</f>
        <v>0</v>
      </c>
      <c r="BG139" s="211">
        <f t="shared" ref="BG139:BG151" si="11">IF(N139="zákl. přenesená",J139,0)</f>
        <v>0</v>
      </c>
      <c r="BH139" s="211">
        <f t="shared" ref="BH139:BH151" si="12">IF(N139="sníž. přenesená",J139,0)</f>
        <v>0</v>
      </c>
      <c r="BI139" s="211">
        <f t="shared" ref="BI139:BI151" si="13">IF(N139="nulová",J139,0)</f>
        <v>0</v>
      </c>
      <c r="BJ139" s="15" t="s">
        <v>87</v>
      </c>
      <c r="BK139" s="211">
        <f t="shared" ref="BK139:BK151" si="14">ROUND(I139*H139,2)</f>
        <v>0</v>
      </c>
      <c r="BL139" s="15" t="s">
        <v>143</v>
      </c>
      <c r="BM139" s="210" t="s">
        <v>477</v>
      </c>
    </row>
    <row r="140" spans="1:65" s="2" customFormat="1" ht="24.2" customHeight="1">
      <c r="A140" s="32"/>
      <c r="B140" s="33"/>
      <c r="C140" s="224" t="s">
        <v>143</v>
      </c>
      <c r="D140" s="224" t="s">
        <v>221</v>
      </c>
      <c r="E140" s="225" t="s">
        <v>478</v>
      </c>
      <c r="F140" s="226" t="s">
        <v>479</v>
      </c>
      <c r="G140" s="227" t="s">
        <v>391</v>
      </c>
      <c r="H140" s="228">
        <v>1</v>
      </c>
      <c r="I140" s="229"/>
      <c r="J140" s="230">
        <f t="shared" si="5"/>
        <v>0</v>
      </c>
      <c r="K140" s="231"/>
      <c r="L140" s="232"/>
      <c r="M140" s="233" t="s">
        <v>1</v>
      </c>
      <c r="N140" s="234" t="s">
        <v>44</v>
      </c>
      <c r="O140" s="69"/>
      <c r="P140" s="208">
        <f t="shared" si="6"/>
        <v>0</v>
      </c>
      <c r="Q140" s="208">
        <v>0</v>
      </c>
      <c r="R140" s="208">
        <f t="shared" si="7"/>
        <v>0</v>
      </c>
      <c r="S140" s="208">
        <v>0</v>
      </c>
      <c r="T140" s="209">
        <f t="shared" si="8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210" t="s">
        <v>168</v>
      </c>
      <c r="AT140" s="210" t="s">
        <v>221</v>
      </c>
      <c r="AU140" s="210" t="s">
        <v>89</v>
      </c>
      <c r="AY140" s="15" t="s">
        <v>137</v>
      </c>
      <c r="BE140" s="211">
        <f t="shared" si="9"/>
        <v>0</v>
      </c>
      <c r="BF140" s="211">
        <f t="shared" si="10"/>
        <v>0</v>
      </c>
      <c r="BG140" s="211">
        <f t="shared" si="11"/>
        <v>0</v>
      </c>
      <c r="BH140" s="211">
        <f t="shared" si="12"/>
        <v>0</v>
      </c>
      <c r="BI140" s="211">
        <f t="shared" si="13"/>
        <v>0</v>
      </c>
      <c r="BJ140" s="15" t="s">
        <v>87</v>
      </c>
      <c r="BK140" s="211">
        <f t="shared" si="14"/>
        <v>0</v>
      </c>
      <c r="BL140" s="15" t="s">
        <v>143</v>
      </c>
      <c r="BM140" s="210" t="s">
        <v>480</v>
      </c>
    </row>
    <row r="141" spans="1:65" s="2" customFormat="1" ht="24.2" customHeight="1">
      <c r="A141" s="32"/>
      <c r="B141" s="33"/>
      <c r="C141" s="224" t="s">
        <v>155</v>
      </c>
      <c r="D141" s="224" t="s">
        <v>221</v>
      </c>
      <c r="E141" s="225" t="s">
        <v>481</v>
      </c>
      <c r="F141" s="226" t="s">
        <v>482</v>
      </c>
      <c r="G141" s="227" t="s">
        <v>391</v>
      </c>
      <c r="H141" s="228">
        <v>6</v>
      </c>
      <c r="I141" s="229"/>
      <c r="J141" s="230">
        <f t="shared" si="5"/>
        <v>0</v>
      </c>
      <c r="K141" s="231"/>
      <c r="L141" s="232"/>
      <c r="M141" s="233" t="s">
        <v>1</v>
      </c>
      <c r="N141" s="234" t="s">
        <v>44</v>
      </c>
      <c r="O141" s="69"/>
      <c r="P141" s="208">
        <f t="shared" si="6"/>
        <v>0</v>
      </c>
      <c r="Q141" s="208">
        <v>0</v>
      </c>
      <c r="R141" s="208">
        <f t="shared" si="7"/>
        <v>0</v>
      </c>
      <c r="S141" s="208">
        <v>0</v>
      </c>
      <c r="T141" s="209">
        <f t="shared" si="8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210" t="s">
        <v>168</v>
      </c>
      <c r="AT141" s="210" t="s">
        <v>221</v>
      </c>
      <c r="AU141" s="210" t="s">
        <v>89</v>
      </c>
      <c r="AY141" s="15" t="s">
        <v>137</v>
      </c>
      <c r="BE141" s="211">
        <f t="shared" si="9"/>
        <v>0</v>
      </c>
      <c r="BF141" s="211">
        <f t="shared" si="10"/>
        <v>0</v>
      </c>
      <c r="BG141" s="211">
        <f t="shared" si="11"/>
        <v>0</v>
      </c>
      <c r="BH141" s="211">
        <f t="shared" si="12"/>
        <v>0</v>
      </c>
      <c r="BI141" s="211">
        <f t="shared" si="13"/>
        <v>0</v>
      </c>
      <c r="BJ141" s="15" t="s">
        <v>87</v>
      </c>
      <c r="BK141" s="211">
        <f t="shared" si="14"/>
        <v>0</v>
      </c>
      <c r="BL141" s="15" t="s">
        <v>143</v>
      </c>
      <c r="BM141" s="210" t="s">
        <v>483</v>
      </c>
    </row>
    <row r="142" spans="1:65" s="2" customFormat="1" ht="16.5" customHeight="1">
      <c r="A142" s="32"/>
      <c r="B142" s="33"/>
      <c r="C142" s="224" t="s">
        <v>159</v>
      </c>
      <c r="D142" s="224" t="s">
        <v>221</v>
      </c>
      <c r="E142" s="225" t="s">
        <v>484</v>
      </c>
      <c r="F142" s="226" t="s">
        <v>485</v>
      </c>
      <c r="G142" s="227" t="s">
        <v>391</v>
      </c>
      <c r="H142" s="228">
        <v>6</v>
      </c>
      <c r="I142" s="229"/>
      <c r="J142" s="230">
        <f t="shared" si="5"/>
        <v>0</v>
      </c>
      <c r="K142" s="231"/>
      <c r="L142" s="232"/>
      <c r="M142" s="233" t="s">
        <v>1</v>
      </c>
      <c r="N142" s="234" t="s">
        <v>44</v>
      </c>
      <c r="O142" s="69"/>
      <c r="P142" s="208">
        <f t="shared" si="6"/>
        <v>0</v>
      </c>
      <c r="Q142" s="208">
        <v>0</v>
      </c>
      <c r="R142" s="208">
        <f t="shared" si="7"/>
        <v>0</v>
      </c>
      <c r="S142" s="208">
        <v>0</v>
      </c>
      <c r="T142" s="209">
        <f t="shared" si="8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210" t="s">
        <v>168</v>
      </c>
      <c r="AT142" s="210" t="s">
        <v>221</v>
      </c>
      <c r="AU142" s="210" t="s">
        <v>89</v>
      </c>
      <c r="AY142" s="15" t="s">
        <v>137</v>
      </c>
      <c r="BE142" s="211">
        <f t="shared" si="9"/>
        <v>0</v>
      </c>
      <c r="BF142" s="211">
        <f t="shared" si="10"/>
        <v>0</v>
      </c>
      <c r="BG142" s="211">
        <f t="shared" si="11"/>
        <v>0</v>
      </c>
      <c r="BH142" s="211">
        <f t="shared" si="12"/>
        <v>0</v>
      </c>
      <c r="BI142" s="211">
        <f t="shared" si="13"/>
        <v>0</v>
      </c>
      <c r="BJ142" s="15" t="s">
        <v>87</v>
      </c>
      <c r="BK142" s="211">
        <f t="shared" si="14"/>
        <v>0</v>
      </c>
      <c r="BL142" s="15" t="s">
        <v>143</v>
      </c>
      <c r="BM142" s="210" t="s">
        <v>486</v>
      </c>
    </row>
    <row r="143" spans="1:65" s="2" customFormat="1" ht="16.5" customHeight="1">
      <c r="A143" s="32"/>
      <c r="B143" s="33"/>
      <c r="C143" s="224" t="s">
        <v>164</v>
      </c>
      <c r="D143" s="224" t="s">
        <v>221</v>
      </c>
      <c r="E143" s="225" t="s">
        <v>487</v>
      </c>
      <c r="F143" s="226" t="s">
        <v>488</v>
      </c>
      <c r="G143" s="227" t="s">
        <v>162</v>
      </c>
      <c r="H143" s="228">
        <v>6</v>
      </c>
      <c r="I143" s="229"/>
      <c r="J143" s="230">
        <f t="shared" si="5"/>
        <v>0</v>
      </c>
      <c r="K143" s="231"/>
      <c r="L143" s="232"/>
      <c r="M143" s="233" t="s">
        <v>1</v>
      </c>
      <c r="N143" s="234" t="s">
        <v>44</v>
      </c>
      <c r="O143" s="69"/>
      <c r="P143" s="208">
        <f t="shared" si="6"/>
        <v>0</v>
      </c>
      <c r="Q143" s="208">
        <v>0</v>
      </c>
      <c r="R143" s="208">
        <f t="shared" si="7"/>
        <v>0</v>
      </c>
      <c r="S143" s="208">
        <v>0</v>
      </c>
      <c r="T143" s="209">
        <f t="shared" si="8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210" t="s">
        <v>168</v>
      </c>
      <c r="AT143" s="210" t="s">
        <v>221</v>
      </c>
      <c r="AU143" s="210" t="s">
        <v>89</v>
      </c>
      <c r="AY143" s="15" t="s">
        <v>137</v>
      </c>
      <c r="BE143" s="211">
        <f t="shared" si="9"/>
        <v>0</v>
      </c>
      <c r="BF143" s="211">
        <f t="shared" si="10"/>
        <v>0</v>
      </c>
      <c r="BG143" s="211">
        <f t="shared" si="11"/>
        <v>0</v>
      </c>
      <c r="BH143" s="211">
        <f t="shared" si="12"/>
        <v>0</v>
      </c>
      <c r="BI143" s="211">
        <f t="shared" si="13"/>
        <v>0</v>
      </c>
      <c r="BJ143" s="15" t="s">
        <v>87</v>
      </c>
      <c r="BK143" s="211">
        <f t="shared" si="14"/>
        <v>0</v>
      </c>
      <c r="BL143" s="15" t="s">
        <v>143</v>
      </c>
      <c r="BM143" s="210" t="s">
        <v>489</v>
      </c>
    </row>
    <row r="144" spans="1:65" s="2" customFormat="1" ht="16.5" customHeight="1">
      <c r="A144" s="32"/>
      <c r="B144" s="33"/>
      <c r="C144" s="224" t="s">
        <v>168</v>
      </c>
      <c r="D144" s="224" t="s">
        <v>221</v>
      </c>
      <c r="E144" s="225" t="s">
        <v>490</v>
      </c>
      <c r="F144" s="226" t="s">
        <v>491</v>
      </c>
      <c r="G144" s="227" t="s">
        <v>162</v>
      </c>
      <c r="H144" s="228">
        <v>280</v>
      </c>
      <c r="I144" s="229"/>
      <c r="J144" s="230">
        <f t="shared" si="5"/>
        <v>0</v>
      </c>
      <c r="K144" s="231"/>
      <c r="L144" s="232"/>
      <c r="M144" s="233" t="s">
        <v>1</v>
      </c>
      <c r="N144" s="234" t="s">
        <v>44</v>
      </c>
      <c r="O144" s="69"/>
      <c r="P144" s="208">
        <f t="shared" si="6"/>
        <v>0</v>
      </c>
      <c r="Q144" s="208">
        <v>0</v>
      </c>
      <c r="R144" s="208">
        <f t="shared" si="7"/>
        <v>0</v>
      </c>
      <c r="S144" s="208">
        <v>0</v>
      </c>
      <c r="T144" s="209">
        <f t="shared" si="8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210" t="s">
        <v>168</v>
      </c>
      <c r="AT144" s="210" t="s">
        <v>221</v>
      </c>
      <c r="AU144" s="210" t="s">
        <v>89</v>
      </c>
      <c r="AY144" s="15" t="s">
        <v>137</v>
      </c>
      <c r="BE144" s="211">
        <f t="shared" si="9"/>
        <v>0</v>
      </c>
      <c r="BF144" s="211">
        <f t="shared" si="10"/>
        <v>0</v>
      </c>
      <c r="BG144" s="211">
        <f t="shared" si="11"/>
        <v>0</v>
      </c>
      <c r="BH144" s="211">
        <f t="shared" si="12"/>
        <v>0</v>
      </c>
      <c r="BI144" s="211">
        <f t="shared" si="13"/>
        <v>0</v>
      </c>
      <c r="BJ144" s="15" t="s">
        <v>87</v>
      </c>
      <c r="BK144" s="211">
        <f t="shared" si="14"/>
        <v>0</v>
      </c>
      <c r="BL144" s="15" t="s">
        <v>143</v>
      </c>
      <c r="BM144" s="210" t="s">
        <v>492</v>
      </c>
    </row>
    <row r="145" spans="1:65" s="2" customFormat="1" ht="16.5" customHeight="1">
      <c r="A145" s="32"/>
      <c r="B145" s="33"/>
      <c r="C145" s="224" t="s">
        <v>173</v>
      </c>
      <c r="D145" s="224" t="s">
        <v>221</v>
      </c>
      <c r="E145" s="225" t="s">
        <v>493</v>
      </c>
      <c r="F145" s="226" t="s">
        <v>494</v>
      </c>
      <c r="G145" s="227" t="s">
        <v>162</v>
      </c>
      <c r="H145" s="228">
        <v>270</v>
      </c>
      <c r="I145" s="229"/>
      <c r="J145" s="230">
        <f t="shared" si="5"/>
        <v>0</v>
      </c>
      <c r="K145" s="231"/>
      <c r="L145" s="232"/>
      <c r="M145" s="233" t="s">
        <v>1</v>
      </c>
      <c r="N145" s="234" t="s">
        <v>44</v>
      </c>
      <c r="O145" s="69"/>
      <c r="P145" s="208">
        <f t="shared" si="6"/>
        <v>0</v>
      </c>
      <c r="Q145" s="208">
        <v>0</v>
      </c>
      <c r="R145" s="208">
        <f t="shared" si="7"/>
        <v>0</v>
      </c>
      <c r="S145" s="208">
        <v>0</v>
      </c>
      <c r="T145" s="209">
        <f t="shared" si="8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210" t="s">
        <v>168</v>
      </c>
      <c r="AT145" s="210" t="s">
        <v>221</v>
      </c>
      <c r="AU145" s="210" t="s">
        <v>89</v>
      </c>
      <c r="AY145" s="15" t="s">
        <v>137</v>
      </c>
      <c r="BE145" s="211">
        <f t="shared" si="9"/>
        <v>0</v>
      </c>
      <c r="BF145" s="211">
        <f t="shared" si="10"/>
        <v>0</v>
      </c>
      <c r="BG145" s="211">
        <f t="shared" si="11"/>
        <v>0</v>
      </c>
      <c r="BH145" s="211">
        <f t="shared" si="12"/>
        <v>0</v>
      </c>
      <c r="BI145" s="211">
        <f t="shared" si="13"/>
        <v>0</v>
      </c>
      <c r="BJ145" s="15" t="s">
        <v>87</v>
      </c>
      <c r="BK145" s="211">
        <f t="shared" si="14"/>
        <v>0</v>
      </c>
      <c r="BL145" s="15" t="s">
        <v>143</v>
      </c>
      <c r="BM145" s="210" t="s">
        <v>495</v>
      </c>
    </row>
    <row r="146" spans="1:65" s="2" customFormat="1" ht="16.5" customHeight="1">
      <c r="A146" s="32"/>
      <c r="B146" s="33"/>
      <c r="C146" s="224" t="s">
        <v>179</v>
      </c>
      <c r="D146" s="224" t="s">
        <v>221</v>
      </c>
      <c r="E146" s="225" t="s">
        <v>496</v>
      </c>
      <c r="F146" s="226" t="s">
        <v>497</v>
      </c>
      <c r="G146" s="227" t="s">
        <v>162</v>
      </c>
      <c r="H146" s="228">
        <v>70</v>
      </c>
      <c r="I146" s="229"/>
      <c r="J146" s="230">
        <f t="shared" si="5"/>
        <v>0</v>
      </c>
      <c r="K146" s="231"/>
      <c r="L146" s="232"/>
      <c r="M146" s="233" t="s">
        <v>1</v>
      </c>
      <c r="N146" s="234" t="s">
        <v>44</v>
      </c>
      <c r="O146" s="69"/>
      <c r="P146" s="208">
        <f t="shared" si="6"/>
        <v>0</v>
      </c>
      <c r="Q146" s="208">
        <v>0</v>
      </c>
      <c r="R146" s="208">
        <f t="shared" si="7"/>
        <v>0</v>
      </c>
      <c r="S146" s="208">
        <v>0</v>
      </c>
      <c r="T146" s="209">
        <f t="shared" si="8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210" t="s">
        <v>168</v>
      </c>
      <c r="AT146" s="210" t="s">
        <v>221</v>
      </c>
      <c r="AU146" s="210" t="s">
        <v>89</v>
      </c>
      <c r="AY146" s="15" t="s">
        <v>137</v>
      </c>
      <c r="BE146" s="211">
        <f t="shared" si="9"/>
        <v>0</v>
      </c>
      <c r="BF146" s="211">
        <f t="shared" si="10"/>
        <v>0</v>
      </c>
      <c r="BG146" s="211">
        <f t="shared" si="11"/>
        <v>0</v>
      </c>
      <c r="BH146" s="211">
        <f t="shared" si="12"/>
        <v>0</v>
      </c>
      <c r="BI146" s="211">
        <f t="shared" si="13"/>
        <v>0</v>
      </c>
      <c r="BJ146" s="15" t="s">
        <v>87</v>
      </c>
      <c r="BK146" s="211">
        <f t="shared" si="14"/>
        <v>0</v>
      </c>
      <c r="BL146" s="15" t="s">
        <v>143</v>
      </c>
      <c r="BM146" s="210" t="s">
        <v>498</v>
      </c>
    </row>
    <row r="147" spans="1:65" s="2" customFormat="1" ht="16.5" customHeight="1">
      <c r="A147" s="32"/>
      <c r="B147" s="33"/>
      <c r="C147" s="224" t="s">
        <v>184</v>
      </c>
      <c r="D147" s="224" t="s">
        <v>221</v>
      </c>
      <c r="E147" s="225" t="s">
        <v>499</v>
      </c>
      <c r="F147" s="226" t="s">
        <v>500</v>
      </c>
      <c r="G147" s="227" t="s">
        <v>162</v>
      </c>
      <c r="H147" s="228">
        <v>220</v>
      </c>
      <c r="I147" s="229"/>
      <c r="J147" s="230">
        <f t="shared" si="5"/>
        <v>0</v>
      </c>
      <c r="K147" s="231"/>
      <c r="L147" s="232"/>
      <c r="M147" s="233" t="s">
        <v>1</v>
      </c>
      <c r="N147" s="234" t="s">
        <v>44</v>
      </c>
      <c r="O147" s="69"/>
      <c r="P147" s="208">
        <f t="shared" si="6"/>
        <v>0</v>
      </c>
      <c r="Q147" s="208">
        <v>0</v>
      </c>
      <c r="R147" s="208">
        <f t="shared" si="7"/>
        <v>0</v>
      </c>
      <c r="S147" s="208">
        <v>0</v>
      </c>
      <c r="T147" s="209">
        <f t="shared" si="8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210" t="s">
        <v>168</v>
      </c>
      <c r="AT147" s="210" t="s">
        <v>221</v>
      </c>
      <c r="AU147" s="210" t="s">
        <v>89</v>
      </c>
      <c r="AY147" s="15" t="s">
        <v>137</v>
      </c>
      <c r="BE147" s="211">
        <f t="shared" si="9"/>
        <v>0</v>
      </c>
      <c r="BF147" s="211">
        <f t="shared" si="10"/>
        <v>0</v>
      </c>
      <c r="BG147" s="211">
        <f t="shared" si="11"/>
        <v>0</v>
      </c>
      <c r="BH147" s="211">
        <f t="shared" si="12"/>
        <v>0</v>
      </c>
      <c r="BI147" s="211">
        <f t="shared" si="13"/>
        <v>0</v>
      </c>
      <c r="BJ147" s="15" t="s">
        <v>87</v>
      </c>
      <c r="BK147" s="211">
        <f t="shared" si="14"/>
        <v>0</v>
      </c>
      <c r="BL147" s="15" t="s">
        <v>143</v>
      </c>
      <c r="BM147" s="210" t="s">
        <v>501</v>
      </c>
    </row>
    <row r="148" spans="1:65" s="2" customFormat="1" ht="16.5" customHeight="1">
      <c r="A148" s="32"/>
      <c r="B148" s="33"/>
      <c r="C148" s="224" t="s">
        <v>189</v>
      </c>
      <c r="D148" s="224" t="s">
        <v>221</v>
      </c>
      <c r="E148" s="225" t="s">
        <v>502</v>
      </c>
      <c r="F148" s="226" t="s">
        <v>503</v>
      </c>
      <c r="G148" s="227" t="s">
        <v>162</v>
      </c>
      <c r="H148" s="228">
        <v>60</v>
      </c>
      <c r="I148" s="229"/>
      <c r="J148" s="230">
        <f t="shared" si="5"/>
        <v>0</v>
      </c>
      <c r="K148" s="231"/>
      <c r="L148" s="232"/>
      <c r="M148" s="233" t="s">
        <v>1</v>
      </c>
      <c r="N148" s="234" t="s">
        <v>44</v>
      </c>
      <c r="O148" s="69"/>
      <c r="P148" s="208">
        <f t="shared" si="6"/>
        <v>0</v>
      </c>
      <c r="Q148" s="208">
        <v>0</v>
      </c>
      <c r="R148" s="208">
        <f t="shared" si="7"/>
        <v>0</v>
      </c>
      <c r="S148" s="208">
        <v>0</v>
      </c>
      <c r="T148" s="209">
        <f t="shared" si="8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10" t="s">
        <v>168</v>
      </c>
      <c r="AT148" s="210" t="s">
        <v>221</v>
      </c>
      <c r="AU148" s="210" t="s">
        <v>89</v>
      </c>
      <c r="AY148" s="15" t="s">
        <v>137</v>
      </c>
      <c r="BE148" s="211">
        <f t="shared" si="9"/>
        <v>0</v>
      </c>
      <c r="BF148" s="211">
        <f t="shared" si="10"/>
        <v>0</v>
      </c>
      <c r="BG148" s="211">
        <f t="shared" si="11"/>
        <v>0</v>
      </c>
      <c r="BH148" s="211">
        <f t="shared" si="12"/>
        <v>0</v>
      </c>
      <c r="BI148" s="211">
        <f t="shared" si="13"/>
        <v>0</v>
      </c>
      <c r="BJ148" s="15" t="s">
        <v>87</v>
      </c>
      <c r="BK148" s="211">
        <f t="shared" si="14"/>
        <v>0</v>
      </c>
      <c r="BL148" s="15" t="s">
        <v>143</v>
      </c>
      <c r="BM148" s="210" t="s">
        <v>504</v>
      </c>
    </row>
    <row r="149" spans="1:65" s="2" customFormat="1" ht="16.5" customHeight="1">
      <c r="A149" s="32"/>
      <c r="B149" s="33"/>
      <c r="C149" s="224" t="s">
        <v>194</v>
      </c>
      <c r="D149" s="224" t="s">
        <v>221</v>
      </c>
      <c r="E149" s="225" t="s">
        <v>505</v>
      </c>
      <c r="F149" s="226" t="s">
        <v>506</v>
      </c>
      <c r="G149" s="227" t="s">
        <v>391</v>
      </c>
      <c r="H149" s="228">
        <v>6</v>
      </c>
      <c r="I149" s="229"/>
      <c r="J149" s="230">
        <f t="shared" si="5"/>
        <v>0</v>
      </c>
      <c r="K149" s="231"/>
      <c r="L149" s="232"/>
      <c r="M149" s="233" t="s">
        <v>1</v>
      </c>
      <c r="N149" s="234" t="s">
        <v>44</v>
      </c>
      <c r="O149" s="69"/>
      <c r="P149" s="208">
        <f t="shared" si="6"/>
        <v>0</v>
      </c>
      <c r="Q149" s="208">
        <v>0</v>
      </c>
      <c r="R149" s="208">
        <f t="shared" si="7"/>
        <v>0</v>
      </c>
      <c r="S149" s="208">
        <v>0</v>
      </c>
      <c r="T149" s="209">
        <f t="shared" si="8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210" t="s">
        <v>168</v>
      </c>
      <c r="AT149" s="210" t="s">
        <v>221</v>
      </c>
      <c r="AU149" s="210" t="s">
        <v>89</v>
      </c>
      <c r="AY149" s="15" t="s">
        <v>137</v>
      </c>
      <c r="BE149" s="211">
        <f t="shared" si="9"/>
        <v>0</v>
      </c>
      <c r="BF149" s="211">
        <f t="shared" si="10"/>
        <v>0</v>
      </c>
      <c r="BG149" s="211">
        <f t="shared" si="11"/>
        <v>0</v>
      </c>
      <c r="BH149" s="211">
        <f t="shared" si="12"/>
        <v>0</v>
      </c>
      <c r="BI149" s="211">
        <f t="shared" si="13"/>
        <v>0</v>
      </c>
      <c r="BJ149" s="15" t="s">
        <v>87</v>
      </c>
      <c r="BK149" s="211">
        <f t="shared" si="14"/>
        <v>0</v>
      </c>
      <c r="BL149" s="15" t="s">
        <v>143</v>
      </c>
      <c r="BM149" s="210" t="s">
        <v>507</v>
      </c>
    </row>
    <row r="150" spans="1:65" s="2" customFormat="1" ht="16.5" customHeight="1">
      <c r="A150" s="32"/>
      <c r="B150" s="33"/>
      <c r="C150" s="224" t="s">
        <v>198</v>
      </c>
      <c r="D150" s="224" t="s">
        <v>221</v>
      </c>
      <c r="E150" s="225" t="s">
        <v>508</v>
      </c>
      <c r="F150" s="226" t="s">
        <v>509</v>
      </c>
      <c r="G150" s="227" t="s">
        <v>391</v>
      </c>
      <c r="H150" s="228">
        <v>8</v>
      </c>
      <c r="I150" s="229"/>
      <c r="J150" s="230">
        <f t="shared" si="5"/>
        <v>0</v>
      </c>
      <c r="K150" s="231"/>
      <c r="L150" s="232"/>
      <c r="M150" s="233" t="s">
        <v>1</v>
      </c>
      <c r="N150" s="234" t="s">
        <v>44</v>
      </c>
      <c r="O150" s="69"/>
      <c r="P150" s="208">
        <f t="shared" si="6"/>
        <v>0</v>
      </c>
      <c r="Q150" s="208">
        <v>0</v>
      </c>
      <c r="R150" s="208">
        <f t="shared" si="7"/>
        <v>0</v>
      </c>
      <c r="S150" s="208">
        <v>0</v>
      </c>
      <c r="T150" s="209">
        <f t="shared" si="8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10" t="s">
        <v>168</v>
      </c>
      <c r="AT150" s="210" t="s">
        <v>221</v>
      </c>
      <c r="AU150" s="210" t="s">
        <v>89</v>
      </c>
      <c r="AY150" s="15" t="s">
        <v>137</v>
      </c>
      <c r="BE150" s="211">
        <f t="shared" si="9"/>
        <v>0</v>
      </c>
      <c r="BF150" s="211">
        <f t="shared" si="10"/>
        <v>0</v>
      </c>
      <c r="BG150" s="211">
        <f t="shared" si="11"/>
        <v>0</v>
      </c>
      <c r="BH150" s="211">
        <f t="shared" si="12"/>
        <v>0</v>
      </c>
      <c r="BI150" s="211">
        <f t="shared" si="13"/>
        <v>0</v>
      </c>
      <c r="BJ150" s="15" t="s">
        <v>87</v>
      </c>
      <c r="BK150" s="211">
        <f t="shared" si="14"/>
        <v>0</v>
      </c>
      <c r="BL150" s="15" t="s">
        <v>143</v>
      </c>
      <c r="BM150" s="210" t="s">
        <v>510</v>
      </c>
    </row>
    <row r="151" spans="1:65" s="2" customFormat="1" ht="16.5" customHeight="1">
      <c r="A151" s="32"/>
      <c r="B151" s="33"/>
      <c r="C151" s="224" t="s">
        <v>8</v>
      </c>
      <c r="D151" s="224" t="s">
        <v>221</v>
      </c>
      <c r="E151" s="225" t="s">
        <v>511</v>
      </c>
      <c r="F151" s="226" t="s">
        <v>512</v>
      </c>
      <c r="G151" s="227" t="s">
        <v>476</v>
      </c>
      <c r="H151" s="228">
        <v>1</v>
      </c>
      <c r="I151" s="229"/>
      <c r="J151" s="230">
        <f t="shared" si="5"/>
        <v>0</v>
      </c>
      <c r="K151" s="231"/>
      <c r="L151" s="232"/>
      <c r="M151" s="233" t="s">
        <v>1</v>
      </c>
      <c r="N151" s="234" t="s">
        <v>44</v>
      </c>
      <c r="O151" s="69"/>
      <c r="P151" s="208">
        <f t="shared" si="6"/>
        <v>0</v>
      </c>
      <c r="Q151" s="208">
        <v>0</v>
      </c>
      <c r="R151" s="208">
        <f t="shared" si="7"/>
        <v>0</v>
      </c>
      <c r="S151" s="208">
        <v>0</v>
      </c>
      <c r="T151" s="209">
        <f t="shared" si="8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210" t="s">
        <v>168</v>
      </c>
      <c r="AT151" s="210" t="s">
        <v>221</v>
      </c>
      <c r="AU151" s="210" t="s">
        <v>89</v>
      </c>
      <c r="AY151" s="15" t="s">
        <v>137</v>
      </c>
      <c r="BE151" s="211">
        <f t="shared" si="9"/>
        <v>0</v>
      </c>
      <c r="BF151" s="211">
        <f t="shared" si="10"/>
        <v>0</v>
      </c>
      <c r="BG151" s="211">
        <f t="shared" si="11"/>
        <v>0</v>
      </c>
      <c r="BH151" s="211">
        <f t="shared" si="12"/>
        <v>0</v>
      </c>
      <c r="BI151" s="211">
        <f t="shared" si="13"/>
        <v>0</v>
      </c>
      <c r="BJ151" s="15" t="s">
        <v>87</v>
      </c>
      <c r="BK151" s="211">
        <f t="shared" si="14"/>
        <v>0</v>
      </c>
      <c r="BL151" s="15" t="s">
        <v>143</v>
      </c>
      <c r="BM151" s="210" t="s">
        <v>513</v>
      </c>
    </row>
    <row r="152" spans="1:65" s="12" customFormat="1" ht="22.9" customHeight="1">
      <c r="B152" s="182"/>
      <c r="C152" s="183"/>
      <c r="D152" s="184" t="s">
        <v>78</v>
      </c>
      <c r="E152" s="196" t="s">
        <v>514</v>
      </c>
      <c r="F152" s="196" t="s">
        <v>515</v>
      </c>
      <c r="G152" s="183"/>
      <c r="H152" s="183"/>
      <c r="I152" s="186"/>
      <c r="J152" s="197">
        <f>BK152</f>
        <v>0</v>
      </c>
      <c r="K152" s="183"/>
      <c r="L152" s="188"/>
      <c r="M152" s="189"/>
      <c r="N152" s="190"/>
      <c r="O152" s="190"/>
      <c r="P152" s="191">
        <f>SUM(P153:P158)</f>
        <v>0</v>
      </c>
      <c r="Q152" s="190"/>
      <c r="R152" s="191">
        <f>SUM(R153:R158)</f>
        <v>0</v>
      </c>
      <c r="S152" s="190"/>
      <c r="T152" s="192">
        <f>SUM(T153:T158)</f>
        <v>0</v>
      </c>
      <c r="AR152" s="193" t="s">
        <v>87</v>
      </c>
      <c r="AT152" s="194" t="s">
        <v>78</v>
      </c>
      <c r="AU152" s="194" t="s">
        <v>87</v>
      </c>
      <c r="AY152" s="193" t="s">
        <v>137</v>
      </c>
      <c r="BK152" s="195">
        <f>SUM(BK153:BK158)</f>
        <v>0</v>
      </c>
    </row>
    <row r="153" spans="1:65" s="2" customFormat="1" ht="16.5" customHeight="1">
      <c r="A153" s="32"/>
      <c r="B153" s="33"/>
      <c r="C153" s="224" t="s">
        <v>207</v>
      </c>
      <c r="D153" s="224" t="s">
        <v>221</v>
      </c>
      <c r="E153" s="225" t="s">
        <v>516</v>
      </c>
      <c r="F153" s="226" t="s">
        <v>517</v>
      </c>
      <c r="G153" s="227" t="s">
        <v>171</v>
      </c>
      <c r="H153" s="228">
        <v>2.04</v>
      </c>
      <c r="I153" s="229"/>
      <c r="J153" s="230">
        <f t="shared" ref="J153:J158" si="15">ROUND(I153*H153,2)</f>
        <v>0</v>
      </c>
      <c r="K153" s="231"/>
      <c r="L153" s="232"/>
      <c r="M153" s="233" t="s">
        <v>1</v>
      </c>
      <c r="N153" s="234" t="s">
        <v>44</v>
      </c>
      <c r="O153" s="69"/>
      <c r="P153" s="208">
        <f t="shared" ref="P153:P158" si="16">O153*H153</f>
        <v>0</v>
      </c>
      <c r="Q153" s="208">
        <v>0</v>
      </c>
      <c r="R153" s="208">
        <f t="shared" ref="R153:R158" si="17">Q153*H153</f>
        <v>0</v>
      </c>
      <c r="S153" s="208">
        <v>0</v>
      </c>
      <c r="T153" s="209">
        <f t="shared" ref="T153:T158" si="18">S153*H153</f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210" t="s">
        <v>168</v>
      </c>
      <c r="AT153" s="210" t="s">
        <v>221</v>
      </c>
      <c r="AU153" s="210" t="s">
        <v>89</v>
      </c>
      <c r="AY153" s="15" t="s">
        <v>137</v>
      </c>
      <c r="BE153" s="211">
        <f t="shared" ref="BE153:BE158" si="19">IF(N153="základní",J153,0)</f>
        <v>0</v>
      </c>
      <c r="BF153" s="211">
        <f t="shared" ref="BF153:BF158" si="20">IF(N153="snížená",J153,0)</f>
        <v>0</v>
      </c>
      <c r="BG153" s="211">
        <f t="shared" ref="BG153:BG158" si="21">IF(N153="zákl. přenesená",J153,0)</f>
        <v>0</v>
      </c>
      <c r="BH153" s="211">
        <f t="shared" ref="BH153:BH158" si="22">IF(N153="sníž. přenesená",J153,0)</f>
        <v>0</v>
      </c>
      <c r="BI153" s="211">
        <f t="shared" ref="BI153:BI158" si="23">IF(N153="nulová",J153,0)</f>
        <v>0</v>
      </c>
      <c r="BJ153" s="15" t="s">
        <v>87</v>
      </c>
      <c r="BK153" s="211">
        <f t="shared" ref="BK153:BK158" si="24">ROUND(I153*H153,2)</f>
        <v>0</v>
      </c>
      <c r="BL153" s="15" t="s">
        <v>143</v>
      </c>
      <c r="BM153" s="210" t="s">
        <v>518</v>
      </c>
    </row>
    <row r="154" spans="1:65" s="2" customFormat="1" ht="16.5" customHeight="1">
      <c r="A154" s="32"/>
      <c r="B154" s="33"/>
      <c r="C154" s="224" t="s">
        <v>212</v>
      </c>
      <c r="D154" s="224" t="s">
        <v>221</v>
      </c>
      <c r="E154" s="225" t="s">
        <v>519</v>
      </c>
      <c r="F154" s="226" t="s">
        <v>520</v>
      </c>
      <c r="G154" s="227" t="s">
        <v>391</v>
      </c>
      <c r="H154" s="228">
        <v>6</v>
      </c>
      <c r="I154" s="229"/>
      <c r="J154" s="230">
        <f t="shared" si="15"/>
        <v>0</v>
      </c>
      <c r="K154" s="231"/>
      <c r="L154" s="232"/>
      <c r="M154" s="233" t="s">
        <v>1</v>
      </c>
      <c r="N154" s="234" t="s">
        <v>44</v>
      </c>
      <c r="O154" s="69"/>
      <c r="P154" s="208">
        <f t="shared" si="16"/>
        <v>0</v>
      </c>
      <c r="Q154" s="208">
        <v>0</v>
      </c>
      <c r="R154" s="208">
        <f t="shared" si="17"/>
        <v>0</v>
      </c>
      <c r="S154" s="208">
        <v>0</v>
      </c>
      <c r="T154" s="209">
        <f t="shared" si="18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10" t="s">
        <v>168</v>
      </c>
      <c r="AT154" s="210" t="s">
        <v>221</v>
      </c>
      <c r="AU154" s="210" t="s">
        <v>89</v>
      </c>
      <c r="AY154" s="15" t="s">
        <v>137</v>
      </c>
      <c r="BE154" s="211">
        <f t="shared" si="19"/>
        <v>0</v>
      </c>
      <c r="BF154" s="211">
        <f t="shared" si="20"/>
        <v>0</v>
      </c>
      <c r="BG154" s="211">
        <f t="shared" si="21"/>
        <v>0</v>
      </c>
      <c r="BH154" s="211">
        <f t="shared" si="22"/>
        <v>0</v>
      </c>
      <c r="BI154" s="211">
        <f t="shared" si="23"/>
        <v>0</v>
      </c>
      <c r="BJ154" s="15" t="s">
        <v>87</v>
      </c>
      <c r="BK154" s="211">
        <f t="shared" si="24"/>
        <v>0</v>
      </c>
      <c r="BL154" s="15" t="s">
        <v>143</v>
      </c>
      <c r="BM154" s="210" t="s">
        <v>521</v>
      </c>
    </row>
    <row r="155" spans="1:65" s="2" customFormat="1" ht="16.5" customHeight="1">
      <c r="A155" s="32"/>
      <c r="B155" s="33"/>
      <c r="C155" s="224" t="s">
        <v>216</v>
      </c>
      <c r="D155" s="224" t="s">
        <v>221</v>
      </c>
      <c r="E155" s="225" t="s">
        <v>522</v>
      </c>
      <c r="F155" s="226" t="s">
        <v>523</v>
      </c>
      <c r="G155" s="227" t="s">
        <v>171</v>
      </c>
      <c r="H155" s="228">
        <v>9.52</v>
      </c>
      <c r="I155" s="229"/>
      <c r="J155" s="230">
        <f t="shared" si="15"/>
        <v>0</v>
      </c>
      <c r="K155" s="231"/>
      <c r="L155" s="232"/>
      <c r="M155" s="233" t="s">
        <v>1</v>
      </c>
      <c r="N155" s="234" t="s">
        <v>44</v>
      </c>
      <c r="O155" s="69"/>
      <c r="P155" s="208">
        <f t="shared" si="16"/>
        <v>0</v>
      </c>
      <c r="Q155" s="208">
        <v>0</v>
      </c>
      <c r="R155" s="208">
        <f t="shared" si="17"/>
        <v>0</v>
      </c>
      <c r="S155" s="208">
        <v>0</v>
      </c>
      <c r="T155" s="209">
        <f t="shared" si="18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210" t="s">
        <v>168</v>
      </c>
      <c r="AT155" s="210" t="s">
        <v>221</v>
      </c>
      <c r="AU155" s="210" t="s">
        <v>89</v>
      </c>
      <c r="AY155" s="15" t="s">
        <v>137</v>
      </c>
      <c r="BE155" s="211">
        <f t="shared" si="19"/>
        <v>0</v>
      </c>
      <c r="BF155" s="211">
        <f t="shared" si="20"/>
        <v>0</v>
      </c>
      <c r="BG155" s="211">
        <f t="shared" si="21"/>
        <v>0</v>
      </c>
      <c r="BH155" s="211">
        <f t="shared" si="22"/>
        <v>0</v>
      </c>
      <c r="BI155" s="211">
        <f t="shared" si="23"/>
        <v>0</v>
      </c>
      <c r="BJ155" s="15" t="s">
        <v>87</v>
      </c>
      <c r="BK155" s="211">
        <f t="shared" si="24"/>
        <v>0</v>
      </c>
      <c r="BL155" s="15" t="s">
        <v>143</v>
      </c>
      <c r="BM155" s="210" t="s">
        <v>524</v>
      </c>
    </row>
    <row r="156" spans="1:65" s="2" customFormat="1" ht="16.5" customHeight="1">
      <c r="A156" s="32"/>
      <c r="B156" s="33"/>
      <c r="C156" s="224" t="s">
        <v>220</v>
      </c>
      <c r="D156" s="224" t="s">
        <v>221</v>
      </c>
      <c r="E156" s="225" t="s">
        <v>525</v>
      </c>
      <c r="F156" s="226" t="s">
        <v>526</v>
      </c>
      <c r="G156" s="227" t="s">
        <v>162</v>
      </c>
      <c r="H156" s="228">
        <v>136</v>
      </c>
      <c r="I156" s="229"/>
      <c r="J156" s="230">
        <f t="shared" si="15"/>
        <v>0</v>
      </c>
      <c r="K156" s="231"/>
      <c r="L156" s="232"/>
      <c r="M156" s="233" t="s">
        <v>1</v>
      </c>
      <c r="N156" s="234" t="s">
        <v>44</v>
      </c>
      <c r="O156" s="69"/>
      <c r="P156" s="208">
        <f t="shared" si="16"/>
        <v>0</v>
      </c>
      <c r="Q156" s="208">
        <v>0</v>
      </c>
      <c r="R156" s="208">
        <f t="shared" si="17"/>
        <v>0</v>
      </c>
      <c r="S156" s="208">
        <v>0</v>
      </c>
      <c r="T156" s="209">
        <f t="shared" si="18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10" t="s">
        <v>168</v>
      </c>
      <c r="AT156" s="210" t="s">
        <v>221</v>
      </c>
      <c r="AU156" s="210" t="s">
        <v>89</v>
      </c>
      <c r="AY156" s="15" t="s">
        <v>137</v>
      </c>
      <c r="BE156" s="211">
        <f t="shared" si="19"/>
        <v>0</v>
      </c>
      <c r="BF156" s="211">
        <f t="shared" si="20"/>
        <v>0</v>
      </c>
      <c r="BG156" s="211">
        <f t="shared" si="21"/>
        <v>0</v>
      </c>
      <c r="BH156" s="211">
        <f t="shared" si="22"/>
        <v>0</v>
      </c>
      <c r="BI156" s="211">
        <f t="shared" si="23"/>
        <v>0</v>
      </c>
      <c r="BJ156" s="15" t="s">
        <v>87</v>
      </c>
      <c r="BK156" s="211">
        <f t="shared" si="24"/>
        <v>0</v>
      </c>
      <c r="BL156" s="15" t="s">
        <v>143</v>
      </c>
      <c r="BM156" s="210" t="s">
        <v>527</v>
      </c>
    </row>
    <row r="157" spans="1:65" s="2" customFormat="1" ht="16.5" customHeight="1">
      <c r="A157" s="32"/>
      <c r="B157" s="33"/>
      <c r="C157" s="224" t="s">
        <v>228</v>
      </c>
      <c r="D157" s="224" t="s">
        <v>221</v>
      </c>
      <c r="E157" s="225" t="s">
        <v>528</v>
      </c>
      <c r="F157" s="226" t="s">
        <v>523</v>
      </c>
      <c r="G157" s="227" t="s">
        <v>171</v>
      </c>
      <c r="H157" s="228">
        <v>7</v>
      </c>
      <c r="I157" s="229"/>
      <c r="J157" s="230">
        <f t="shared" si="15"/>
        <v>0</v>
      </c>
      <c r="K157" s="231"/>
      <c r="L157" s="232"/>
      <c r="M157" s="233" t="s">
        <v>1</v>
      </c>
      <c r="N157" s="234" t="s">
        <v>44</v>
      </c>
      <c r="O157" s="69"/>
      <c r="P157" s="208">
        <f t="shared" si="16"/>
        <v>0</v>
      </c>
      <c r="Q157" s="208">
        <v>0</v>
      </c>
      <c r="R157" s="208">
        <f t="shared" si="17"/>
        <v>0</v>
      </c>
      <c r="S157" s="208">
        <v>0</v>
      </c>
      <c r="T157" s="209">
        <f t="shared" si="18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210" t="s">
        <v>168</v>
      </c>
      <c r="AT157" s="210" t="s">
        <v>221</v>
      </c>
      <c r="AU157" s="210" t="s">
        <v>89</v>
      </c>
      <c r="AY157" s="15" t="s">
        <v>137</v>
      </c>
      <c r="BE157" s="211">
        <f t="shared" si="19"/>
        <v>0</v>
      </c>
      <c r="BF157" s="211">
        <f t="shared" si="20"/>
        <v>0</v>
      </c>
      <c r="BG157" s="211">
        <f t="shared" si="21"/>
        <v>0</v>
      </c>
      <c r="BH157" s="211">
        <f t="shared" si="22"/>
        <v>0</v>
      </c>
      <c r="BI157" s="211">
        <f t="shared" si="23"/>
        <v>0</v>
      </c>
      <c r="BJ157" s="15" t="s">
        <v>87</v>
      </c>
      <c r="BK157" s="211">
        <f t="shared" si="24"/>
        <v>0</v>
      </c>
      <c r="BL157" s="15" t="s">
        <v>143</v>
      </c>
      <c r="BM157" s="210" t="s">
        <v>529</v>
      </c>
    </row>
    <row r="158" spans="1:65" s="2" customFormat="1" ht="16.5" customHeight="1">
      <c r="A158" s="32"/>
      <c r="B158" s="33"/>
      <c r="C158" s="224" t="s">
        <v>7</v>
      </c>
      <c r="D158" s="224" t="s">
        <v>221</v>
      </c>
      <c r="E158" s="225" t="s">
        <v>525</v>
      </c>
      <c r="F158" s="226" t="s">
        <v>526</v>
      </c>
      <c r="G158" s="227" t="s">
        <v>162</v>
      </c>
      <c r="H158" s="228">
        <v>70</v>
      </c>
      <c r="I158" s="229"/>
      <c r="J158" s="230">
        <f t="shared" si="15"/>
        <v>0</v>
      </c>
      <c r="K158" s="231"/>
      <c r="L158" s="232"/>
      <c r="M158" s="233" t="s">
        <v>1</v>
      </c>
      <c r="N158" s="234" t="s">
        <v>44</v>
      </c>
      <c r="O158" s="69"/>
      <c r="P158" s="208">
        <f t="shared" si="16"/>
        <v>0</v>
      </c>
      <c r="Q158" s="208">
        <v>0</v>
      </c>
      <c r="R158" s="208">
        <f t="shared" si="17"/>
        <v>0</v>
      </c>
      <c r="S158" s="208">
        <v>0</v>
      </c>
      <c r="T158" s="209">
        <f t="shared" si="18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210" t="s">
        <v>168</v>
      </c>
      <c r="AT158" s="210" t="s">
        <v>221</v>
      </c>
      <c r="AU158" s="210" t="s">
        <v>89</v>
      </c>
      <c r="AY158" s="15" t="s">
        <v>137</v>
      </c>
      <c r="BE158" s="211">
        <f t="shared" si="19"/>
        <v>0</v>
      </c>
      <c r="BF158" s="211">
        <f t="shared" si="20"/>
        <v>0</v>
      </c>
      <c r="BG158" s="211">
        <f t="shared" si="21"/>
        <v>0</v>
      </c>
      <c r="BH158" s="211">
        <f t="shared" si="22"/>
        <v>0</v>
      </c>
      <c r="BI158" s="211">
        <f t="shared" si="23"/>
        <v>0</v>
      </c>
      <c r="BJ158" s="15" t="s">
        <v>87</v>
      </c>
      <c r="BK158" s="211">
        <f t="shared" si="24"/>
        <v>0</v>
      </c>
      <c r="BL158" s="15" t="s">
        <v>143</v>
      </c>
      <c r="BM158" s="210" t="s">
        <v>530</v>
      </c>
    </row>
    <row r="159" spans="1:65" s="12" customFormat="1" ht="22.9" customHeight="1">
      <c r="B159" s="182"/>
      <c r="C159" s="183"/>
      <c r="D159" s="184" t="s">
        <v>78</v>
      </c>
      <c r="E159" s="196" t="s">
        <v>531</v>
      </c>
      <c r="F159" s="196" t="s">
        <v>532</v>
      </c>
      <c r="G159" s="183"/>
      <c r="H159" s="183"/>
      <c r="I159" s="186"/>
      <c r="J159" s="197">
        <f>BK159</f>
        <v>0</v>
      </c>
      <c r="K159" s="183"/>
      <c r="L159" s="188"/>
      <c r="M159" s="189"/>
      <c r="N159" s="190"/>
      <c r="O159" s="190"/>
      <c r="P159" s="191">
        <f>SUM(P160:P173)</f>
        <v>0</v>
      </c>
      <c r="Q159" s="190"/>
      <c r="R159" s="191">
        <f>SUM(R160:R173)</f>
        <v>0</v>
      </c>
      <c r="S159" s="190"/>
      <c r="T159" s="192">
        <f>SUM(T160:T173)</f>
        <v>0</v>
      </c>
      <c r="AR159" s="193" t="s">
        <v>87</v>
      </c>
      <c r="AT159" s="194" t="s">
        <v>78</v>
      </c>
      <c r="AU159" s="194" t="s">
        <v>87</v>
      </c>
      <c r="AY159" s="193" t="s">
        <v>137</v>
      </c>
      <c r="BK159" s="195">
        <f>SUM(BK160:BK173)</f>
        <v>0</v>
      </c>
    </row>
    <row r="160" spans="1:65" s="2" customFormat="1" ht="16.5" customHeight="1">
      <c r="A160" s="32"/>
      <c r="B160" s="33"/>
      <c r="C160" s="198" t="s">
        <v>236</v>
      </c>
      <c r="D160" s="198" t="s">
        <v>139</v>
      </c>
      <c r="E160" s="199" t="s">
        <v>533</v>
      </c>
      <c r="F160" s="200" t="s">
        <v>534</v>
      </c>
      <c r="G160" s="201" t="s">
        <v>391</v>
      </c>
      <c r="H160" s="202">
        <v>6</v>
      </c>
      <c r="I160" s="203"/>
      <c r="J160" s="204">
        <f t="shared" ref="J160:J173" si="25">ROUND(I160*H160,2)</f>
        <v>0</v>
      </c>
      <c r="K160" s="205"/>
      <c r="L160" s="37"/>
      <c r="M160" s="206" t="s">
        <v>1</v>
      </c>
      <c r="N160" s="207" t="s">
        <v>44</v>
      </c>
      <c r="O160" s="69"/>
      <c r="P160" s="208">
        <f t="shared" ref="P160:P173" si="26">O160*H160</f>
        <v>0</v>
      </c>
      <c r="Q160" s="208">
        <v>0</v>
      </c>
      <c r="R160" s="208">
        <f t="shared" ref="R160:R173" si="27">Q160*H160</f>
        <v>0</v>
      </c>
      <c r="S160" s="208">
        <v>0</v>
      </c>
      <c r="T160" s="209">
        <f t="shared" ref="T160:T173" si="28"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10" t="s">
        <v>143</v>
      </c>
      <c r="AT160" s="210" t="s">
        <v>139</v>
      </c>
      <c r="AU160" s="210" t="s">
        <v>89</v>
      </c>
      <c r="AY160" s="15" t="s">
        <v>137</v>
      </c>
      <c r="BE160" s="211">
        <f t="shared" ref="BE160:BE173" si="29">IF(N160="základní",J160,0)</f>
        <v>0</v>
      </c>
      <c r="BF160" s="211">
        <f t="shared" ref="BF160:BF173" si="30">IF(N160="snížená",J160,0)</f>
        <v>0</v>
      </c>
      <c r="BG160" s="211">
        <f t="shared" ref="BG160:BG173" si="31">IF(N160="zákl. přenesená",J160,0)</f>
        <v>0</v>
      </c>
      <c r="BH160" s="211">
        <f t="shared" ref="BH160:BH173" si="32">IF(N160="sníž. přenesená",J160,0)</f>
        <v>0</v>
      </c>
      <c r="BI160" s="211">
        <f t="shared" ref="BI160:BI173" si="33">IF(N160="nulová",J160,0)</f>
        <v>0</v>
      </c>
      <c r="BJ160" s="15" t="s">
        <v>87</v>
      </c>
      <c r="BK160" s="211">
        <f t="shared" ref="BK160:BK173" si="34">ROUND(I160*H160,2)</f>
        <v>0</v>
      </c>
      <c r="BL160" s="15" t="s">
        <v>143</v>
      </c>
      <c r="BM160" s="210" t="s">
        <v>535</v>
      </c>
    </row>
    <row r="161" spans="1:65" s="2" customFormat="1" ht="16.5" customHeight="1">
      <c r="A161" s="32"/>
      <c r="B161" s="33"/>
      <c r="C161" s="198" t="s">
        <v>241</v>
      </c>
      <c r="D161" s="198" t="s">
        <v>139</v>
      </c>
      <c r="E161" s="199" t="s">
        <v>536</v>
      </c>
      <c r="F161" s="200" t="s">
        <v>537</v>
      </c>
      <c r="G161" s="201" t="s">
        <v>391</v>
      </c>
      <c r="H161" s="202">
        <v>6</v>
      </c>
      <c r="I161" s="203"/>
      <c r="J161" s="204">
        <f t="shared" si="25"/>
        <v>0</v>
      </c>
      <c r="K161" s="205"/>
      <c r="L161" s="37"/>
      <c r="M161" s="206" t="s">
        <v>1</v>
      </c>
      <c r="N161" s="207" t="s">
        <v>44</v>
      </c>
      <c r="O161" s="69"/>
      <c r="P161" s="208">
        <f t="shared" si="26"/>
        <v>0</v>
      </c>
      <c r="Q161" s="208">
        <v>0</v>
      </c>
      <c r="R161" s="208">
        <f t="shared" si="27"/>
        <v>0</v>
      </c>
      <c r="S161" s="208">
        <v>0</v>
      </c>
      <c r="T161" s="209">
        <f t="shared" si="28"/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10" t="s">
        <v>143</v>
      </c>
      <c r="AT161" s="210" t="s">
        <v>139</v>
      </c>
      <c r="AU161" s="210" t="s">
        <v>89</v>
      </c>
      <c r="AY161" s="15" t="s">
        <v>137</v>
      </c>
      <c r="BE161" s="211">
        <f t="shared" si="29"/>
        <v>0</v>
      </c>
      <c r="BF161" s="211">
        <f t="shared" si="30"/>
        <v>0</v>
      </c>
      <c r="BG161" s="211">
        <f t="shared" si="31"/>
        <v>0</v>
      </c>
      <c r="BH161" s="211">
        <f t="shared" si="32"/>
        <v>0</v>
      </c>
      <c r="BI161" s="211">
        <f t="shared" si="33"/>
        <v>0</v>
      </c>
      <c r="BJ161" s="15" t="s">
        <v>87</v>
      </c>
      <c r="BK161" s="211">
        <f t="shared" si="34"/>
        <v>0</v>
      </c>
      <c r="BL161" s="15" t="s">
        <v>143</v>
      </c>
      <c r="BM161" s="210" t="s">
        <v>538</v>
      </c>
    </row>
    <row r="162" spans="1:65" s="2" customFormat="1" ht="16.5" customHeight="1">
      <c r="A162" s="32"/>
      <c r="B162" s="33"/>
      <c r="C162" s="198" t="s">
        <v>247</v>
      </c>
      <c r="D162" s="198" t="s">
        <v>139</v>
      </c>
      <c r="E162" s="199" t="s">
        <v>539</v>
      </c>
      <c r="F162" s="200" t="s">
        <v>540</v>
      </c>
      <c r="G162" s="201" t="s">
        <v>391</v>
      </c>
      <c r="H162" s="202">
        <v>1</v>
      </c>
      <c r="I162" s="203"/>
      <c r="J162" s="204">
        <f t="shared" si="25"/>
        <v>0</v>
      </c>
      <c r="K162" s="205"/>
      <c r="L162" s="37"/>
      <c r="M162" s="206" t="s">
        <v>1</v>
      </c>
      <c r="N162" s="207" t="s">
        <v>44</v>
      </c>
      <c r="O162" s="69"/>
      <c r="P162" s="208">
        <f t="shared" si="26"/>
        <v>0</v>
      </c>
      <c r="Q162" s="208">
        <v>0</v>
      </c>
      <c r="R162" s="208">
        <f t="shared" si="27"/>
        <v>0</v>
      </c>
      <c r="S162" s="208">
        <v>0</v>
      </c>
      <c r="T162" s="209">
        <f t="shared" si="28"/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210" t="s">
        <v>143</v>
      </c>
      <c r="AT162" s="210" t="s">
        <v>139</v>
      </c>
      <c r="AU162" s="210" t="s">
        <v>89</v>
      </c>
      <c r="AY162" s="15" t="s">
        <v>137</v>
      </c>
      <c r="BE162" s="211">
        <f t="shared" si="29"/>
        <v>0</v>
      </c>
      <c r="BF162" s="211">
        <f t="shared" si="30"/>
        <v>0</v>
      </c>
      <c r="BG162" s="211">
        <f t="shared" si="31"/>
        <v>0</v>
      </c>
      <c r="BH162" s="211">
        <f t="shared" si="32"/>
        <v>0</v>
      </c>
      <c r="BI162" s="211">
        <f t="shared" si="33"/>
        <v>0</v>
      </c>
      <c r="BJ162" s="15" t="s">
        <v>87</v>
      </c>
      <c r="BK162" s="211">
        <f t="shared" si="34"/>
        <v>0</v>
      </c>
      <c r="BL162" s="15" t="s">
        <v>143</v>
      </c>
      <c r="BM162" s="210" t="s">
        <v>541</v>
      </c>
    </row>
    <row r="163" spans="1:65" s="2" customFormat="1" ht="16.5" customHeight="1">
      <c r="A163" s="32"/>
      <c r="B163" s="33"/>
      <c r="C163" s="198" t="s">
        <v>253</v>
      </c>
      <c r="D163" s="198" t="s">
        <v>139</v>
      </c>
      <c r="E163" s="199" t="s">
        <v>542</v>
      </c>
      <c r="F163" s="200" t="s">
        <v>543</v>
      </c>
      <c r="G163" s="201" t="s">
        <v>391</v>
      </c>
      <c r="H163" s="202">
        <v>6</v>
      </c>
      <c r="I163" s="203"/>
      <c r="J163" s="204">
        <f t="shared" si="25"/>
        <v>0</v>
      </c>
      <c r="K163" s="205"/>
      <c r="L163" s="37"/>
      <c r="M163" s="206" t="s">
        <v>1</v>
      </c>
      <c r="N163" s="207" t="s">
        <v>44</v>
      </c>
      <c r="O163" s="69"/>
      <c r="P163" s="208">
        <f t="shared" si="26"/>
        <v>0</v>
      </c>
      <c r="Q163" s="208">
        <v>0</v>
      </c>
      <c r="R163" s="208">
        <f t="shared" si="27"/>
        <v>0</v>
      </c>
      <c r="S163" s="208">
        <v>0</v>
      </c>
      <c r="T163" s="209">
        <f t="shared" si="28"/>
        <v>0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210" t="s">
        <v>143</v>
      </c>
      <c r="AT163" s="210" t="s">
        <v>139</v>
      </c>
      <c r="AU163" s="210" t="s">
        <v>89</v>
      </c>
      <c r="AY163" s="15" t="s">
        <v>137</v>
      </c>
      <c r="BE163" s="211">
        <f t="shared" si="29"/>
        <v>0</v>
      </c>
      <c r="BF163" s="211">
        <f t="shared" si="30"/>
        <v>0</v>
      </c>
      <c r="BG163" s="211">
        <f t="shared" si="31"/>
        <v>0</v>
      </c>
      <c r="BH163" s="211">
        <f t="shared" si="32"/>
        <v>0</v>
      </c>
      <c r="BI163" s="211">
        <f t="shared" si="33"/>
        <v>0</v>
      </c>
      <c r="BJ163" s="15" t="s">
        <v>87</v>
      </c>
      <c r="BK163" s="211">
        <f t="shared" si="34"/>
        <v>0</v>
      </c>
      <c r="BL163" s="15" t="s">
        <v>143</v>
      </c>
      <c r="BM163" s="210" t="s">
        <v>544</v>
      </c>
    </row>
    <row r="164" spans="1:65" s="2" customFormat="1" ht="21.75" customHeight="1">
      <c r="A164" s="32"/>
      <c r="B164" s="33"/>
      <c r="C164" s="198" t="s">
        <v>259</v>
      </c>
      <c r="D164" s="198" t="s">
        <v>139</v>
      </c>
      <c r="E164" s="199" t="s">
        <v>545</v>
      </c>
      <c r="F164" s="200" t="s">
        <v>546</v>
      </c>
      <c r="G164" s="201" t="s">
        <v>162</v>
      </c>
      <c r="H164" s="202">
        <v>6</v>
      </c>
      <c r="I164" s="203"/>
      <c r="J164" s="204">
        <f t="shared" si="25"/>
        <v>0</v>
      </c>
      <c r="K164" s="205"/>
      <c r="L164" s="37"/>
      <c r="M164" s="206" t="s">
        <v>1</v>
      </c>
      <c r="N164" s="207" t="s">
        <v>44</v>
      </c>
      <c r="O164" s="69"/>
      <c r="P164" s="208">
        <f t="shared" si="26"/>
        <v>0</v>
      </c>
      <c r="Q164" s="208">
        <v>0</v>
      </c>
      <c r="R164" s="208">
        <f t="shared" si="27"/>
        <v>0</v>
      </c>
      <c r="S164" s="208">
        <v>0</v>
      </c>
      <c r="T164" s="209">
        <f t="shared" si="28"/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210" t="s">
        <v>143</v>
      </c>
      <c r="AT164" s="210" t="s">
        <v>139</v>
      </c>
      <c r="AU164" s="210" t="s">
        <v>89</v>
      </c>
      <c r="AY164" s="15" t="s">
        <v>137</v>
      </c>
      <c r="BE164" s="211">
        <f t="shared" si="29"/>
        <v>0</v>
      </c>
      <c r="BF164" s="211">
        <f t="shared" si="30"/>
        <v>0</v>
      </c>
      <c r="BG164" s="211">
        <f t="shared" si="31"/>
        <v>0</v>
      </c>
      <c r="BH164" s="211">
        <f t="shared" si="32"/>
        <v>0</v>
      </c>
      <c r="BI164" s="211">
        <f t="shared" si="33"/>
        <v>0</v>
      </c>
      <c r="BJ164" s="15" t="s">
        <v>87</v>
      </c>
      <c r="BK164" s="211">
        <f t="shared" si="34"/>
        <v>0</v>
      </c>
      <c r="BL164" s="15" t="s">
        <v>143</v>
      </c>
      <c r="BM164" s="210" t="s">
        <v>547</v>
      </c>
    </row>
    <row r="165" spans="1:65" s="2" customFormat="1" ht="21.75" customHeight="1">
      <c r="A165" s="32"/>
      <c r="B165" s="33"/>
      <c r="C165" s="198" t="s">
        <v>263</v>
      </c>
      <c r="D165" s="198" t="s">
        <v>139</v>
      </c>
      <c r="E165" s="199" t="s">
        <v>548</v>
      </c>
      <c r="F165" s="200" t="s">
        <v>549</v>
      </c>
      <c r="G165" s="201" t="s">
        <v>162</v>
      </c>
      <c r="H165" s="202">
        <v>280</v>
      </c>
      <c r="I165" s="203"/>
      <c r="J165" s="204">
        <f t="shared" si="25"/>
        <v>0</v>
      </c>
      <c r="K165" s="205"/>
      <c r="L165" s="37"/>
      <c r="M165" s="206" t="s">
        <v>1</v>
      </c>
      <c r="N165" s="207" t="s">
        <v>44</v>
      </c>
      <c r="O165" s="69"/>
      <c r="P165" s="208">
        <f t="shared" si="26"/>
        <v>0</v>
      </c>
      <c r="Q165" s="208">
        <v>0</v>
      </c>
      <c r="R165" s="208">
        <f t="shared" si="27"/>
        <v>0</v>
      </c>
      <c r="S165" s="208">
        <v>0</v>
      </c>
      <c r="T165" s="209">
        <f t="shared" si="28"/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10" t="s">
        <v>143</v>
      </c>
      <c r="AT165" s="210" t="s">
        <v>139</v>
      </c>
      <c r="AU165" s="210" t="s">
        <v>89</v>
      </c>
      <c r="AY165" s="15" t="s">
        <v>137</v>
      </c>
      <c r="BE165" s="211">
        <f t="shared" si="29"/>
        <v>0</v>
      </c>
      <c r="BF165" s="211">
        <f t="shared" si="30"/>
        <v>0</v>
      </c>
      <c r="BG165" s="211">
        <f t="shared" si="31"/>
        <v>0</v>
      </c>
      <c r="BH165" s="211">
        <f t="shared" si="32"/>
        <v>0</v>
      </c>
      <c r="BI165" s="211">
        <f t="shared" si="33"/>
        <v>0</v>
      </c>
      <c r="BJ165" s="15" t="s">
        <v>87</v>
      </c>
      <c r="BK165" s="211">
        <f t="shared" si="34"/>
        <v>0</v>
      </c>
      <c r="BL165" s="15" t="s">
        <v>143</v>
      </c>
      <c r="BM165" s="210" t="s">
        <v>550</v>
      </c>
    </row>
    <row r="166" spans="1:65" s="2" customFormat="1" ht="16.5" customHeight="1">
      <c r="A166" s="32"/>
      <c r="B166" s="33"/>
      <c r="C166" s="198" t="s">
        <v>267</v>
      </c>
      <c r="D166" s="198" t="s">
        <v>139</v>
      </c>
      <c r="E166" s="199" t="s">
        <v>551</v>
      </c>
      <c r="F166" s="200" t="s">
        <v>552</v>
      </c>
      <c r="G166" s="201" t="s">
        <v>162</v>
      </c>
      <c r="H166" s="202">
        <v>270</v>
      </c>
      <c r="I166" s="203"/>
      <c r="J166" s="204">
        <f t="shared" si="25"/>
        <v>0</v>
      </c>
      <c r="K166" s="205"/>
      <c r="L166" s="37"/>
      <c r="M166" s="206" t="s">
        <v>1</v>
      </c>
      <c r="N166" s="207" t="s">
        <v>44</v>
      </c>
      <c r="O166" s="69"/>
      <c r="P166" s="208">
        <f t="shared" si="26"/>
        <v>0</v>
      </c>
      <c r="Q166" s="208">
        <v>0</v>
      </c>
      <c r="R166" s="208">
        <f t="shared" si="27"/>
        <v>0</v>
      </c>
      <c r="S166" s="208">
        <v>0</v>
      </c>
      <c r="T166" s="209">
        <f t="shared" si="28"/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210" t="s">
        <v>143</v>
      </c>
      <c r="AT166" s="210" t="s">
        <v>139</v>
      </c>
      <c r="AU166" s="210" t="s">
        <v>89</v>
      </c>
      <c r="AY166" s="15" t="s">
        <v>137</v>
      </c>
      <c r="BE166" s="211">
        <f t="shared" si="29"/>
        <v>0</v>
      </c>
      <c r="BF166" s="211">
        <f t="shared" si="30"/>
        <v>0</v>
      </c>
      <c r="BG166" s="211">
        <f t="shared" si="31"/>
        <v>0</v>
      </c>
      <c r="BH166" s="211">
        <f t="shared" si="32"/>
        <v>0</v>
      </c>
      <c r="BI166" s="211">
        <f t="shared" si="33"/>
        <v>0</v>
      </c>
      <c r="BJ166" s="15" t="s">
        <v>87</v>
      </c>
      <c r="BK166" s="211">
        <f t="shared" si="34"/>
        <v>0</v>
      </c>
      <c r="BL166" s="15" t="s">
        <v>143</v>
      </c>
      <c r="BM166" s="210" t="s">
        <v>553</v>
      </c>
    </row>
    <row r="167" spans="1:65" s="2" customFormat="1" ht="16.5" customHeight="1">
      <c r="A167" s="32"/>
      <c r="B167" s="33"/>
      <c r="C167" s="198" t="s">
        <v>271</v>
      </c>
      <c r="D167" s="198" t="s">
        <v>139</v>
      </c>
      <c r="E167" s="199" t="s">
        <v>554</v>
      </c>
      <c r="F167" s="200" t="s">
        <v>555</v>
      </c>
      <c r="G167" s="201" t="s">
        <v>162</v>
      </c>
      <c r="H167" s="202">
        <v>70</v>
      </c>
      <c r="I167" s="203"/>
      <c r="J167" s="204">
        <f t="shared" si="25"/>
        <v>0</v>
      </c>
      <c r="K167" s="205"/>
      <c r="L167" s="37"/>
      <c r="M167" s="206" t="s">
        <v>1</v>
      </c>
      <c r="N167" s="207" t="s">
        <v>44</v>
      </c>
      <c r="O167" s="69"/>
      <c r="P167" s="208">
        <f t="shared" si="26"/>
        <v>0</v>
      </c>
      <c r="Q167" s="208">
        <v>0</v>
      </c>
      <c r="R167" s="208">
        <f t="shared" si="27"/>
        <v>0</v>
      </c>
      <c r="S167" s="208">
        <v>0</v>
      </c>
      <c r="T167" s="209">
        <f t="shared" si="28"/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10" t="s">
        <v>143</v>
      </c>
      <c r="AT167" s="210" t="s">
        <v>139</v>
      </c>
      <c r="AU167" s="210" t="s">
        <v>89</v>
      </c>
      <c r="AY167" s="15" t="s">
        <v>137</v>
      </c>
      <c r="BE167" s="211">
        <f t="shared" si="29"/>
        <v>0</v>
      </c>
      <c r="BF167" s="211">
        <f t="shared" si="30"/>
        <v>0</v>
      </c>
      <c r="BG167" s="211">
        <f t="shared" si="31"/>
        <v>0</v>
      </c>
      <c r="BH167" s="211">
        <f t="shared" si="32"/>
        <v>0</v>
      </c>
      <c r="BI167" s="211">
        <f t="shared" si="33"/>
        <v>0</v>
      </c>
      <c r="BJ167" s="15" t="s">
        <v>87</v>
      </c>
      <c r="BK167" s="211">
        <f t="shared" si="34"/>
        <v>0</v>
      </c>
      <c r="BL167" s="15" t="s">
        <v>143</v>
      </c>
      <c r="BM167" s="210" t="s">
        <v>556</v>
      </c>
    </row>
    <row r="168" spans="1:65" s="2" customFormat="1" ht="21.75" customHeight="1">
      <c r="A168" s="32"/>
      <c r="B168" s="33"/>
      <c r="C168" s="198" t="s">
        <v>276</v>
      </c>
      <c r="D168" s="198" t="s">
        <v>139</v>
      </c>
      <c r="E168" s="199" t="s">
        <v>557</v>
      </c>
      <c r="F168" s="200" t="s">
        <v>558</v>
      </c>
      <c r="G168" s="201" t="s">
        <v>162</v>
      </c>
      <c r="H168" s="202">
        <v>220</v>
      </c>
      <c r="I168" s="203"/>
      <c r="J168" s="204">
        <f t="shared" si="25"/>
        <v>0</v>
      </c>
      <c r="K168" s="205"/>
      <c r="L168" s="37"/>
      <c r="M168" s="206" t="s">
        <v>1</v>
      </c>
      <c r="N168" s="207" t="s">
        <v>44</v>
      </c>
      <c r="O168" s="69"/>
      <c r="P168" s="208">
        <f t="shared" si="26"/>
        <v>0</v>
      </c>
      <c r="Q168" s="208">
        <v>0</v>
      </c>
      <c r="R168" s="208">
        <f t="shared" si="27"/>
        <v>0</v>
      </c>
      <c r="S168" s="208">
        <v>0</v>
      </c>
      <c r="T168" s="209">
        <f t="shared" si="28"/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210" t="s">
        <v>143</v>
      </c>
      <c r="AT168" s="210" t="s">
        <v>139</v>
      </c>
      <c r="AU168" s="210" t="s">
        <v>89</v>
      </c>
      <c r="AY168" s="15" t="s">
        <v>137</v>
      </c>
      <c r="BE168" s="211">
        <f t="shared" si="29"/>
        <v>0</v>
      </c>
      <c r="BF168" s="211">
        <f t="shared" si="30"/>
        <v>0</v>
      </c>
      <c r="BG168" s="211">
        <f t="shared" si="31"/>
        <v>0</v>
      </c>
      <c r="BH168" s="211">
        <f t="shared" si="32"/>
        <v>0</v>
      </c>
      <c r="BI168" s="211">
        <f t="shared" si="33"/>
        <v>0</v>
      </c>
      <c r="BJ168" s="15" t="s">
        <v>87</v>
      </c>
      <c r="BK168" s="211">
        <f t="shared" si="34"/>
        <v>0</v>
      </c>
      <c r="BL168" s="15" t="s">
        <v>143</v>
      </c>
      <c r="BM168" s="210" t="s">
        <v>559</v>
      </c>
    </row>
    <row r="169" spans="1:65" s="2" customFormat="1" ht="16.5" customHeight="1">
      <c r="A169" s="32"/>
      <c r="B169" s="33"/>
      <c r="C169" s="198" t="s">
        <v>281</v>
      </c>
      <c r="D169" s="198" t="s">
        <v>139</v>
      </c>
      <c r="E169" s="199" t="s">
        <v>560</v>
      </c>
      <c r="F169" s="200" t="s">
        <v>561</v>
      </c>
      <c r="G169" s="201" t="s">
        <v>162</v>
      </c>
      <c r="H169" s="202">
        <v>60</v>
      </c>
      <c r="I169" s="203"/>
      <c r="J169" s="204">
        <f t="shared" si="25"/>
        <v>0</v>
      </c>
      <c r="K169" s="205"/>
      <c r="L169" s="37"/>
      <c r="M169" s="206" t="s">
        <v>1</v>
      </c>
      <c r="N169" s="207" t="s">
        <v>44</v>
      </c>
      <c r="O169" s="69"/>
      <c r="P169" s="208">
        <f t="shared" si="26"/>
        <v>0</v>
      </c>
      <c r="Q169" s="208">
        <v>0</v>
      </c>
      <c r="R169" s="208">
        <f t="shared" si="27"/>
        <v>0</v>
      </c>
      <c r="S169" s="208">
        <v>0</v>
      </c>
      <c r="T169" s="209">
        <f t="shared" si="28"/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210" t="s">
        <v>143</v>
      </c>
      <c r="AT169" s="210" t="s">
        <v>139</v>
      </c>
      <c r="AU169" s="210" t="s">
        <v>89</v>
      </c>
      <c r="AY169" s="15" t="s">
        <v>137</v>
      </c>
      <c r="BE169" s="211">
        <f t="shared" si="29"/>
        <v>0</v>
      </c>
      <c r="BF169" s="211">
        <f t="shared" si="30"/>
        <v>0</v>
      </c>
      <c r="BG169" s="211">
        <f t="shared" si="31"/>
        <v>0</v>
      </c>
      <c r="BH169" s="211">
        <f t="shared" si="32"/>
        <v>0</v>
      </c>
      <c r="BI169" s="211">
        <f t="shared" si="33"/>
        <v>0</v>
      </c>
      <c r="BJ169" s="15" t="s">
        <v>87</v>
      </c>
      <c r="BK169" s="211">
        <f t="shared" si="34"/>
        <v>0</v>
      </c>
      <c r="BL169" s="15" t="s">
        <v>143</v>
      </c>
      <c r="BM169" s="210" t="s">
        <v>562</v>
      </c>
    </row>
    <row r="170" spans="1:65" s="2" customFormat="1" ht="16.5" customHeight="1">
      <c r="A170" s="32"/>
      <c r="B170" s="33"/>
      <c r="C170" s="198" t="s">
        <v>285</v>
      </c>
      <c r="D170" s="198" t="s">
        <v>139</v>
      </c>
      <c r="E170" s="199" t="s">
        <v>563</v>
      </c>
      <c r="F170" s="200" t="s">
        <v>564</v>
      </c>
      <c r="G170" s="201" t="s">
        <v>391</v>
      </c>
      <c r="H170" s="202">
        <v>6</v>
      </c>
      <c r="I170" s="203"/>
      <c r="J170" s="204">
        <f t="shared" si="25"/>
        <v>0</v>
      </c>
      <c r="K170" s="205"/>
      <c r="L170" s="37"/>
      <c r="M170" s="206" t="s">
        <v>1</v>
      </c>
      <c r="N170" s="207" t="s">
        <v>44</v>
      </c>
      <c r="O170" s="69"/>
      <c r="P170" s="208">
        <f t="shared" si="26"/>
        <v>0</v>
      </c>
      <c r="Q170" s="208">
        <v>0</v>
      </c>
      <c r="R170" s="208">
        <f t="shared" si="27"/>
        <v>0</v>
      </c>
      <c r="S170" s="208">
        <v>0</v>
      </c>
      <c r="T170" s="209">
        <f t="shared" si="28"/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210" t="s">
        <v>143</v>
      </c>
      <c r="AT170" s="210" t="s">
        <v>139</v>
      </c>
      <c r="AU170" s="210" t="s">
        <v>89</v>
      </c>
      <c r="AY170" s="15" t="s">
        <v>137</v>
      </c>
      <c r="BE170" s="211">
        <f t="shared" si="29"/>
        <v>0</v>
      </c>
      <c r="BF170" s="211">
        <f t="shared" si="30"/>
        <v>0</v>
      </c>
      <c r="BG170" s="211">
        <f t="shared" si="31"/>
        <v>0</v>
      </c>
      <c r="BH170" s="211">
        <f t="shared" si="32"/>
        <v>0</v>
      </c>
      <c r="BI170" s="211">
        <f t="shared" si="33"/>
        <v>0</v>
      </c>
      <c r="BJ170" s="15" t="s">
        <v>87</v>
      </c>
      <c r="BK170" s="211">
        <f t="shared" si="34"/>
        <v>0</v>
      </c>
      <c r="BL170" s="15" t="s">
        <v>143</v>
      </c>
      <c r="BM170" s="210" t="s">
        <v>565</v>
      </c>
    </row>
    <row r="171" spans="1:65" s="2" customFormat="1" ht="16.5" customHeight="1">
      <c r="A171" s="32"/>
      <c r="B171" s="33"/>
      <c r="C171" s="198" t="s">
        <v>289</v>
      </c>
      <c r="D171" s="198" t="s">
        <v>139</v>
      </c>
      <c r="E171" s="199" t="s">
        <v>566</v>
      </c>
      <c r="F171" s="200" t="s">
        <v>564</v>
      </c>
      <c r="G171" s="201" t="s">
        <v>391</v>
      </c>
      <c r="H171" s="202">
        <v>8</v>
      </c>
      <c r="I171" s="203"/>
      <c r="J171" s="204">
        <f t="shared" si="25"/>
        <v>0</v>
      </c>
      <c r="K171" s="205"/>
      <c r="L171" s="37"/>
      <c r="M171" s="206" t="s">
        <v>1</v>
      </c>
      <c r="N171" s="207" t="s">
        <v>44</v>
      </c>
      <c r="O171" s="69"/>
      <c r="P171" s="208">
        <f t="shared" si="26"/>
        <v>0</v>
      </c>
      <c r="Q171" s="208">
        <v>0</v>
      </c>
      <c r="R171" s="208">
        <f t="shared" si="27"/>
        <v>0</v>
      </c>
      <c r="S171" s="208">
        <v>0</v>
      </c>
      <c r="T171" s="209">
        <f t="shared" si="28"/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10" t="s">
        <v>143</v>
      </c>
      <c r="AT171" s="210" t="s">
        <v>139</v>
      </c>
      <c r="AU171" s="210" t="s">
        <v>89</v>
      </c>
      <c r="AY171" s="15" t="s">
        <v>137</v>
      </c>
      <c r="BE171" s="211">
        <f t="shared" si="29"/>
        <v>0</v>
      </c>
      <c r="BF171" s="211">
        <f t="shared" si="30"/>
        <v>0</v>
      </c>
      <c r="BG171" s="211">
        <f t="shared" si="31"/>
        <v>0</v>
      </c>
      <c r="BH171" s="211">
        <f t="shared" si="32"/>
        <v>0</v>
      </c>
      <c r="BI171" s="211">
        <f t="shared" si="33"/>
        <v>0</v>
      </c>
      <c r="BJ171" s="15" t="s">
        <v>87</v>
      </c>
      <c r="BK171" s="211">
        <f t="shared" si="34"/>
        <v>0</v>
      </c>
      <c r="BL171" s="15" t="s">
        <v>143</v>
      </c>
      <c r="BM171" s="210" t="s">
        <v>567</v>
      </c>
    </row>
    <row r="172" spans="1:65" s="2" customFormat="1" ht="16.5" customHeight="1">
      <c r="A172" s="32"/>
      <c r="B172" s="33"/>
      <c r="C172" s="198" t="s">
        <v>293</v>
      </c>
      <c r="D172" s="198" t="s">
        <v>139</v>
      </c>
      <c r="E172" s="199" t="s">
        <v>568</v>
      </c>
      <c r="F172" s="200" t="s">
        <v>569</v>
      </c>
      <c r="G172" s="201" t="s">
        <v>391</v>
      </c>
      <c r="H172" s="202">
        <v>8</v>
      </c>
      <c r="I172" s="203"/>
      <c r="J172" s="204">
        <f t="shared" si="25"/>
        <v>0</v>
      </c>
      <c r="K172" s="205"/>
      <c r="L172" s="37"/>
      <c r="M172" s="206" t="s">
        <v>1</v>
      </c>
      <c r="N172" s="207" t="s">
        <v>44</v>
      </c>
      <c r="O172" s="69"/>
      <c r="P172" s="208">
        <f t="shared" si="26"/>
        <v>0</v>
      </c>
      <c r="Q172" s="208">
        <v>0</v>
      </c>
      <c r="R172" s="208">
        <f t="shared" si="27"/>
        <v>0</v>
      </c>
      <c r="S172" s="208">
        <v>0</v>
      </c>
      <c r="T172" s="209">
        <f t="shared" si="28"/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210" t="s">
        <v>143</v>
      </c>
      <c r="AT172" s="210" t="s">
        <v>139</v>
      </c>
      <c r="AU172" s="210" t="s">
        <v>89</v>
      </c>
      <c r="AY172" s="15" t="s">
        <v>137</v>
      </c>
      <c r="BE172" s="211">
        <f t="shared" si="29"/>
        <v>0</v>
      </c>
      <c r="BF172" s="211">
        <f t="shared" si="30"/>
        <v>0</v>
      </c>
      <c r="BG172" s="211">
        <f t="shared" si="31"/>
        <v>0</v>
      </c>
      <c r="BH172" s="211">
        <f t="shared" si="32"/>
        <v>0</v>
      </c>
      <c r="BI172" s="211">
        <f t="shared" si="33"/>
        <v>0</v>
      </c>
      <c r="BJ172" s="15" t="s">
        <v>87</v>
      </c>
      <c r="BK172" s="211">
        <f t="shared" si="34"/>
        <v>0</v>
      </c>
      <c r="BL172" s="15" t="s">
        <v>143</v>
      </c>
      <c r="BM172" s="210" t="s">
        <v>570</v>
      </c>
    </row>
    <row r="173" spans="1:65" s="2" customFormat="1" ht="16.5" customHeight="1">
      <c r="A173" s="32"/>
      <c r="B173" s="33"/>
      <c r="C173" s="198" t="s">
        <v>297</v>
      </c>
      <c r="D173" s="198" t="s">
        <v>139</v>
      </c>
      <c r="E173" s="199" t="s">
        <v>571</v>
      </c>
      <c r="F173" s="200" t="s">
        <v>572</v>
      </c>
      <c r="G173" s="201" t="s">
        <v>391</v>
      </c>
      <c r="H173" s="202">
        <v>62</v>
      </c>
      <c r="I173" s="203"/>
      <c r="J173" s="204">
        <f t="shared" si="25"/>
        <v>0</v>
      </c>
      <c r="K173" s="205"/>
      <c r="L173" s="37"/>
      <c r="M173" s="206" t="s">
        <v>1</v>
      </c>
      <c r="N173" s="207" t="s">
        <v>44</v>
      </c>
      <c r="O173" s="69"/>
      <c r="P173" s="208">
        <f t="shared" si="26"/>
        <v>0</v>
      </c>
      <c r="Q173" s="208">
        <v>0</v>
      </c>
      <c r="R173" s="208">
        <f t="shared" si="27"/>
        <v>0</v>
      </c>
      <c r="S173" s="208">
        <v>0</v>
      </c>
      <c r="T173" s="209">
        <f t="shared" si="28"/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210" t="s">
        <v>143</v>
      </c>
      <c r="AT173" s="210" t="s">
        <v>139</v>
      </c>
      <c r="AU173" s="210" t="s">
        <v>89</v>
      </c>
      <c r="AY173" s="15" t="s">
        <v>137</v>
      </c>
      <c r="BE173" s="211">
        <f t="shared" si="29"/>
        <v>0</v>
      </c>
      <c r="BF173" s="211">
        <f t="shared" si="30"/>
        <v>0</v>
      </c>
      <c r="BG173" s="211">
        <f t="shared" si="31"/>
        <v>0</v>
      </c>
      <c r="BH173" s="211">
        <f t="shared" si="32"/>
        <v>0</v>
      </c>
      <c r="BI173" s="211">
        <f t="shared" si="33"/>
        <v>0</v>
      </c>
      <c r="BJ173" s="15" t="s">
        <v>87</v>
      </c>
      <c r="BK173" s="211">
        <f t="shared" si="34"/>
        <v>0</v>
      </c>
      <c r="BL173" s="15" t="s">
        <v>143</v>
      </c>
      <c r="BM173" s="210" t="s">
        <v>573</v>
      </c>
    </row>
    <row r="174" spans="1:65" s="12" customFormat="1" ht="22.9" customHeight="1">
      <c r="B174" s="182"/>
      <c r="C174" s="183"/>
      <c r="D174" s="184" t="s">
        <v>78</v>
      </c>
      <c r="E174" s="196" t="s">
        <v>574</v>
      </c>
      <c r="F174" s="196" t="s">
        <v>575</v>
      </c>
      <c r="G174" s="183"/>
      <c r="H174" s="183"/>
      <c r="I174" s="186"/>
      <c r="J174" s="197">
        <f>BK174</f>
        <v>0</v>
      </c>
      <c r="K174" s="183"/>
      <c r="L174" s="188"/>
      <c r="M174" s="189"/>
      <c r="N174" s="190"/>
      <c r="O174" s="190"/>
      <c r="P174" s="191">
        <f>SUM(P175:P182)</f>
        <v>0</v>
      </c>
      <c r="Q174" s="190"/>
      <c r="R174" s="191">
        <f>SUM(R175:R182)</f>
        <v>0</v>
      </c>
      <c r="S174" s="190"/>
      <c r="T174" s="192">
        <f>SUM(T175:T182)</f>
        <v>0</v>
      </c>
      <c r="AR174" s="193" t="s">
        <v>87</v>
      </c>
      <c r="AT174" s="194" t="s">
        <v>78</v>
      </c>
      <c r="AU174" s="194" t="s">
        <v>87</v>
      </c>
      <c r="AY174" s="193" t="s">
        <v>137</v>
      </c>
      <c r="BK174" s="195">
        <f>SUM(BK175:BK182)</f>
        <v>0</v>
      </c>
    </row>
    <row r="175" spans="1:65" s="2" customFormat="1" ht="21.75" customHeight="1">
      <c r="A175" s="32"/>
      <c r="B175" s="33"/>
      <c r="C175" s="198" t="s">
        <v>304</v>
      </c>
      <c r="D175" s="198" t="s">
        <v>139</v>
      </c>
      <c r="E175" s="199" t="s">
        <v>576</v>
      </c>
      <c r="F175" s="200" t="s">
        <v>577</v>
      </c>
      <c r="G175" s="201" t="s">
        <v>391</v>
      </c>
      <c r="H175" s="202">
        <v>2</v>
      </c>
      <c r="I175" s="203"/>
      <c r="J175" s="204">
        <f t="shared" ref="J175:J182" si="35">ROUND(I175*H175,2)</f>
        <v>0</v>
      </c>
      <c r="K175" s="205"/>
      <c r="L175" s="37"/>
      <c r="M175" s="206" t="s">
        <v>1</v>
      </c>
      <c r="N175" s="207" t="s">
        <v>44</v>
      </c>
      <c r="O175" s="69"/>
      <c r="P175" s="208">
        <f t="shared" ref="P175:P182" si="36">O175*H175</f>
        <v>0</v>
      </c>
      <c r="Q175" s="208">
        <v>0</v>
      </c>
      <c r="R175" s="208">
        <f t="shared" ref="R175:R182" si="37">Q175*H175</f>
        <v>0</v>
      </c>
      <c r="S175" s="208">
        <v>0</v>
      </c>
      <c r="T175" s="209">
        <f t="shared" ref="T175:T182" si="38"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210" t="s">
        <v>143</v>
      </c>
      <c r="AT175" s="210" t="s">
        <v>139</v>
      </c>
      <c r="AU175" s="210" t="s">
        <v>89</v>
      </c>
      <c r="AY175" s="15" t="s">
        <v>137</v>
      </c>
      <c r="BE175" s="211">
        <f t="shared" ref="BE175:BE182" si="39">IF(N175="základní",J175,0)</f>
        <v>0</v>
      </c>
      <c r="BF175" s="211">
        <f t="shared" ref="BF175:BF182" si="40">IF(N175="snížená",J175,0)</f>
        <v>0</v>
      </c>
      <c r="BG175" s="211">
        <f t="shared" ref="BG175:BG182" si="41">IF(N175="zákl. přenesená",J175,0)</f>
        <v>0</v>
      </c>
      <c r="BH175" s="211">
        <f t="shared" ref="BH175:BH182" si="42">IF(N175="sníž. přenesená",J175,0)</f>
        <v>0</v>
      </c>
      <c r="BI175" s="211">
        <f t="shared" ref="BI175:BI182" si="43">IF(N175="nulová",J175,0)</f>
        <v>0</v>
      </c>
      <c r="BJ175" s="15" t="s">
        <v>87</v>
      </c>
      <c r="BK175" s="211">
        <f t="shared" ref="BK175:BK182" si="44">ROUND(I175*H175,2)</f>
        <v>0</v>
      </c>
      <c r="BL175" s="15" t="s">
        <v>143</v>
      </c>
      <c r="BM175" s="210" t="s">
        <v>578</v>
      </c>
    </row>
    <row r="176" spans="1:65" s="2" customFormat="1" ht="21.75" customHeight="1">
      <c r="A176" s="32"/>
      <c r="B176" s="33"/>
      <c r="C176" s="198" t="s">
        <v>309</v>
      </c>
      <c r="D176" s="198" t="s">
        <v>139</v>
      </c>
      <c r="E176" s="199" t="s">
        <v>579</v>
      </c>
      <c r="F176" s="200" t="s">
        <v>580</v>
      </c>
      <c r="G176" s="201" t="s">
        <v>391</v>
      </c>
      <c r="H176" s="202">
        <v>1</v>
      </c>
      <c r="I176" s="203"/>
      <c r="J176" s="204">
        <f t="shared" si="35"/>
        <v>0</v>
      </c>
      <c r="K176" s="205"/>
      <c r="L176" s="37"/>
      <c r="M176" s="206" t="s">
        <v>1</v>
      </c>
      <c r="N176" s="207" t="s">
        <v>44</v>
      </c>
      <c r="O176" s="69"/>
      <c r="P176" s="208">
        <f t="shared" si="36"/>
        <v>0</v>
      </c>
      <c r="Q176" s="208">
        <v>0</v>
      </c>
      <c r="R176" s="208">
        <f t="shared" si="37"/>
        <v>0</v>
      </c>
      <c r="S176" s="208">
        <v>0</v>
      </c>
      <c r="T176" s="209">
        <f t="shared" si="38"/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210" t="s">
        <v>143</v>
      </c>
      <c r="AT176" s="210" t="s">
        <v>139</v>
      </c>
      <c r="AU176" s="210" t="s">
        <v>89</v>
      </c>
      <c r="AY176" s="15" t="s">
        <v>137</v>
      </c>
      <c r="BE176" s="211">
        <f t="shared" si="39"/>
        <v>0</v>
      </c>
      <c r="BF176" s="211">
        <f t="shared" si="40"/>
        <v>0</v>
      </c>
      <c r="BG176" s="211">
        <f t="shared" si="41"/>
        <v>0</v>
      </c>
      <c r="BH176" s="211">
        <f t="shared" si="42"/>
        <v>0</v>
      </c>
      <c r="BI176" s="211">
        <f t="shared" si="43"/>
        <v>0</v>
      </c>
      <c r="BJ176" s="15" t="s">
        <v>87</v>
      </c>
      <c r="BK176" s="211">
        <f t="shared" si="44"/>
        <v>0</v>
      </c>
      <c r="BL176" s="15" t="s">
        <v>143</v>
      </c>
      <c r="BM176" s="210" t="s">
        <v>581</v>
      </c>
    </row>
    <row r="177" spans="1:65" s="2" customFormat="1" ht="21.75" customHeight="1">
      <c r="A177" s="32"/>
      <c r="B177" s="33"/>
      <c r="C177" s="198" t="s">
        <v>313</v>
      </c>
      <c r="D177" s="198" t="s">
        <v>139</v>
      </c>
      <c r="E177" s="199" t="s">
        <v>582</v>
      </c>
      <c r="F177" s="200" t="s">
        <v>583</v>
      </c>
      <c r="G177" s="201" t="s">
        <v>391</v>
      </c>
      <c r="H177" s="202">
        <v>2</v>
      </c>
      <c r="I177" s="203"/>
      <c r="J177" s="204">
        <f t="shared" si="35"/>
        <v>0</v>
      </c>
      <c r="K177" s="205"/>
      <c r="L177" s="37"/>
      <c r="M177" s="206" t="s">
        <v>1</v>
      </c>
      <c r="N177" s="207" t="s">
        <v>44</v>
      </c>
      <c r="O177" s="69"/>
      <c r="P177" s="208">
        <f t="shared" si="36"/>
        <v>0</v>
      </c>
      <c r="Q177" s="208">
        <v>0</v>
      </c>
      <c r="R177" s="208">
        <f t="shared" si="37"/>
        <v>0</v>
      </c>
      <c r="S177" s="208">
        <v>0</v>
      </c>
      <c r="T177" s="209">
        <f t="shared" si="38"/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210" t="s">
        <v>143</v>
      </c>
      <c r="AT177" s="210" t="s">
        <v>139</v>
      </c>
      <c r="AU177" s="210" t="s">
        <v>89</v>
      </c>
      <c r="AY177" s="15" t="s">
        <v>137</v>
      </c>
      <c r="BE177" s="211">
        <f t="shared" si="39"/>
        <v>0</v>
      </c>
      <c r="BF177" s="211">
        <f t="shared" si="40"/>
        <v>0</v>
      </c>
      <c r="BG177" s="211">
        <f t="shared" si="41"/>
        <v>0</v>
      </c>
      <c r="BH177" s="211">
        <f t="shared" si="42"/>
        <v>0</v>
      </c>
      <c r="BI177" s="211">
        <f t="shared" si="43"/>
        <v>0</v>
      </c>
      <c r="BJ177" s="15" t="s">
        <v>87</v>
      </c>
      <c r="BK177" s="211">
        <f t="shared" si="44"/>
        <v>0</v>
      </c>
      <c r="BL177" s="15" t="s">
        <v>143</v>
      </c>
      <c r="BM177" s="210" t="s">
        <v>584</v>
      </c>
    </row>
    <row r="178" spans="1:65" s="2" customFormat="1" ht="21.75" customHeight="1">
      <c r="A178" s="32"/>
      <c r="B178" s="33"/>
      <c r="C178" s="198" t="s">
        <v>317</v>
      </c>
      <c r="D178" s="198" t="s">
        <v>139</v>
      </c>
      <c r="E178" s="199" t="s">
        <v>585</v>
      </c>
      <c r="F178" s="200" t="s">
        <v>586</v>
      </c>
      <c r="G178" s="201" t="s">
        <v>391</v>
      </c>
      <c r="H178" s="202">
        <v>2</v>
      </c>
      <c r="I178" s="203"/>
      <c r="J178" s="204">
        <f t="shared" si="35"/>
        <v>0</v>
      </c>
      <c r="K178" s="205"/>
      <c r="L178" s="37"/>
      <c r="M178" s="206" t="s">
        <v>1</v>
      </c>
      <c r="N178" s="207" t="s">
        <v>44</v>
      </c>
      <c r="O178" s="69"/>
      <c r="P178" s="208">
        <f t="shared" si="36"/>
        <v>0</v>
      </c>
      <c r="Q178" s="208">
        <v>0</v>
      </c>
      <c r="R178" s="208">
        <f t="shared" si="37"/>
        <v>0</v>
      </c>
      <c r="S178" s="208">
        <v>0</v>
      </c>
      <c r="T178" s="209">
        <f t="shared" si="38"/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210" t="s">
        <v>143</v>
      </c>
      <c r="AT178" s="210" t="s">
        <v>139</v>
      </c>
      <c r="AU178" s="210" t="s">
        <v>89</v>
      </c>
      <c r="AY178" s="15" t="s">
        <v>137</v>
      </c>
      <c r="BE178" s="211">
        <f t="shared" si="39"/>
        <v>0</v>
      </c>
      <c r="BF178" s="211">
        <f t="shared" si="40"/>
        <v>0</v>
      </c>
      <c r="BG178" s="211">
        <f t="shared" si="41"/>
        <v>0</v>
      </c>
      <c r="BH178" s="211">
        <f t="shared" si="42"/>
        <v>0</v>
      </c>
      <c r="BI178" s="211">
        <f t="shared" si="43"/>
        <v>0</v>
      </c>
      <c r="BJ178" s="15" t="s">
        <v>87</v>
      </c>
      <c r="BK178" s="211">
        <f t="shared" si="44"/>
        <v>0</v>
      </c>
      <c r="BL178" s="15" t="s">
        <v>143</v>
      </c>
      <c r="BM178" s="210" t="s">
        <v>587</v>
      </c>
    </row>
    <row r="179" spans="1:65" s="2" customFormat="1" ht="21.75" customHeight="1">
      <c r="A179" s="32"/>
      <c r="B179" s="33"/>
      <c r="C179" s="198" t="s">
        <v>321</v>
      </c>
      <c r="D179" s="198" t="s">
        <v>139</v>
      </c>
      <c r="E179" s="199" t="s">
        <v>588</v>
      </c>
      <c r="F179" s="200" t="s">
        <v>589</v>
      </c>
      <c r="G179" s="201" t="s">
        <v>391</v>
      </c>
      <c r="H179" s="202">
        <v>1</v>
      </c>
      <c r="I179" s="203"/>
      <c r="J179" s="204">
        <f t="shared" si="35"/>
        <v>0</v>
      </c>
      <c r="K179" s="205"/>
      <c r="L179" s="37"/>
      <c r="M179" s="206" t="s">
        <v>1</v>
      </c>
      <c r="N179" s="207" t="s">
        <v>44</v>
      </c>
      <c r="O179" s="69"/>
      <c r="P179" s="208">
        <f t="shared" si="36"/>
        <v>0</v>
      </c>
      <c r="Q179" s="208">
        <v>0</v>
      </c>
      <c r="R179" s="208">
        <f t="shared" si="37"/>
        <v>0</v>
      </c>
      <c r="S179" s="208">
        <v>0</v>
      </c>
      <c r="T179" s="209">
        <f t="shared" si="38"/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210" t="s">
        <v>143</v>
      </c>
      <c r="AT179" s="210" t="s">
        <v>139</v>
      </c>
      <c r="AU179" s="210" t="s">
        <v>89</v>
      </c>
      <c r="AY179" s="15" t="s">
        <v>137</v>
      </c>
      <c r="BE179" s="211">
        <f t="shared" si="39"/>
        <v>0</v>
      </c>
      <c r="BF179" s="211">
        <f t="shared" si="40"/>
        <v>0</v>
      </c>
      <c r="BG179" s="211">
        <f t="shared" si="41"/>
        <v>0</v>
      </c>
      <c r="BH179" s="211">
        <f t="shared" si="42"/>
        <v>0</v>
      </c>
      <c r="BI179" s="211">
        <f t="shared" si="43"/>
        <v>0</v>
      </c>
      <c r="BJ179" s="15" t="s">
        <v>87</v>
      </c>
      <c r="BK179" s="211">
        <f t="shared" si="44"/>
        <v>0</v>
      </c>
      <c r="BL179" s="15" t="s">
        <v>143</v>
      </c>
      <c r="BM179" s="210" t="s">
        <v>590</v>
      </c>
    </row>
    <row r="180" spans="1:65" s="2" customFormat="1" ht="21.75" customHeight="1">
      <c r="A180" s="32"/>
      <c r="B180" s="33"/>
      <c r="C180" s="198" t="s">
        <v>325</v>
      </c>
      <c r="D180" s="198" t="s">
        <v>139</v>
      </c>
      <c r="E180" s="199" t="s">
        <v>591</v>
      </c>
      <c r="F180" s="200" t="s">
        <v>592</v>
      </c>
      <c r="G180" s="201" t="s">
        <v>391</v>
      </c>
      <c r="H180" s="202">
        <v>2</v>
      </c>
      <c r="I180" s="203"/>
      <c r="J180" s="204">
        <f t="shared" si="35"/>
        <v>0</v>
      </c>
      <c r="K180" s="205"/>
      <c r="L180" s="37"/>
      <c r="M180" s="206" t="s">
        <v>1</v>
      </c>
      <c r="N180" s="207" t="s">
        <v>44</v>
      </c>
      <c r="O180" s="69"/>
      <c r="P180" s="208">
        <f t="shared" si="36"/>
        <v>0</v>
      </c>
      <c r="Q180" s="208">
        <v>0</v>
      </c>
      <c r="R180" s="208">
        <f t="shared" si="37"/>
        <v>0</v>
      </c>
      <c r="S180" s="208">
        <v>0</v>
      </c>
      <c r="T180" s="209">
        <f t="shared" si="38"/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210" t="s">
        <v>143</v>
      </c>
      <c r="AT180" s="210" t="s">
        <v>139</v>
      </c>
      <c r="AU180" s="210" t="s">
        <v>89</v>
      </c>
      <c r="AY180" s="15" t="s">
        <v>137</v>
      </c>
      <c r="BE180" s="211">
        <f t="shared" si="39"/>
        <v>0</v>
      </c>
      <c r="BF180" s="211">
        <f t="shared" si="40"/>
        <v>0</v>
      </c>
      <c r="BG180" s="211">
        <f t="shared" si="41"/>
        <v>0</v>
      </c>
      <c r="BH180" s="211">
        <f t="shared" si="42"/>
        <v>0</v>
      </c>
      <c r="BI180" s="211">
        <f t="shared" si="43"/>
        <v>0</v>
      </c>
      <c r="BJ180" s="15" t="s">
        <v>87</v>
      </c>
      <c r="BK180" s="211">
        <f t="shared" si="44"/>
        <v>0</v>
      </c>
      <c r="BL180" s="15" t="s">
        <v>143</v>
      </c>
      <c r="BM180" s="210" t="s">
        <v>593</v>
      </c>
    </row>
    <row r="181" spans="1:65" s="2" customFormat="1" ht="21.75" customHeight="1">
      <c r="A181" s="32"/>
      <c r="B181" s="33"/>
      <c r="C181" s="198" t="s">
        <v>329</v>
      </c>
      <c r="D181" s="198" t="s">
        <v>139</v>
      </c>
      <c r="E181" s="199" t="s">
        <v>594</v>
      </c>
      <c r="F181" s="200" t="s">
        <v>595</v>
      </c>
      <c r="G181" s="201" t="s">
        <v>391</v>
      </c>
      <c r="H181" s="202">
        <v>2</v>
      </c>
      <c r="I181" s="203"/>
      <c r="J181" s="204">
        <f t="shared" si="35"/>
        <v>0</v>
      </c>
      <c r="K181" s="205"/>
      <c r="L181" s="37"/>
      <c r="M181" s="206" t="s">
        <v>1</v>
      </c>
      <c r="N181" s="207" t="s">
        <v>44</v>
      </c>
      <c r="O181" s="69"/>
      <c r="P181" s="208">
        <f t="shared" si="36"/>
        <v>0</v>
      </c>
      <c r="Q181" s="208">
        <v>0</v>
      </c>
      <c r="R181" s="208">
        <f t="shared" si="37"/>
        <v>0</v>
      </c>
      <c r="S181" s="208">
        <v>0</v>
      </c>
      <c r="T181" s="209">
        <f t="shared" si="38"/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10" t="s">
        <v>143</v>
      </c>
      <c r="AT181" s="210" t="s">
        <v>139</v>
      </c>
      <c r="AU181" s="210" t="s">
        <v>89</v>
      </c>
      <c r="AY181" s="15" t="s">
        <v>137</v>
      </c>
      <c r="BE181" s="211">
        <f t="shared" si="39"/>
        <v>0</v>
      </c>
      <c r="BF181" s="211">
        <f t="shared" si="40"/>
        <v>0</v>
      </c>
      <c r="BG181" s="211">
        <f t="shared" si="41"/>
        <v>0</v>
      </c>
      <c r="BH181" s="211">
        <f t="shared" si="42"/>
        <v>0</v>
      </c>
      <c r="BI181" s="211">
        <f t="shared" si="43"/>
        <v>0</v>
      </c>
      <c r="BJ181" s="15" t="s">
        <v>87</v>
      </c>
      <c r="BK181" s="211">
        <f t="shared" si="44"/>
        <v>0</v>
      </c>
      <c r="BL181" s="15" t="s">
        <v>143</v>
      </c>
      <c r="BM181" s="210" t="s">
        <v>596</v>
      </c>
    </row>
    <row r="182" spans="1:65" s="2" customFormat="1" ht="21.75" customHeight="1">
      <c r="A182" s="32"/>
      <c r="B182" s="33"/>
      <c r="C182" s="198" t="s">
        <v>333</v>
      </c>
      <c r="D182" s="198" t="s">
        <v>139</v>
      </c>
      <c r="E182" s="199" t="s">
        <v>597</v>
      </c>
      <c r="F182" s="200" t="s">
        <v>598</v>
      </c>
      <c r="G182" s="201" t="s">
        <v>391</v>
      </c>
      <c r="H182" s="202">
        <v>32</v>
      </c>
      <c r="I182" s="203"/>
      <c r="J182" s="204">
        <f t="shared" si="35"/>
        <v>0</v>
      </c>
      <c r="K182" s="205"/>
      <c r="L182" s="37"/>
      <c r="M182" s="206" t="s">
        <v>1</v>
      </c>
      <c r="N182" s="207" t="s">
        <v>44</v>
      </c>
      <c r="O182" s="69"/>
      <c r="P182" s="208">
        <f t="shared" si="36"/>
        <v>0</v>
      </c>
      <c r="Q182" s="208">
        <v>0</v>
      </c>
      <c r="R182" s="208">
        <f t="shared" si="37"/>
        <v>0</v>
      </c>
      <c r="S182" s="208">
        <v>0</v>
      </c>
      <c r="T182" s="209">
        <f t="shared" si="38"/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210" t="s">
        <v>143</v>
      </c>
      <c r="AT182" s="210" t="s">
        <v>139</v>
      </c>
      <c r="AU182" s="210" t="s">
        <v>89</v>
      </c>
      <c r="AY182" s="15" t="s">
        <v>137</v>
      </c>
      <c r="BE182" s="211">
        <f t="shared" si="39"/>
        <v>0</v>
      </c>
      <c r="BF182" s="211">
        <f t="shared" si="40"/>
        <v>0</v>
      </c>
      <c r="BG182" s="211">
        <f t="shared" si="41"/>
        <v>0</v>
      </c>
      <c r="BH182" s="211">
        <f t="shared" si="42"/>
        <v>0</v>
      </c>
      <c r="BI182" s="211">
        <f t="shared" si="43"/>
        <v>0</v>
      </c>
      <c r="BJ182" s="15" t="s">
        <v>87</v>
      </c>
      <c r="BK182" s="211">
        <f t="shared" si="44"/>
        <v>0</v>
      </c>
      <c r="BL182" s="15" t="s">
        <v>143</v>
      </c>
      <c r="BM182" s="210" t="s">
        <v>599</v>
      </c>
    </row>
    <row r="183" spans="1:65" s="12" customFormat="1" ht="22.9" customHeight="1">
      <c r="B183" s="182"/>
      <c r="C183" s="183"/>
      <c r="D183" s="184" t="s">
        <v>78</v>
      </c>
      <c r="E183" s="196" t="s">
        <v>600</v>
      </c>
      <c r="F183" s="196" t="s">
        <v>138</v>
      </c>
      <c r="G183" s="183"/>
      <c r="H183" s="183"/>
      <c r="I183" s="186"/>
      <c r="J183" s="197">
        <f>BK183</f>
        <v>0</v>
      </c>
      <c r="K183" s="183"/>
      <c r="L183" s="188"/>
      <c r="M183" s="189"/>
      <c r="N183" s="190"/>
      <c r="O183" s="190"/>
      <c r="P183" s="191">
        <f>SUM(P184:P199)</f>
        <v>0</v>
      </c>
      <c r="Q183" s="190"/>
      <c r="R183" s="191">
        <f>SUM(R184:R199)</f>
        <v>0</v>
      </c>
      <c r="S183" s="190"/>
      <c r="T183" s="192">
        <f>SUM(T184:T199)</f>
        <v>0</v>
      </c>
      <c r="AR183" s="193" t="s">
        <v>87</v>
      </c>
      <c r="AT183" s="194" t="s">
        <v>78</v>
      </c>
      <c r="AU183" s="194" t="s">
        <v>87</v>
      </c>
      <c r="AY183" s="193" t="s">
        <v>137</v>
      </c>
      <c r="BK183" s="195">
        <f>SUM(BK184:BK199)</f>
        <v>0</v>
      </c>
    </row>
    <row r="184" spans="1:65" s="2" customFormat="1" ht="21.75" customHeight="1">
      <c r="A184" s="32"/>
      <c r="B184" s="33"/>
      <c r="C184" s="198" t="s">
        <v>337</v>
      </c>
      <c r="D184" s="198" t="s">
        <v>139</v>
      </c>
      <c r="E184" s="199" t="s">
        <v>601</v>
      </c>
      <c r="F184" s="200" t="s">
        <v>602</v>
      </c>
      <c r="G184" s="201" t="s">
        <v>171</v>
      </c>
      <c r="H184" s="202">
        <v>2.4</v>
      </c>
      <c r="I184" s="203"/>
      <c r="J184" s="204">
        <f t="shared" ref="J184:J199" si="45">ROUND(I184*H184,2)</f>
        <v>0</v>
      </c>
      <c r="K184" s="205"/>
      <c r="L184" s="37"/>
      <c r="M184" s="206" t="s">
        <v>1</v>
      </c>
      <c r="N184" s="207" t="s">
        <v>44</v>
      </c>
      <c r="O184" s="69"/>
      <c r="P184" s="208">
        <f t="shared" ref="P184:P199" si="46">O184*H184</f>
        <v>0</v>
      </c>
      <c r="Q184" s="208">
        <v>0</v>
      </c>
      <c r="R184" s="208">
        <f t="shared" ref="R184:R199" si="47">Q184*H184</f>
        <v>0</v>
      </c>
      <c r="S184" s="208">
        <v>0</v>
      </c>
      <c r="T184" s="209">
        <f t="shared" ref="T184:T199" si="48"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210" t="s">
        <v>143</v>
      </c>
      <c r="AT184" s="210" t="s">
        <v>139</v>
      </c>
      <c r="AU184" s="210" t="s">
        <v>89</v>
      </c>
      <c r="AY184" s="15" t="s">
        <v>137</v>
      </c>
      <c r="BE184" s="211">
        <f t="shared" ref="BE184:BE199" si="49">IF(N184="základní",J184,0)</f>
        <v>0</v>
      </c>
      <c r="BF184" s="211">
        <f t="shared" ref="BF184:BF199" si="50">IF(N184="snížená",J184,0)</f>
        <v>0</v>
      </c>
      <c r="BG184" s="211">
        <f t="shared" ref="BG184:BG199" si="51">IF(N184="zákl. přenesená",J184,0)</f>
        <v>0</v>
      </c>
      <c r="BH184" s="211">
        <f t="shared" ref="BH184:BH199" si="52">IF(N184="sníž. přenesená",J184,0)</f>
        <v>0</v>
      </c>
      <c r="BI184" s="211">
        <f t="shared" ref="BI184:BI199" si="53">IF(N184="nulová",J184,0)</f>
        <v>0</v>
      </c>
      <c r="BJ184" s="15" t="s">
        <v>87</v>
      </c>
      <c r="BK184" s="211">
        <f t="shared" ref="BK184:BK199" si="54">ROUND(I184*H184,2)</f>
        <v>0</v>
      </c>
      <c r="BL184" s="15" t="s">
        <v>143</v>
      </c>
      <c r="BM184" s="210" t="s">
        <v>603</v>
      </c>
    </row>
    <row r="185" spans="1:65" s="2" customFormat="1" ht="21.75" customHeight="1">
      <c r="A185" s="32"/>
      <c r="B185" s="33"/>
      <c r="C185" s="198" t="s">
        <v>341</v>
      </c>
      <c r="D185" s="198" t="s">
        <v>139</v>
      </c>
      <c r="E185" s="199" t="s">
        <v>604</v>
      </c>
      <c r="F185" s="200" t="s">
        <v>605</v>
      </c>
      <c r="G185" s="201" t="s">
        <v>391</v>
      </c>
      <c r="H185" s="202">
        <v>6</v>
      </c>
      <c r="I185" s="203"/>
      <c r="J185" s="204">
        <f t="shared" si="45"/>
        <v>0</v>
      </c>
      <c r="K185" s="205"/>
      <c r="L185" s="37"/>
      <c r="M185" s="206" t="s">
        <v>1</v>
      </c>
      <c r="N185" s="207" t="s">
        <v>44</v>
      </c>
      <c r="O185" s="69"/>
      <c r="P185" s="208">
        <f t="shared" si="46"/>
        <v>0</v>
      </c>
      <c r="Q185" s="208">
        <v>0</v>
      </c>
      <c r="R185" s="208">
        <f t="shared" si="47"/>
        <v>0</v>
      </c>
      <c r="S185" s="208">
        <v>0</v>
      </c>
      <c r="T185" s="209">
        <f t="shared" si="48"/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210" t="s">
        <v>143</v>
      </c>
      <c r="AT185" s="210" t="s">
        <v>139</v>
      </c>
      <c r="AU185" s="210" t="s">
        <v>89</v>
      </c>
      <c r="AY185" s="15" t="s">
        <v>137</v>
      </c>
      <c r="BE185" s="211">
        <f t="shared" si="49"/>
        <v>0</v>
      </c>
      <c r="BF185" s="211">
        <f t="shared" si="50"/>
        <v>0</v>
      </c>
      <c r="BG185" s="211">
        <f t="shared" si="51"/>
        <v>0</v>
      </c>
      <c r="BH185" s="211">
        <f t="shared" si="52"/>
        <v>0</v>
      </c>
      <c r="BI185" s="211">
        <f t="shared" si="53"/>
        <v>0</v>
      </c>
      <c r="BJ185" s="15" t="s">
        <v>87</v>
      </c>
      <c r="BK185" s="211">
        <f t="shared" si="54"/>
        <v>0</v>
      </c>
      <c r="BL185" s="15" t="s">
        <v>143</v>
      </c>
      <c r="BM185" s="210" t="s">
        <v>606</v>
      </c>
    </row>
    <row r="186" spans="1:65" s="2" customFormat="1" ht="16.5" customHeight="1">
      <c r="A186" s="32"/>
      <c r="B186" s="33"/>
      <c r="C186" s="198" t="s">
        <v>345</v>
      </c>
      <c r="D186" s="198" t="s">
        <v>139</v>
      </c>
      <c r="E186" s="199" t="s">
        <v>607</v>
      </c>
      <c r="F186" s="200" t="s">
        <v>608</v>
      </c>
      <c r="G186" s="201" t="s">
        <v>171</v>
      </c>
      <c r="H186" s="202">
        <v>2.4</v>
      </c>
      <c r="I186" s="203"/>
      <c r="J186" s="204">
        <f t="shared" si="45"/>
        <v>0</v>
      </c>
      <c r="K186" s="205"/>
      <c r="L186" s="37"/>
      <c r="M186" s="206" t="s">
        <v>1</v>
      </c>
      <c r="N186" s="207" t="s">
        <v>44</v>
      </c>
      <c r="O186" s="69"/>
      <c r="P186" s="208">
        <f t="shared" si="46"/>
        <v>0</v>
      </c>
      <c r="Q186" s="208">
        <v>0</v>
      </c>
      <c r="R186" s="208">
        <f t="shared" si="47"/>
        <v>0</v>
      </c>
      <c r="S186" s="208">
        <v>0</v>
      </c>
      <c r="T186" s="209">
        <f t="shared" si="48"/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210" t="s">
        <v>143</v>
      </c>
      <c r="AT186" s="210" t="s">
        <v>139</v>
      </c>
      <c r="AU186" s="210" t="s">
        <v>89</v>
      </c>
      <c r="AY186" s="15" t="s">
        <v>137</v>
      </c>
      <c r="BE186" s="211">
        <f t="shared" si="49"/>
        <v>0</v>
      </c>
      <c r="BF186" s="211">
        <f t="shared" si="50"/>
        <v>0</v>
      </c>
      <c r="BG186" s="211">
        <f t="shared" si="51"/>
        <v>0</v>
      </c>
      <c r="BH186" s="211">
        <f t="shared" si="52"/>
        <v>0</v>
      </c>
      <c r="BI186" s="211">
        <f t="shared" si="53"/>
        <v>0</v>
      </c>
      <c r="BJ186" s="15" t="s">
        <v>87</v>
      </c>
      <c r="BK186" s="211">
        <f t="shared" si="54"/>
        <v>0</v>
      </c>
      <c r="BL186" s="15" t="s">
        <v>143</v>
      </c>
      <c r="BM186" s="210" t="s">
        <v>609</v>
      </c>
    </row>
    <row r="187" spans="1:65" s="2" customFormat="1" ht="21.75" customHeight="1">
      <c r="A187" s="32"/>
      <c r="B187" s="33"/>
      <c r="C187" s="198" t="s">
        <v>349</v>
      </c>
      <c r="D187" s="198" t="s">
        <v>139</v>
      </c>
      <c r="E187" s="199" t="s">
        <v>610</v>
      </c>
      <c r="F187" s="200" t="s">
        <v>611</v>
      </c>
      <c r="G187" s="201" t="s">
        <v>391</v>
      </c>
      <c r="H187" s="202">
        <v>1</v>
      </c>
      <c r="I187" s="203"/>
      <c r="J187" s="204">
        <f t="shared" si="45"/>
        <v>0</v>
      </c>
      <c r="K187" s="205"/>
      <c r="L187" s="37"/>
      <c r="M187" s="206" t="s">
        <v>1</v>
      </c>
      <c r="N187" s="207" t="s">
        <v>44</v>
      </c>
      <c r="O187" s="69"/>
      <c r="P187" s="208">
        <f t="shared" si="46"/>
        <v>0</v>
      </c>
      <c r="Q187" s="208">
        <v>0</v>
      </c>
      <c r="R187" s="208">
        <f t="shared" si="47"/>
        <v>0</v>
      </c>
      <c r="S187" s="208">
        <v>0</v>
      </c>
      <c r="T187" s="209">
        <f t="shared" si="48"/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210" t="s">
        <v>143</v>
      </c>
      <c r="AT187" s="210" t="s">
        <v>139</v>
      </c>
      <c r="AU187" s="210" t="s">
        <v>89</v>
      </c>
      <c r="AY187" s="15" t="s">
        <v>137</v>
      </c>
      <c r="BE187" s="211">
        <f t="shared" si="49"/>
        <v>0</v>
      </c>
      <c r="BF187" s="211">
        <f t="shared" si="50"/>
        <v>0</v>
      </c>
      <c r="BG187" s="211">
        <f t="shared" si="51"/>
        <v>0</v>
      </c>
      <c r="BH187" s="211">
        <f t="shared" si="52"/>
        <v>0</v>
      </c>
      <c r="BI187" s="211">
        <f t="shared" si="53"/>
        <v>0</v>
      </c>
      <c r="BJ187" s="15" t="s">
        <v>87</v>
      </c>
      <c r="BK187" s="211">
        <f t="shared" si="54"/>
        <v>0</v>
      </c>
      <c r="BL187" s="15" t="s">
        <v>143</v>
      </c>
      <c r="BM187" s="210" t="s">
        <v>612</v>
      </c>
    </row>
    <row r="188" spans="1:65" s="2" customFormat="1" ht="16.5" customHeight="1">
      <c r="A188" s="32"/>
      <c r="B188" s="33"/>
      <c r="C188" s="198" t="s">
        <v>354</v>
      </c>
      <c r="D188" s="198" t="s">
        <v>139</v>
      </c>
      <c r="E188" s="199" t="s">
        <v>613</v>
      </c>
      <c r="F188" s="200" t="s">
        <v>614</v>
      </c>
      <c r="G188" s="201" t="s">
        <v>162</v>
      </c>
      <c r="H188" s="202">
        <v>136</v>
      </c>
      <c r="I188" s="203"/>
      <c r="J188" s="204">
        <f t="shared" si="45"/>
        <v>0</v>
      </c>
      <c r="K188" s="205"/>
      <c r="L188" s="37"/>
      <c r="M188" s="206" t="s">
        <v>1</v>
      </c>
      <c r="N188" s="207" t="s">
        <v>44</v>
      </c>
      <c r="O188" s="69"/>
      <c r="P188" s="208">
        <f t="shared" si="46"/>
        <v>0</v>
      </c>
      <c r="Q188" s="208">
        <v>0</v>
      </c>
      <c r="R188" s="208">
        <f t="shared" si="47"/>
        <v>0</v>
      </c>
      <c r="S188" s="208">
        <v>0</v>
      </c>
      <c r="T188" s="209">
        <f t="shared" si="48"/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10" t="s">
        <v>143</v>
      </c>
      <c r="AT188" s="210" t="s">
        <v>139</v>
      </c>
      <c r="AU188" s="210" t="s">
        <v>89</v>
      </c>
      <c r="AY188" s="15" t="s">
        <v>137</v>
      </c>
      <c r="BE188" s="211">
        <f t="shared" si="49"/>
        <v>0</v>
      </c>
      <c r="BF188" s="211">
        <f t="shared" si="50"/>
        <v>0</v>
      </c>
      <c r="BG188" s="211">
        <f t="shared" si="51"/>
        <v>0</v>
      </c>
      <c r="BH188" s="211">
        <f t="shared" si="52"/>
        <v>0</v>
      </c>
      <c r="BI188" s="211">
        <f t="shared" si="53"/>
        <v>0</v>
      </c>
      <c r="BJ188" s="15" t="s">
        <v>87</v>
      </c>
      <c r="BK188" s="211">
        <f t="shared" si="54"/>
        <v>0</v>
      </c>
      <c r="BL188" s="15" t="s">
        <v>143</v>
      </c>
      <c r="BM188" s="210" t="s">
        <v>615</v>
      </c>
    </row>
    <row r="189" spans="1:65" s="2" customFormat="1" ht="21.75" customHeight="1">
      <c r="A189" s="32"/>
      <c r="B189" s="33"/>
      <c r="C189" s="198" t="s">
        <v>358</v>
      </c>
      <c r="D189" s="198" t="s">
        <v>139</v>
      </c>
      <c r="E189" s="199" t="s">
        <v>616</v>
      </c>
      <c r="F189" s="200" t="s">
        <v>617</v>
      </c>
      <c r="G189" s="201" t="s">
        <v>162</v>
      </c>
      <c r="H189" s="202">
        <v>136</v>
      </c>
      <c r="I189" s="203"/>
      <c r="J189" s="204">
        <f t="shared" si="45"/>
        <v>0</v>
      </c>
      <c r="K189" s="205"/>
      <c r="L189" s="37"/>
      <c r="M189" s="206" t="s">
        <v>1</v>
      </c>
      <c r="N189" s="207" t="s">
        <v>44</v>
      </c>
      <c r="O189" s="69"/>
      <c r="P189" s="208">
        <f t="shared" si="46"/>
        <v>0</v>
      </c>
      <c r="Q189" s="208">
        <v>0</v>
      </c>
      <c r="R189" s="208">
        <f t="shared" si="47"/>
        <v>0</v>
      </c>
      <c r="S189" s="208">
        <v>0</v>
      </c>
      <c r="T189" s="209">
        <f t="shared" si="48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10" t="s">
        <v>143</v>
      </c>
      <c r="AT189" s="210" t="s">
        <v>139</v>
      </c>
      <c r="AU189" s="210" t="s">
        <v>89</v>
      </c>
      <c r="AY189" s="15" t="s">
        <v>137</v>
      </c>
      <c r="BE189" s="211">
        <f t="shared" si="49"/>
        <v>0</v>
      </c>
      <c r="BF189" s="211">
        <f t="shared" si="50"/>
        <v>0</v>
      </c>
      <c r="BG189" s="211">
        <f t="shared" si="51"/>
        <v>0</v>
      </c>
      <c r="BH189" s="211">
        <f t="shared" si="52"/>
        <v>0</v>
      </c>
      <c r="BI189" s="211">
        <f t="shared" si="53"/>
        <v>0</v>
      </c>
      <c r="BJ189" s="15" t="s">
        <v>87</v>
      </c>
      <c r="BK189" s="211">
        <f t="shared" si="54"/>
        <v>0</v>
      </c>
      <c r="BL189" s="15" t="s">
        <v>143</v>
      </c>
      <c r="BM189" s="210" t="s">
        <v>618</v>
      </c>
    </row>
    <row r="190" spans="1:65" s="2" customFormat="1" ht="16.5" customHeight="1">
      <c r="A190" s="32"/>
      <c r="B190" s="33"/>
      <c r="C190" s="198" t="s">
        <v>362</v>
      </c>
      <c r="D190" s="198" t="s">
        <v>139</v>
      </c>
      <c r="E190" s="199" t="s">
        <v>619</v>
      </c>
      <c r="F190" s="200" t="s">
        <v>620</v>
      </c>
      <c r="G190" s="201" t="s">
        <v>162</v>
      </c>
      <c r="H190" s="202">
        <v>136</v>
      </c>
      <c r="I190" s="203"/>
      <c r="J190" s="204">
        <f t="shared" si="45"/>
        <v>0</v>
      </c>
      <c r="K190" s="205"/>
      <c r="L190" s="37"/>
      <c r="M190" s="206" t="s">
        <v>1</v>
      </c>
      <c r="N190" s="207" t="s">
        <v>44</v>
      </c>
      <c r="O190" s="69"/>
      <c r="P190" s="208">
        <f t="shared" si="46"/>
        <v>0</v>
      </c>
      <c r="Q190" s="208">
        <v>0</v>
      </c>
      <c r="R190" s="208">
        <f t="shared" si="47"/>
        <v>0</v>
      </c>
      <c r="S190" s="208">
        <v>0</v>
      </c>
      <c r="T190" s="209">
        <f t="shared" si="48"/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210" t="s">
        <v>143</v>
      </c>
      <c r="AT190" s="210" t="s">
        <v>139</v>
      </c>
      <c r="AU190" s="210" t="s">
        <v>89</v>
      </c>
      <c r="AY190" s="15" t="s">
        <v>137</v>
      </c>
      <c r="BE190" s="211">
        <f t="shared" si="49"/>
        <v>0</v>
      </c>
      <c r="BF190" s="211">
        <f t="shared" si="50"/>
        <v>0</v>
      </c>
      <c r="BG190" s="211">
        <f t="shared" si="51"/>
        <v>0</v>
      </c>
      <c r="BH190" s="211">
        <f t="shared" si="52"/>
        <v>0</v>
      </c>
      <c r="BI190" s="211">
        <f t="shared" si="53"/>
        <v>0</v>
      </c>
      <c r="BJ190" s="15" t="s">
        <v>87</v>
      </c>
      <c r="BK190" s="211">
        <f t="shared" si="54"/>
        <v>0</v>
      </c>
      <c r="BL190" s="15" t="s">
        <v>143</v>
      </c>
      <c r="BM190" s="210" t="s">
        <v>621</v>
      </c>
    </row>
    <row r="191" spans="1:65" s="2" customFormat="1" ht="16.5" customHeight="1">
      <c r="A191" s="32"/>
      <c r="B191" s="33"/>
      <c r="C191" s="198" t="s">
        <v>366</v>
      </c>
      <c r="D191" s="198" t="s">
        <v>139</v>
      </c>
      <c r="E191" s="199" t="s">
        <v>622</v>
      </c>
      <c r="F191" s="200" t="s">
        <v>623</v>
      </c>
      <c r="G191" s="201" t="s">
        <v>162</v>
      </c>
      <c r="H191" s="202">
        <v>136</v>
      </c>
      <c r="I191" s="203"/>
      <c r="J191" s="204">
        <f t="shared" si="45"/>
        <v>0</v>
      </c>
      <c r="K191" s="205"/>
      <c r="L191" s="37"/>
      <c r="M191" s="206" t="s">
        <v>1</v>
      </c>
      <c r="N191" s="207" t="s">
        <v>44</v>
      </c>
      <c r="O191" s="69"/>
      <c r="P191" s="208">
        <f t="shared" si="46"/>
        <v>0</v>
      </c>
      <c r="Q191" s="208">
        <v>0</v>
      </c>
      <c r="R191" s="208">
        <f t="shared" si="47"/>
        <v>0</v>
      </c>
      <c r="S191" s="208">
        <v>0</v>
      </c>
      <c r="T191" s="209">
        <f t="shared" si="48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10" t="s">
        <v>143</v>
      </c>
      <c r="AT191" s="210" t="s">
        <v>139</v>
      </c>
      <c r="AU191" s="210" t="s">
        <v>89</v>
      </c>
      <c r="AY191" s="15" t="s">
        <v>137</v>
      </c>
      <c r="BE191" s="211">
        <f t="shared" si="49"/>
        <v>0</v>
      </c>
      <c r="BF191" s="211">
        <f t="shared" si="50"/>
        <v>0</v>
      </c>
      <c r="BG191" s="211">
        <f t="shared" si="51"/>
        <v>0</v>
      </c>
      <c r="BH191" s="211">
        <f t="shared" si="52"/>
        <v>0</v>
      </c>
      <c r="BI191" s="211">
        <f t="shared" si="53"/>
        <v>0</v>
      </c>
      <c r="BJ191" s="15" t="s">
        <v>87</v>
      </c>
      <c r="BK191" s="211">
        <f t="shared" si="54"/>
        <v>0</v>
      </c>
      <c r="BL191" s="15" t="s">
        <v>143</v>
      </c>
      <c r="BM191" s="210" t="s">
        <v>624</v>
      </c>
    </row>
    <row r="192" spans="1:65" s="2" customFormat="1" ht="16.5" customHeight="1">
      <c r="A192" s="32"/>
      <c r="B192" s="33"/>
      <c r="C192" s="198" t="s">
        <v>371</v>
      </c>
      <c r="D192" s="198" t="s">
        <v>139</v>
      </c>
      <c r="E192" s="199" t="s">
        <v>625</v>
      </c>
      <c r="F192" s="200" t="s">
        <v>608</v>
      </c>
      <c r="G192" s="201" t="s">
        <v>171</v>
      </c>
      <c r="H192" s="202">
        <v>9.52</v>
      </c>
      <c r="I192" s="203"/>
      <c r="J192" s="204">
        <f t="shared" si="45"/>
        <v>0</v>
      </c>
      <c r="K192" s="205"/>
      <c r="L192" s="37"/>
      <c r="M192" s="206" t="s">
        <v>1</v>
      </c>
      <c r="N192" s="207" t="s">
        <v>44</v>
      </c>
      <c r="O192" s="69"/>
      <c r="P192" s="208">
        <f t="shared" si="46"/>
        <v>0</v>
      </c>
      <c r="Q192" s="208">
        <v>0</v>
      </c>
      <c r="R192" s="208">
        <f t="shared" si="47"/>
        <v>0</v>
      </c>
      <c r="S192" s="208">
        <v>0</v>
      </c>
      <c r="T192" s="209">
        <f t="shared" si="48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10" t="s">
        <v>143</v>
      </c>
      <c r="AT192" s="210" t="s">
        <v>139</v>
      </c>
      <c r="AU192" s="210" t="s">
        <v>89</v>
      </c>
      <c r="AY192" s="15" t="s">
        <v>137</v>
      </c>
      <c r="BE192" s="211">
        <f t="shared" si="49"/>
        <v>0</v>
      </c>
      <c r="BF192" s="211">
        <f t="shared" si="50"/>
        <v>0</v>
      </c>
      <c r="BG192" s="211">
        <f t="shared" si="51"/>
        <v>0</v>
      </c>
      <c r="BH192" s="211">
        <f t="shared" si="52"/>
        <v>0</v>
      </c>
      <c r="BI192" s="211">
        <f t="shared" si="53"/>
        <v>0</v>
      </c>
      <c r="BJ192" s="15" t="s">
        <v>87</v>
      </c>
      <c r="BK192" s="211">
        <f t="shared" si="54"/>
        <v>0</v>
      </c>
      <c r="BL192" s="15" t="s">
        <v>143</v>
      </c>
      <c r="BM192" s="210" t="s">
        <v>626</v>
      </c>
    </row>
    <row r="193" spans="1:65" s="2" customFormat="1" ht="16.5" customHeight="1">
      <c r="A193" s="32"/>
      <c r="B193" s="33"/>
      <c r="C193" s="198" t="s">
        <v>375</v>
      </c>
      <c r="D193" s="198" t="s">
        <v>139</v>
      </c>
      <c r="E193" s="199" t="s">
        <v>627</v>
      </c>
      <c r="F193" s="200" t="s">
        <v>628</v>
      </c>
      <c r="G193" s="201" t="s">
        <v>142</v>
      </c>
      <c r="H193" s="202">
        <v>47.6</v>
      </c>
      <c r="I193" s="203"/>
      <c r="J193" s="204">
        <f t="shared" si="45"/>
        <v>0</v>
      </c>
      <c r="K193" s="205"/>
      <c r="L193" s="37"/>
      <c r="M193" s="206" t="s">
        <v>1</v>
      </c>
      <c r="N193" s="207" t="s">
        <v>44</v>
      </c>
      <c r="O193" s="69"/>
      <c r="P193" s="208">
        <f t="shared" si="46"/>
        <v>0</v>
      </c>
      <c r="Q193" s="208">
        <v>0</v>
      </c>
      <c r="R193" s="208">
        <f t="shared" si="47"/>
        <v>0</v>
      </c>
      <c r="S193" s="208">
        <v>0</v>
      </c>
      <c r="T193" s="209">
        <f t="shared" si="48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210" t="s">
        <v>143</v>
      </c>
      <c r="AT193" s="210" t="s">
        <v>139</v>
      </c>
      <c r="AU193" s="210" t="s">
        <v>89</v>
      </c>
      <c r="AY193" s="15" t="s">
        <v>137</v>
      </c>
      <c r="BE193" s="211">
        <f t="shared" si="49"/>
        <v>0</v>
      </c>
      <c r="BF193" s="211">
        <f t="shared" si="50"/>
        <v>0</v>
      </c>
      <c r="BG193" s="211">
        <f t="shared" si="51"/>
        <v>0</v>
      </c>
      <c r="BH193" s="211">
        <f t="shared" si="52"/>
        <v>0</v>
      </c>
      <c r="BI193" s="211">
        <f t="shared" si="53"/>
        <v>0</v>
      </c>
      <c r="BJ193" s="15" t="s">
        <v>87</v>
      </c>
      <c r="BK193" s="211">
        <f t="shared" si="54"/>
        <v>0</v>
      </c>
      <c r="BL193" s="15" t="s">
        <v>143</v>
      </c>
      <c r="BM193" s="210" t="s">
        <v>629</v>
      </c>
    </row>
    <row r="194" spans="1:65" s="2" customFormat="1" ht="21.75" customHeight="1">
      <c r="A194" s="32"/>
      <c r="B194" s="33"/>
      <c r="C194" s="198" t="s">
        <v>379</v>
      </c>
      <c r="D194" s="198" t="s">
        <v>139</v>
      </c>
      <c r="E194" s="199" t="s">
        <v>630</v>
      </c>
      <c r="F194" s="200" t="s">
        <v>631</v>
      </c>
      <c r="G194" s="201" t="s">
        <v>162</v>
      </c>
      <c r="H194" s="202">
        <v>70</v>
      </c>
      <c r="I194" s="203"/>
      <c r="J194" s="204">
        <f t="shared" si="45"/>
        <v>0</v>
      </c>
      <c r="K194" s="205"/>
      <c r="L194" s="37"/>
      <c r="M194" s="206" t="s">
        <v>1</v>
      </c>
      <c r="N194" s="207" t="s">
        <v>44</v>
      </c>
      <c r="O194" s="69"/>
      <c r="P194" s="208">
        <f t="shared" si="46"/>
        <v>0</v>
      </c>
      <c r="Q194" s="208">
        <v>0</v>
      </c>
      <c r="R194" s="208">
        <f t="shared" si="47"/>
        <v>0</v>
      </c>
      <c r="S194" s="208">
        <v>0</v>
      </c>
      <c r="T194" s="209">
        <f t="shared" si="48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210" t="s">
        <v>143</v>
      </c>
      <c r="AT194" s="210" t="s">
        <v>139</v>
      </c>
      <c r="AU194" s="210" t="s">
        <v>89</v>
      </c>
      <c r="AY194" s="15" t="s">
        <v>137</v>
      </c>
      <c r="BE194" s="211">
        <f t="shared" si="49"/>
        <v>0</v>
      </c>
      <c r="BF194" s="211">
        <f t="shared" si="50"/>
        <v>0</v>
      </c>
      <c r="BG194" s="211">
        <f t="shared" si="51"/>
        <v>0</v>
      </c>
      <c r="BH194" s="211">
        <f t="shared" si="52"/>
        <v>0</v>
      </c>
      <c r="BI194" s="211">
        <f t="shared" si="53"/>
        <v>0</v>
      </c>
      <c r="BJ194" s="15" t="s">
        <v>87</v>
      </c>
      <c r="BK194" s="211">
        <f t="shared" si="54"/>
        <v>0</v>
      </c>
      <c r="BL194" s="15" t="s">
        <v>143</v>
      </c>
      <c r="BM194" s="210" t="s">
        <v>632</v>
      </c>
    </row>
    <row r="195" spans="1:65" s="2" customFormat="1" ht="21.75" customHeight="1">
      <c r="A195" s="32"/>
      <c r="B195" s="33"/>
      <c r="C195" s="198" t="s">
        <v>383</v>
      </c>
      <c r="D195" s="198" t="s">
        <v>139</v>
      </c>
      <c r="E195" s="199" t="s">
        <v>616</v>
      </c>
      <c r="F195" s="200" t="s">
        <v>617</v>
      </c>
      <c r="G195" s="201" t="s">
        <v>162</v>
      </c>
      <c r="H195" s="202">
        <v>70</v>
      </c>
      <c r="I195" s="203"/>
      <c r="J195" s="204">
        <f t="shared" si="45"/>
        <v>0</v>
      </c>
      <c r="K195" s="205"/>
      <c r="L195" s="37"/>
      <c r="M195" s="206" t="s">
        <v>1</v>
      </c>
      <c r="N195" s="207" t="s">
        <v>44</v>
      </c>
      <c r="O195" s="69"/>
      <c r="P195" s="208">
        <f t="shared" si="46"/>
        <v>0</v>
      </c>
      <c r="Q195" s="208">
        <v>0</v>
      </c>
      <c r="R195" s="208">
        <f t="shared" si="47"/>
        <v>0</v>
      </c>
      <c r="S195" s="208">
        <v>0</v>
      </c>
      <c r="T195" s="209">
        <f t="shared" si="48"/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10" t="s">
        <v>143</v>
      </c>
      <c r="AT195" s="210" t="s">
        <v>139</v>
      </c>
      <c r="AU195" s="210" t="s">
        <v>89</v>
      </c>
      <c r="AY195" s="15" t="s">
        <v>137</v>
      </c>
      <c r="BE195" s="211">
        <f t="shared" si="49"/>
        <v>0</v>
      </c>
      <c r="BF195" s="211">
        <f t="shared" si="50"/>
        <v>0</v>
      </c>
      <c r="BG195" s="211">
        <f t="shared" si="51"/>
        <v>0</v>
      </c>
      <c r="BH195" s="211">
        <f t="shared" si="52"/>
        <v>0</v>
      </c>
      <c r="BI195" s="211">
        <f t="shared" si="53"/>
        <v>0</v>
      </c>
      <c r="BJ195" s="15" t="s">
        <v>87</v>
      </c>
      <c r="BK195" s="211">
        <f t="shared" si="54"/>
        <v>0</v>
      </c>
      <c r="BL195" s="15" t="s">
        <v>143</v>
      </c>
      <c r="BM195" s="210" t="s">
        <v>633</v>
      </c>
    </row>
    <row r="196" spans="1:65" s="2" customFormat="1" ht="16.5" customHeight="1">
      <c r="A196" s="32"/>
      <c r="B196" s="33"/>
      <c r="C196" s="198" t="s">
        <v>388</v>
      </c>
      <c r="D196" s="198" t="s">
        <v>139</v>
      </c>
      <c r="E196" s="199" t="s">
        <v>619</v>
      </c>
      <c r="F196" s="200" t="s">
        <v>620</v>
      </c>
      <c r="G196" s="201" t="s">
        <v>162</v>
      </c>
      <c r="H196" s="202">
        <v>70</v>
      </c>
      <c r="I196" s="203"/>
      <c r="J196" s="204">
        <f t="shared" si="45"/>
        <v>0</v>
      </c>
      <c r="K196" s="205"/>
      <c r="L196" s="37"/>
      <c r="M196" s="206" t="s">
        <v>1</v>
      </c>
      <c r="N196" s="207" t="s">
        <v>44</v>
      </c>
      <c r="O196" s="69"/>
      <c r="P196" s="208">
        <f t="shared" si="46"/>
        <v>0</v>
      </c>
      <c r="Q196" s="208">
        <v>0</v>
      </c>
      <c r="R196" s="208">
        <f t="shared" si="47"/>
        <v>0</v>
      </c>
      <c r="S196" s="208">
        <v>0</v>
      </c>
      <c r="T196" s="209">
        <f t="shared" si="48"/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10" t="s">
        <v>143</v>
      </c>
      <c r="AT196" s="210" t="s">
        <v>139</v>
      </c>
      <c r="AU196" s="210" t="s">
        <v>89</v>
      </c>
      <c r="AY196" s="15" t="s">
        <v>137</v>
      </c>
      <c r="BE196" s="211">
        <f t="shared" si="49"/>
        <v>0</v>
      </c>
      <c r="BF196" s="211">
        <f t="shared" si="50"/>
        <v>0</v>
      </c>
      <c r="BG196" s="211">
        <f t="shared" si="51"/>
        <v>0</v>
      </c>
      <c r="BH196" s="211">
        <f t="shared" si="52"/>
        <v>0</v>
      </c>
      <c r="BI196" s="211">
        <f t="shared" si="53"/>
        <v>0</v>
      </c>
      <c r="BJ196" s="15" t="s">
        <v>87</v>
      </c>
      <c r="BK196" s="211">
        <f t="shared" si="54"/>
        <v>0</v>
      </c>
      <c r="BL196" s="15" t="s">
        <v>143</v>
      </c>
      <c r="BM196" s="210" t="s">
        <v>634</v>
      </c>
    </row>
    <row r="197" spans="1:65" s="2" customFormat="1" ht="16.5" customHeight="1">
      <c r="A197" s="32"/>
      <c r="B197" s="33"/>
      <c r="C197" s="198" t="s">
        <v>393</v>
      </c>
      <c r="D197" s="198" t="s">
        <v>139</v>
      </c>
      <c r="E197" s="199" t="s">
        <v>635</v>
      </c>
      <c r="F197" s="200" t="s">
        <v>636</v>
      </c>
      <c r="G197" s="201" t="s">
        <v>162</v>
      </c>
      <c r="H197" s="202">
        <v>70</v>
      </c>
      <c r="I197" s="203"/>
      <c r="J197" s="204">
        <f t="shared" si="45"/>
        <v>0</v>
      </c>
      <c r="K197" s="205"/>
      <c r="L197" s="37"/>
      <c r="M197" s="206" t="s">
        <v>1</v>
      </c>
      <c r="N197" s="207" t="s">
        <v>44</v>
      </c>
      <c r="O197" s="69"/>
      <c r="P197" s="208">
        <f t="shared" si="46"/>
        <v>0</v>
      </c>
      <c r="Q197" s="208">
        <v>0</v>
      </c>
      <c r="R197" s="208">
        <f t="shared" si="47"/>
        <v>0</v>
      </c>
      <c r="S197" s="208">
        <v>0</v>
      </c>
      <c r="T197" s="209">
        <f t="shared" si="48"/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10" t="s">
        <v>143</v>
      </c>
      <c r="AT197" s="210" t="s">
        <v>139</v>
      </c>
      <c r="AU197" s="210" t="s">
        <v>89</v>
      </c>
      <c r="AY197" s="15" t="s">
        <v>137</v>
      </c>
      <c r="BE197" s="211">
        <f t="shared" si="49"/>
        <v>0</v>
      </c>
      <c r="BF197" s="211">
        <f t="shared" si="50"/>
        <v>0</v>
      </c>
      <c r="BG197" s="211">
        <f t="shared" si="51"/>
        <v>0</v>
      </c>
      <c r="BH197" s="211">
        <f t="shared" si="52"/>
        <v>0</v>
      </c>
      <c r="BI197" s="211">
        <f t="shared" si="53"/>
        <v>0</v>
      </c>
      <c r="BJ197" s="15" t="s">
        <v>87</v>
      </c>
      <c r="BK197" s="211">
        <f t="shared" si="54"/>
        <v>0</v>
      </c>
      <c r="BL197" s="15" t="s">
        <v>143</v>
      </c>
      <c r="BM197" s="210" t="s">
        <v>637</v>
      </c>
    </row>
    <row r="198" spans="1:65" s="2" customFormat="1" ht="16.5" customHeight="1">
      <c r="A198" s="32"/>
      <c r="B198" s="33"/>
      <c r="C198" s="198" t="s">
        <v>397</v>
      </c>
      <c r="D198" s="198" t="s">
        <v>139</v>
      </c>
      <c r="E198" s="199" t="s">
        <v>607</v>
      </c>
      <c r="F198" s="200" t="s">
        <v>608</v>
      </c>
      <c r="G198" s="201" t="s">
        <v>171</v>
      </c>
      <c r="H198" s="202">
        <v>7</v>
      </c>
      <c r="I198" s="203"/>
      <c r="J198" s="204">
        <f t="shared" si="45"/>
        <v>0</v>
      </c>
      <c r="K198" s="205"/>
      <c r="L198" s="37"/>
      <c r="M198" s="206" t="s">
        <v>1</v>
      </c>
      <c r="N198" s="207" t="s">
        <v>44</v>
      </c>
      <c r="O198" s="69"/>
      <c r="P198" s="208">
        <f t="shared" si="46"/>
        <v>0</v>
      </c>
      <c r="Q198" s="208">
        <v>0</v>
      </c>
      <c r="R198" s="208">
        <f t="shared" si="47"/>
        <v>0</v>
      </c>
      <c r="S198" s="208">
        <v>0</v>
      </c>
      <c r="T198" s="209">
        <f t="shared" si="48"/>
        <v>0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10" t="s">
        <v>143</v>
      </c>
      <c r="AT198" s="210" t="s">
        <v>139</v>
      </c>
      <c r="AU198" s="210" t="s">
        <v>89</v>
      </c>
      <c r="AY198" s="15" t="s">
        <v>137</v>
      </c>
      <c r="BE198" s="211">
        <f t="shared" si="49"/>
        <v>0</v>
      </c>
      <c r="BF198" s="211">
        <f t="shared" si="50"/>
        <v>0</v>
      </c>
      <c r="BG198" s="211">
        <f t="shared" si="51"/>
        <v>0</v>
      </c>
      <c r="BH198" s="211">
        <f t="shared" si="52"/>
        <v>0</v>
      </c>
      <c r="BI198" s="211">
        <f t="shared" si="53"/>
        <v>0</v>
      </c>
      <c r="BJ198" s="15" t="s">
        <v>87</v>
      </c>
      <c r="BK198" s="211">
        <f t="shared" si="54"/>
        <v>0</v>
      </c>
      <c r="BL198" s="15" t="s">
        <v>143</v>
      </c>
      <c r="BM198" s="210" t="s">
        <v>638</v>
      </c>
    </row>
    <row r="199" spans="1:65" s="2" customFormat="1" ht="16.5" customHeight="1">
      <c r="A199" s="32"/>
      <c r="B199" s="33"/>
      <c r="C199" s="198" t="s">
        <v>401</v>
      </c>
      <c r="D199" s="198" t="s">
        <v>139</v>
      </c>
      <c r="E199" s="199" t="s">
        <v>627</v>
      </c>
      <c r="F199" s="200" t="s">
        <v>628</v>
      </c>
      <c r="G199" s="201" t="s">
        <v>142</v>
      </c>
      <c r="H199" s="202">
        <v>35</v>
      </c>
      <c r="I199" s="203"/>
      <c r="J199" s="204">
        <f t="shared" si="45"/>
        <v>0</v>
      </c>
      <c r="K199" s="205"/>
      <c r="L199" s="37"/>
      <c r="M199" s="206" t="s">
        <v>1</v>
      </c>
      <c r="N199" s="207" t="s">
        <v>44</v>
      </c>
      <c r="O199" s="69"/>
      <c r="P199" s="208">
        <f t="shared" si="46"/>
        <v>0</v>
      </c>
      <c r="Q199" s="208">
        <v>0</v>
      </c>
      <c r="R199" s="208">
        <f t="shared" si="47"/>
        <v>0</v>
      </c>
      <c r="S199" s="208">
        <v>0</v>
      </c>
      <c r="T199" s="209">
        <f t="shared" si="48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10" t="s">
        <v>143</v>
      </c>
      <c r="AT199" s="210" t="s">
        <v>139</v>
      </c>
      <c r="AU199" s="210" t="s">
        <v>89</v>
      </c>
      <c r="AY199" s="15" t="s">
        <v>137</v>
      </c>
      <c r="BE199" s="211">
        <f t="shared" si="49"/>
        <v>0</v>
      </c>
      <c r="BF199" s="211">
        <f t="shared" si="50"/>
        <v>0</v>
      </c>
      <c r="BG199" s="211">
        <f t="shared" si="51"/>
        <v>0</v>
      </c>
      <c r="BH199" s="211">
        <f t="shared" si="52"/>
        <v>0</v>
      </c>
      <c r="BI199" s="211">
        <f t="shared" si="53"/>
        <v>0</v>
      </c>
      <c r="BJ199" s="15" t="s">
        <v>87</v>
      </c>
      <c r="BK199" s="211">
        <f t="shared" si="54"/>
        <v>0</v>
      </c>
      <c r="BL199" s="15" t="s">
        <v>143</v>
      </c>
      <c r="BM199" s="210" t="s">
        <v>639</v>
      </c>
    </row>
    <row r="200" spans="1:65" s="12" customFormat="1" ht="22.9" customHeight="1">
      <c r="B200" s="182"/>
      <c r="C200" s="183"/>
      <c r="D200" s="184" t="s">
        <v>78</v>
      </c>
      <c r="E200" s="196" t="s">
        <v>640</v>
      </c>
      <c r="F200" s="196" t="s">
        <v>98</v>
      </c>
      <c r="G200" s="183"/>
      <c r="H200" s="183"/>
      <c r="I200" s="186"/>
      <c r="J200" s="197">
        <f>BK200</f>
        <v>0</v>
      </c>
      <c r="K200" s="183"/>
      <c r="L200" s="188"/>
      <c r="M200" s="189"/>
      <c r="N200" s="190"/>
      <c r="O200" s="190"/>
      <c r="P200" s="191">
        <f>SUM(P201:P203)</f>
        <v>0</v>
      </c>
      <c r="Q200" s="190"/>
      <c r="R200" s="191">
        <f>SUM(R201:R203)</f>
        <v>0</v>
      </c>
      <c r="S200" s="190"/>
      <c r="T200" s="192">
        <f>SUM(T201:T203)</f>
        <v>0</v>
      </c>
      <c r="AR200" s="193" t="s">
        <v>87</v>
      </c>
      <c r="AT200" s="194" t="s">
        <v>78</v>
      </c>
      <c r="AU200" s="194" t="s">
        <v>87</v>
      </c>
      <c r="AY200" s="193" t="s">
        <v>137</v>
      </c>
      <c r="BK200" s="195">
        <f>SUM(BK201:BK203)</f>
        <v>0</v>
      </c>
    </row>
    <row r="201" spans="1:65" s="2" customFormat="1" ht="16.5" customHeight="1">
      <c r="A201" s="32"/>
      <c r="B201" s="33"/>
      <c r="C201" s="198" t="s">
        <v>405</v>
      </c>
      <c r="D201" s="198" t="s">
        <v>139</v>
      </c>
      <c r="E201" s="199" t="s">
        <v>641</v>
      </c>
      <c r="F201" s="200" t="s">
        <v>642</v>
      </c>
      <c r="G201" s="201" t="s">
        <v>1</v>
      </c>
      <c r="H201" s="202">
        <v>1</v>
      </c>
      <c r="I201" s="203"/>
      <c r="J201" s="204">
        <f>ROUND(I201*H201,2)</f>
        <v>0</v>
      </c>
      <c r="K201" s="205"/>
      <c r="L201" s="37"/>
      <c r="M201" s="206" t="s">
        <v>1</v>
      </c>
      <c r="N201" s="207" t="s">
        <v>44</v>
      </c>
      <c r="O201" s="69"/>
      <c r="P201" s="208">
        <f>O201*H201</f>
        <v>0</v>
      </c>
      <c r="Q201" s="208">
        <v>0</v>
      </c>
      <c r="R201" s="208">
        <f>Q201*H201</f>
        <v>0</v>
      </c>
      <c r="S201" s="208">
        <v>0</v>
      </c>
      <c r="T201" s="209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210" t="s">
        <v>143</v>
      </c>
      <c r="AT201" s="210" t="s">
        <v>139</v>
      </c>
      <c r="AU201" s="210" t="s">
        <v>89</v>
      </c>
      <c r="AY201" s="15" t="s">
        <v>137</v>
      </c>
      <c r="BE201" s="211">
        <f>IF(N201="základní",J201,0)</f>
        <v>0</v>
      </c>
      <c r="BF201" s="211">
        <f>IF(N201="snížená",J201,0)</f>
        <v>0</v>
      </c>
      <c r="BG201" s="211">
        <f>IF(N201="zákl. přenesená",J201,0)</f>
        <v>0</v>
      </c>
      <c r="BH201" s="211">
        <f>IF(N201="sníž. přenesená",J201,0)</f>
        <v>0</v>
      </c>
      <c r="BI201" s="211">
        <f>IF(N201="nulová",J201,0)</f>
        <v>0</v>
      </c>
      <c r="BJ201" s="15" t="s">
        <v>87</v>
      </c>
      <c r="BK201" s="211">
        <f>ROUND(I201*H201,2)</f>
        <v>0</v>
      </c>
      <c r="BL201" s="15" t="s">
        <v>143</v>
      </c>
      <c r="BM201" s="210" t="s">
        <v>643</v>
      </c>
    </row>
    <row r="202" spans="1:65" s="2" customFormat="1" ht="16.5" customHeight="1">
      <c r="A202" s="32"/>
      <c r="B202" s="33"/>
      <c r="C202" s="198" t="s">
        <v>409</v>
      </c>
      <c r="D202" s="198" t="s">
        <v>139</v>
      </c>
      <c r="E202" s="199" t="s">
        <v>644</v>
      </c>
      <c r="F202" s="200" t="s">
        <v>645</v>
      </c>
      <c r="G202" s="201" t="s">
        <v>1</v>
      </c>
      <c r="H202" s="202">
        <v>1</v>
      </c>
      <c r="I202" s="203"/>
      <c r="J202" s="204">
        <f>ROUND(I202*H202,2)</f>
        <v>0</v>
      </c>
      <c r="K202" s="205"/>
      <c r="L202" s="37"/>
      <c r="M202" s="206" t="s">
        <v>1</v>
      </c>
      <c r="N202" s="207" t="s">
        <v>44</v>
      </c>
      <c r="O202" s="69"/>
      <c r="P202" s="208">
        <f>O202*H202</f>
        <v>0</v>
      </c>
      <c r="Q202" s="208">
        <v>0</v>
      </c>
      <c r="R202" s="208">
        <f>Q202*H202</f>
        <v>0</v>
      </c>
      <c r="S202" s="208">
        <v>0</v>
      </c>
      <c r="T202" s="209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10" t="s">
        <v>143</v>
      </c>
      <c r="AT202" s="210" t="s">
        <v>139</v>
      </c>
      <c r="AU202" s="210" t="s">
        <v>89</v>
      </c>
      <c r="AY202" s="15" t="s">
        <v>137</v>
      </c>
      <c r="BE202" s="211">
        <f>IF(N202="základní",J202,0)</f>
        <v>0</v>
      </c>
      <c r="BF202" s="211">
        <f>IF(N202="snížená",J202,0)</f>
        <v>0</v>
      </c>
      <c r="BG202" s="211">
        <f>IF(N202="zákl. přenesená",J202,0)</f>
        <v>0</v>
      </c>
      <c r="BH202" s="211">
        <f>IF(N202="sníž. přenesená",J202,0)</f>
        <v>0</v>
      </c>
      <c r="BI202" s="211">
        <f>IF(N202="nulová",J202,0)</f>
        <v>0</v>
      </c>
      <c r="BJ202" s="15" t="s">
        <v>87</v>
      </c>
      <c r="BK202" s="211">
        <f>ROUND(I202*H202,2)</f>
        <v>0</v>
      </c>
      <c r="BL202" s="15" t="s">
        <v>143</v>
      </c>
      <c r="BM202" s="210" t="s">
        <v>646</v>
      </c>
    </row>
    <row r="203" spans="1:65" s="2" customFormat="1" ht="16.5" customHeight="1">
      <c r="A203" s="32"/>
      <c r="B203" s="33"/>
      <c r="C203" s="198" t="s">
        <v>413</v>
      </c>
      <c r="D203" s="198" t="s">
        <v>139</v>
      </c>
      <c r="E203" s="199" t="s">
        <v>647</v>
      </c>
      <c r="F203" s="200" t="s">
        <v>648</v>
      </c>
      <c r="G203" s="201" t="s">
        <v>1</v>
      </c>
      <c r="H203" s="202">
        <v>1</v>
      </c>
      <c r="I203" s="203"/>
      <c r="J203" s="204">
        <f>ROUND(I203*H203,2)</f>
        <v>0</v>
      </c>
      <c r="K203" s="205"/>
      <c r="L203" s="37"/>
      <c r="M203" s="238" t="s">
        <v>1</v>
      </c>
      <c r="N203" s="239" t="s">
        <v>44</v>
      </c>
      <c r="O203" s="240"/>
      <c r="P203" s="241">
        <f>O203*H203</f>
        <v>0</v>
      </c>
      <c r="Q203" s="241">
        <v>0</v>
      </c>
      <c r="R203" s="241">
        <f>Q203*H203</f>
        <v>0</v>
      </c>
      <c r="S203" s="241">
        <v>0</v>
      </c>
      <c r="T203" s="242">
        <f>S203*H203</f>
        <v>0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210" t="s">
        <v>143</v>
      </c>
      <c r="AT203" s="210" t="s">
        <v>139</v>
      </c>
      <c r="AU203" s="210" t="s">
        <v>89</v>
      </c>
      <c r="AY203" s="15" t="s">
        <v>137</v>
      </c>
      <c r="BE203" s="211">
        <f>IF(N203="základní",J203,0)</f>
        <v>0</v>
      </c>
      <c r="BF203" s="211">
        <f>IF(N203="snížená",J203,0)</f>
        <v>0</v>
      </c>
      <c r="BG203" s="211">
        <f>IF(N203="zákl. přenesená",J203,0)</f>
        <v>0</v>
      </c>
      <c r="BH203" s="211">
        <f>IF(N203="sníž. přenesená",J203,0)</f>
        <v>0</v>
      </c>
      <c r="BI203" s="211">
        <f>IF(N203="nulová",J203,0)</f>
        <v>0</v>
      </c>
      <c r="BJ203" s="15" t="s">
        <v>87</v>
      </c>
      <c r="BK203" s="211">
        <f>ROUND(I203*H203,2)</f>
        <v>0</v>
      </c>
      <c r="BL203" s="15" t="s">
        <v>143</v>
      </c>
      <c r="BM203" s="210" t="s">
        <v>649</v>
      </c>
    </row>
    <row r="204" spans="1:65" s="2" customFormat="1" ht="6.95" customHeight="1">
      <c r="A204" s="32"/>
      <c r="B204" s="52"/>
      <c r="C204" s="53"/>
      <c r="D204" s="53"/>
      <c r="E204" s="53"/>
      <c r="F204" s="53"/>
      <c r="G204" s="53"/>
      <c r="H204" s="53"/>
      <c r="I204" s="53"/>
      <c r="J204" s="53"/>
      <c r="K204" s="53"/>
      <c r="L204" s="37"/>
      <c r="M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</row>
    <row r="205" spans="1:65" ht="11.25"/>
  </sheetData>
  <sheetProtection algorithmName="SHA-512" hashValue="qQe/hpcZM9U3HgBah2WHYTiBJycDNNwDqZHcSwAz1kl1hUnYr8YEI5XEyOU2P5iFVNzCRCdZAW5VcJII1o9POQ==" saltValue="S+qj3qUfpbM2ZkkKVhqaDw==" spinCount="100000" sheet="1" objects="1" scenarios="1" formatColumns="0" formatRows="0" autoFilter="0"/>
  <autoFilter ref="C132:K203" xr:uid="{00000000-0009-0000-0000-000002000000}"/>
  <mergeCells count="14">
    <mergeCell ref="D112:F112"/>
    <mergeCell ref="E123:H123"/>
    <mergeCell ref="E125:H125"/>
    <mergeCell ref="L2:V2"/>
    <mergeCell ref="E87:H87"/>
    <mergeCell ref="D108:F108"/>
    <mergeCell ref="D109:F109"/>
    <mergeCell ref="D110:F110"/>
    <mergeCell ref="D111:F111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 101 - Komunikace a zpe...</vt:lpstr>
      <vt:lpstr>SO 401 - Veřejné osvětlení</vt:lpstr>
      <vt:lpstr>'Rekapitulace stavby'!Názvy_tisku</vt:lpstr>
      <vt:lpstr>'SO 101 - Komunikace a zpe...'!Názvy_tisku</vt:lpstr>
      <vt:lpstr>'SO 401 - Veřejné osvětlení'!Názvy_tisku</vt:lpstr>
      <vt:lpstr>'Rekapitulace stavby'!Oblast_tisku</vt:lpstr>
      <vt:lpstr>'SO 101 - Komunikace a zpe...'!Oblast_tisku</vt:lpstr>
      <vt:lpstr>'SO 401 - Veřejné osvětlení'!Oblast_tisku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Švorba</dc:creator>
  <cp:lastModifiedBy>Petr Švorba</cp:lastModifiedBy>
  <cp:lastPrinted>2022-07-25T06:47:14Z</cp:lastPrinted>
  <dcterms:created xsi:type="dcterms:W3CDTF">2022-07-25T06:44:10Z</dcterms:created>
  <dcterms:modified xsi:type="dcterms:W3CDTF">2022-07-25T06:47:18Z</dcterms:modified>
</cp:coreProperties>
</file>