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josef.krolop\Documents\Dokumenty_Pepa\Soukromé\Toncar\Oprava Fasády_Zámecká\"/>
    </mc:Choice>
  </mc:AlternateContent>
  <xr:revisionPtr revIDLastSave="0" documentId="13_ncr:1_{0D40103F-9E76-4D14-A254-11802A2698D4}" xr6:coauthVersionLast="47" xr6:coauthVersionMax="47" xr10:uidLastSave="{00000000-0000-0000-0000-000000000000}"/>
  <workbookProtection workbookAlgorithmName="SHA-512" workbookHashValue="J9OXS7jZOCPqeJZ6ZDMtBcBNcl/d2bZ9Q4vUkLHoYwPxgmzK0qFCieQQixQ/ZxcuMWqwefsRCGkm+1EWs9Fyzg==" workbookSaltValue="voN/e7IEnoHgCvAfnZUEaQ==" workbookSpinCount="100000" lockStructure="1"/>
  <bookViews>
    <workbookView xWindow="-120" yWindow="-120" windowWidth="29040" windowHeight="15840" xr2:uid="{00000000-000D-0000-FFFF-FFFF00000000}"/>
  </bookViews>
  <sheets>
    <sheet name="Rekapitulace stavby" sheetId="1" r:id="rId1"/>
    <sheet name="00 - Stavební úpravy, Zám..." sheetId="2" r:id="rId2"/>
    <sheet name="Pokyny pro vyplnění" sheetId="3" r:id="rId3"/>
  </sheets>
  <definedNames>
    <definedName name="_xlnm._FilterDatabase" localSheetId="1" hidden="1">'00 - Stavební úpravy, Zám...'!$C$101:$K$451</definedName>
    <definedName name="_xlnm.Print_Titles" localSheetId="1">'00 - Stavební úpravy, Zám...'!$101:$101</definedName>
    <definedName name="_xlnm.Print_Titles" localSheetId="0">'Rekapitulace stavby'!$52:$52</definedName>
    <definedName name="_xlnm.Print_Area" localSheetId="1">'00 - Stavební úpravy, Zám...'!$C$4:$J$39,'00 - Stavební úpravy, Zám...'!$C$45:$J$83,'00 - Stavební úpravy, Zám...'!$C$89:$K$451</definedName>
    <definedName name="_xlnm.Print_Area" localSheetId="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stavby'!$C$42:$AQ$56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450" i="2"/>
  <c r="BH450" i="2"/>
  <c r="BG450" i="2"/>
  <c r="BF450" i="2"/>
  <c r="T450" i="2"/>
  <c r="T449" i="2"/>
  <c r="R450" i="2"/>
  <c r="R449" i="2" s="1"/>
  <c r="P450" i="2"/>
  <c r="P449" i="2"/>
  <c r="BI447" i="2"/>
  <c r="BH447" i="2"/>
  <c r="BG447" i="2"/>
  <c r="BF447" i="2"/>
  <c r="T447" i="2"/>
  <c r="T446" i="2" s="1"/>
  <c r="R447" i="2"/>
  <c r="R446" i="2"/>
  <c r="P447" i="2"/>
  <c r="P446" i="2" s="1"/>
  <c r="BI444" i="2"/>
  <c r="BH444" i="2"/>
  <c r="BG444" i="2"/>
  <c r="BF444" i="2"/>
  <c r="T444" i="2"/>
  <c r="R444" i="2"/>
  <c r="P444" i="2"/>
  <c r="BI443" i="2"/>
  <c r="BH443" i="2"/>
  <c r="BG443" i="2"/>
  <c r="BF443" i="2"/>
  <c r="T443" i="2"/>
  <c r="R443" i="2"/>
  <c r="P443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T437" i="2"/>
  <c r="R438" i="2"/>
  <c r="R437" i="2" s="1"/>
  <c r="P438" i="2"/>
  <c r="P437" i="2"/>
  <c r="BI434" i="2"/>
  <c r="BH434" i="2"/>
  <c r="BG434" i="2"/>
  <c r="BF434" i="2"/>
  <c r="T434" i="2"/>
  <c r="R434" i="2"/>
  <c r="P434" i="2"/>
  <c r="BI426" i="2"/>
  <c r="BH426" i="2"/>
  <c r="BG426" i="2"/>
  <c r="BF426" i="2"/>
  <c r="T426" i="2"/>
  <c r="R426" i="2"/>
  <c r="P426" i="2"/>
  <c r="BI422" i="2"/>
  <c r="BH422" i="2"/>
  <c r="BG422" i="2"/>
  <c r="BF422" i="2"/>
  <c r="T422" i="2"/>
  <c r="R422" i="2"/>
  <c r="P422" i="2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393" i="2"/>
  <c r="BH393" i="2"/>
  <c r="BG393" i="2"/>
  <c r="BF393" i="2"/>
  <c r="T393" i="2"/>
  <c r="R393" i="2"/>
  <c r="P393" i="2"/>
  <c r="BI389" i="2"/>
  <c r="BH389" i="2"/>
  <c r="BG389" i="2"/>
  <c r="BF389" i="2"/>
  <c r="T389" i="2"/>
  <c r="R389" i="2"/>
  <c r="P389" i="2"/>
  <c r="BI385" i="2"/>
  <c r="BH385" i="2"/>
  <c r="BG385" i="2"/>
  <c r="BF385" i="2"/>
  <c r="T385" i="2"/>
  <c r="R385" i="2"/>
  <c r="P385" i="2"/>
  <c r="BI381" i="2"/>
  <c r="BH381" i="2"/>
  <c r="BG381" i="2"/>
  <c r="BF381" i="2"/>
  <c r="T381" i="2"/>
  <c r="R381" i="2"/>
  <c r="P381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7" i="2"/>
  <c r="BH357" i="2"/>
  <c r="BG357" i="2"/>
  <c r="BF357" i="2"/>
  <c r="T357" i="2"/>
  <c r="R357" i="2"/>
  <c r="P357" i="2"/>
  <c r="BI350" i="2"/>
  <c r="BH350" i="2"/>
  <c r="BG350" i="2"/>
  <c r="BF350" i="2"/>
  <c r="T350" i="2"/>
  <c r="R350" i="2"/>
  <c r="P350" i="2"/>
  <c r="BI342" i="2"/>
  <c r="BH342" i="2"/>
  <c r="BG342" i="2"/>
  <c r="BF342" i="2"/>
  <c r="T342" i="2"/>
  <c r="T341" i="2"/>
  <c r="R342" i="2"/>
  <c r="R341" i="2" s="1"/>
  <c r="P342" i="2"/>
  <c r="P341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4" i="2"/>
  <c r="BH334" i="2"/>
  <c r="BG334" i="2"/>
  <c r="BF334" i="2"/>
  <c r="T334" i="2"/>
  <c r="R334" i="2"/>
  <c r="P334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T325" i="2"/>
  <c r="R326" i="2"/>
  <c r="R325" i="2" s="1"/>
  <c r="P326" i="2"/>
  <c r="P325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1" i="2"/>
  <c r="BH301" i="2"/>
  <c r="BG301" i="2"/>
  <c r="BF301" i="2"/>
  <c r="T301" i="2"/>
  <c r="R301" i="2"/>
  <c r="P301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3" i="2"/>
  <c r="BH283" i="2"/>
  <c r="BG283" i="2"/>
  <c r="BF283" i="2"/>
  <c r="T283" i="2"/>
  <c r="R283" i="2"/>
  <c r="P283" i="2"/>
  <c r="BI278" i="2"/>
  <c r="BH278" i="2"/>
  <c r="BG278" i="2"/>
  <c r="BF278" i="2"/>
  <c r="T278" i="2"/>
  <c r="R278" i="2"/>
  <c r="P278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T230" i="2"/>
  <c r="R231" i="2"/>
  <c r="R230" i="2" s="1"/>
  <c r="P231" i="2"/>
  <c r="P230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69" i="2"/>
  <c r="BH169" i="2"/>
  <c r="BG169" i="2"/>
  <c r="BF169" i="2"/>
  <c r="T169" i="2"/>
  <c r="R169" i="2"/>
  <c r="P169" i="2"/>
  <c r="BI164" i="2"/>
  <c r="BH164" i="2"/>
  <c r="BG164" i="2"/>
  <c r="BF164" i="2"/>
  <c r="T164" i="2"/>
  <c r="R164" i="2"/>
  <c r="P164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T151" i="2"/>
  <c r="R152" i="2"/>
  <c r="R151" i="2" s="1"/>
  <c r="P152" i="2"/>
  <c r="P151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0" i="2"/>
  <c r="BH110" i="2"/>
  <c r="BG110" i="2"/>
  <c r="BF110" i="2"/>
  <c r="T110" i="2"/>
  <c r="R110" i="2"/>
  <c r="P110" i="2"/>
  <c r="BI105" i="2"/>
  <c r="BH105" i="2"/>
  <c r="BG105" i="2"/>
  <c r="BF105" i="2"/>
  <c r="T105" i="2"/>
  <c r="R105" i="2"/>
  <c r="P105" i="2"/>
  <c r="J99" i="2"/>
  <c r="J98" i="2"/>
  <c r="F98" i="2"/>
  <c r="F96" i="2"/>
  <c r="E94" i="2"/>
  <c r="J55" i="2"/>
  <c r="J54" i="2"/>
  <c r="F54" i="2"/>
  <c r="F52" i="2"/>
  <c r="E50" i="2"/>
  <c r="J18" i="2"/>
  <c r="E18" i="2"/>
  <c r="F99" i="2" s="1"/>
  <c r="J17" i="2"/>
  <c r="J12" i="2"/>
  <c r="J96" i="2"/>
  <c r="E7" i="2"/>
  <c r="E92" i="2" s="1"/>
  <c r="L50" i="1"/>
  <c r="AM50" i="1"/>
  <c r="AM49" i="1"/>
  <c r="L49" i="1"/>
  <c r="AM47" i="1"/>
  <c r="L47" i="1"/>
  <c r="L45" i="1"/>
  <c r="L44" i="1"/>
  <c r="BK447" i="2"/>
  <c r="BK434" i="2"/>
  <c r="BK408" i="2"/>
  <c r="BK375" i="2"/>
  <c r="BK339" i="2"/>
  <c r="BK321" i="2"/>
  <c r="BK301" i="2"/>
  <c r="J254" i="2"/>
  <c r="BK233" i="2"/>
  <c r="J206" i="2"/>
  <c r="BK144" i="2"/>
  <c r="BK418" i="2"/>
  <c r="BK401" i="2"/>
  <c r="BK381" i="2"/>
  <c r="BK362" i="2"/>
  <c r="J335" i="2"/>
  <c r="J321" i="2"/>
  <c r="BK292" i="2"/>
  <c r="BK240" i="2"/>
  <c r="J148" i="2"/>
  <c r="BK410" i="2"/>
  <c r="J365" i="2"/>
  <c r="J326" i="2"/>
  <c r="BK272" i="2"/>
  <c r="BK211" i="2"/>
  <c r="J135" i="2"/>
  <c r="J418" i="2"/>
  <c r="J301" i="2"/>
  <c r="J140" i="2"/>
  <c r="BK210" i="2"/>
  <c r="BK148" i="2"/>
  <c r="J415" i="2"/>
  <c r="J319" i="2"/>
  <c r="BK222" i="2"/>
  <c r="BK127" i="2"/>
  <c r="BK415" i="2"/>
  <c r="J381" i="2"/>
  <c r="BK330" i="2"/>
  <c r="J247" i="2"/>
  <c r="J201" i="2"/>
  <c r="BK133" i="2"/>
  <c r="BK373" i="2"/>
  <c r="J307" i="2"/>
  <c r="J179" i="2"/>
  <c r="J117" i="2"/>
  <c r="BK206" i="2"/>
  <c r="AS54" i="1"/>
  <c r="BK317" i="2"/>
  <c r="J204" i="2"/>
  <c r="BK119" i="2"/>
  <c r="J443" i="2"/>
  <c r="J426" i="2"/>
  <c r="J406" i="2"/>
  <c r="J373" i="2"/>
  <c r="BK365" i="2"/>
  <c r="BK323" i="2"/>
  <c r="BK307" i="2"/>
  <c r="J272" i="2"/>
  <c r="J249" i="2"/>
  <c r="J231" i="2"/>
  <c r="J191" i="2"/>
  <c r="BK426" i="2"/>
  <c r="J393" i="2"/>
  <c r="J375" i="2"/>
  <c r="J342" i="2"/>
  <c r="J317" i="2"/>
  <c r="J273" i="2"/>
  <c r="BK190" i="2"/>
  <c r="BK443" i="2"/>
  <c r="BK402" i="2"/>
  <c r="J331" i="2"/>
  <c r="J256" i="2"/>
  <c r="BK204" i="2"/>
  <c r="J156" i="2"/>
  <c r="J370" i="2"/>
  <c r="J309" i="2"/>
  <c r="J164" i="2"/>
  <c r="BK370" i="2"/>
  <c r="BK183" i="2"/>
  <c r="BK420" i="2"/>
  <c r="BK288" i="2"/>
  <c r="BK247" i="2"/>
  <c r="J177" i="2"/>
  <c r="J444" i="2"/>
  <c r="BK403" i="2"/>
  <c r="J339" i="2"/>
  <c r="BK313" i="2"/>
  <c r="J267" i="2"/>
  <c r="BK184" i="2"/>
  <c r="BK152" i="2"/>
  <c r="J402" i="2"/>
  <c r="BK334" i="2"/>
  <c r="J210" i="2"/>
  <c r="J144" i="2"/>
  <c r="BK231" i="2"/>
  <c r="BK140" i="2"/>
  <c r="BK393" i="2"/>
  <c r="BK256" i="2"/>
  <c r="J127" i="2"/>
  <c r="BK444" i="2"/>
  <c r="J422" i="2"/>
  <c r="J405" i="2"/>
  <c r="J369" i="2"/>
  <c r="BK326" i="2"/>
  <c r="BK319" i="2"/>
  <c r="J294" i="2"/>
  <c r="BK267" i="2"/>
  <c r="J240" i="2"/>
  <c r="J226" i="2"/>
  <c r="BK179" i="2"/>
  <c r="J441" i="2"/>
  <c r="BK404" i="2"/>
  <c r="BK385" i="2"/>
  <c r="J357" i="2"/>
  <c r="J334" i="2"/>
  <c r="J283" i="2"/>
  <c r="BK226" i="2"/>
  <c r="J123" i="2"/>
  <c r="J404" i="2"/>
  <c r="BK342" i="2"/>
  <c r="J296" i="2"/>
  <c r="BK238" i="2"/>
  <c r="BK191" i="2"/>
  <c r="J119" i="2"/>
  <c r="J362" i="2"/>
  <c r="J265" i="2"/>
  <c r="BK129" i="2"/>
  <c r="BK201" i="2"/>
  <c r="J438" i="2"/>
  <c r="J403" i="2"/>
  <c r="BK278" i="2"/>
  <c r="BK117" i="2"/>
  <c r="J408" i="2"/>
  <c r="BK357" i="2"/>
  <c r="BK309" i="2"/>
  <c r="BK273" i="2"/>
  <c r="BK219" i="2"/>
  <c r="J434" i="2"/>
  <c r="J350" i="2"/>
  <c r="J292" i="2"/>
  <c r="BK123" i="2"/>
  <c r="J447" i="2"/>
  <c r="J169" i="2"/>
  <c r="BK422" i="2"/>
  <c r="J288" i="2"/>
  <c r="BK156" i="2"/>
  <c r="J450" i="2"/>
  <c r="BK438" i="2"/>
  <c r="J410" i="2"/>
  <c r="J389" i="2"/>
  <c r="J330" i="2"/>
  <c r="BK311" i="2"/>
  <c r="J278" i="2"/>
  <c r="BK265" i="2"/>
  <c r="J238" i="2"/>
  <c r="J211" i="2"/>
  <c r="J105" i="2"/>
  <c r="BK406" i="2"/>
  <c r="BK389" i="2"/>
  <c r="BK377" i="2"/>
  <c r="BK350" i="2"/>
  <c r="BK331" i="2"/>
  <c r="J311" i="2"/>
  <c r="BK249" i="2"/>
  <c r="BK169" i="2"/>
  <c r="J420" i="2"/>
  <c r="J385" i="2"/>
  <c r="BK338" i="2"/>
  <c r="BK283" i="2"/>
  <c r="J222" i="2"/>
  <c r="BK177" i="2"/>
  <c r="BK105" i="2"/>
  <c r="J338" i="2"/>
  <c r="J183" i="2"/>
  <c r="J377" i="2"/>
  <c r="BK110" i="2"/>
  <c r="BK405" i="2"/>
  <c r="J313" i="2"/>
  <c r="BK254" i="2"/>
  <c r="J152" i="2"/>
  <c r="BK441" i="2"/>
  <c r="J401" i="2"/>
  <c r="BK335" i="2"/>
  <c r="BK294" i="2"/>
  <c r="J233" i="2"/>
  <c r="BK164" i="2"/>
  <c r="J110" i="2"/>
  <c r="J323" i="2"/>
  <c r="J184" i="2"/>
  <c r="J133" i="2"/>
  <c r="BK450" i="2"/>
  <c r="J190" i="2"/>
  <c r="J129" i="2"/>
  <c r="BK369" i="2"/>
  <c r="BK296" i="2"/>
  <c r="J219" i="2"/>
  <c r="BK135" i="2"/>
  <c r="R104" i="2" l="1"/>
  <c r="BK155" i="2"/>
  <c r="J155" i="2"/>
  <c r="J64" i="2"/>
  <c r="T155" i="2"/>
  <c r="T232" i="2"/>
  <c r="R306" i="2"/>
  <c r="BK329" i="2"/>
  <c r="J329" i="2" s="1"/>
  <c r="J70" i="2" s="1"/>
  <c r="T329" i="2"/>
  <c r="T333" i="2"/>
  <c r="R337" i="2"/>
  <c r="P349" i="2"/>
  <c r="R349" i="2"/>
  <c r="T372" i="2"/>
  <c r="P417" i="2"/>
  <c r="BK425" i="2"/>
  <c r="J425" i="2"/>
  <c r="J77" i="2"/>
  <c r="P425" i="2"/>
  <c r="P440" i="2"/>
  <c r="P436" i="2"/>
  <c r="BK104" i="2"/>
  <c r="J104" i="2" s="1"/>
  <c r="J61" i="2" s="1"/>
  <c r="T104" i="2"/>
  <c r="P139" i="2"/>
  <c r="T139" i="2"/>
  <c r="R155" i="2"/>
  <c r="P232" i="2"/>
  <c r="BK306" i="2"/>
  <c r="J306" i="2" s="1"/>
  <c r="J67" i="2" s="1"/>
  <c r="T306" i="2"/>
  <c r="P329" i="2"/>
  <c r="BK333" i="2"/>
  <c r="J333" i="2"/>
  <c r="J71" i="2"/>
  <c r="R333" i="2"/>
  <c r="P337" i="2"/>
  <c r="T337" i="2"/>
  <c r="T349" i="2"/>
  <c r="P372" i="2"/>
  <c r="BK417" i="2"/>
  <c r="J417" i="2"/>
  <c r="J76" i="2"/>
  <c r="R417" i="2"/>
  <c r="T425" i="2"/>
  <c r="BK440" i="2"/>
  <c r="J440" i="2"/>
  <c r="J80" i="2"/>
  <c r="R440" i="2"/>
  <c r="R436" i="2"/>
  <c r="P104" i="2"/>
  <c r="BK139" i="2"/>
  <c r="J139" i="2" s="1"/>
  <c r="J62" i="2" s="1"/>
  <c r="R139" i="2"/>
  <c r="P155" i="2"/>
  <c r="BK232" i="2"/>
  <c r="J232" i="2"/>
  <c r="J66" i="2"/>
  <c r="R232" i="2"/>
  <c r="P306" i="2"/>
  <c r="R329" i="2"/>
  <c r="P333" i="2"/>
  <c r="BK337" i="2"/>
  <c r="J337" i="2" s="1"/>
  <c r="J72" i="2" s="1"/>
  <c r="BK349" i="2"/>
  <c r="J349" i="2"/>
  <c r="J74" i="2" s="1"/>
  <c r="BK372" i="2"/>
  <c r="J372" i="2"/>
  <c r="J75" i="2"/>
  <c r="R372" i="2"/>
  <c r="T417" i="2"/>
  <c r="R425" i="2"/>
  <c r="T440" i="2"/>
  <c r="T436" i="2" s="1"/>
  <c r="BK446" i="2"/>
  <c r="J446" i="2"/>
  <c r="J81" i="2"/>
  <c r="BK230" i="2"/>
  <c r="J230" i="2"/>
  <c r="J65" i="2"/>
  <c r="BK151" i="2"/>
  <c r="J151" i="2" s="1"/>
  <c r="J63" i="2" s="1"/>
  <c r="BK325" i="2"/>
  <c r="J325" i="2"/>
  <c r="J68" i="2" s="1"/>
  <c r="BK341" i="2"/>
  <c r="J341" i="2"/>
  <c r="J73" i="2"/>
  <c r="BK437" i="2"/>
  <c r="BK449" i="2"/>
  <c r="J449" i="2"/>
  <c r="J82" i="2"/>
  <c r="BE169" i="2"/>
  <c r="BE190" i="2"/>
  <c r="BE204" i="2"/>
  <c r="BE210" i="2"/>
  <c r="BE222" i="2"/>
  <c r="BE226" i="2"/>
  <c r="BE231" i="2"/>
  <c r="BE247" i="2"/>
  <c r="BE267" i="2"/>
  <c r="BE273" i="2"/>
  <c r="BE278" i="2"/>
  <c r="BE311" i="2"/>
  <c r="BE319" i="2"/>
  <c r="BE321" i="2"/>
  <c r="BE323" i="2"/>
  <c r="BE334" i="2"/>
  <c r="BE375" i="2"/>
  <c r="BE377" i="2"/>
  <c r="BE389" i="2"/>
  <c r="BE404" i="2"/>
  <c r="BE405" i="2"/>
  <c r="BE406" i="2"/>
  <c r="BE408" i="2"/>
  <c r="BE420" i="2"/>
  <c r="BE426" i="2"/>
  <c r="E48" i="2"/>
  <c r="BE105" i="2"/>
  <c r="BE127" i="2"/>
  <c r="BE140" i="2"/>
  <c r="BE148" i="2"/>
  <c r="BE179" i="2"/>
  <c r="BE249" i="2"/>
  <c r="BE288" i="2"/>
  <c r="BE292" i="2"/>
  <c r="BE296" i="2"/>
  <c r="BE317" i="2"/>
  <c r="BE362" i="2"/>
  <c r="BE369" i="2"/>
  <c r="BE370" i="2"/>
  <c r="BE373" i="2"/>
  <c r="BE410" i="2"/>
  <c r="BE422" i="2"/>
  <c r="BE438" i="2"/>
  <c r="BE133" i="2"/>
  <c r="BE144" i="2"/>
  <c r="BE152" i="2"/>
  <c r="BE156" i="2"/>
  <c r="BE177" i="2"/>
  <c r="BE183" i="2"/>
  <c r="BE211" i="2"/>
  <c r="BE256" i="2"/>
  <c r="BE294" i="2"/>
  <c r="BE301" i="2"/>
  <c r="BE309" i="2"/>
  <c r="BE326" i="2"/>
  <c r="BE338" i="2"/>
  <c r="BE339" i="2"/>
  <c r="BE365" i="2"/>
  <c r="BE434" i="2"/>
  <c r="BE441" i="2"/>
  <c r="BE443" i="2"/>
  <c r="J52" i="2"/>
  <c r="F55" i="2"/>
  <c r="BE110" i="2"/>
  <c r="BE117" i="2"/>
  <c r="BE119" i="2"/>
  <c r="BE123" i="2"/>
  <c r="BE129" i="2"/>
  <c r="BE135" i="2"/>
  <c r="BE164" i="2"/>
  <c r="BE184" i="2"/>
  <c r="BE191" i="2"/>
  <c r="BE201" i="2"/>
  <c r="BE206" i="2"/>
  <c r="BE219" i="2"/>
  <c r="BE233" i="2"/>
  <c r="BE238" i="2"/>
  <c r="BE240" i="2"/>
  <c r="BE254" i="2"/>
  <c r="BE265" i="2"/>
  <c r="BE272" i="2"/>
  <c r="BE283" i="2"/>
  <c r="BE307" i="2"/>
  <c r="BE313" i="2"/>
  <c r="BE330" i="2"/>
  <c r="BE331" i="2"/>
  <c r="BE335" i="2"/>
  <c r="BE342" i="2"/>
  <c r="BE350" i="2"/>
  <c r="BE357" i="2"/>
  <c r="BE381" i="2"/>
  <c r="BE385" i="2"/>
  <c r="BE393" i="2"/>
  <c r="BE401" i="2"/>
  <c r="BE402" i="2"/>
  <c r="BE403" i="2"/>
  <c r="BE415" i="2"/>
  <c r="BE418" i="2"/>
  <c r="BE444" i="2"/>
  <c r="BE447" i="2"/>
  <c r="BE450" i="2"/>
  <c r="F36" i="2"/>
  <c r="BC55" i="1" s="1"/>
  <c r="BC54" i="1" s="1"/>
  <c r="W32" i="1" s="1"/>
  <c r="J34" i="2"/>
  <c r="AW55" i="1" s="1"/>
  <c r="F37" i="2"/>
  <c r="BD55" i="1" s="1"/>
  <c r="BD54" i="1" s="1"/>
  <c r="W33" i="1" s="1"/>
  <c r="F34" i="2"/>
  <c r="BA55" i="1" s="1"/>
  <c r="BA54" i="1" s="1"/>
  <c r="W30" i="1" s="1"/>
  <c r="F35" i="2"/>
  <c r="BB55" i="1" s="1"/>
  <c r="BB54" i="1" s="1"/>
  <c r="AX54" i="1" s="1"/>
  <c r="P103" i="2" l="1"/>
  <c r="T328" i="2"/>
  <c r="R103" i="2"/>
  <c r="BK436" i="2"/>
  <c r="J436" i="2" s="1"/>
  <c r="J78" i="2" s="1"/>
  <c r="R328" i="2"/>
  <c r="P328" i="2"/>
  <c r="T103" i="2"/>
  <c r="T102" i="2"/>
  <c r="BK328" i="2"/>
  <c r="J328" i="2" s="1"/>
  <c r="J69" i="2" s="1"/>
  <c r="J437" i="2"/>
  <c r="J79" i="2"/>
  <c r="BK103" i="2"/>
  <c r="W31" i="1"/>
  <c r="AY54" i="1"/>
  <c r="J33" i="2"/>
  <c r="AV55" i="1" s="1"/>
  <c r="AT55" i="1" s="1"/>
  <c r="F33" i="2"/>
  <c r="AZ55" i="1" s="1"/>
  <c r="AZ54" i="1" s="1"/>
  <c r="W29" i="1" s="1"/>
  <c r="AW54" i="1"/>
  <c r="AK30" i="1" s="1"/>
  <c r="BK102" i="2" l="1"/>
  <c r="J102" i="2" s="1"/>
  <c r="J59" i="2" s="1"/>
  <c r="R102" i="2"/>
  <c r="P102" i="2"/>
  <c r="AU55" i="1"/>
  <c r="J103" i="2"/>
  <c r="J60" i="2"/>
  <c r="AV54" i="1"/>
  <c r="AK29" i="1" s="1"/>
  <c r="AU54" i="1"/>
  <c r="J30" i="2" l="1"/>
  <c r="AG55" i="1"/>
  <c r="AG54" i="1" s="1"/>
  <c r="AT54" i="1"/>
  <c r="AN54" i="1" l="1"/>
  <c r="AK26" i="1"/>
  <c r="AK35" i="1" s="1"/>
  <c r="J39" i="2"/>
  <c r="AN55" i="1"/>
</calcChain>
</file>

<file path=xl/sharedStrings.xml><?xml version="1.0" encoding="utf-8"?>
<sst xmlns="http://schemas.openxmlformats.org/spreadsheetml/2006/main" count="4067" uniqueCount="849">
  <si>
    <t>Export Komplet</t>
  </si>
  <si>
    <t>VZ</t>
  </si>
  <si>
    <t>2.0</t>
  </si>
  <si>
    <t/>
  </si>
  <si>
    <t>False</t>
  </si>
  <si>
    <t>{043e2726-e552-4ec5-b9e1-61ca65501c2e}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</si>
  <si>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</si>
  <si>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</si>
  <si>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</si>
  <si>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</si>
  <si>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</si>
  <si>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</si>
  <si>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</si>
  <si>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</si>
  <si>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</si>
  <si>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</si>
  <si>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</si>
  <si>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</si>
  <si>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KSO:</t>
  </si>
  <si>
    <t>CC-CZ:</t>
  </si>
  <si>
    <t>Místo:</t>
  </si>
  <si>
    <t>Datum:</t>
  </si>
  <si>
    <t>20. 4. 2023</t>
  </si>
  <si>
    <t>Zadavatel:</t>
  </si>
  <si>
    <t>IČ:</t>
  </si>
  <si>
    <t>Obec Staré Sedlo</t>
  </si>
  <si>
    <t>DIČ:</t>
  </si>
  <si>
    <t>Uchazeč:</t>
  </si>
  <si>
    <t>Vyplň údaj</t>
  </si>
  <si>
    <t>Projektant:</t>
  </si>
  <si>
    <t>Ing.Pavel Heinz</t>
  </si>
  <si>
    <t>Zpracovatel:</t>
  </si>
  <si>
    <t>Michal Kubelka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</si>
  <si>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</si>
  <si>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</si>
  <si>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</si>
  <si>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</si>
  <si>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</si>
  <si>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</si>
  <si>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</si>
  <si>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</si>
  <si>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</si>
  <si>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</si>
  <si>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</si>
  <si>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</si>
  <si>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</si>
  <si>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</si>
  <si>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</si>
  <si>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</si>
  <si>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</si>
  <si>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</si>
  <si>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</si>
  <si>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</si>
  <si>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</si>
  <si>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</si>
  <si>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</si>
  <si>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</si>
  <si>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</si>
  <si>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</si>
  <si>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</si>
  <si>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</si>
  <si>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</si>
  <si>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</si>
  <si>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</si>
  <si>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</si>
  <si>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</si>
  <si>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</si>
  <si>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</si>
  <si>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</si>
  <si>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</si>
  <si>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</si>
  <si>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</si>
  <si>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</si>
  <si>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</si>
  <si>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</si>
  <si>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</si>
  <si>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{fdba96c7-9ce0-4a17-b2bd-676366575425}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</si>
  <si>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</si>
  <si>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</si>
  <si>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</si>
  <si>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</si>
  <si>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</si>
  <si>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</si>
  <si>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</si>
  <si>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</si>
  <si>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</si>
  <si>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</si>
  <si>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</si>
  <si>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</si>
  <si>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</si>
  <si>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</si>
  <si>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</si>
  <si>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</si>
  <si>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</si>
  <si>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</si>
  <si>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</si>
  <si>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742 - Elektroinstalace - slaboproud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</si>
  <si>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</si>
  <si>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</si>
  <si>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</si>
  <si>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</si>
  <si>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</si>
  <si>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</si>
  <si>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</si>
  <si>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</si>
  <si>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</si>
  <si>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</si>
  <si>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</si>
  <si>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</si>
  <si>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</si>
  <si>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</si>
  <si>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</si>
  <si>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</si>
  <si>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</si>
  <si>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</si>
  <si>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</si>
  <si>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</si>
  <si>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</si>
  <si>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</si>
  <si>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</si>
  <si>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</si>
  <si>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</si>
  <si>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</si>
  <si>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</si>
  <si>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</si>
  <si>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113107142</t>
  </si>
  <si>
    <t>Odstranění podkladů nebo krytů ručně s přemístěním hmot na skládku na vzdálenost do 3 m nebo s naložením na dopravní prostředek živičných, o tl. vrstvy přes 50 do 100 mm</t>
  </si>
  <si>
    <t>m2</t>
  </si>
  <si>
    <t>4</t>
  </si>
  <si>
    <t>Online PSC</t>
  </si>
  <si>
    <t>https://podminky.urs.cz/item/CS_URS_2022_01/113107142</t>
  </si>
  <si>
    <t>VV</t>
  </si>
  <si>
    <t>Jižní průčelí</t>
  </si>
  <si>
    <t>True</t>
  </si>
  <si>
    <t>(2,46+1,61+1,18+0,21+7,67)*0,7</t>
  </si>
  <si>
    <t>Součet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</si>
  <si>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</si>
  <si>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</si>
  <si>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</si>
  <si>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https://podminky.urs.cz/item/CS_URS_2022_01/132212131</t>
  </si>
  <si>
    <t>Okapový chodník</t>
  </si>
  <si>
    <t>(15,43+14,65+0,81+8,245+8,34-0,55-0,55+2,46+2,485+1,56+1,59+7,62+7,62-0,55-0,55+2,9+3,2+5,53)*(0,7*0,1)</t>
  </si>
  <si>
    <t>Zaústění drenáže v terénu</t>
  </si>
  <si>
    <t>5,02*0,3*0,15</t>
  </si>
  <si>
    <t>3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</si>
  <si>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</si>
  <si>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</si>
  <si>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6</t>
  </si>
  <si>
    <t>https://podminky.urs.cz/item/CS_URS_2022_01/162211311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</si>
  <si>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</si>
  <si>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</si>
  <si>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8</t>
  </si>
  <si>
    <t>https://podminky.urs.cz/item/CS_URS_2022_01/162211319</t>
  </si>
  <si>
    <t>5,843*3</t>
  </si>
  <si>
    <t>5</t>
  </si>
  <si>
    <t>167111101</t>
  </si>
  <si>
    <t>Nakládání, skládání a překládání neulehlého výkopku nebo sypaniny ručně nakládání, z hornin třídy těžitelnosti I, skupiny 1 až 3</t>
  </si>
  <si>
    <t>10</t>
  </si>
  <si>
    <t>https://podminky.urs.cz/item/CS_URS_2022_01/167111101</t>
  </si>
  <si>
    <t>5,843*2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</si>
  <si>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</si>
  <si>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</si>
  <si>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12</t>
  </si>
  <si>
    <t>https://podminky.urs.cz/item/CS_URS_2022_01/162751117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</si>
  <si>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</si>
  <si>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</si>
  <si>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</si>
  <si>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14</t>
  </si>
  <si>
    <t>https://podminky.urs.cz/item/CS_URS_2022_01/162751119</t>
  </si>
  <si>
    <t>171251201</t>
  </si>
  <si>
    <t>Uložení sypaniny na skládky nebo meziskládky bez hutnění s upravením uložené sypaniny do předepsaného tvaru</t>
  </si>
  <si>
    <t>16</t>
  </si>
  <si>
    <t>https://podminky.urs.cz/item/CS_URS_2022_01/171251201</t>
  </si>
  <si>
    <t>9</t>
  </si>
  <si>
    <t>171201221</t>
  </si>
  <si>
    <t>Poplatek za uložení stavebního odpadu na skládce (skládkovné) zeminy a kamení zatříděného do Katalogu odpadů pod kódem 17 05 04</t>
  </si>
  <si>
    <t>t</t>
  </si>
  <si>
    <t>18</t>
  </si>
  <si>
    <t>https://podminky.urs.cz/item/CS_URS_2022_01/171201221</t>
  </si>
  <si>
    <t>5.843*1.8</t>
  </si>
  <si>
    <t>Zakládání</t>
  </si>
  <si>
    <t>212755214</t>
  </si>
  <si>
    <t>Trativody bez lože z drenážních trubek plastových flexibilních D 100 mm</t>
  </si>
  <si>
    <t>m</t>
  </si>
  <si>
    <t>20</t>
  </si>
  <si>
    <t>https://podminky.urs.cz/item/CS_URS_2022_01/212755214</t>
  </si>
  <si>
    <t>8,245+2,485+1,23+1,23+2,46+8,34+14,665+0,805+15,43+7,62+7,62+2,9+3,2+5,53+5,02</t>
  </si>
  <si>
    <t>11</t>
  </si>
  <si>
    <t>211971110</t>
  </si>
  <si>
    <t>Zřízení opláštění výplně z geotextilie odvodňovacích žeber nebo trativodů v rýze nebo zářezu se stěnami šikmými o sklonu do 1:2</t>
  </si>
  <si>
    <t>22</t>
  </si>
  <si>
    <t>https://podminky.urs.cz/item/CS_URS_2022_01/211971110</t>
  </si>
  <si>
    <t>86,78*0,5</t>
  </si>
  <si>
    <t>M</t>
  </si>
  <si>
    <t>69311068</t>
  </si>
  <si>
    <t>geotextilie netkaná separační, ochranná, filtrační, drenážní PP 300g/m2</t>
  </si>
  <si>
    <t>24</t>
  </si>
  <si>
    <t>43,39*1,15 "Přepočtené koeficientem množství</t>
  </si>
  <si>
    <t>Komunikace pozemní</t>
  </si>
  <si>
    <t>13</t>
  </si>
  <si>
    <t>005-x1</t>
  </si>
  <si>
    <t>D+M+PH Doasfaltování asfaltové komunikace u okapového chodníku</t>
  </si>
  <si>
    <t>26</t>
  </si>
  <si>
    <t>(8,34+2,46+1,61+0,55)*0,15</t>
  </si>
  <si>
    <t>Úpravy povrchů, podlahy a osazování výplní</t>
  </si>
  <si>
    <t>629991011</t>
  </si>
  <si>
    <t>Zakrytí vnějších ploch před znečištěním včetně pozdějšího odkrytí výplní otvorů a svislých ploch fólií přilepenou lepící páskou</t>
  </si>
  <si>
    <t>28</t>
  </si>
  <si>
    <t>https://podminky.urs.cz/item/CS_URS_2022_01/629991011</t>
  </si>
  <si>
    <t>Z obou stran</t>
  </si>
  <si>
    <t>(1,12*1,56)*92</t>
  </si>
  <si>
    <t>(0,97*1,39)*16</t>
  </si>
  <si>
    <t>(0,75*1)*4</t>
  </si>
  <si>
    <t>(0,95*0,51)*4</t>
  </si>
  <si>
    <t>619991001</t>
  </si>
  <si>
    <t>Zakrytí vnitřních ploch před znečištěním včetně pozdějšího odkrytí podlah fólií přilepenou lepící páskou</t>
  </si>
  <si>
    <t>30</t>
  </si>
  <si>
    <t>https://podminky.urs.cz/item/CS_URS_2022_01/619991001</t>
  </si>
  <si>
    <t>Při výměně výplní uvnitř budovy</t>
  </si>
  <si>
    <t>2*58</t>
  </si>
  <si>
    <t>619995001</t>
  </si>
  <si>
    <t>Začištění omítek (s dodáním hmot) kolem oken, dveří, podlah, obkladů apod.</t>
  </si>
  <si>
    <t>32</t>
  </si>
  <si>
    <t>https://podminky.urs.cz/item/CS_URS_2022_01/619995001</t>
  </si>
  <si>
    <t>Z vnitřní a vnější strany výplní</t>
  </si>
  <si>
    <t>(1,12+1,12+1,56+1,56)*92</t>
  </si>
  <si>
    <t>(0,97+0,97+1,39+1,39)*16</t>
  </si>
  <si>
    <t>(0,75+0,75+1+1)*4</t>
  </si>
  <si>
    <t>(0,96+0,96+0,51+0,51)*4</t>
  </si>
  <si>
    <t>17</t>
  </si>
  <si>
    <t>629995101</t>
  </si>
  <si>
    <t>Očištění vnějších ploch tlakovou vodou omytím</t>
  </si>
  <si>
    <t>34</t>
  </si>
  <si>
    <t>https://podminky.urs.cz/item/CS_URS_2022_01/629995101</t>
  </si>
  <si>
    <t>006-x1</t>
  </si>
  <si>
    <t>D+M+PH Zpevnění statických thlin měkkou nerozpínavou maltou</t>
  </si>
  <si>
    <t>36</t>
  </si>
  <si>
    <t>Odhad</t>
  </si>
  <si>
    <t>50</t>
  </si>
  <si>
    <t>19</t>
  </si>
  <si>
    <t>006-x2</t>
  </si>
  <si>
    <t>D+M+PH Výplň sanačních vrtů hl. 200mm systémovou maltou pro chemickou injektáž</t>
  </si>
  <si>
    <t>soubor</t>
  </si>
  <si>
    <t>38</t>
  </si>
  <si>
    <t>006-x5</t>
  </si>
  <si>
    <t>Vytvoření nových šambrán kolem výplní</t>
  </si>
  <si>
    <t>40</t>
  </si>
  <si>
    <t>Šambrány kolem oken</t>
  </si>
  <si>
    <t>(1,12+1,12+1,56+1,56)*46</t>
  </si>
  <si>
    <t>(0,97+0,97+1,39+1,39)*8</t>
  </si>
  <si>
    <t>(0,75+0,75+1+1)*2</t>
  </si>
  <si>
    <t>622325303/R</t>
  </si>
  <si>
    <t>Oprava vápenné omítky vnějších ploch stupně členitosti 2 hladké, v rozsahu opravované plochy přes 20 do 30%</t>
  </si>
  <si>
    <t>42</t>
  </si>
  <si>
    <t>622131100</t>
  </si>
  <si>
    <t>Podkladní a spojovací vrstva vnějších omítaných ploch vápenný postřik nanášený ručně celoplošně stěn</t>
  </si>
  <si>
    <t>44</t>
  </si>
  <si>
    <t>https://podminky.urs.cz/item/CS_URS_2022_01/622131100</t>
  </si>
  <si>
    <t>Sokl</t>
  </si>
  <si>
    <t>5,27+1,24+0,63+0,71+1,3+3,77+12,98+11,15+4,35+7,6+4,8+13,25+22,21</t>
  </si>
  <si>
    <t>-(0,95*0,51)*2</t>
  </si>
  <si>
    <t>((0,95+0,51+0,51)*0,065)*2</t>
  </si>
  <si>
    <t>Mezisoučet</t>
  </si>
  <si>
    <t>V místě trhlin - odhad</t>
  </si>
  <si>
    <t>50*0,5</t>
  </si>
  <si>
    <t>23</t>
  </si>
  <si>
    <t>622311121</t>
  </si>
  <si>
    <t>Omítka vápenná vnějších ploch nanášená ručně jednovrstvá, tloušťky do 15 mm hladká stěn</t>
  </si>
  <si>
    <t>46</t>
  </si>
  <si>
    <t>https://podminky.urs.cz/item/CS_URS_2022_01/622311121</t>
  </si>
  <si>
    <t>P</t>
  </si>
  <si>
    <t>Poznámka k položce:_x000D_
Poznámka k položce: minerální jádrová bezcementová omítka z přírodního hydraulického vápna</t>
  </si>
  <si>
    <t>622311191</t>
  </si>
  <si>
    <t>Omítka vápenná vnějších ploch nanášená ručně Příplatek k cenám za každých dalších i započatých 5 mm tloušťky omítky přes 15 mm stěn</t>
  </si>
  <si>
    <t>48</t>
  </si>
  <si>
    <t>https://podminky.urs.cz/item/CS_URS_2022_01/622311191</t>
  </si>
  <si>
    <t>25</t>
  </si>
  <si>
    <t>006-x3</t>
  </si>
  <si>
    <t>D+M+PH Příplatek za vložení armovací síťoviny pro omítky, oko 8/8mm v místě trhlin</t>
  </si>
  <si>
    <t>006-x4</t>
  </si>
  <si>
    <t>D+M+PH Renovační stěrka se štukovým povrchem vyztužená vlákny tl. min. 3mm</t>
  </si>
  <si>
    <t>52</t>
  </si>
  <si>
    <t>27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</si>
  <si>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</si>
  <si>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</si>
  <si>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54</t>
  </si>
  <si>
    <t>https://podminky.urs.cz/item/CS_URS_2022_01/622143004</t>
  </si>
  <si>
    <t>(1,12+1,56+1,56)*92</t>
  </si>
  <si>
    <t>(0,97+1,39+1,39)*16</t>
  </si>
  <si>
    <t>(0,75+1+1)*4</t>
  </si>
  <si>
    <t>(0,96+0,51+0,51)*4</t>
  </si>
  <si>
    <t>28342205</t>
  </si>
  <si>
    <t>profil začišťovací PVC 6mm s výztužnou tkaninou pro ostění ETICS</t>
  </si>
  <si>
    <t>56</t>
  </si>
  <si>
    <t>469*1,2 "Přepočtené koeficientem množství</t>
  </si>
  <si>
    <t>29</t>
  </si>
  <si>
    <t>637121112</t>
  </si>
  <si>
    <t>Okapový chodník z kameniva s udusáním a urovnáním povrchu z kačírku tl. 150 mm</t>
  </si>
  <si>
    <t>58</t>
  </si>
  <si>
    <t>https://podminky.urs.cz/item/CS_URS_2022_01/637121112</t>
  </si>
  <si>
    <t>40,21</t>
  </si>
  <si>
    <t>637311131</t>
  </si>
  <si>
    <t>Okapový chodník z obrubníků betonových zahradních, se zalitím spár cementovou maltou do lože z betonu prostého</t>
  </si>
  <si>
    <t>60</t>
  </si>
  <si>
    <t>https://podminky.urs.cz/item/CS_URS_2022_01/637311131</t>
  </si>
  <si>
    <t>0,55+1,63+1,14+0,65+1,61+0,55+1,17+0,64+2,46+2,48+8,25+8,34+15,43+14,665+0,805+7,62+7,62+3,2+2,9+5,53</t>
  </si>
  <si>
    <t>Trubní vedení</t>
  </si>
  <si>
    <t>31</t>
  </si>
  <si>
    <t>008-x1</t>
  </si>
  <si>
    <t>D+M+PH Výtokové čelo prefabrikované např. TBM Q 600/600-110 s podkladním betonem a zemními pracemi</t>
  </si>
  <si>
    <t>kus</t>
  </si>
  <si>
    <t>62</t>
  </si>
  <si>
    <t>Ostatní konstrukce a práce, bourání</t>
  </si>
  <si>
    <t>965042141</t>
  </si>
  <si>
    <t>Bourání mazanin betonových nebo z litého asfaltu tl. do 100 mm, plochy přes 4 m2</t>
  </si>
  <si>
    <t>64</t>
  </si>
  <si>
    <t>https://podminky.urs.cz/item/CS_URS_2022_01/965042141</t>
  </si>
  <si>
    <t>68,5*0,5*0,1</t>
  </si>
  <si>
    <t>33</t>
  </si>
  <si>
    <t>965049111</t>
  </si>
  <si>
    <t>Bourání mazanin Příplatek k cenám za bourání mazanin betonových se svařovanou sítí, tl. do 100 mm</t>
  </si>
  <si>
    <t>66</t>
  </si>
  <si>
    <t>https://podminky.urs.cz/item/CS_URS_2022_01/965049111</t>
  </si>
  <si>
    <t>967033962</t>
  </si>
  <si>
    <t>Odsekání okenních obrub předsazených před líc zdiva do 50 mm</t>
  </si>
  <si>
    <t>68</t>
  </si>
  <si>
    <t>https://podminky.urs.cz/item/CS_URS_2022_01/967033962</t>
  </si>
  <si>
    <t>((1,12+1,12+1,56+1,56)*0,15)*46</t>
  </si>
  <si>
    <t>((0,97+0,97+1,39+1,39)*0,15)*8</t>
  </si>
  <si>
    <t>((0,75+0,75+1+1)*0,15)*2</t>
  </si>
  <si>
    <t>35</t>
  </si>
  <si>
    <t>968062355</t>
  </si>
  <si>
    <t>Vybourání dřevěných rámů oken s křídly, dveřních zárubní, vrat, stěn, ostění nebo obkladů rámů oken s křídly dvojitých, plochy do 2 m2</t>
  </si>
  <si>
    <t>70</t>
  </si>
  <si>
    <t>https://podminky.urs.cz/item/CS_URS_2022_01/968062355</t>
  </si>
  <si>
    <t>968062374</t>
  </si>
  <si>
    <t>Vybourání dřevěných rámů oken s křídly, dveřních zárubní, vrat, stěn, ostění nebo obkladů rámů oken s křídly zdvojených, plochy do 1 m2</t>
  </si>
  <si>
    <t>72</t>
  </si>
  <si>
    <t>https://podminky.urs.cz/item/CS_URS_2022_01/968062374</t>
  </si>
  <si>
    <t>(0,75*1)*2</t>
  </si>
  <si>
    <t>(0,96*0,51)*2</t>
  </si>
  <si>
    <t>37</t>
  </si>
  <si>
    <t>978015341</t>
  </si>
  <si>
    <t>Otlučení vápenných nebo vápenocementových omítek vnějších ploch s vyškrabáním spar a s očištěním zdiva stupně členitosti 1 a 2, v rozsahu přes 10 do 30 %</t>
  </si>
  <si>
    <t>74</t>
  </si>
  <si>
    <t>https://podminky.urs.cz/item/CS_URS_2022_01/978015341</t>
  </si>
  <si>
    <t>978015391</t>
  </si>
  <si>
    <t>Otlučení vápenných nebo vápenocementových omítek vnějších ploch s vyškrabáním spar a s očištěním zdiva stupně členitosti 1 a 2, v rozsahu přes 80 do 100 %</t>
  </si>
  <si>
    <t>76</t>
  </si>
  <si>
    <t>https://podminky.urs.cz/item/CS_URS_2022_01/978015391</t>
  </si>
  <si>
    <t>39</t>
  </si>
  <si>
    <t>978035115</t>
  </si>
  <si>
    <t>Odstranění tenkovrstvých omítek nebo štuku tloušťky do 2 mm obroušením, rozsahu přes 30 do 50%</t>
  </si>
  <si>
    <t>78</t>
  </si>
  <si>
    <t>https://podminky.urs.cz/item/CS_URS_2022_01/978035115</t>
  </si>
  <si>
    <t>985141111</t>
  </si>
  <si>
    <t>Vyčištění trhlin nebo dutin ve zdivu šířky do 30 mm, hloubky do 150 mm</t>
  </si>
  <si>
    <t>80</t>
  </si>
  <si>
    <t>https://podminky.urs.cz/item/CS_URS_2022_01/985141111</t>
  </si>
  <si>
    <t>41</t>
  </si>
  <si>
    <t>009-x1</t>
  </si>
  <si>
    <t>Demontáž info tabulí, uschování a zpětná montáž</t>
  </si>
  <si>
    <t>82</t>
  </si>
  <si>
    <t>919735112</t>
  </si>
  <si>
    <t>Řezání stávajícího živičného krytu nebo podkladu hloubky přes 50 do 100 mm</t>
  </si>
  <si>
    <t>84</t>
  </si>
  <si>
    <t>https://podminky.urs.cz/item/CS_URS_2022_01/919735112</t>
  </si>
  <si>
    <t>2,46+1,61+0,7+0,7+1,18+0,21+7,67</t>
  </si>
  <si>
    <t>43</t>
  </si>
  <si>
    <t>941211111</t>
  </si>
  <si>
    <t>Montáž lešení řadového rámového lehkého pracovního s podlahami s provozním zatížením tř. 3 do 200 kg/m2 šířky tř. SW06 přes 0,6 do 0,9 m, výšky do 10 m</t>
  </si>
  <si>
    <t>86</t>
  </si>
  <si>
    <t>https://podminky.urs.cz/item/CS_URS_2022_01/941211111</t>
  </si>
  <si>
    <t>(9+9)*8</t>
  </si>
  <si>
    <t>(17+17+9+9)*10</t>
  </si>
  <si>
    <t>941211112</t>
  </si>
  <si>
    <t>Montáž lešení řadového rámového lehkého pracovního s podlahami s provozním zatížením tř. 3 do 200 kg/m2 šířky tř. SW06 přes 0,6 do 0,9 m, výšky přes 10 do 25 m</t>
  </si>
  <si>
    <t>88</t>
  </si>
  <si>
    <t>https://podminky.urs.cz/item/CS_URS_2022_01/941211112</t>
  </si>
  <si>
    <t>(3+3+4+4)*12</t>
  </si>
  <si>
    <t>(6+6)*16</t>
  </si>
  <si>
    <t>45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</si>
  <si>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</si>
  <si>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</si>
  <si>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90</t>
  </si>
  <si>
    <t>https://podminky.urs.cz/item/CS_URS_2022_01/941211211</t>
  </si>
  <si>
    <t>(664+360)*60</t>
  </si>
  <si>
    <t>941211811</t>
  </si>
  <si>
    <t>Demontáž lešení řadového rámového lehkého pracovního s provozním zatížením tř. 3 do 200 kg/m2 šířky tř. SW06 přes 0,6 do 0,9 m, výšky do 10 m</t>
  </si>
  <si>
    <t>92</t>
  </si>
  <si>
    <t>https://podminky.urs.cz/item/CS_URS_2022_01/941211811</t>
  </si>
  <si>
    <t>47</t>
  </si>
  <si>
    <t>941211812</t>
  </si>
  <si>
    <t>Demontáž lešení řadového rámového lehkého pracovního s provozním zatížením tř. 3 do 200 kg/m2 šířky tř. SW06 přes 0,6 do 0,9 m, výšky přes 10 do 25 m</t>
  </si>
  <si>
    <t>94</t>
  </si>
  <si>
    <t>https://podminky.urs.cz/item/CS_URS_2022_01/941211812</t>
  </si>
  <si>
    <t>949101111</t>
  </si>
  <si>
    <t>Lešení pomocné pracovní pro objekty pozemních staveb pro zatížení do 150 kg/m2, o výšce lešeňové podlahy do 1,9 m</t>
  </si>
  <si>
    <t>96</t>
  </si>
  <si>
    <t>https://podminky.urs.cz/item/CS_URS_2022_01/949101111</t>
  </si>
  <si>
    <t>49</t>
  </si>
  <si>
    <t>952901111</t>
  </si>
  <si>
    <t>Vyčištění budov nebo objektů před předáním do užívání budov bytové nebo občanské výstavby, světlé výšky podlaží do 4 m</t>
  </si>
  <si>
    <t>98</t>
  </si>
  <si>
    <t>https://podminky.urs.cz/item/CS_URS_2022_01/952901111</t>
  </si>
  <si>
    <t>997</t>
  </si>
  <si>
    <t>Přesun sutě</t>
  </si>
  <si>
    <t>997002611</t>
  </si>
  <si>
    <t>Nakládání suti a vybouraných hmot na dopravní prostředek pro vodorovné přemístění</t>
  </si>
  <si>
    <t>100</t>
  </si>
  <si>
    <t>https://podminky.urs.cz/item/CS_URS_2022_01/997002611</t>
  </si>
  <si>
    <t>51</t>
  </si>
  <si>
    <t>997013215</t>
  </si>
  <si>
    <t>Vnitrostaveništní doprava suti a vybouraných hmot vodorovně do 50 m svisle ručně pro budovy a haly výšky přes 15 do 18 m</t>
  </si>
  <si>
    <t>102</t>
  </si>
  <si>
    <t>https://podminky.urs.cz/item/CS_URS_2022_01/997013215</t>
  </si>
  <si>
    <t>997013501</t>
  </si>
  <si>
    <t>Odvoz suti a vybouraných hmot na skládku nebo meziskládku se složením, na vzdálenost do 1 km</t>
  </si>
  <si>
    <t>104</t>
  </si>
  <si>
    <t>https://podminky.urs.cz/item/CS_URS_2022_01/997013501</t>
  </si>
  <si>
    <t>53</t>
  </si>
  <si>
    <t>997013509</t>
  </si>
  <si>
    <t>Odvoz suti a vybouraných hmot na skládku nebo meziskládku se složením, na vzdálenost Příplatek k ceně za každý další i započatý 1 km přes 1 km</t>
  </si>
  <si>
    <t>106</t>
  </si>
  <si>
    <t>https://podminky.urs.cz/item/CS_URS_2022_01/997013509</t>
  </si>
  <si>
    <t>36,295*12</t>
  </si>
  <si>
    <t>997013602</t>
  </si>
  <si>
    <t>Poplatek za uložení stavebního odpadu na skládce (skládkovné) z armovaného betonu zatříděného do Katalogu odpadů pod kódem 17 01 01</t>
  </si>
  <si>
    <t>108</t>
  </si>
  <si>
    <t>https://podminky.urs.cz/item/CS_URS_2022_01/997013602</t>
  </si>
  <si>
    <t>55</t>
  </si>
  <si>
    <t>997013603</t>
  </si>
  <si>
    <t>Poplatek za uložení stavebního odpadu na skládce (skládkovné) cihelného zatříděného do Katalogu odpadů pod kódem 17 01 02</t>
  </si>
  <si>
    <t>110</t>
  </si>
  <si>
    <t>https://podminky.urs.cz/item/CS_URS_2022_01/997013603</t>
  </si>
  <si>
    <t>997013631</t>
  </si>
  <si>
    <t>Poplatek za uložení stavebního odpadu na skládce (skládkovné) směsného stavebního a demoličního zatříděného do Katalogu odpadů pod kódem 17 09 04</t>
  </si>
  <si>
    <t>112</t>
  </si>
  <si>
    <t>https://podminky.urs.cz/item/CS_URS_2022_01/997013631</t>
  </si>
  <si>
    <t>57</t>
  </si>
  <si>
    <t>997013645</t>
  </si>
  <si>
    <t>Poplatek za uložení stavebního odpadu na skládce (skládkovné) asfaltového bez obsahu dehtu zatříděného do Katalogu odpadů pod kódem 17 03 02</t>
  </si>
  <si>
    <t>114</t>
  </si>
  <si>
    <t>https://podminky.urs.cz/item/CS_URS_2022_01/997013645</t>
  </si>
  <si>
    <t>998</t>
  </si>
  <si>
    <t>Přesun hmot</t>
  </si>
  <si>
    <t>998018003</t>
  </si>
  <si>
    <t>Přesun hmot pro budovy občanské výstavby, bydlení, výrobu a služby ruční - bez užití mechanizace vodorovná dopravní vzdálenost do 100 m pro budovy s jakoukoliv nosnou konstrukcí výšky přes 12 do 24 m</t>
  </si>
  <si>
    <t>116</t>
  </si>
  <si>
    <t>https://podminky.urs.cz/item/CS_URS_2022_01/998018003</t>
  </si>
  <si>
    <t>PSV</t>
  </si>
  <si>
    <t>Práce a dodávky PSV</t>
  </si>
  <si>
    <t>713</t>
  </si>
  <si>
    <t>Izolace tepelné</t>
  </si>
  <si>
    <t>59</t>
  </si>
  <si>
    <t>713-x1</t>
  </si>
  <si>
    <t>D+M XPS přířezy kastlových výplní - spec. dle detailů oken</t>
  </si>
  <si>
    <t>118</t>
  </si>
  <si>
    <t>998713203</t>
  </si>
  <si>
    <t>Přesun hmot pro izolace tepelné stanovený procentní sazbou (%) z ceny vodorovná dopravní vzdálenost do 50 m v objektech výšky přes 12 do 24 m</t>
  </si>
  <si>
    <t>%</t>
  </si>
  <si>
    <t>120</t>
  </si>
  <si>
    <t>https://podminky.urs.cz/item/CS_URS_2022_01/998713203</t>
  </si>
  <si>
    <t>741</t>
  </si>
  <si>
    <t>Elektroinstalace - silnoproud</t>
  </si>
  <si>
    <t>61</t>
  </si>
  <si>
    <t>741-x1</t>
  </si>
  <si>
    <t>Demontáž svislých svodů hromosvodu, uschování a zpětná montáž</t>
  </si>
  <si>
    <t>122</t>
  </si>
  <si>
    <t>998741203</t>
  </si>
  <si>
    <t>Přesun hmot pro silnoproud stanovený procentní sazbou (%) z ceny vodorovná dopravní vzdálenost do 50 m v objektech výšky přes 12 do 24 m</t>
  </si>
  <si>
    <t>124</t>
  </si>
  <si>
    <t>https://podminky.urs.cz/item/CS_URS_2022_01/998741203</t>
  </si>
  <si>
    <t>742</t>
  </si>
  <si>
    <t>Elektroinstalace - slaboproud</t>
  </si>
  <si>
    <t>63</t>
  </si>
  <si>
    <t>742-x1</t>
  </si>
  <si>
    <t>Demontáž slaboproudých instalací, uschování a zpětná montáž</t>
  </si>
  <si>
    <t>126</t>
  </si>
  <si>
    <t>998742203</t>
  </si>
  <si>
    <t>Přesun hmot pro slaboproud stanovený procentní sazbou (%) z ceny vodorovná dopravní vzdálenost do 50 m v objektech výšky přes 12 do 24 m</t>
  </si>
  <si>
    <t>128</t>
  </si>
  <si>
    <t>https://podminky.urs.cz/item/CS_URS_2022_01/998742203</t>
  </si>
  <si>
    <t>762</t>
  </si>
  <si>
    <t>Konstrukce tesařské</t>
  </si>
  <si>
    <t>65</t>
  </si>
  <si>
    <t>762430832</t>
  </si>
  <si>
    <t>Demontáž obložení stěn z cementotřískových desek šroubovaných na pero a drážku, tloušťka desky do 16 mm</t>
  </si>
  <si>
    <t>130</t>
  </si>
  <si>
    <t>https://podminky.urs.cz/item/CS_URS_2022_01/762430832</t>
  </si>
  <si>
    <t>Obložení soklu z Cetris desek</t>
  </si>
  <si>
    <t>764</t>
  </si>
  <si>
    <t>Konstrukce klempířské</t>
  </si>
  <si>
    <t>764002851</t>
  </si>
  <si>
    <t>Demontáž klempířských konstrukcí oplechování parapetů do suti</t>
  </si>
  <si>
    <t>132</t>
  </si>
  <si>
    <t>https://podminky.urs.cz/item/CS_URS_2022_01/764002851</t>
  </si>
  <si>
    <t>1,12*46</t>
  </si>
  <si>
    <t>0,97*8</t>
  </si>
  <si>
    <t>1,3*2</t>
  </si>
  <si>
    <t>0,96*2</t>
  </si>
  <si>
    <t>67</t>
  </si>
  <si>
    <t>764246440/R</t>
  </si>
  <si>
    <t>Oplechování parapetů z titanzinkového předzvětralého plechu rovných celoplošně lepené, bez rohů rš 105 mm - nutno zaměřit skutečnou RŠ</t>
  </si>
  <si>
    <t>134</t>
  </si>
  <si>
    <t>764247402/R</t>
  </si>
  <si>
    <t>Oplechování parapetů z titanzinkového předzvětralého plechu oblých nebo ze segmentů, včetně rohů mechanicky kotvené rš 105 mm - nutno zaměřit skutečnou RŠ</t>
  </si>
  <si>
    <t>136</t>
  </si>
  <si>
    <t>69</t>
  </si>
  <si>
    <t>764248404/R</t>
  </si>
  <si>
    <t>Oplechování říms a ozdobných prvků z titanzinkového předzvětralého plechu rovných, bez rohů mechanicky kotvené rš 200 mm</t>
  </si>
  <si>
    <t>138</t>
  </si>
  <si>
    <t>Oplechování soklu Severní strany</t>
  </si>
  <si>
    <t>26,49</t>
  </si>
  <si>
    <t>764-x1</t>
  </si>
  <si>
    <t>Demontáž okapových svodů, uschování a zpětná montáž</t>
  </si>
  <si>
    <t>140</t>
  </si>
  <si>
    <t>71</t>
  </si>
  <si>
    <t>998764203</t>
  </si>
  <si>
    <t>Přesun hmot pro konstrukce klempířské stanovený procentní sazbou (%) z ceny vodorovná dopravní vzdálenost do 50 m v objektech výšky přes 12 do 24 m</t>
  </si>
  <si>
    <t>142</t>
  </si>
  <si>
    <t>https://podminky.urs.cz/item/CS_URS_2022_01/998764203</t>
  </si>
  <si>
    <t>766</t>
  </si>
  <si>
    <t>Konstrukce truhlářské</t>
  </si>
  <si>
    <t>766441812</t>
  </si>
  <si>
    <t>Demontáž parapetních desek dřevěných nebo plastových šířky přes 300 mm, délky do 1000 mm</t>
  </si>
  <si>
    <t>144</t>
  </si>
  <si>
    <t>https://podminky.urs.cz/item/CS_URS_2022_01/766441812</t>
  </si>
  <si>
    <t>73</t>
  </si>
  <si>
    <t>766441822</t>
  </si>
  <si>
    <t>Demontáž parapetních desek dřevěných nebo plastových šířky přes 300 mm, délky přes 1000 do 2000 mm</t>
  </si>
  <si>
    <t>146</t>
  </si>
  <si>
    <t>https://podminky.urs.cz/item/CS_URS_2022_01/766441822</t>
  </si>
  <si>
    <t>766621111</t>
  </si>
  <si>
    <t>Montáž oken dřevěných včetně montáže rámu plochy přes 1 m2 špaletových do zdiva, výšky do 1,5 m</t>
  </si>
  <si>
    <t>148</t>
  </si>
  <si>
    <t>https://podminky.urs.cz/item/CS_URS_2022_01/766621111</t>
  </si>
  <si>
    <t>(0,97*1,39)*8</t>
  </si>
  <si>
    <t>75</t>
  </si>
  <si>
    <t>766621112</t>
  </si>
  <si>
    <t>Montáž oken dřevěných včetně montáže rámu plochy přes 1 m2 špaletových do zdiva, výšky přes 1,5 do 2,5 m</t>
  </si>
  <si>
    <t>150</t>
  </si>
  <si>
    <t>https://podminky.urs.cz/item/CS_URS_2022_01/766621112</t>
  </si>
  <si>
    <t>(1,12*1,56)*46</t>
  </si>
  <si>
    <t>766621435</t>
  </si>
  <si>
    <t>Montáž oken dřevěných včetně montáže rámu plochy přes 1 m2 obloukových nebo kulatých do zdiva, výšky do 1,5 m</t>
  </si>
  <si>
    <t>152</t>
  </si>
  <si>
    <t>https://podminky.urs.cz/item/CS_URS_2022_01/766621435</t>
  </si>
  <si>
    <t>77</t>
  </si>
  <si>
    <t>766621622</t>
  </si>
  <si>
    <t>Montáž oken dřevěných plochy do 1 m2 včetně montáže rámu otevíravých do zdiva</t>
  </si>
  <si>
    <t>154</t>
  </si>
  <si>
    <t>https://podminky.urs.cz/item/CS_URS_2022_01/766621622</t>
  </si>
  <si>
    <t>766629214</t>
  </si>
  <si>
    <t>Montáž oken dřevěných Příplatek k cenám za izolaci mezi ostěním a rámem okna při rovném ostění, připojovací spára tl. do 15 mm, páska</t>
  </si>
  <si>
    <t>156</t>
  </si>
  <si>
    <t>https://podminky.urs.cz/item/CS_URS_2022_01/766629214</t>
  </si>
  <si>
    <t>79</t>
  </si>
  <si>
    <t>766-x1</t>
  </si>
  <si>
    <t>okno dřevěné kastlové 2-křídlé s nadsvětlíkem vel. 1120x1560mm - spec. dle výpisu výplní ozn. 01</t>
  </si>
  <si>
    <t>158</t>
  </si>
  <si>
    <t>766-x2</t>
  </si>
  <si>
    <t>okno dřevěné kastlové 2-křídlé vel. 1120x1560mm - spec. dle výpisu výplní ozn. 02</t>
  </si>
  <si>
    <t>160</t>
  </si>
  <si>
    <t>81</t>
  </si>
  <si>
    <t>766-x3</t>
  </si>
  <si>
    <t>okno dřevěné kastlové 2-křídlé vel. 970x1000mm - spec. dle výpisu výplní ozn. 03</t>
  </si>
  <si>
    <t>162</t>
  </si>
  <si>
    <t>766-x4</t>
  </si>
  <si>
    <t>okno dřevěné pevné oblé vel. 750x1000mm - spec. dle výpisu výplní ozn. 04</t>
  </si>
  <si>
    <t>164</t>
  </si>
  <si>
    <t>83</t>
  </si>
  <si>
    <t>766-x5</t>
  </si>
  <si>
    <t>okno dřevěné jednokřídlé vel. 960x510mm - spec. dle výpisu výplní ozn. 05</t>
  </si>
  <si>
    <t>166</t>
  </si>
  <si>
    <t>766694121</t>
  </si>
  <si>
    <t>Montáž ostatních truhlářských konstrukcí parapetních desek dřevěných nebo plastových šířky přes 300 mm, délky do 1000 mm</t>
  </si>
  <si>
    <t>168</t>
  </si>
  <si>
    <t>https://podminky.urs.cz/item/CS_URS_2022_01/766694121</t>
  </si>
  <si>
    <t>85</t>
  </si>
  <si>
    <t>766694122</t>
  </si>
  <si>
    <t>Montáž ostatních truhlářských konstrukcí parapetních desek dřevěných nebo plastových šířky přes 300 mm, délky přes 1000 do 1600 mm</t>
  </si>
  <si>
    <t>170</t>
  </si>
  <si>
    <t>https://podminky.urs.cz/item/CS_URS_2022_01/766694122</t>
  </si>
  <si>
    <t>60794105/R</t>
  </si>
  <si>
    <t>parapet dubový masivní š 205 - 355mm - šířku nutno zaměřit dle skutečnosti</t>
  </si>
  <si>
    <t>172</t>
  </si>
  <si>
    <t>87</t>
  </si>
  <si>
    <t>998766203</t>
  </si>
  <si>
    <t>Přesun hmot pro konstrukce truhlářské stanovený procentní sazbou (%) z ceny vodorovná dopravní vzdálenost do 50 m v objektech výšky přes 12 do 24 m</t>
  </si>
  <si>
    <t>174</t>
  </si>
  <si>
    <t>https://podminky.urs.cz/item/CS_URS_2022_01/998766203</t>
  </si>
  <si>
    <t>783</t>
  </si>
  <si>
    <t>Dokončovací práce - nátěry</t>
  </si>
  <si>
    <t>783806811</t>
  </si>
  <si>
    <t>Odstranění nátěrů z omítek oškrábáním</t>
  </si>
  <si>
    <t>176</t>
  </si>
  <si>
    <t>https://podminky.urs.cz/item/CS_URS_2022_01/783806811</t>
  </si>
  <si>
    <t>89</t>
  </si>
  <si>
    <t>783823133</t>
  </si>
  <si>
    <t>Penetrační nátěr omítek hladkých omítek hladkých, zrnitých tenkovrstvých nebo štukových stupně členitosti 1 a 2 silikátový</t>
  </si>
  <si>
    <t>178</t>
  </si>
  <si>
    <t>https://podminky.urs.cz/item/CS_URS_2022_01/783823133</t>
  </si>
  <si>
    <t>783827423</t>
  </si>
  <si>
    <t>Krycí (ochranný ) nátěr omítek dvojnásobný hladkých omítek hladkých, zrnitých tenkovrstvých nebo štukových stupně členitosti 1 a 2 silikátový</t>
  </si>
  <si>
    <t>180</t>
  </si>
  <si>
    <t>https://podminky.urs.cz/item/CS_URS_2022_01/783827423</t>
  </si>
  <si>
    <t>Poznámka k položce:_x000D_
Poznámka k položce: vysoce paropropustná sol-silikátová barva, se zvýšenou kryvostí</t>
  </si>
  <si>
    <t>784</t>
  </si>
  <si>
    <t>Dokončovací práce - malby a tapety</t>
  </si>
  <si>
    <t>91</t>
  </si>
  <si>
    <t>784181121</t>
  </si>
  <si>
    <t>Penetrace podkladu jednonásobná hloubková akrylátová bezbarvá v místnostech výšky do 3,80 m</t>
  </si>
  <si>
    <t>182</t>
  </si>
  <si>
    <t>https://podminky.urs.cz/item/CS_URS_2022_01/784181121</t>
  </si>
  <si>
    <t>Kolem výplní uvnitř budovy</t>
  </si>
  <si>
    <t>((1,12+1,12+1,56+1,56)*46)*0,35</t>
  </si>
  <si>
    <t>((0,97+0,97+1,39+1,39)*8)*0,35</t>
  </si>
  <si>
    <t>((0,75+0,75+1+1)*2)*0,35</t>
  </si>
  <si>
    <t>((0,96+0,96+0,51+0,51)*2)*0,35</t>
  </si>
  <si>
    <t>784211101</t>
  </si>
  <si>
    <t>Malby z malířských směsí oděruvzdorných za mokra dvojnásobné, bílé za mokra oděruvzdorné výborně v místnostech výšky do 3,80 m</t>
  </si>
  <si>
    <t>184</t>
  </si>
  <si>
    <t>https://podminky.urs.cz/item/CS_URS_2022_01/784211101</t>
  </si>
  <si>
    <t>VRN</t>
  </si>
  <si>
    <t>Vedlejší rozpočtové náklady</t>
  </si>
  <si>
    <t>VRN1</t>
  </si>
  <si>
    <t>Průzkumné, geodetické a projektové práce</t>
  </si>
  <si>
    <t>93</t>
  </si>
  <si>
    <t>013254000</t>
  </si>
  <si>
    <t>Dokumentace skutečného provedení stavby</t>
  </si>
  <si>
    <t>…</t>
  </si>
  <si>
    <t>186</t>
  </si>
  <si>
    <t>https://podminky.urs.cz/item/CS_URS_2022_01/013254000</t>
  </si>
  <si>
    <t>VRN3</t>
  </si>
  <si>
    <t>Zařízení staveniště</t>
  </si>
  <si>
    <t>030001000</t>
  </si>
  <si>
    <t>188</t>
  </si>
  <si>
    <t>https://podminky.urs.cz/item/CS_URS_2022_01/030001000</t>
  </si>
  <si>
    <t>95</t>
  </si>
  <si>
    <t>033002000/R</t>
  </si>
  <si>
    <t>Připojení a spotřeba energií staveniště</t>
  </si>
  <si>
    <t>190</t>
  </si>
  <si>
    <t>034002000</t>
  </si>
  <si>
    <t>Zabezpečení staveniště</t>
  </si>
  <si>
    <t>192</t>
  </si>
  <si>
    <t>https://podminky.urs.cz/item/CS_URS_2022_01/034002000</t>
  </si>
  <si>
    <t>VRN4</t>
  </si>
  <si>
    <t>Inženýrská činnost</t>
  </si>
  <si>
    <t>97</t>
  </si>
  <si>
    <t>045002000</t>
  </si>
  <si>
    <t>Kompletační a koordinační činnost</t>
  </si>
  <si>
    <t>194</t>
  </si>
  <si>
    <t>https://podminky.urs.cz/item/CS_URS_2022_01/045002000</t>
  </si>
  <si>
    <t>VRN9</t>
  </si>
  <si>
    <t>Ostatní náklady</t>
  </si>
  <si>
    <t>094002000</t>
  </si>
  <si>
    <t>Ostatní náklady související s výstavbou - náklady dle uvážení zhotovitele - např. průběžný úklid stavby, apod...</t>
  </si>
  <si>
    <t>196</t>
  </si>
  <si>
    <t>https://podminky.urs.cz/item/CS_URS_2022_01/094002000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</si>
  <si>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</si>
  <si>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</si>
  <si>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</si>
  <si>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</si>
  <si>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</si>
  <si>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</si>
  <si>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</si>
  <si>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</si>
  <si>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</si>
  <si>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</si>
  <si>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</si>
  <si>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</si>
  <si>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</si>
  <si>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</si>
  <si>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</si>
  <si>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</si>
  <si>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</si>
  <si>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</si>
  <si>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</si>
  <si>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</si>
  <si>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</si>
  <si>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</si>
  <si>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</si>
  <si>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</si>
  <si>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</si>
  <si>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</si>
  <si>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</si>
  <si>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</si>
  <si>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</si>
  <si>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</si>
  <si>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</si>
  <si>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</si>
  <si>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</si>
  <si>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</si>
  <si>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</si>
  <si>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</si>
  <si>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</si>
  <si>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</si>
  <si>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</si>
  <si>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</si>
  <si>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</si>
  <si>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</si>
  <si>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</si>
  <si>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</si>
  <si>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</si>
  <si>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</si>
  <si>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</si>
  <si>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</si>
  <si>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</si>
  <si>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</si>
  <si>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</si>
  <si>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</si>
  <si>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</si>
  <si>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</si>
  <si>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</si>
  <si>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</si>
  <si>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</si>
  <si>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</si>
  <si>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</si>
  <si>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</si>
  <si>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</si>
  <si>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</si>
  <si>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</si>
  <si>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</si>
  <si>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</si>
  <si>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</si>
  <si>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</si>
  <si>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</si>
  <si>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</si>
  <si>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</si>
  <si>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</si>
  <si>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</si>
  <si>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</si>
  <si>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</si>
  <si>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</si>
  <si>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</si>
  <si>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</si>
  <si>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</si>
  <si>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</si>
  <si>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</si>
  <si>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</si>
  <si>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</si>
  <si>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</si>
  <si>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</si>
  <si>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</si>
  <si>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</si>
  <si>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</si>
  <si>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</si>
  <si>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</si>
  <si>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</si>
  <si>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</si>
  <si>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</si>
  <si>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</si>
  <si>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</si>
  <si>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</si>
  <si>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</si>
  <si>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</si>
  <si>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</si>
  <si>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</si>
  <si>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</si>
  <si>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</si>
  <si>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</si>
  <si>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</si>
  <si>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</si>
  <si>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</si>
  <si>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</si>
  <si>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</si>
  <si>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</si>
  <si>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</si>
  <si>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</si>
  <si>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</si>
  <si>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</si>
  <si>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</si>
  <si>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</si>
  <si>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</si>
  <si>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</si>
  <si>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</si>
  <si>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</si>
  <si>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</si>
  <si>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</si>
  <si>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</si>
  <si>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</si>
  <si>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</si>
  <si>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</si>
  <si>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</si>
  <si>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</si>
  <si>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</si>
  <si>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</si>
  <si>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</si>
  <si>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</si>
  <si>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</si>
  <si>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</si>
  <si>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</si>
  <si>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</si>
  <si>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</si>
  <si>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</si>
  <si>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</si>
  <si>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</si>
  <si>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</si>
  <si>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</si>
  <si>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</si>
  <si>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</si>
  <si>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</si>
  <si>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</si>
  <si>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</si>
  <si>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</si>
  <si>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</si>
  <si>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</si>
  <si>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</si>
  <si>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</si>
  <si>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</si>
  <si>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</si>
  <si>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</si>
  <si>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</si>
  <si>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</si>
  <si>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</si>
  <si>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</si>
  <si>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</si>
  <si>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</si>
  <si>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</si>
  <si>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</si>
  <si>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</si>
  <si>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</si>
  <si>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</si>
  <si>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</si>
  <si>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</si>
  <si>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</si>
  <si>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</si>
  <si>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</si>
  <si>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</si>
  <si>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</si>
  <si>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</si>
  <si>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</si>
  <si>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</si>
  <si>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</si>
  <si>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</si>
  <si>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</si>
  <si>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</si>
  <si>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</si>
  <si>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</si>
  <si>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</si>
  <si>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</si>
  <si>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</si>
  <si>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</si>
  <si>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</si>
  <si>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CS ÚRS 2023 01</t>
  </si>
  <si>
    <t>Stavební úpravy, Zámecká 100, Staré Sedlo - Oprava fasády</t>
  </si>
  <si>
    <t>00 - Stavební úpravy, Zámecká 100, Staré Sedlo - Oprava fasády</t>
  </si>
  <si>
    <t>Staré Sedlo, Zámecká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</si>
</sst>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49" fontId="43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619991001" TargetMode="External"/><Relationship Id="rId18" Type="http://schemas.openxmlformats.org/officeDocument/2006/relationships/hyperlink" Target="https://podminky.urs.cz/item/CS_URS_2022_01/622311191" TargetMode="External"/><Relationship Id="rId26" Type="http://schemas.openxmlformats.org/officeDocument/2006/relationships/hyperlink" Target="https://podminky.urs.cz/item/CS_URS_2022_01/968062374" TargetMode="External"/><Relationship Id="rId39" Type="http://schemas.openxmlformats.org/officeDocument/2006/relationships/hyperlink" Target="https://podminky.urs.cz/item/CS_URS_2022_01/997002611" TargetMode="External"/><Relationship Id="rId21" Type="http://schemas.openxmlformats.org/officeDocument/2006/relationships/hyperlink" Target="https://podminky.urs.cz/item/CS_URS_2022_01/637311131" TargetMode="External"/><Relationship Id="rId34" Type="http://schemas.openxmlformats.org/officeDocument/2006/relationships/hyperlink" Target="https://podminky.urs.cz/item/CS_URS_2022_01/941211211" TargetMode="External"/><Relationship Id="rId42" Type="http://schemas.openxmlformats.org/officeDocument/2006/relationships/hyperlink" Target="https://podminky.urs.cz/item/CS_URS_2022_01/997013509" TargetMode="External"/><Relationship Id="rId47" Type="http://schemas.openxmlformats.org/officeDocument/2006/relationships/hyperlink" Target="https://podminky.urs.cz/item/CS_URS_2022_01/998018003" TargetMode="External"/><Relationship Id="rId50" Type="http://schemas.openxmlformats.org/officeDocument/2006/relationships/hyperlink" Target="https://podminky.urs.cz/item/CS_URS_2022_01/998742203" TargetMode="External"/><Relationship Id="rId55" Type="http://schemas.openxmlformats.org/officeDocument/2006/relationships/hyperlink" Target="https://podminky.urs.cz/item/CS_URS_2022_01/766441822" TargetMode="External"/><Relationship Id="rId63" Type="http://schemas.openxmlformats.org/officeDocument/2006/relationships/hyperlink" Target="https://podminky.urs.cz/item/CS_URS_2022_01/998766203" TargetMode="External"/><Relationship Id="rId68" Type="http://schemas.openxmlformats.org/officeDocument/2006/relationships/hyperlink" Target="https://podminky.urs.cz/item/CS_URS_2022_01/784211101" TargetMode="External"/><Relationship Id="rId7" Type="http://schemas.openxmlformats.org/officeDocument/2006/relationships/hyperlink" Target="https://podminky.urs.cz/item/CS_URS_2022_01/162751119" TargetMode="External"/><Relationship Id="rId71" Type="http://schemas.openxmlformats.org/officeDocument/2006/relationships/hyperlink" Target="https://podminky.urs.cz/item/CS_URS_2022_01/034002000" TargetMode="External"/><Relationship Id="rId2" Type="http://schemas.openxmlformats.org/officeDocument/2006/relationships/hyperlink" Target="https://podminky.urs.cz/item/CS_URS_2022_01/132212131" TargetMode="External"/><Relationship Id="rId16" Type="http://schemas.openxmlformats.org/officeDocument/2006/relationships/hyperlink" Target="https://podminky.urs.cz/item/CS_URS_2022_01/622131100" TargetMode="External"/><Relationship Id="rId29" Type="http://schemas.openxmlformats.org/officeDocument/2006/relationships/hyperlink" Target="https://podminky.urs.cz/item/CS_URS_2022_01/978035115" TargetMode="External"/><Relationship Id="rId11" Type="http://schemas.openxmlformats.org/officeDocument/2006/relationships/hyperlink" Target="https://podminky.urs.cz/item/CS_URS_2022_01/211971110" TargetMode="External"/><Relationship Id="rId24" Type="http://schemas.openxmlformats.org/officeDocument/2006/relationships/hyperlink" Target="https://podminky.urs.cz/item/CS_URS_2022_01/967033962" TargetMode="External"/><Relationship Id="rId32" Type="http://schemas.openxmlformats.org/officeDocument/2006/relationships/hyperlink" Target="https://podminky.urs.cz/item/CS_URS_2022_01/941211111" TargetMode="External"/><Relationship Id="rId37" Type="http://schemas.openxmlformats.org/officeDocument/2006/relationships/hyperlink" Target="https://podminky.urs.cz/item/CS_URS_2022_01/949101111" TargetMode="External"/><Relationship Id="rId40" Type="http://schemas.openxmlformats.org/officeDocument/2006/relationships/hyperlink" Target="https://podminky.urs.cz/item/CS_URS_2022_01/997013215" TargetMode="External"/><Relationship Id="rId45" Type="http://schemas.openxmlformats.org/officeDocument/2006/relationships/hyperlink" Target="https://podminky.urs.cz/item/CS_URS_2022_01/997013631" TargetMode="External"/><Relationship Id="rId53" Type="http://schemas.openxmlformats.org/officeDocument/2006/relationships/hyperlink" Target="https://podminky.urs.cz/item/CS_URS_2022_01/998764203" TargetMode="External"/><Relationship Id="rId58" Type="http://schemas.openxmlformats.org/officeDocument/2006/relationships/hyperlink" Target="https://podminky.urs.cz/item/CS_URS_2022_01/766621435" TargetMode="External"/><Relationship Id="rId66" Type="http://schemas.openxmlformats.org/officeDocument/2006/relationships/hyperlink" Target="https://podminky.urs.cz/item/CS_URS_2022_01/783827423" TargetMode="External"/><Relationship Id="rId74" Type="http://schemas.openxmlformats.org/officeDocument/2006/relationships/drawing" Target="../drawings/drawing2.xml"/><Relationship Id="rId5" Type="http://schemas.openxmlformats.org/officeDocument/2006/relationships/hyperlink" Target="https://podminky.urs.cz/item/CS_URS_2022_01/167111101" TargetMode="External"/><Relationship Id="rId15" Type="http://schemas.openxmlformats.org/officeDocument/2006/relationships/hyperlink" Target="https://podminky.urs.cz/item/CS_URS_2022_01/629995101" TargetMode="External"/><Relationship Id="rId23" Type="http://schemas.openxmlformats.org/officeDocument/2006/relationships/hyperlink" Target="https://podminky.urs.cz/item/CS_URS_2022_01/965049111" TargetMode="External"/><Relationship Id="rId28" Type="http://schemas.openxmlformats.org/officeDocument/2006/relationships/hyperlink" Target="https://podminky.urs.cz/item/CS_URS_2022_01/978015391" TargetMode="External"/><Relationship Id="rId36" Type="http://schemas.openxmlformats.org/officeDocument/2006/relationships/hyperlink" Target="https://podminky.urs.cz/item/CS_URS_2022_01/941211812" TargetMode="External"/><Relationship Id="rId49" Type="http://schemas.openxmlformats.org/officeDocument/2006/relationships/hyperlink" Target="https://podminky.urs.cz/item/CS_URS_2022_01/998741203" TargetMode="External"/><Relationship Id="rId57" Type="http://schemas.openxmlformats.org/officeDocument/2006/relationships/hyperlink" Target="https://podminky.urs.cz/item/CS_URS_2022_01/766621112" TargetMode="External"/><Relationship Id="rId61" Type="http://schemas.openxmlformats.org/officeDocument/2006/relationships/hyperlink" Target="https://podminky.urs.cz/item/CS_URS_2022_01/766694121" TargetMode="External"/><Relationship Id="rId10" Type="http://schemas.openxmlformats.org/officeDocument/2006/relationships/hyperlink" Target="https://podminky.urs.cz/item/CS_URS_2022_01/212755214" TargetMode="External"/><Relationship Id="rId19" Type="http://schemas.openxmlformats.org/officeDocument/2006/relationships/hyperlink" Target="https://podminky.urs.cz/item/CS_URS_2022_01/622143004" TargetMode="External"/><Relationship Id="rId31" Type="http://schemas.openxmlformats.org/officeDocument/2006/relationships/hyperlink" Target="https://podminky.urs.cz/item/CS_URS_2022_01/919735112" TargetMode="External"/><Relationship Id="rId44" Type="http://schemas.openxmlformats.org/officeDocument/2006/relationships/hyperlink" Target="https://podminky.urs.cz/item/CS_URS_2022_01/997013603" TargetMode="External"/><Relationship Id="rId52" Type="http://schemas.openxmlformats.org/officeDocument/2006/relationships/hyperlink" Target="https://podminky.urs.cz/item/CS_URS_2022_01/764002851" TargetMode="External"/><Relationship Id="rId60" Type="http://schemas.openxmlformats.org/officeDocument/2006/relationships/hyperlink" Target="https://podminky.urs.cz/item/CS_URS_2022_01/766629214" TargetMode="External"/><Relationship Id="rId65" Type="http://schemas.openxmlformats.org/officeDocument/2006/relationships/hyperlink" Target="https://podminky.urs.cz/item/CS_URS_2022_01/783823133" TargetMode="External"/><Relationship Id="rId73" Type="http://schemas.openxmlformats.org/officeDocument/2006/relationships/hyperlink" Target="https://podminky.urs.cz/item/CS_URS_2022_01/094002000" TargetMode="External"/><Relationship Id="rId4" Type="http://schemas.openxmlformats.org/officeDocument/2006/relationships/hyperlink" Target="https://podminky.urs.cz/item/CS_URS_2022_01/162211319" TargetMode="External"/><Relationship Id="rId9" Type="http://schemas.openxmlformats.org/officeDocument/2006/relationships/hyperlink" Target="https://podminky.urs.cz/item/CS_URS_2022_01/171201221" TargetMode="External"/><Relationship Id="rId14" Type="http://schemas.openxmlformats.org/officeDocument/2006/relationships/hyperlink" Target="https://podminky.urs.cz/item/CS_URS_2022_01/619995001" TargetMode="External"/><Relationship Id="rId22" Type="http://schemas.openxmlformats.org/officeDocument/2006/relationships/hyperlink" Target="https://podminky.urs.cz/item/CS_URS_2022_01/965042141" TargetMode="External"/><Relationship Id="rId27" Type="http://schemas.openxmlformats.org/officeDocument/2006/relationships/hyperlink" Target="https://podminky.urs.cz/item/CS_URS_2022_01/978015341" TargetMode="External"/><Relationship Id="rId30" Type="http://schemas.openxmlformats.org/officeDocument/2006/relationships/hyperlink" Target="https://podminky.urs.cz/item/CS_URS_2022_01/985141111" TargetMode="External"/><Relationship Id="rId35" Type="http://schemas.openxmlformats.org/officeDocument/2006/relationships/hyperlink" Target="https://podminky.urs.cz/item/CS_URS_2022_01/941211811" TargetMode="External"/><Relationship Id="rId43" Type="http://schemas.openxmlformats.org/officeDocument/2006/relationships/hyperlink" Target="https://podminky.urs.cz/item/CS_URS_2022_01/997013602" TargetMode="External"/><Relationship Id="rId48" Type="http://schemas.openxmlformats.org/officeDocument/2006/relationships/hyperlink" Target="https://podminky.urs.cz/item/CS_URS_2022_01/998713203" TargetMode="External"/><Relationship Id="rId56" Type="http://schemas.openxmlformats.org/officeDocument/2006/relationships/hyperlink" Target="https://podminky.urs.cz/item/CS_URS_2022_01/766621111" TargetMode="External"/><Relationship Id="rId64" Type="http://schemas.openxmlformats.org/officeDocument/2006/relationships/hyperlink" Target="https://podminky.urs.cz/item/CS_URS_2022_01/783806811" TargetMode="External"/><Relationship Id="rId69" Type="http://schemas.openxmlformats.org/officeDocument/2006/relationships/hyperlink" Target="https://podminky.urs.cz/item/CS_URS_2022_01/013254000" TargetMode="External"/><Relationship Id="rId8" Type="http://schemas.openxmlformats.org/officeDocument/2006/relationships/hyperlink" Target="https://podminky.urs.cz/item/CS_URS_2022_01/171251201" TargetMode="External"/><Relationship Id="rId51" Type="http://schemas.openxmlformats.org/officeDocument/2006/relationships/hyperlink" Target="https://podminky.urs.cz/item/CS_URS_2022_01/762430832" TargetMode="External"/><Relationship Id="rId72" Type="http://schemas.openxmlformats.org/officeDocument/2006/relationships/hyperlink" Target="https://podminky.urs.cz/item/CS_URS_2022_01/045002000" TargetMode="External"/><Relationship Id="rId3" Type="http://schemas.openxmlformats.org/officeDocument/2006/relationships/hyperlink" Target="https://podminky.urs.cz/item/CS_URS_2022_01/162211311" TargetMode="External"/><Relationship Id="rId12" Type="http://schemas.openxmlformats.org/officeDocument/2006/relationships/hyperlink" Target="https://podminky.urs.cz/item/CS_URS_2022_01/629991011" TargetMode="External"/><Relationship Id="rId17" Type="http://schemas.openxmlformats.org/officeDocument/2006/relationships/hyperlink" Target="https://podminky.urs.cz/item/CS_URS_2022_01/622311121" TargetMode="External"/><Relationship Id="rId25" Type="http://schemas.openxmlformats.org/officeDocument/2006/relationships/hyperlink" Target="https://podminky.urs.cz/item/CS_URS_2022_01/968062355" TargetMode="External"/><Relationship Id="rId33" Type="http://schemas.openxmlformats.org/officeDocument/2006/relationships/hyperlink" Target="https://podminky.urs.cz/item/CS_URS_2022_01/941211112" TargetMode="External"/><Relationship Id="rId38" Type="http://schemas.openxmlformats.org/officeDocument/2006/relationships/hyperlink" Target="https://podminky.urs.cz/item/CS_URS_2022_01/952901111" TargetMode="External"/><Relationship Id="rId46" Type="http://schemas.openxmlformats.org/officeDocument/2006/relationships/hyperlink" Target="https://podminky.urs.cz/item/CS_URS_2022_01/997013645" TargetMode="External"/><Relationship Id="rId59" Type="http://schemas.openxmlformats.org/officeDocument/2006/relationships/hyperlink" Target="https://podminky.urs.cz/item/CS_URS_2022_01/766621622" TargetMode="External"/><Relationship Id="rId67" Type="http://schemas.openxmlformats.org/officeDocument/2006/relationships/hyperlink" Target="https://podminky.urs.cz/item/CS_URS_2022_01/784181121" TargetMode="External"/><Relationship Id="rId20" Type="http://schemas.openxmlformats.org/officeDocument/2006/relationships/hyperlink" Target="https://podminky.urs.cz/item/CS_URS_2022_01/637121112" TargetMode="External"/><Relationship Id="rId41" Type="http://schemas.openxmlformats.org/officeDocument/2006/relationships/hyperlink" Target="https://podminky.urs.cz/item/CS_URS_2022_01/997013501" TargetMode="External"/><Relationship Id="rId54" Type="http://schemas.openxmlformats.org/officeDocument/2006/relationships/hyperlink" Target="https://podminky.urs.cz/item/CS_URS_2022_01/766441812" TargetMode="External"/><Relationship Id="rId62" Type="http://schemas.openxmlformats.org/officeDocument/2006/relationships/hyperlink" Target="https://podminky.urs.cz/item/CS_URS_2022_01/766694122" TargetMode="External"/><Relationship Id="rId70" Type="http://schemas.openxmlformats.org/officeDocument/2006/relationships/hyperlink" Target="https://podminky.urs.cz/item/CS_URS_2022_01/030001000" TargetMode="External"/><Relationship Id="rId1" Type="http://schemas.openxmlformats.org/officeDocument/2006/relationships/hyperlink" Target="https://podminky.urs.cz/item/CS_URS_2022_01/113107142" TargetMode="External"/><Relationship Id="rId6" Type="http://schemas.openxmlformats.org/officeDocument/2006/relationships/hyperlink" Target="https://podminky.urs.cz/item/CS_URS_2022_01/16275111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Q8" sqref="Q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84" t="s">
        <v>6</v>
      </c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S2" s="18" t="s">
        <v>7</v>
      </c>
      <c r="BT2" s="18" t="s">
        <v>8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ht="24.95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ht="12" customHeight="1">
      <c r="B5" s="21"/>
      <c r="D5" s="25" t="s">
        <v>14</v>
      </c>
      <c r="K5" s="270" t="s">
        <v>15</v>
      </c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R5" s="21"/>
      <c r="BE5" s="267" t="s">
        <v>16</v>
      </c>
      <c r="BS5" s="18" t="s">
        <v>7</v>
      </c>
    </row>
    <row r="6" spans="1:74" ht="36.950000000000003" customHeight="1">
      <c r="B6" s="21"/>
      <c r="D6" s="27" t="s">
        <v>17</v>
      </c>
      <c r="K6" s="272" t="s">
        <v>846</v>
      </c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R6" s="21"/>
      <c r="BE6" s="268"/>
      <c r="BS6" s="18" t="s">
        <v>7</v>
      </c>
    </row>
    <row r="7" spans="1:74" ht="12" customHeight="1">
      <c r="B7" s="21"/>
      <c r="D7" s="28" t="s">
        <v>18</v>
      </c>
      <c r="K7" s="26" t="s">
        <v>3</v>
      </c>
      <c r="AK7" s="28" t="s">
        <v>19</v>
      </c>
      <c r="AN7" s="26" t="s">
        <v>3</v>
      </c>
      <c r="AR7" s="21"/>
      <c r="BE7" s="268"/>
      <c r="BS7" s="18" t="s">
        <v>7</v>
      </c>
    </row>
    <row r="8" spans="1:74" ht="12" customHeight="1">
      <c r="B8" s="21"/>
      <c r="D8" s="28" t="s">
        <v>20</v>
      </c>
      <c r="K8" s="26" t="s">
        <v>848</v>
      </c>
      <c r="AK8" s="28" t="s">
        <v>21</v>
      </c>
      <c r="AN8" s="29" t="s">
        <v>22</v>
      </c>
      <c r="AR8" s="21"/>
      <c r="BE8" s="268"/>
      <c r="BS8" s="18" t="s">
        <v>7</v>
      </c>
    </row>
    <row r="9" spans="1:74" ht="14.45" customHeight="1">
      <c r="B9" s="21"/>
      <c r="AR9" s="21"/>
      <c r="BE9" s="268"/>
      <c r="BS9" s="18" t="s">
        <v>7</v>
      </c>
    </row>
    <row r="10" spans="1:74" ht="12" customHeight="1">
      <c r="B10" s="21"/>
      <c r="D10" s="28" t="s">
        <v>23</v>
      </c>
      <c r="AK10" s="28" t="s">
        <v>24</v>
      </c>
      <c r="AN10" s="26" t="s">
        <v>3</v>
      </c>
      <c r="AR10" s="21"/>
      <c r="BE10" s="268"/>
      <c r="BS10" s="18" t="s">
        <v>7</v>
      </c>
    </row>
    <row r="11" spans="1:74" ht="18.399999999999999" customHeight="1">
      <c r="B11" s="21"/>
      <c r="E11" s="26" t="s">
        <v>25</v>
      </c>
      <c r="AK11" s="28" t="s">
        <v>26</v>
      </c>
      <c r="AN11" s="26" t="s">
        <v>3</v>
      </c>
      <c r="AR11" s="21"/>
      <c r="BE11" s="268"/>
      <c r="BS11" s="18" t="s">
        <v>7</v>
      </c>
    </row>
    <row r="12" spans="1:74" ht="6.95" customHeight="1">
      <c r="B12" s="21"/>
      <c r="AR12" s="21"/>
      <c r="BE12" s="268"/>
      <c r="BS12" s="18" t="s">
        <v>7</v>
      </c>
    </row>
    <row r="13" spans="1:74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68"/>
      <c r="BS13" s="18" t="s">
        <v>7</v>
      </c>
    </row>
    <row r="14" spans="1:74" ht="12.75">
      <c r="B14" s="21"/>
      <c r="E14" s="273" t="s">
        <v>28</v>
      </c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8" t="s">
        <v>26</v>
      </c>
      <c r="AN14" s="30" t="s">
        <v>28</v>
      </c>
      <c r="AR14" s="21"/>
      <c r="BE14" s="268"/>
      <c r="BS14" s="18" t="s">
        <v>7</v>
      </c>
    </row>
    <row r="15" spans="1:74" ht="6.95" customHeight="1">
      <c r="B15" s="21"/>
      <c r="AR15" s="21"/>
      <c r="BE15" s="268"/>
      <c r="BS15" s="18" t="s">
        <v>4</v>
      </c>
    </row>
    <row r="16" spans="1:74" ht="12" customHeight="1">
      <c r="B16" s="21"/>
      <c r="D16" s="28" t="s">
        <v>29</v>
      </c>
      <c r="AK16" s="28" t="s">
        <v>24</v>
      </c>
      <c r="AN16" s="26" t="s">
        <v>3</v>
      </c>
      <c r="AR16" s="21"/>
      <c r="BE16" s="268"/>
      <c r="BS16" s="18" t="s">
        <v>4</v>
      </c>
    </row>
    <row r="17" spans="2:71" ht="18.399999999999999" customHeight="1">
      <c r="B17" s="21"/>
      <c r="E17" s="26" t="s">
        <v>30</v>
      </c>
      <c r="AK17" s="28" t="s">
        <v>26</v>
      </c>
      <c r="AN17" s="26" t="s">
        <v>3</v>
      </c>
      <c r="AR17" s="21"/>
      <c r="BE17" s="268"/>
      <c r="BS17" s="18" t="s">
        <v>4</v>
      </c>
    </row>
    <row r="18" spans="2:71" ht="6.95" customHeight="1">
      <c r="B18" s="21"/>
      <c r="AR18" s="21"/>
      <c r="BE18" s="268"/>
      <c r="BS18" s="18" t="s">
        <v>7</v>
      </c>
    </row>
    <row r="19" spans="2:71" ht="12" customHeight="1">
      <c r="B19" s="21"/>
      <c r="D19" s="28" t="s">
        <v>31</v>
      </c>
      <c r="AK19" s="28" t="s">
        <v>24</v>
      </c>
      <c r="AN19" s="26" t="s">
        <v>3</v>
      </c>
      <c r="AR19" s="21"/>
      <c r="BE19" s="268"/>
      <c r="BS19" s="18" t="s">
        <v>7</v>
      </c>
    </row>
    <row r="20" spans="2:71" ht="18.399999999999999" customHeight="1">
      <c r="B20" s="21"/>
      <c r="E20" s="26" t="s">
        <v>32</v>
      </c>
      <c r="AK20" s="28" t="s">
        <v>26</v>
      </c>
      <c r="AN20" s="26" t="s">
        <v>3</v>
      </c>
      <c r="AR20" s="21"/>
      <c r="BE20" s="268"/>
      <c r="BS20" s="18" t="s">
        <v>4</v>
      </c>
    </row>
    <row r="21" spans="2:71" ht="6.95" customHeight="1">
      <c r="B21" s="21"/>
      <c r="AR21" s="21"/>
      <c r="BE21" s="268"/>
    </row>
    <row r="22" spans="2:71" ht="12" customHeight="1">
      <c r="B22" s="21"/>
      <c r="D22" s="28" t="s">
        <v>33</v>
      </c>
      <c r="AR22" s="21"/>
      <c r="BE22" s="268"/>
    </row>
    <row r="23" spans="2:71" ht="47.25" customHeight="1">
      <c r="B23" s="21"/>
      <c r="E23" s="275" t="s">
        <v>34</v>
      </c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R23" s="21"/>
      <c r="BE23" s="268"/>
    </row>
    <row r="24" spans="2:71" ht="6.95" customHeight="1">
      <c r="B24" s="21"/>
      <c r="AR24" s="21"/>
      <c r="BE24" s="268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8"/>
    </row>
    <row r="26" spans="2:71" s="1" customFormat="1" ht="25.9" customHeight="1">
      <c r="B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6">
        <f>ROUND(AG54,2)</f>
        <v>0</v>
      </c>
      <c r="AL26" s="277"/>
      <c r="AM26" s="277"/>
      <c r="AN26" s="277"/>
      <c r="AO26" s="277"/>
      <c r="AR26" s="33"/>
      <c r="BE26" s="268"/>
    </row>
    <row r="27" spans="2:71" s="1" customFormat="1" ht="6.95" customHeight="1">
      <c r="B27" s="33"/>
      <c r="AR27" s="33"/>
      <c r="BE27" s="268"/>
    </row>
    <row r="28" spans="2:71" s="1" customFormat="1" ht="12.75">
      <c r="B28" s="33"/>
      <c r="L28" s="278" t="s">
        <v>36</v>
      </c>
      <c r="M28" s="278"/>
      <c r="N28" s="278"/>
      <c r="O28" s="278"/>
      <c r="P28" s="278"/>
      <c r="W28" s="278" t="s">
        <v>37</v>
      </c>
      <c r="X28" s="278"/>
      <c r="Y28" s="278"/>
      <c r="Z28" s="278"/>
      <c r="AA28" s="278"/>
      <c r="AB28" s="278"/>
      <c r="AC28" s="278"/>
      <c r="AD28" s="278"/>
      <c r="AE28" s="278"/>
      <c r="AK28" s="278" t="s">
        <v>38</v>
      </c>
      <c r="AL28" s="278"/>
      <c r="AM28" s="278"/>
      <c r="AN28" s="278"/>
      <c r="AO28" s="278"/>
      <c r="AR28" s="33"/>
      <c r="BE28" s="268"/>
    </row>
    <row r="29" spans="2:71" s="2" customFormat="1" ht="14.45" customHeight="1">
      <c r="B29" s="37"/>
      <c r="D29" s="28" t="s">
        <v>39</v>
      </c>
      <c r="F29" s="28" t="s">
        <v>40</v>
      </c>
      <c r="L29" s="266">
        <v>0.21</v>
      </c>
      <c r="M29" s="265"/>
      <c r="N29" s="265"/>
      <c r="O29" s="265"/>
      <c r="P29" s="265"/>
      <c r="W29" s="264">
        <f>ROUND(AZ54, 2)</f>
        <v>0</v>
      </c>
      <c r="X29" s="265"/>
      <c r="Y29" s="265"/>
      <c r="Z29" s="265"/>
      <c r="AA29" s="265"/>
      <c r="AB29" s="265"/>
      <c r="AC29" s="265"/>
      <c r="AD29" s="265"/>
      <c r="AE29" s="265"/>
      <c r="AK29" s="264">
        <f>ROUND(AV54, 2)</f>
        <v>0</v>
      </c>
      <c r="AL29" s="265"/>
      <c r="AM29" s="265"/>
      <c r="AN29" s="265"/>
      <c r="AO29" s="265"/>
      <c r="AR29" s="37"/>
      <c r="BE29" s="269"/>
    </row>
    <row r="30" spans="2:71" s="2" customFormat="1" ht="14.45" customHeight="1">
      <c r="B30" s="37"/>
      <c r="F30" s="28" t="s">
        <v>41</v>
      </c>
      <c r="L30" s="266">
        <v>0.15</v>
      </c>
      <c r="M30" s="265"/>
      <c r="N30" s="265"/>
      <c r="O30" s="265"/>
      <c r="P30" s="265"/>
      <c r="W30" s="264">
        <f>ROUND(BA54, 2)</f>
        <v>0</v>
      </c>
      <c r="X30" s="265"/>
      <c r="Y30" s="265"/>
      <c r="Z30" s="265"/>
      <c r="AA30" s="265"/>
      <c r="AB30" s="265"/>
      <c r="AC30" s="265"/>
      <c r="AD30" s="265"/>
      <c r="AE30" s="265"/>
      <c r="AK30" s="264">
        <f>ROUND(AW54, 2)</f>
        <v>0</v>
      </c>
      <c r="AL30" s="265"/>
      <c r="AM30" s="265"/>
      <c r="AN30" s="265"/>
      <c r="AO30" s="265"/>
      <c r="AR30" s="37"/>
      <c r="BE30" s="269"/>
    </row>
    <row r="31" spans="2:71" s="2" customFormat="1" ht="14.45" hidden="1" customHeight="1">
      <c r="B31" s="37"/>
      <c r="F31" s="28" t="s">
        <v>42</v>
      </c>
      <c r="L31" s="266">
        <v>0.21</v>
      </c>
      <c r="M31" s="265"/>
      <c r="N31" s="265"/>
      <c r="O31" s="265"/>
      <c r="P31" s="265"/>
      <c r="W31" s="264">
        <f>ROUND(BB54, 2)</f>
        <v>0</v>
      </c>
      <c r="X31" s="265"/>
      <c r="Y31" s="265"/>
      <c r="Z31" s="265"/>
      <c r="AA31" s="265"/>
      <c r="AB31" s="265"/>
      <c r="AC31" s="265"/>
      <c r="AD31" s="265"/>
      <c r="AE31" s="265"/>
      <c r="AK31" s="264">
        <v>0</v>
      </c>
      <c r="AL31" s="265"/>
      <c r="AM31" s="265"/>
      <c r="AN31" s="265"/>
      <c r="AO31" s="265"/>
      <c r="AR31" s="37"/>
      <c r="BE31" s="269"/>
    </row>
    <row r="32" spans="2:71" s="2" customFormat="1" ht="14.45" hidden="1" customHeight="1">
      <c r="B32" s="37"/>
      <c r="F32" s="28" t="s">
        <v>43</v>
      </c>
      <c r="L32" s="266">
        <v>0.15</v>
      </c>
      <c r="M32" s="265"/>
      <c r="N32" s="265"/>
      <c r="O32" s="265"/>
      <c r="P32" s="265"/>
      <c r="W32" s="264">
        <f>ROUND(BC54, 2)</f>
        <v>0</v>
      </c>
      <c r="X32" s="265"/>
      <c r="Y32" s="265"/>
      <c r="Z32" s="265"/>
      <c r="AA32" s="265"/>
      <c r="AB32" s="265"/>
      <c r="AC32" s="265"/>
      <c r="AD32" s="265"/>
      <c r="AE32" s="265"/>
      <c r="AK32" s="264">
        <v>0</v>
      </c>
      <c r="AL32" s="265"/>
      <c r="AM32" s="265"/>
      <c r="AN32" s="265"/>
      <c r="AO32" s="265"/>
      <c r="AR32" s="37"/>
      <c r="BE32" s="269"/>
    </row>
    <row r="33" spans="2:44" s="2" customFormat="1" ht="14.45" hidden="1" customHeight="1">
      <c r="B33" s="37"/>
      <c r="F33" s="28" t="s">
        <v>44</v>
      </c>
      <c r="L33" s="266">
        <v>0</v>
      </c>
      <c r="M33" s="265"/>
      <c r="N33" s="265"/>
      <c r="O33" s="265"/>
      <c r="P33" s="265"/>
      <c r="W33" s="264">
        <f>ROUND(BD54, 2)</f>
        <v>0</v>
      </c>
      <c r="X33" s="265"/>
      <c r="Y33" s="265"/>
      <c r="Z33" s="265"/>
      <c r="AA33" s="265"/>
      <c r="AB33" s="265"/>
      <c r="AC33" s="265"/>
      <c r="AD33" s="265"/>
      <c r="AE33" s="265"/>
      <c r="AK33" s="264">
        <v>0</v>
      </c>
      <c r="AL33" s="265"/>
      <c r="AM33" s="265"/>
      <c r="AN33" s="265"/>
      <c r="AO33" s="265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46</v>
      </c>
      <c r="U35" s="40"/>
      <c r="V35" s="40"/>
      <c r="W35" s="40"/>
      <c r="X35" s="298" t="s">
        <v>47</v>
      </c>
      <c r="Y35" s="299"/>
      <c r="Z35" s="299"/>
      <c r="AA35" s="299"/>
      <c r="AB35" s="299"/>
      <c r="AC35" s="40"/>
      <c r="AD35" s="40"/>
      <c r="AE35" s="40"/>
      <c r="AF35" s="40"/>
      <c r="AG35" s="40"/>
      <c r="AH35" s="40"/>
      <c r="AI35" s="40"/>
      <c r="AJ35" s="40"/>
      <c r="AK35" s="300">
        <f>SUM(AK26:AK33)</f>
        <v>0</v>
      </c>
      <c r="AL35" s="299"/>
      <c r="AM35" s="299"/>
      <c r="AN35" s="299"/>
      <c r="AO35" s="301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48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14</v>
      </c>
      <c r="L44" s="3" t="str">
        <f>K5</f>
        <v>00</v>
      </c>
      <c r="AR44" s="46"/>
    </row>
    <row r="45" spans="2:44" s="4" customFormat="1" ht="36.950000000000003" customHeight="1">
      <c r="B45" s="47"/>
      <c r="C45" s="48" t="s">
        <v>17</v>
      </c>
      <c r="L45" s="289" t="str">
        <f>K6</f>
        <v>Stavební úpravy, Zámecká 100, Staré Sedlo - Oprava fasády</v>
      </c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90"/>
      <c r="AO45" s="290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20</v>
      </c>
      <c r="L47" s="49" t="str">
        <f>IF(K8="","",K8)</f>
        <v>Staré Sedlo, Zámecká 100</v>
      </c>
      <c r="AI47" s="28" t="s">
        <v>21</v>
      </c>
      <c r="AM47" s="291" t="str">
        <f>IF(AN8= "","",AN8)</f>
        <v>20. 4. 2023</v>
      </c>
      <c r="AN47" s="291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23</v>
      </c>
      <c r="L49" s="3" t="str">
        <f>IF(E11= "","",E11)</f>
        <v>Obec Staré Sedlo</v>
      </c>
      <c r="AI49" s="28" t="s">
        <v>29</v>
      </c>
      <c r="AM49" s="292" t="str">
        <f>IF(E17="","",E17)</f>
        <v>Ing.Pavel Heinz</v>
      </c>
      <c r="AN49" s="293"/>
      <c r="AO49" s="293"/>
      <c r="AP49" s="293"/>
      <c r="AR49" s="33"/>
      <c r="AS49" s="294" t="s">
        <v>49</v>
      </c>
      <c r="AT49" s="295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27</v>
      </c>
      <c r="L50" s="3" t="str">
        <f>IF(E14= "Vyplň údaj","",E14)</f>
        <v/>
      </c>
      <c r="AI50" s="28" t="s">
        <v>31</v>
      </c>
      <c r="AM50" s="292" t="str">
        <f>IF(E20="","",E20)</f>
        <v>Michal Kubelka</v>
      </c>
      <c r="AN50" s="293"/>
      <c r="AO50" s="293"/>
      <c r="AP50" s="293"/>
      <c r="AR50" s="33"/>
      <c r="AS50" s="296"/>
      <c r="AT50" s="297"/>
      <c r="BD50" s="54"/>
    </row>
    <row r="51" spans="1:91" s="1" customFormat="1" ht="10.9" customHeight="1">
      <c r="B51" s="33"/>
      <c r="AR51" s="33"/>
      <c r="AS51" s="296"/>
      <c r="AT51" s="297"/>
      <c r="BD51" s="54"/>
    </row>
    <row r="52" spans="1:91" s="1" customFormat="1" ht="29.25" customHeight="1">
      <c r="B52" s="33"/>
      <c r="C52" s="285" t="s">
        <v>50</v>
      </c>
      <c r="D52" s="286"/>
      <c r="E52" s="286"/>
      <c r="F52" s="286"/>
      <c r="G52" s="286"/>
      <c r="H52" s="55"/>
      <c r="I52" s="287" t="s">
        <v>51</v>
      </c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8" t="s">
        <v>52</v>
      </c>
      <c r="AH52" s="286"/>
      <c r="AI52" s="286"/>
      <c r="AJ52" s="286"/>
      <c r="AK52" s="286"/>
      <c r="AL52" s="286"/>
      <c r="AM52" s="286"/>
      <c r="AN52" s="287" t="s">
        <v>53</v>
      </c>
      <c r="AO52" s="286"/>
      <c r="AP52" s="286"/>
      <c r="AQ52" s="56" t="s">
        <v>54</v>
      </c>
      <c r="AR52" s="33"/>
      <c r="AS52" s="57" t="s">
        <v>55</v>
      </c>
      <c r="AT52" s="58" t="s">
        <v>56</v>
      </c>
      <c r="AU52" s="58" t="s">
        <v>57</v>
      </c>
      <c r="AV52" s="58" t="s">
        <v>58</v>
      </c>
      <c r="AW52" s="58" t="s">
        <v>59</v>
      </c>
      <c r="AX52" s="58" t="s">
        <v>60</v>
      </c>
      <c r="AY52" s="58" t="s">
        <v>61</v>
      </c>
      <c r="AZ52" s="58" t="s">
        <v>62</v>
      </c>
      <c r="BA52" s="58" t="s">
        <v>63</v>
      </c>
      <c r="BB52" s="58" t="s">
        <v>64</v>
      </c>
      <c r="BC52" s="58" t="s">
        <v>65</v>
      </c>
      <c r="BD52" s="59" t="s">
        <v>66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67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82">
        <f>ROUND(AG55,2)</f>
        <v>0</v>
      </c>
      <c r="AH54" s="282"/>
      <c r="AI54" s="282"/>
      <c r="AJ54" s="282"/>
      <c r="AK54" s="282"/>
      <c r="AL54" s="282"/>
      <c r="AM54" s="282"/>
      <c r="AN54" s="283">
        <f>SUM(AG54,AT54)</f>
        <v>0</v>
      </c>
      <c r="AO54" s="283"/>
      <c r="AP54" s="283"/>
      <c r="AQ54" s="65" t="s">
        <v>3</v>
      </c>
      <c r="AR54" s="61"/>
      <c r="AS54" s="66">
        <f>ROUND(AS55,2)</f>
        <v>0</v>
      </c>
      <c r="AT54" s="67">
        <f>ROUND(SUM(AV54:AW54),2)</f>
        <v>0</v>
      </c>
      <c r="AU54" s="68">
        <f>ROUND(AU55,5)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ROUND(AZ55,2)</f>
        <v>0</v>
      </c>
      <c r="BA54" s="67">
        <f>ROUND(BA55,2)</f>
        <v>0</v>
      </c>
      <c r="BB54" s="67">
        <f>ROUND(BB55,2)</f>
        <v>0</v>
      </c>
      <c r="BC54" s="67">
        <f>ROUND(BC55,2)</f>
        <v>0</v>
      </c>
      <c r="BD54" s="69">
        <f>ROUND(BD55,2)</f>
        <v>0</v>
      </c>
      <c r="BS54" s="70" t="s">
        <v>68</v>
      </c>
      <c r="BT54" s="70" t="s">
        <v>69</v>
      </c>
      <c r="BU54" s="71" t="s">
        <v>70</v>
      </c>
      <c r="BV54" s="70" t="s">
        <v>71</v>
      </c>
      <c r="BW54" s="70" t="s">
        <v>5</v>
      </c>
      <c r="BX54" s="70" t="s">
        <v>72</v>
      </c>
      <c r="CL54" s="70" t="s">
        <v>3</v>
      </c>
    </row>
    <row r="55" spans="1:91" s="6" customFormat="1" ht="24.75" customHeight="1">
      <c r="A55" s="72" t="s">
        <v>73</v>
      </c>
      <c r="B55" s="73"/>
      <c r="C55" s="74"/>
      <c r="D55" s="281" t="s">
        <v>15</v>
      </c>
      <c r="E55" s="281"/>
      <c r="F55" s="281"/>
      <c r="G55" s="281"/>
      <c r="H55" s="281"/>
      <c r="I55" s="75"/>
      <c r="J55" s="281" t="s">
        <v>846</v>
      </c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79">
        <f>'00 - Stavební úpravy, Zám...'!J30</f>
        <v>0</v>
      </c>
      <c r="AH55" s="280"/>
      <c r="AI55" s="280"/>
      <c r="AJ55" s="280"/>
      <c r="AK55" s="280"/>
      <c r="AL55" s="280"/>
      <c r="AM55" s="280"/>
      <c r="AN55" s="279">
        <f>SUM(AG55,AT55)</f>
        <v>0</v>
      </c>
      <c r="AO55" s="280"/>
      <c r="AP55" s="280"/>
      <c r="AQ55" s="76" t="s">
        <v>74</v>
      </c>
      <c r="AR55" s="73"/>
      <c r="AS55" s="77">
        <v>0</v>
      </c>
      <c r="AT55" s="78">
        <f>ROUND(SUM(AV55:AW55),2)</f>
        <v>0</v>
      </c>
      <c r="AU55" s="79">
        <f>'00 - Stavební úpravy, Zám...'!P102</f>
        <v>0</v>
      </c>
      <c r="AV55" s="78">
        <f>'00 - Stavební úpravy, Zám...'!J33</f>
        <v>0</v>
      </c>
      <c r="AW55" s="78">
        <f>'00 - Stavební úpravy, Zám...'!J34</f>
        <v>0</v>
      </c>
      <c r="AX55" s="78">
        <f>'00 - Stavební úpravy, Zám...'!J35</f>
        <v>0</v>
      </c>
      <c r="AY55" s="78">
        <f>'00 - Stavební úpravy, Zám...'!J36</f>
        <v>0</v>
      </c>
      <c r="AZ55" s="78">
        <f>'00 - Stavební úpravy, Zám...'!F33</f>
        <v>0</v>
      </c>
      <c r="BA55" s="78">
        <f>'00 - Stavební úpravy, Zám...'!F34</f>
        <v>0</v>
      </c>
      <c r="BB55" s="78">
        <f>'00 - Stavební úpravy, Zám...'!F35</f>
        <v>0</v>
      </c>
      <c r="BC55" s="78">
        <f>'00 - Stavební úpravy, Zám...'!F36</f>
        <v>0</v>
      </c>
      <c r="BD55" s="80">
        <f>'00 - Stavební úpravy, Zám...'!F37</f>
        <v>0</v>
      </c>
      <c r="BT55" s="81" t="s">
        <v>75</v>
      </c>
      <c r="BV55" s="81" t="s">
        <v>71</v>
      </c>
      <c r="BW55" s="81" t="s">
        <v>76</v>
      </c>
      <c r="BX55" s="81" t="s">
        <v>5</v>
      </c>
      <c r="CL55" s="81" t="s">
        <v>3</v>
      </c>
      <c r="CM55" s="81" t="s">
        <v>77</v>
      </c>
    </row>
    <row r="56" spans="1:91" s="1" customFormat="1" ht="30" customHeight="1">
      <c r="B56" s="33"/>
      <c r="AR56" s="33"/>
    </row>
    <row r="57" spans="1:91" s="1" customFormat="1" ht="6.95" customHeight="1"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33"/>
    </row>
  </sheetData>
  <sheetProtection algorithmName="SHA-512" hashValue="G5Cz3UP58DlBIO3YX4luPHu/xKvc51Jb7wukzyTZxZwVyltfuDNVVx/TN6x7jy4E58b3Cl3J6NLxzoOp7LWaSQ==" saltValue="yAv91ZTvb4BGF176jz+lwQ==" spinCount="100000" sheet="1" objects="1" scenarios="1"/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55" location="'00 - Stavební úpravy, Zám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52"/>
  <sheetViews>
    <sheetView showGridLines="0" topLeftCell="A19" workbookViewId="0">
      <selection activeCell="E60" sqref="E6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84" t="s">
        <v>6</v>
      </c>
      <c r="M2" s="271"/>
      <c r="N2" s="271"/>
      <c r="O2" s="271"/>
      <c r="P2" s="271"/>
      <c r="Q2" s="271"/>
      <c r="R2" s="271"/>
      <c r="S2" s="271"/>
      <c r="T2" s="271"/>
      <c r="U2" s="271"/>
      <c r="V2" s="271"/>
      <c r="AT2" s="18" t="s">
        <v>76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2:46" ht="24.95" customHeight="1">
      <c r="B4" s="21"/>
      <c r="D4" s="22" t="s">
        <v>78</v>
      </c>
      <c r="L4" s="21"/>
      <c r="M4" s="82" t="s">
        <v>11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03" t="str">
        <f>'Rekapitulace stavby'!K6</f>
        <v>Stavební úpravy, Zámecká 100, Staré Sedlo - Oprava fasády</v>
      </c>
      <c r="F7" s="304"/>
      <c r="G7" s="304"/>
      <c r="H7" s="304"/>
      <c r="L7" s="21"/>
    </row>
    <row r="8" spans="2:46" s="1" customFormat="1" ht="12" customHeight="1">
      <c r="B8" s="33"/>
      <c r="D8" s="28" t="s">
        <v>79</v>
      </c>
      <c r="L8" s="33"/>
    </row>
    <row r="9" spans="2:46" s="1" customFormat="1" ht="30" customHeight="1">
      <c r="B9" s="33"/>
      <c r="E9" s="289" t="s">
        <v>847</v>
      </c>
      <c r="F9" s="302"/>
      <c r="G9" s="302"/>
      <c r="H9" s="302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3</v>
      </c>
      <c r="I11" s="28" t="s">
        <v>19</v>
      </c>
      <c r="J11" s="26" t="s">
        <v>3</v>
      </c>
      <c r="L11" s="33"/>
    </row>
    <row r="12" spans="2:46" s="1" customFormat="1" ht="12" customHeight="1">
      <c r="B12" s="33"/>
      <c r="D12" s="28" t="s">
        <v>20</v>
      </c>
      <c r="F12" s="26" t="s">
        <v>848</v>
      </c>
      <c r="I12" s="28" t="s">
        <v>21</v>
      </c>
      <c r="J12" s="50" t="str">
        <f>'Rekapitulace stavby'!AN8</f>
        <v>20. 4. 2023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23</v>
      </c>
      <c r="I14" s="28" t="s">
        <v>24</v>
      </c>
      <c r="J14" s="26" t="s">
        <v>3</v>
      </c>
      <c r="L14" s="33"/>
    </row>
    <row r="15" spans="2:46" s="1" customFormat="1" ht="18" customHeight="1">
      <c r="B15" s="33"/>
      <c r="E15" s="26" t="s">
        <v>25</v>
      </c>
      <c r="I15" s="28" t="s">
        <v>26</v>
      </c>
      <c r="J15" s="26" t="s">
        <v>3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27</v>
      </c>
      <c r="I17" s="28" t="s">
        <v>24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05" t="str">
        <f>'Rekapitulace stavby'!E14</f>
        <v>Vyplň údaj</v>
      </c>
      <c r="F18" s="270"/>
      <c r="G18" s="270"/>
      <c r="H18" s="270"/>
      <c r="I18" s="28" t="s">
        <v>26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29</v>
      </c>
      <c r="I20" s="28" t="s">
        <v>24</v>
      </c>
      <c r="J20" s="26" t="s">
        <v>3</v>
      </c>
      <c r="L20" s="33"/>
    </row>
    <row r="21" spans="2:12" s="1" customFormat="1" ht="18" customHeight="1">
      <c r="B21" s="33"/>
      <c r="E21" s="26" t="s">
        <v>30</v>
      </c>
      <c r="I21" s="28" t="s">
        <v>26</v>
      </c>
      <c r="J21" s="26" t="s">
        <v>3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31</v>
      </c>
      <c r="I23" s="28" t="s">
        <v>24</v>
      </c>
      <c r="J23" s="26" t="s">
        <v>3</v>
      </c>
      <c r="L23" s="33"/>
    </row>
    <row r="24" spans="2:12" s="1" customFormat="1" ht="18" customHeight="1">
      <c r="B24" s="33"/>
      <c r="E24" s="26" t="s">
        <v>32</v>
      </c>
      <c r="I24" s="28" t="s">
        <v>26</v>
      </c>
      <c r="J24" s="26" t="s">
        <v>3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33</v>
      </c>
      <c r="L26" s="33"/>
    </row>
    <row r="27" spans="2:12" s="7" customFormat="1" ht="71.25" customHeight="1">
      <c r="B27" s="83"/>
      <c r="E27" s="275" t="s">
        <v>34</v>
      </c>
      <c r="F27" s="275"/>
      <c r="G27" s="275"/>
      <c r="H27" s="275"/>
      <c r="L27" s="83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4" t="s">
        <v>35</v>
      </c>
      <c r="J30" s="64">
        <f>ROUND(J102,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5" customHeight="1">
      <c r="B33" s="33"/>
      <c r="D33" s="53" t="s">
        <v>39</v>
      </c>
      <c r="E33" s="28" t="s">
        <v>40</v>
      </c>
      <c r="F33" s="85">
        <f>ROUND((SUM(BE102:BE451)),  2)</f>
        <v>0</v>
      </c>
      <c r="I33" s="86">
        <v>0.21</v>
      </c>
      <c r="J33" s="85">
        <f>ROUND(((SUM(BE102:BE451))*I33),  2)</f>
        <v>0</v>
      </c>
      <c r="L33" s="33"/>
    </row>
    <row r="34" spans="2:12" s="1" customFormat="1" ht="14.45" customHeight="1">
      <c r="B34" s="33"/>
      <c r="E34" s="28" t="s">
        <v>41</v>
      </c>
      <c r="F34" s="85">
        <f>ROUND((SUM(BF102:BF451)),  2)</f>
        <v>0</v>
      </c>
      <c r="I34" s="86">
        <v>0.15</v>
      </c>
      <c r="J34" s="85">
        <f>ROUND(((SUM(BF102:BF451))*I34),  2)</f>
        <v>0</v>
      </c>
      <c r="L34" s="33"/>
    </row>
    <row r="35" spans="2:12" s="1" customFormat="1" ht="14.45" hidden="1" customHeight="1">
      <c r="B35" s="33"/>
      <c r="E35" s="28" t="s">
        <v>42</v>
      </c>
      <c r="F35" s="85">
        <f>ROUND((SUM(BG102:BG451)),  2)</f>
        <v>0</v>
      </c>
      <c r="I35" s="86">
        <v>0.21</v>
      </c>
      <c r="J35" s="85">
        <f>0</f>
        <v>0</v>
      </c>
      <c r="L35" s="33"/>
    </row>
    <row r="36" spans="2:12" s="1" customFormat="1" ht="14.45" hidden="1" customHeight="1">
      <c r="B36" s="33"/>
      <c r="E36" s="28" t="s">
        <v>43</v>
      </c>
      <c r="F36" s="85">
        <f>ROUND((SUM(BH102:BH451)),  2)</f>
        <v>0</v>
      </c>
      <c r="I36" s="86">
        <v>0.15</v>
      </c>
      <c r="J36" s="85">
        <f>0</f>
        <v>0</v>
      </c>
      <c r="L36" s="33"/>
    </row>
    <row r="37" spans="2:12" s="1" customFormat="1" ht="14.45" hidden="1" customHeight="1">
      <c r="B37" s="33"/>
      <c r="E37" s="28" t="s">
        <v>44</v>
      </c>
      <c r="F37" s="85">
        <f>ROUND((SUM(BI102:BI451)),  2)</f>
        <v>0</v>
      </c>
      <c r="I37" s="86">
        <v>0</v>
      </c>
      <c r="J37" s="85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87"/>
      <c r="D39" s="88" t="s">
        <v>45</v>
      </c>
      <c r="E39" s="55"/>
      <c r="F39" s="55"/>
      <c r="G39" s="89" t="s">
        <v>46</v>
      </c>
      <c r="H39" s="90" t="s">
        <v>47</v>
      </c>
      <c r="I39" s="55"/>
      <c r="J39" s="91">
        <f>SUM(J30:J37)</f>
        <v>0</v>
      </c>
      <c r="K39" s="92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80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03" t="str">
        <f>E7</f>
        <v>Stavební úpravy, Zámecká 100, Staré Sedlo - Oprava fasády</v>
      </c>
      <c r="F48" s="304"/>
      <c r="G48" s="304"/>
      <c r="H48" s="304"/>
      <c r="L48" s="33"/>
    </row>
    <row r="49" spans="2:47" s="1" customFormat="1" ht="12" customHeight="1">
      <c r="B49" s="33"/>
      <c r="C49" s="28" t="s">
        <v>79</v>
      </c>
      <c r="L49" s="33"/>
    </row>
    <row r="50" spans="2:47" s="1" customFormat="1" ht="30" customHeight="1">
      <c r="B50" s="33"/>
      <c r="E50" s="289" t="str">
        <f>E9</f>
        <v>00 - Stavební úpravy, Zámecká 100, Staré Sedlo - Oprava fasády</v>
      </c>
      <c r="F50" s="302"/>
      <c r="G50" s="302"/>
      <c r="H50" s="302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20</v>
      </c>
      <c r="F52" s="26" t="str">
        <f>F12</f>
        <v>Staré Sedlo, Zámecká 100</v>
      </c>
      <c r="I52" s="28" t="s">
        <v>21</v>
      </c>
      <c r="J52" s="50" t="str">
        <f>IF(J12="","",J12)</f>
        <v>20. 4. 2023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23</v>
      </c>
      <c r="F54" s="26" t="str">
        <f>E15</f>
        <v>Obec Staré Sedlo</v>
      </c>
      <c r="I54" s="28" t="s">
        <v>29</v>
      </c>
      <c r="J54" s="31" t="str">
        <f>E21</f>
        <v>Ing.Pavel Heinz</v>
      </c>
      <c r="L54" s="33"/>
    </row>
    <row r="55" spans="2:47" s="1" customFormat="1" ht="15.2" customHeight="1">
      <c r="B55" s="33"/>
      <c r="C55" s="28" t="s">
        <v>27</v>
      </c>
      <c r="F55" s="26" t="str">
        <f>IF(E18="","",E18)</f>
        <v>Vyplň údaj</v>
      </c>
      <c r="I55" s="28" t="s">
        <v>31</v>
      </c>
      <c r="J55" s="31" t="str">
        <f>E24</f>
        <v>Michal Kubelka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3" t="s">
        <v>81</v>
      </c>
      <c r="D57" s="87"/>
      <c r="E57" s="87"/>
      <c r="F57" s="87"/>
      <c r="G57" s="87"/>
      <c r="H57" s="87"/>
      <c r="I57" s="87"/>
      <c r="J57" s="94" t="s">
        <v>82</v>
      </c>
      <c r="K57" s="87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5" t="s">
        <v>67</v>
      </c>
      <c r="J59" s="64">
        <f>J102</f>
        <v>0</v>
      </c>
      <c r="L59" s="33"/>
      <c r="AU59" s="18" t="s">
        <v>83</v>
      </c>
    </row>
    <row r="60" spans="2:47" s="8" customFormat="1" ht="24.95" customHeight="1">
      <c r="B60" s="96"/>
      <c r="D60" s="97" t="s">
        <v>84</v>
      </c>
      <c r="E60" s="98"/>
      <c r="F60" s="98"/>
      <c r="G60" s="98"/>
      <c r="H60" s="98"/>
      <c r="I60" s="98"/>
      <c r="J60" s="99">
        <f>J103</f>
        <v>0</v>
      </c>
      <c r="L60" s="96"/>
    </row>
    <row r="61" spans="2:47" s="9" customFormat="1" ht="19.899999999999999" customHeight="1">
      <c r="B61" s="100"/>
      <c r="D61" s="101" t="s">
        <v>85</v>
      </c>
      <c r="E61" s="102"/>
      <c r="F61" s="102"/>
      <c r="G61" s="102"/>
      <c r="H61" s="102"/>
      <c r="I61" s="102"/>
      <c r="J61" s="103">
        <f>J104</f>
        <v>0</v>
      </c>
      <c r="L61" s="100"/>
    </row>
    <row r="62" spans="2:47" s="9" customFormat="1" ht="19.899999999999999" customHeight="1">
      <c r="B62" s="100"/>
      <c r="D62" s="101" t="s">
        <v>86</v>
      </c>
      <c r="E62" s="102"/>
      <c r="F62" s="102"/>
      <c r="G62" s="102"/>
      <c r="H62" s="102"/>
      <c r="I62" s="102"/>
      <c r="J62" s="103">
        <f>J139</f>
        <v>0</v>
      </c>
      <c r="L62" s="100"/>
    </row>
    <row r="63" spans="2:47" s="9" customFormat="1" ht="19.899999999999999" customHeight="1">
      <c r="B63" s="100"/>
      <c r="D63" s="101" t="s">
        <v>87</v>
      </c>
      <c r="E63" s="102"/>
      <c r="F63" s="102"/>
      <c r="G63" s="102"/>
      <c r="H63" s="102"/>
      <c r="I63" s="102"/>
      <c r="J63" s="103">
        <f>J151</f>
        <v>0</v>
      </c>
      <c r="L63" s="100"/>
    </row>
    <row r="64" spans="2:47" s="9" customFormat="1" ht="19.899999999999999" customHeight="1">
      <c r="B64" s="100"/>
      <c r="D64" s="101" t="s">
        <v>88</v>
      </c>
      <c r="E64" s="102"/>
      <c r="F64" s="102"/>
      <c r="G64" s="102"/>
      <c r="H64" s="102"/>
      <c r="I64" s="102"/>
      <c r="J64" s="103">
        <f>J155</f>
        <v>0</v>
      </c>
      <c r="L64" s="100"/>
    </row>
    <row r="65" spans="2:12" s="9" customFormat="1" ht="19.899999999999999" customHeight="1">
      <c r="B65" s="100"/>
      <c r="D65" s="101" t="s">
        <v>89</v>
      </c>
      <c r="E65" s="102"/>
      <c r="F65" s="102"/>
      <c r="G65" s="102"/>
      <c r="H65" s="102"/>
      <c r="I65" s="102"/>
      <c r="J65" s="103">
        <f>J230</f>
        <v>0</v>
      </c>
      <c r="L65" s="100"/>
    </row>
    <row r="66" spans="2:12" s="9" customFormat="1" ht="19.899999999999999" customHeight="1">
      <c r="B66" s="100"/>
      <c r="D66" s="101" t="s">
        <v>90</v>
      </c>
      <c r="E66" s="102"/>
      <c r="F66" s="102"/>
      <c r="G66" s="102"/>
      <c r="H66" s="102"/>
      <c r="I66" s="102"/>
      <c r="J66" s="103">
        <f>J232</f>
        <v>0</v>
      </c>
      <c r="L66" s="100"/>
    </row>
    <row r="67" spans="2:12" s="9" customFormat="1" ht="19.899999999999999" customHeight="1">
      <c r="B67" s="100"/>
      <c r="D67" s="101" t="s">
        <v>91</v>
      </c>
      <c r="E67" s="102"/>
      <c r="F67" s="102"/>
      <c r="G67" s="102"/>
      <c r="H67" s="102"/>
      <c r="I67" s="102"/>
      <c r="J67" s="103">
        <f>J306</f>
        <v>0</v>
      </c>
      <c r="L67" s="100"/>
    </row>
    <row r="68" spans="2:12" s="9" customFormat="1" ht="19.899999999999999" customHeight="1">
      <c r="B68" s="100"/>
      <c r="D68" s="101" t="s">
        <v>92</v>
      </c>
      <c r="E68" s="102"/>
      <c r="F68" s="102"/>
      <c r="G68" s="102"/>
      <c r="H68" s="102"/>
      <c r="I68" s="102"/>
      <c r="J68" s="103">
        <f>J325</f>
        <v>0</v>
      </c>
      <c r="L68" s="100"/>
    </row>
    <row r="69" spans="2:12" s="8" customFormat="1" ht="24.95" customHeight="1">
      <c r="B69" s="96"/>
      <c r="D69" s="97" t="s">
        <v>93</v>
      </c>
      <c r="E69" s="98"/>
      <c r="F69" s="98"/>
      <c r="G69" s="98"/>
      <c r="H69" s="98"/>
      <c r="I69" s="98"/>
      <c r="J69" s="99">
        <f>J328</f>
        <v>0</v>
      </c>
      <c r="L69" s="96"/>
    </row>
    <row r="70" spans="2:12" s="9" customFormat="1" ht="19.899999999999999" customHeight="1">
      <c r="B70" s="100"/>
      <c r="D70" s="101" t="s">
        <v>94</v>
      </c>
      <c r="E70" s="102"/>
      <c r="F70" s="102"/>
      <c r="G70" s="102"/>
      <c r="H70" s="102"/>
      <c r="I70" s="102"/>
      <c r="J70" s="103">
        <f>J329</f>
        <v>0</v>
      </c>
      <c r="L70" s="100"/>
    </row>
    <row r="71" spans="2:12" s="9" customFormat="1" ht="19.899999999999999" customHeight="1">
      <c r="B71" s="100"/>
      <c r="D71" s="101" t="s">
        <v>95</v>
      </c>
      <c r="E71" s="102"/>
      <c r="F71" s="102"/>
      <c r="G71" s="102"/>
      <c r="H71" s="102"/>
      <c r="I71" s="102"/>
      <c r="J71" s="103">
        <f>J333</f>
        <v>0</v>
      </c>
      <c r="L71" s="100"/>
    </row>
    <row r="72" spans="2:12" s="9" customFormat="1" ht="19.899999999999999" customHeight="1">
      <c r="B72" s="100"/>
      <c r="D72" s="101" t="s">
        <v>96</v>
      </c>
      <c r="E72" s="102"/>
      <c r="F72" s="102"/>
      <c r="G72" s="102"/>
      <c r="H72" s="102"/>
      <c r="I72" s="102"/>
      <c r="J72" s="103">
        <f>J337</f>
        <v>0</v>
      </c>
      <c r="L72" s="100"/>
    </row>
    <row r="73" spans="2:12" s="9" customFormat="1" ht="19.899999999999999" customHeight="1">
      <c r="B73" s="100"/>
      <c r="D73" s="101" t="s">
        <v>97</v>
      </c>
      <c r="E73" s="102"/>
      <c r="F73" s="102"/>
      <c r="G73" s="102"/>
      <c r="H73" s="102"/>
      <c r="I73" s="102"/>
      <c r="J73" s="103">
        <f>J341</f>
        <v>0</v>
      </c>
      <c r="L73" s="100"/>
    </row>
    <row r="74" spans="2:12" s="9" customFormat="1" ht="19.899999999999999" customHeight="1">
      <c r="B74" s="100"/>
      <c r="D74" s="101" t="s">
        <v>98</v>
      </c>
      <c r="E74" s="102"/>
      <c r="F74" s="102"/>
      <c r="G74" s="102"/>
      <c r="H74" s="102"/>
      <c r="I74" s="102"/>
      <c r="J74" s="103">
        <f>J349</f>
        <v>0</v>
      </c>
      <c r="L74" s="100"/>
    </row>
    <row r="75" spans="2:12" s="9" customFormat="1" ht="19.899999999999999" customHeight="1">
      <c r="B75" s="100"/>
      <c r="D75" s="101" t="s">
        <v>99</v>
      </c>
      <c r="E75" s="102"/>
      <c r="F75" s="102"/>
      <c r="G75" s="102"/>
      <c r="H75" s="102"/>
      <c r="I75" s="102"/>
      <c r="J75" s="103">
        <f>J372</f>
        <v>0</v>
      </c>
      <c r="L75" s="100"/>
    </row>
    <row r="76" spans="2:12" s="9" customFormat="1" ht="19.899999999999999" customHeight="1">
      <c r="B76" s="100"/>
      <c r="D76" s="101" t="s">
        <v>100</v>
      </c>
      <c r="E76" s="102"/>
      <c r="F76" s="102"/>
      <c r="G76" s="102"/>
      <c r="H76" s="102"/>
      <c r="I76" s="102"/>
      <c r="J76" s="103">
        <f>J417</f>
        <v>0</v>
      </c>
      <c r="L76" s="100"/>
    </row>
    <row r="77" spans="2:12" s="9" customFormat="1" ht="19.899999999999999" customHeight="1">
      <c r="B77" s="100"/>
      <c r="D77" s="101" t="s">
        <v>101</v>
      </c>
      <c r="E77" s="102"/>
      <c r="F77" s="102"/>
      <c r="G77" s="102"/>
      <c r="H77" s="102"/>
      <c r="I77" s="102"/>
      <c r="J77" s="103">
        <f>J425</f>
        <v>0</v>
      </c>
      <c r="L77" s="100"/>
    </row>
    <row r="78" spans="2:12" s="8" customFormat="1" ht="24.95" customHeight="1">
      <c r="B78" s="96"/>
      <c r="D78" s="97" t="s">
        <v>102</v>
      </c>
      <c r="E78" s="98"/>
      <c r="F78" s="98"/>
      <c r="G78" s="98"/>
      <c r="H78" s="98"/>
      <c r="I78" s="98"/>
      <c r="J78" s="99">
        <f>J436</f>
        <v>0</v>
      </c>
      <c r="L78" s="96"/>
    </row>
    <row r="79" spans="2:12" s="9" customFormat="1" ht="19.899999999999999" customHeight="1">
      <c r="B79" s="100"/>
      <c r="D79" s="101" t="s">
        <v>103</v>
      </c>
      <c r="E79" s="102"/>
      <c r="F79" s="102"/>
      <c r="G79" s="102"/>
      <c r="H79" s="102"/>
      <c r="I79" s="102"/>
      <c r="J79" s="103">
        <f>J437</f>
        <v>0</v>
      </c>
      <c r="L79" s="100"/>
    </row>
    <row r="80" spans="2:12" s="9" customFormat="1" ht="19.899999999999999" customHeight="1">
      <c r="B80" s="100"/>
      <c r="D80" s="101" t="s">
        <v>104</v>
      </c>
      <c r="E80" s="102"/>
      <c r="F80" s="102"/>
      <c r="G80" s="102"/>
      <c r="H80" s="102"/>
      <c r="I80" s="102"/>
      <c r="J80" s="103">
        <f>J440</f>
        <v>0</v>
      </c>
      <c r="L80" s="100"/>
    </row>
    <row r="81" spans="2:12" s="9" customFormat="1" ht="19.899999999999999" customHeight="1">
      <c r="B81" s="100"/>
      <c r="D81" s="101" t="s">
        <v>105</v>
      </c>
      <c r="E81" s="102"/>
      <c r="F81" s="102"/>
      <c r="G81" s="102"/>
      <c r="H81" s="102"/>
      <c r="I81" s="102"/>
      <c r="J81" s="103">
        <f>J446</f>
        <v>0</v>
      </c>
      <c r="L81" s="100"/>
    </row>
    <row r="82" spans="2:12" s="9" customFormat="1" ht="19.899999999999999" customHeight="1">
      <c r="B82" s="100"/>
      <c r="D82" s="101" t="s">
        <v>106</v>
      </c>
      <c r="E82" s="102"/>
      <c r="F82" s="102"/>
      <c r="G82" s="102"/>
      <c r="H82" s="102"/>
      <c r="I82" s="102"/>
      <c r="J82" s="103">
        <f>J449</f>
        <v>0</v>
      </c>
      <c r="L82" s="100"/>
    </row>
    <row r="83" spans="2:12" s="1" customFormat="1" ht="21.75" customHeight="1">
      <c r="B83" s="33"/>
      <c r="L83" s="33"/>
    </row>
    <row r="84" spans="2:12" s="1" customFormat="1" ht="6.95" customHeight="1"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33"/>
    </row>
    <row r="88" spans="2:12" s="1" customFormat="1" ht="6.95" customHeight="1">
      <c r="B88" s="44"/>
      <c r="C88" s="45"/>
      <c r="D88" s="45"/>
      <c r="E88" s="45"/>
      <c r="F88" s="45"/>
      <c r="G88" s="45"/>
      <c r="H88" s="45"/>
      <c r="I88" s="45"/>
      <c r="J88" s="45"/>
      <c r="K88" s="45"/>
      <c r="L88" s="33"/>
    </row>
    <row r="89" spans="2:12" s="1" customFormat="1" ht="24.95" customHeight="1">
      <c r="B89" s="33"/>
      <c r="C89" s="22" t="s">
        <v>107</v>
      </c>
      <c r="L89" s="33"/>
    </row>
    <row r="90" spans="2:12" s="1" customFormat="1" ht="6.95" customHeight="1">
      <c r="B90" s="33"/>
      <c r="L90" s="33"/>
    </row>
    <row r="91" spans="2:12" s="1" customFormat="1" ht="12" customHeight="1">
      <c r="B91" s="33"/>
      <c r="C91" s="28" t="s">
        <v>17</v>
      </c>
      <c r="L91" s="33"/>
    </row>
    <row r="92" spans="2:12" s="1" customFormat="1" ht="16.5" customHeight="1">
      <c r="B92" s="33"/>
      <c r="E92" s="303" t="str">
        <f>E7</f>
        <v>Stavební úpravy, Zámecká 100, Staré Sedlo - Oprava fasády</v>
      </c>
      <c r="F92" s="304"/>
      <c r="G92" s="304"/>
      <c r="H92" s="304"/>
      <c r="L92" s="33"/>
    </row>
    <row r="93" spans="2:12" s="1" customFormat="1" ht="12" customHeight="1">
      <c r="B93" s="33"/>
      <c r="C93" s="28" t="s">
        <v>79</v>
      </c>
      <c r="L93" s="33"/>
    </row>
    <row r="94" spans="2:12" s="1" customFormat="1" ht="30" customHeight="1">
      <c r="B94" s="33"/>
      <c r="E94" s="289" t="str">
        <f>E9</f>
        <v>00 - Stavební úpravy, Zámecká 100, Staré Sedlo - Oprava fasády</v>
      </c>
      <c r="F94" s="302"/>
      <c r="G94" s="302"/>
      <c r="H94" s="302"/>
      <c r="L94" s="33"/>
    </row>
    <row r="95" spans="2:12" s="1" customFormat="1" ht="6.95" customHeight="1">
      <c r="B95" s="33"/>
      <c r="L95" s="33"/>
    </row>
    <row r="96" spans="2:12" s="1" customFormat="1" ht="12" customHeight="1">
      <c r="B96" s="33"/>
      <c r="C96" s="28" t="s">
        <v>20</v>
      </c>
      <c r="F96" s="26" t="str">
        <f>F12</f>
        <v>Staré Sedlo, Zámecká 100</v>
      </c>
      <c r="I96" s="28" t="s">
        <v>21</v>
      </c>
      <c r="J96" s="50" t="str">
        <f>IF(J12="","",J12)</f>
        <v>20. 4. 2023</v>
      </c>
      <c r="L96" s="33"/>
    </row>
    <row r="97" spans="2:65" s="1" customFormat="1" ht="6.95" customHeight="1">
      <c r="B97" s="33"/>
      <c r="L97" s="33"/>
    </row>
    <row r="98" spans="2:65" s="1" customFormat="1" ht="15.2" customHeight="1">
      <c r="B98" s="33"/>
      <c r="C98" s="28" t="s">
        <v>23</v>
      </c>
      <c r="F98" s="26" t="str">
        <f>E15</f>
        <v>Obec Staré Sedlo</v>
      </c>
      <c r="I98" s="28" t="s">
        <v>29</v>
      </c>
      <c r="J98" s="31" t="str">
        <f>E21</f>
        <v>Ing.Pavel Heinz</v>
      </c>
      <c r="L98" s="33"/>
    </row>
    <row r="99" spans="2:65" s="1" customFormat="1" ht="15.2" customHeight="1">
      <c r="B99" s="33"/>
      <c r="C99" s="28" t="s">
        <v>27</v>
      </c>
      <c r="F99" s="26" t="str">
        <f>IF(E18="","",E18)</f>
        <v>Vyplň údaj</v>
      </c>
      <c r="I99" s="28" t="s">
        <v>31</v>
      </c>
      <c r="J99" s="31" t="str">
        <f>E24</f>
        <v>Michal Kubelka</v>
      </c>
      <c r="L99" s="33"/>
    </row>
    <row r="100" spans="2:65" s="1" customFormat="1" ht="10.35" customHeight="1">
      <c r="B100" s="33"/>
      <c r="L100" s="33"/>
    </row>
    <row r="101" spans="2:65" s="10" customFormat="1" ht="29.25" customHeight="1">
      <c r="B101" s="104"/>
      <c r="C101" s="105" t="s">
        <v>108</v>
      </c>
      <c r="D101" s="106" t="s">
        <v>54</v>
      </c>
      <c r="E101" s="106" t="s">
        <v>50</v>
      </c>
      <c r="F101" s="106" t="s">
        <v>51</v>
      </c>
      <c r="G101" s="106" t="s">
        <v>109</v>
      </c>
      <c r="H101" s="106" t="s">
        <v>110</v>
      </c>
      <c r="I101" s="106" t="s">
        <v>111</v>
      </c>
      <c r="J101" s="106" t="s">
        <v>82</v>
      </c>
      <c r="K101" s="107" t="s">
        <v>112</v>
      </c>
      <c r="L101" s="104"/>
      <c r="M101" s="57" t="s">
        <v>3</v>
      </c>
      <c r="N101" s="58" t="s">
        <v>39</v>
      </c>
      <c r="O101" s="58" t="s">
        <v>113</v>
      </c>
      <c r="P101" s="58" t="s">
        <v>114</v>
      </c>
      <c r="Q101" s="58" t="s">
        <v>115</v>
      </c>
      <c r="R101" s="58" t="s">
        <v>116</v>
      </c>
      <c r="S101" s="58" t="s">
        <v>117</v>
      </c>
      <c r="T101" s="59" t="s">
        <v>118</v>
      </c>
    </row>
    <row r="102" spans="2:65" s="1" customFormat="1" ht="22.9" customHeight="1">
      <c r="B102" s="33"/>
      <c r="C102" s="62" t="s">
        <v>119</v>
      </c>
      <c r="J102" s="108">
        <f>BK102</f>
        <v>0</v>
      </c>
      <c r="L102" s="33"/>
      <c r="M102" s="60"/>
      <c r="N102" s="51"/>
      <c r="O102" s="51"/>
      <c r="P102" s="109">
        <f>P103+P328+P436</f>
        <v>0</v>
      </c>
      <c r="Q102" s="51"/>
      <c r="R102" s="109">
        <f>R103+R328+R436</f>
        <v>28.096126544655</v>
      </c>
      <c r="S102" s="51"/>
      <c r="T102" s="110">
        <f>T103+T328+T436</f>
        <v>36.295355039999997</v>
      </c>
      <c r="AT102" s="18" t="s">
        <v>68</v>
      </c>
      <c r="AU102" s="18" t="s">
        <v>83</v>
      </c>
      <c r="BK102" s="111">
        <f>BK103+BK328+BK436</f>
        <v>0</v>
      </c>
    </row>
    <row r="103" spans="2:65" s="11" customFormat="1" ht="25.9" customHeight="1">
      <c r="B103" s="112"/>
      <c r="D103" s="113" t="s">
        <v>68</v>
      </c>
      <c r="E103" s="114" t="s">
        <v>120</v>
      </c>
      <c r="F103" s="114" t="s">
        <v>121</v>
      </c>
      <c r="I103" s="115"/>
      <c r="J103" s="116">
        <f>BK103</f>
        <v>0</v>
      </c>
      <c r="L103" s="112"/>
      <c r="M103" s="117"/>
      <c r="P103" s="118">
        <f>P104+P139+P151+P155+P230+P232+P306+P325</f>
        <v>0</v>
      </c>
      <c r="R103" s="118">
        <f>R104+R139+R151+R155+R230+R232+R306+R325</f>
        <v>27.246473156450001</v>
      </c>
      <c r="T103" s="119">
        <f>T104+T139+T151+T155+T230+T232+T306+T325</f>
        <v>33.772474199999998</v>
      </c>
      <c r="AR103" s="113" t="s">
        <v>75</v>
      </c>
      <c r="AT103" s="120" t="s">
        <v>68</v>
      </c>
      <c r="AU103" s="120" t="s">
        <v>69</v>
      </c>
      <c r="AY103" s="113" t="s">
        <v>122</v>
      </c>
      <c r="BK103" s="121">
        <f>BK104+BK139+BK151+BK155+BK230+BK232+BK306+BK325</f>
        <v>0</v>
      </c>
    </row>
    <row r="104" spans="2:65" s="11" customFormat="1" ht="22.9" customHeight="1">
      <c r="B104" s="112"/>
      <c r="D104" s="113" t="s">
        <v>68</v>
      </c>
      <c r="E104" s="122" t="s">
        <v>75</v>
      </c>
      <c r="F104" s="122" t="s">
        <v>123</v>
      </c>
      <c r="I104" s="115"/>
      <c r="J104" s="123">
        <f>BK104</f>
        <v>0</v>
      </c>
      <c r="L104" s="112"/>
      <c r="M104" s="117"/>
      <c r="P104" s="118">
        <f>SUM(P105:P138)</f>
        <v>0</v>
      </c>
      <c r="R104" s="118">
        <f>SUM(R105:R138)</f>
        <v>0</v>
      </c>
      <c r="T104" s="119">
        <f>SUM(T105:T138)</f>
        <v>2.0220200000000004</v>
      </c>
      <c r="AR104" s="113" t="s">
        <v>75</v>
      </c>
      <c r="AT104" s="120" t="s">
        <v>68</v>
      </c>
      <c r="AU104" s="120" t="s">
        <v>75</v>
      </c>
      <c r="AY104" s="113" t="s">
        <v>122</v>
      </c>
      <c r="BK104" s="121">
        <f>SUM(BK105:BK138)</f>
        <v>0</v>
      </c>
    </row>
    <row r="105" spans="2:65" s="1" customFormat="1" ht="49.15" customHeight="1">
      <c r="B105" s="124"/>
      <c r="C105" s="125" t="s">
        <v>75</v>
      </c>
      <c r="D105" s="125" t="s">
        <v>124</v>
      </c>
      <c r="E105" s="126" t="s">
        <v>125</v>
      </c>
      <c r="F105" s="127" t="s">
        <v>126</v>
      </c>
      <c r="G105" s="128" t="s">
        <v>127</v>
      </c>
      <c r="H105" s="129">
        <v>9.1910000000000007</v>
      </c>
      <c r="I105" s="130"/>
      <c r="J105" s="131">
        <f>ROUND(I105*H105,2)</f>
        <v>0</v>
      </c>
      <c r="K105" s="127" t="s">
        <v>845</v>
      </c>
      <c r="L105" s="33"/>
      <c r="M105" s="132" t="s">
        <v>3</v>
      </c>
      <c r="N105" s="133" t="s">
        <v>40</v>
      </c>
      <c r="P105" s="134">
        <f>O105*H105</f>
        <v>0</v>
      </c>
      <c r="Q105" s="134">
        <v>0</v>
      </c>
      <c r="R105" s="134">
        <f>Q105*H105</f>
        <v>0</v>
      </c>
      <c r="S105" s="134">
        <v>0.22</v>
      </c>
      <c r="T105" s="135">
        <f>S105*H105</f>
        <v>2.0220200000000004</v>
      </c>
      <c r="AR105" s="136" t="s">
        <v>128</v>
      </c>
      <c r="AT105" s="136" t="s">
        <v>124</v>
      </c>
      <c r="AU105" s="136" t="s">
        <v>77</v>
      </c>
      <c r="AY105" s="18" t="s">
        <v>122</v>
      </c>
      <c r="BE105" s="137">
        <f>IF(N105="základní",J105,0)</f>
        <v>0</v>
      </c>
      <c r="BF105" s="137">
        <f>IF(N105="snížená",J105,0)</f>
        <v>0</v>
      </c>
      <c r="BG105" s="137">
        <f>IF(N105="zákl. přenesená",J105,0)</f>
        <v>0</v>
      </c>
      <c r="BH105" s="137">
        <f>IF(N105="sníž. přenesená",J105,0)</f>
        <v>0</v>
      </c>
      <c r="BI105" s="137">
        <f>IF(N105="nulová",J105,0)</f>
        <v>0</v>
      </c>
      <c r="BJ105" s="18" t="s">
        <v>75</v>
      </c>
      <c r="BK105" s="137">
        <f>ROUND(I105*H105,2)</f>
        <v>0</v>
      </c>
      <c r="BL105" s="18" t="s">
        <v>128</v>
      </c>
      <c r="BM105" s="136" t="s">
        <v>77</v>
      </c>
    </row>
    <row r="106" spans="2:65" s="1" customFormat="1">
      <c r="B106" s="33"/>
      <c r="D106" s="138" t="s">
        <v>129</v>
      </c>
      <c r="F106" s="139" t="s">
        <v>130</v>
      </c>
      <c r="I106" s="140"/>
      <c r="L106" s="33"/>
      <c r="M106" s="141"/>
      <c r="T106" s="54"/>
      <c r="AT106" s="18" t="s">
        <v>129</v>
      </c>
      <c r="AU106" s="18" t="s">
        <v>77</v>
      </c>
    </row>
    <row r="107" spans="2:65" s="12" customFormat="1">
      <c r="B107" s="142"/>
      <c r="D107" s="143" t="s">
        <v>131</v>
      </c>
      <c r="E107" s="144" t="s">
        <v>3</v>
      </c>
      <c r="F107" s="145" t="s">
        <v>132</v>
      </c>
      <c r="H107" s="144" t="s">
        <v>3</v>
      </c>
      <c r="I107" s="146"/>
      <c r="L107" s="142"/>
      <c r="M107" s="147"/>
      <c r="T107" s="148"/>
      <c r="AT107" s="144" t="s">
        <v>131</v>
      </c>
      <c r="AU107" s="144" t="s">
        <v>77</v>
      </c>
      <c r="AV107" s="12" t="s">
        <v>75</v>
      </c>
      <c r="AW107" s="12" t="s">
        <v>133</v>
      </c>
      <c r="AX107" s="12" t="s">
        <v>69</v>
      </c>
      <c r="AY107" s="144" t="s">
        <v>122</v>
      </c>
    </row>
    <row r="108" spans="2:65" s="13" customFormat="1">
      <c r="B108" s="149"/>
      <c r="D108" s="143" t="s">
        <v>131</v>
      </c>
      <c r="E108" s="150" t="s">
        <v>3</v>
      </c>
      <c r="F108" s="151" t="s">
        <v>134</v>
      </c>
      <c r="H108" s="152">
        <v>9.1909999999999989</v>
      </c>
      <c r="I108" s="153"/>
      <c r="L108" s="149"/>
      <c r="M108" s="154"/>
      <c r="T108" s="155"/>
      <c r="AT108" s="150" t="s">
        <v>131</v>
      </c>
      <c r="AU108" s="150" t="s">
        <v>77</v>
      </c>
      <c r="AV108" s="13" t="s">
        <v>77</v>
      </c>
      <c r="AW108" s="13" t="s">
        <v>133</v>
      </c>
      <c r="AX108" s="13" t="s">
        <v>69</v>
      </c>
      <c r="AY108" s="150" t="s">
        <v>122</v>
      </c>
    </row>
    <row r="109" spans="2:65" s="14" customFormat="1">
      <c r="B109" s="156"/>
      <c r="D109" s="143" t="s">
        <v>131</v>
      </c>
      <c r="E109" s="157" t="s">
        <v>3</v>
      </c>
      <c r="F109" s="158" t="s">
        <v>135</v>
      </c>
      <c r="H109" s="159">
        <v>9.1909999999999989</v>
      </c>
      <c r="I109" s="160"/>
      <c r="L109" s="156"/>
      <c r="M109" s="161"/>
      <c r="T109" s="162"/>
      <c r="AT109" s="157" t="s">
        <v>131</v>
      </c>
      <c r="AU109" s="157" t="s">
        <v>77</v>
      </c>
      <c r="AV109" s="14" t="s">
        <v>128</v>
      </c>
      <c r="AW109" s="14" t="s">
        <v>133</v>
      </c>
      <c r="AX109" s="14" t="s">
        <v>75</v>
      </c>
      <c r="AY109" s="157" t="s">
        <v>122</v>
      </c>
    </row>
    <row r="110" spans="2:65" s="1" customFormat="1" ht="44.25" customHeight="1">
      <c r="B110" s="124"/>
      <c r="C110" s="125" t="s">
        <v>77</v>
      </c>
      <c r="D110" s="125" t="s">
        <v>124</v>
      </c>
      <c r="E110" s="126" t="s">
        <v>136</v>
      </c>
      <c r="F110" s="127" t="s">
        <v>137</v>
      </c>
      <c r="G110" s="128" t="s">
        <v>138</v>
      </c>
      <c r="H110" s="129">
        <v>5.843</v>
      </c>
      <c r="I110" s="130"/>
      <c r="J110" s="131">
        <f>ROUND(I110*H110,2)</f>
        <v>0</v>
      </c>
      <c r="K110" s="127" t="s">
        <v>845</v>
      </c>
      <c r="L110" s="33"/>
      <c r="M110" s="132" t="s">
        <v>3</v>
      </c>
      <c r="N110" s="133" t="s">
        <v>40</v>
      </c>
      <c r="P110" s="134">
        <f>O110*H110</f>
        <v>0</v>
      </c>
      <c r="Q110" s="134">
        <v>0</v>
      </c>
      <c r="R110" s="134">
        <f>Q110*H110</f>
        <v>0</v>
      </c>
      <c r="S110" s="134">
        <v>0</v>
      </c>
      <c r="T110" s="135">
        <f>S110*H110</f>
        <v>0</v>
      </c>
      <c r="AR110" s="136" t="s">
        <v>128</v>
      </c>
      <c r="AT110" s="136" t="s">
        <v>124</v>
      </c>
      <c r="AU110" s="136" t="s">
        <v>77</v>
      </c>
      <c r="AY110" s="18" t="s">
        <v>122</v>
      </c>
      <c r="BE110" s="137">
        <f>IF(N110="základní",J110,0)</f>
        <v>0</v>
      </c>
      <c r="BF110" s="137">
        <f>IF(N110="snížená",J110,0)</f>
        <v>0</v>
      </c>
      <c r="BG110" s="137">
        <f>IF(N110="zákl. přenesená",J110,0)</f>
        <v>0</v>
      </c>
      <c r="BH110" s="137">
        <f>IF(N110="sníž. přenesená",J110,0)</f>
        <v>0</v>
      </c>
      <c r="BI110" s="137">
        <f>IF(N110="nulová",J110,0)</f>
        <v>0</v>
      </c>
      <c r="BJ110" s="18" t="s">
        <v>75</v>
      </c>
      <c r="BK110" s="137">
        <f>ROUND(I110*H110,2)</f>
        <v>0</v>
      </c>
      <c r="BL110" s="18" t="s">
        <v>128</v>
      </c>
      <c r="BM110" s="136" t="s">
        <v>128</v>
      </c>
    </row>
    <row r="111" spans="2:65" s="1" customFormat="1">
      <c r="B111" s="33"/>
      <c r="D111" s="138" t="s">
        <v>129</v>
      </c>
      <c r="F111" s="139" t="s">
        <v>139</v>
      </c>
      <c r="I111" s="140"/>
      <c r="L111" s="33"/>
      <c r="M111" s="141"/>
      <c r="T111" s="54"/>
      <c r="AT111" s="18" t="s">
        <v>129</v>
      </c>
      <c r="AU111" s="18" t="s">
        <v>77</v>
      </c>
    </row>
    <row r="112" spans="2:65" s="12" customFormat="1">
      <c r="B112" s="142"/>
      <c r="D112" s="143" t="s">
        <v>131</v>
      </c>
      <c r="E112" s="144" t="s">
        <v>3</v>
      </c>
      <c r="F112" s="145" t="s">
        <v>140</v>
      </c>
      <c r="H112" s="144" t="s">
        <v>3</v>
      </c>
      <c r="I112" s="146"/>
      <c r="L112" s="142"/>
      <c r="M112" s="147"/>
      <c r="T112" s="148"/>
      <c r="AT112" s="144" t="s">
        <v>131</v>
      </c>
      <c r="AU112" s="144" t="s">
        <v>77</v>
      </c>
      <c r="AV112" s="12" t="s">
        <v>75</v>
      </c>
      <c r="AW112" s="12" t="s">
        <v>133</v>
      </c>
      <c r="AX112" s="12" t="s">
        <v>69</v>
      </c>
      <c r="AY112" s="144" t="s">
        <v>122</v>
      </c>
    </row>
    <row r="113" spans="2:65" s="13" customFormat="1" ht="33.75">
      <c r="B113" s="149"/>
      <c r="D113" s="143" t="s">
        <v>131</v>
      </c>
      <c r="E113" s="150" t="s">
        <v>3</v>
      </c>
      <c r="F113" s="151" t="s">
        <v>141</v>
      </c>
      <c r="H113" s="152">
        <v>5.6168000000000013</v>
      </c>
      <c r="I113" s="153"/>
      <c r="L113" s="149"/>
      <c r="M113" s="154"/>
      <c r="T113" s="155"/>
      <c r="AT113" s="150" t="s">
        <v>131</v>
      </c>
      <c r="AU113" s="150" t="s">
        <v>77</v>
      </c>
      <c r="AV113" s="13" t="s">
        <v>77</v>
      </c>
      <c r="AW113" s="13" t="s">
        <v>133</v>
      </c>
      <c r="AX113" s="13" t="s">
        <v>69</v>
      </c>
      <c r="AY113" s="150" t="s">
        <v>122</v>
      </c>
    </row>
    <row r="114" spans="2:65" s="12" customFormat="1">
      <c r="B114" s="142"/>
      <c r="D114" s="143" t="s">
        <v>131</v>
      </c>
      <c r="E114" s="144" t="s">
        <v>3</v>
      </c>
      <c r="F114" s="145" t="s">
        <v>142</v>
      </c>
      <c r="H114" s="144" t="s">
        <v>3</v>
      </c>
      <c r="I114" s="146"/>
      <c r="L114" s="142"/>
      <c r="M114" s="147"/>
      <c r="T114" s="148"/>
      <c r="AT114" s="144" t="s">
        <v>131</v>
      </c>
      <c r="AU114" s="144" t="s">
        <v>77</v>
      </c>
      <c r="AV114" s="12" t="s">
        <v>75</v>
      </c>
      <c r="AW114" s="12" t="s">
        <v>133</v>
      </c>
      <c r="AX114" s="12" t="s">
        <v>69</v>
      </c>
      <c r="AY114" s="144" t="s">
        <v>122</v>
      </c>
    </row>
    <row r="115" spans="2:65" s="13" customFormat="1">
      <c r="B115" s="149"/>
      <c r="D115" s="143" t="s">
        <v>131</v>
      </c>
      <c r="E115" s="150" t="s">
        <v>3</v>
      </c>
      <c r="F115" s="151" t="s">
        <v>143</v>
      </c>
      <c r="H115" s="152">
        <v>0.22589999999999996</v>
      </c>
      <c r="I115" s="153"/>
      <c r="L115" s="149"/>
      <c r="M115" s="154"/>
      <c r="T115" s="155"/>
      <c r="AT115" s="150" t="s">
        <v>131</v>
      </c>
      <c r="AU115" s="150" t="s">
        <v>77</v>
      </c>
      <c r="AV115" s="13" t="s">
        <v>77</v>
      </c>
      <c r="AW115" s="13" t="s">
        <v>133</v>
      </c>
      <c r="AX115" s="13" t="s">
        <v>69</v>
      </c>
      <c r="AY115" s="150" t="s">
        <v>122</v>
      </c>
    </row>
    <row r="116" spans="2:65" s="14" customFormat="1">
      <c r="B116" s="156"/>
      <c r="D116" s="143" t="s">
        <v>131</v>
      </c>
      <c r="E116" s="157" t="s">
        <v>3</v>
      </c>
      <c r="F116" s="158" t="s">
        <v>135</v>
      </c>
      <c r="H116" s="159">
        <v>5.8427000000000016</v>
      </c>
      <c r="I116" s="160"/>
      <c r="L116" s="156"/>
      <c r="M116" s="161"/>
      <c r="T116" s="162"/>
      <c r="AT116" s="157" t="s">
        <v>131</v>
      </c>
      <c r="AU116" s="157" t="s">
        <v>77</v>
      </c>
      <c r="AV116" s="14" t="s">
        <v>128</v>
      </c>
      <c r="AW116" s="14" t="s">
        <v>133</v>
      </c>
      <c r="AX116" s="14" t="s">
        <v>75</v>
      </c>
      <c r="AY116" s="157" t="s">
        <v>122</v>
      </c>
    </row>
    <row r="117" spans="2:65" s="1" customFormat="1" ht="55.5" customHeight="1">
      <c r="B117" s="124"/>
      <c r="C117" s="125" t="s">
        <v>144</v>
      </c>
      <c r="D117" s="125" t="s">
        <v>124</v>
      </c>
      <c r="E117" s="126" t="s">
        <v>145</v>
      </c>
      <c r="F117" s="127" t="s">
        <v>146</v>
      </c>
      <c r="G117" s="128" t="s">
        <v>138</v>
      </c>
      <c r="H117" s="129">
        <v>5.843</v>
      </c>
      <c r="I117" s="130"/>
      <c r="J117" s="131">
        <f>ROUND(I117*H117,2)</f>
        <v>0</v>
      </c>
      <c r="K117" s="127" t="s">
        <v>845</v>
      </c>
      <c r="L117" s="33"/>
      <c r="M117" s="132" t="s">
        <v>3</v>
      </c>
      <c r="N117" s="133" t="s">
        <v>40</v>
      </c>
      <c r="P117" s="134">
        <f>O117*H117</f>
        <v>0</v>
      </c>
      <c r="Q117" s="134">
        <v>0</v>
      </c>
      <c r="R117" s="134">
        <f>Q117*H117</f>
        <v>0</v>
      </c>
      <c r="S117" s="134">
        <v>0</v>
      </c>
      <c r="T117" s="135">
        <f>S117*H117</f>
        <v>0</v>
      </c>
      <c r="AR117" s="136" t="s">
        <v>128</v>
      </c>
      <c r="AT117" s="136" t="s">
        <v>124</v>
      </c>
      <c r="AU117" s="136" t="s">
        <v>77</v>
      </c>
      <c r="AY117" s="18" t="s">
        <v>122</v>
      </c>
      <c r="BE117" s="137">
        <f>IF(N117="základní",J117,0)</f>
        <v>0</v>
      </c>
      <c r="BF117" s="137">
        <f>IF(N117="snížená",J117,0)</f>
        <v>0</v>
      </c>
      <c r="BG117" s="137">
        <f>IF(N117="zákl. přenesená",J117,0)</f>
        <v>0</v>
      </c>
      <c r="BH117" s="137">
        <f>IF(N117="sníž. přenesená",J117,0)</f>
        <v>0</v>
      </c>
      <c r="BI117" s="137">
        <f>IF(N117="nulová",J117,0)</f>
        <v>0</v>
      </c>
      <c r="BJ117" s="18" t="s">
        <v>75</v>
      </c>
      <c r="BK117" s="137">
        <f>ROUND(I117*H117,2)</f>
        <v>0</v>
      </c>
      <c r="BL117" s="18" t="s">
        <v>128</v>
      </c>
      <c r="BM117" s="136" t="s">
        <v>147</v>
      </c>
    </row>
    <row r="118" spans="2:65" s="1" customFormat="1">
      <c r="B118" s="33"/>
      <c r="D118" s="138" t="s">
        <v>129</v>
      </c>
      <c r="F118" s="139" t="s">
        <v>148</v>
      </c>
      <c r="I118" s="140"/>
      <c r="L118" s="33"/>
      <c r="M118" s="141"/>
      <c r="T118" s="54"/>
      <c r="AT118" s="18" t="s">
        <v>129</v>
      </c>
      <c r="AU118" s="18" t="s">
        <v>77</v>
      </c>
    </row>
    <row r="119" spans="2:65" s="1" customFormat="1" ht="62.65" customHeight="1">
      <c r="B119" s="124"/>
      <c r="C119" s="125" t="s">
        <v>128</v>
      </c>
      <c r="D119" s="125" t="s">
        <v>124</v>
      </c>
      <c r="E119" s="126" t="s">
        <v>149</v>
      </c>
      <c r="F119" s="127" t="s">
        <v>150</v>
      </c>
      <c r="G119" s="128" t="s">
        <v>138</v>
      </c>
      <c r="H119" s="129">
        <v>17.529</v>
      </c>
      <c r="I119" s="130"/>
      <c r="J119" s="131">
        <f>ROUND(I119*H119,2)</f>
        <v>0</v>
      </c>
      <c r="K119" s="127" t="s">
        <v>845</v>
      </c>
      <c r="L119" s="33"/>
      <c r="M119" s="132" t="s">
        <v>3</v>
      </c>
      <c r="N119" s="133" t="s">
        <v>40</v>
      </c>
      <c r="P119" s="134">
        <f>O119*H119</f>
        <v>0</v>
      </c>
      <c r="Q119" s="134">
        <v>0</v>
      </c>
      <c r="R119" s="134">
        <f>Q119*H119</f>
        <v>0</v>
      </c>
      <c r="S119" s="134">
        <v>0</v>
      </c>
      <c r="T119" s="135">
        <f>S119*H119</f>
        <v>0</v>
      </c>
      <c r="AR119" s="136" t="s">
        <v>128</v>
      </c>
      <c r="AT119" s="136" t="s">
        <v>124</v>
      </c>
      <c r="AU119" s="136" t="s">
        <v>77</v>
      </c>
      <c r="AY119" s="18" t="s">
        <v>122</v>
      </c>
      <c r="BE119" s="137">
        <f>IF(N119="základní",J119,0)</f>
        <v>0</v>
      </c>
      <c r="BF119" s="137">
        <f>IF(N119="snížená",J119,0)</f>
        <v>0</v>
      </c>
      <c r="BG119" s="137">
        <f>IF(N119="zákl. přenesená",J119,0)</f>
        <v>0</v>
      </c>
      <c r="BH119" s="137">
        <f>IF(N119="sníž. přenesená",J119,0)</f>
        <v>0</v>
      </c>
      <c r="BI119" s="137">
        <f>IF(N119="nulová",J119,0)</f>
        <v>0</v>
      </c>
      <c r="BJ119" s="18" t="s">
        <v>75</v>
      </c>
      <c r="BK119" s="137">
        <f>ROUND(I119*H119,2)</f>
        <v>0</v>
      </c>
      <c r="BL119" s="18" t="s">
        <v>128</v>
      </c>
      <c r="BM119" s="136" t="s">
        <v>151</v>
      </c>
    </row>
    <row r="120" spans="2:65" s="1" customFormat="1">
      <c r="B120" s="33"/>
      <c r="D120" s="138" t="s">
        <v>129</v>
      </c>
      <c r="F120" s="139" t="s">
        <v>152</v>
      </c>
      <c r="I120" s="140"/>
      <c r="L120" s="33"/>
      <c r="M120" s="141"/>
      <c r="T120" s="54"/>
      <c r="AT120" s="18" t="s">
        <v>129</v>
      </c>
      <c r="AU120" s="18" t="s">
        <v>77</v>
      </c>
    </row>
    <row r="121" spans="2:65" s="13" customFormat="1">
      <c r="B121" s="149"/>
      <c r="D121" s="143" t="s">
        <v>131</v>
      </c>
      <c r="E121" s="150" t="s">
        <v>3</v>
      </c>
      <c r="F121" s="151" t="s">
        <v>153</v>
      </c>
      <c r="H121" s="152">
        <v>17.529</v>
      </c>
      <c r="I121" s="153"/>
      <c r="L121" s="149"/>
      <c r="M121" s="154"/>
      <c r="T121" s="155"/>
      <c r="AT121" s="150" t="s">
        <v>131</v>
      </c>
      <c r="AU121" s="150" t="s">
        <v>77</v>
      </c>
      <c r="AV121" s="13" t="s">
        <v>77</v>
      </c>
      <c r="AW121" s="13" t="s">
        <v>133</v>
      </c>
      <c r="AX121" s="13" t="s">
        <v>69</v>
      </c>
      <c r="AY121" s="150" t="s">
        <v>122</v>
      </c>
    </row>
    <row r="122" spans="2:65" s="14" customFormat="1">
      <c r="B122" s="156"/>
      <c r="D122" s="143" t="s">
        <v>131</v>
      </c>
      <c r="E122" s="157" t="s">
        <v>3</v>
      </c>
      <c r="F122" s="158" t="s">
        <v>135</v>
      </c>
      <c r="H122" s="159">
        <v>17.529</v>
      </c>
      <c r="I122" s="160"/>
      <c r="L122" s="156"/>
      <c r="M122" s="161"/>
      <c r="T122" s="162"/>
      <c r="AT122" s="157" t="s">
        <v>131</v>
      </c>
      <c r="AU122" s="157" t="s">
        <v>77</v>
      </c>
      <c r="AV122" s="14" t="s">
        <v>128</v>
      </c>
      <c r="AW122" s="14" t="s">
        <v>133</v>
      </c>
      <c r="AX122" s="14" t="s">
        <v>75</v>
      </c>
      <c r="AY122" s="157" t="s">
        <v>122</v>
      </c>
    </row>
    <row r="123" spans="2:65" s="1" customFormat="1" ht="37.9" customHeight="1">
      <c r="B123" s="124"/>
      <c r="C123" s="125" t="s">
        <v>154</v>
      </c>
      <c r="D123" s="125" t="s">
        <v>124</v>
      </c>
      <c r="E123" s="126" t="s">
        <v>155</v>
      </c>
      <c r="F123" s="127" t="s">
        <v>156</v>
      </c>
      <c r="G123" s="128" t="s">
        <v>138</v>
      </c>
      <c r="H123" s="129">
        <v>11.686</v>
      </c>
      <c r="I123" s="130"/>
      <c r="J123" s="131">
        <f>ROUND(I123*H123,2)</f>
        <v>0</v>
      </c>
      <c r="K123" s="127" t="s">
        <v>845</v>
      </c>
      <c r="L123" s="33"/>
      <c r="M123" s="132" t="s">
        <v>3</v>
      </c>
      <c r="N123" s="133" t="s">
        <v>40</v>
      </c>
      <c r="P123" s="134">
        <f>O123*H123</f>
        <v>0</v>
      </c>
      <c r="Q123" s="134">
        <v>0</v>
      </c>
      <c r="R123" s="134">
        <f>Q123*H123</f>
        <v>0</v>
      </c>
      <c r="S123" s="134">
        <v>0</v>
      </c>
      <c r="T123" s="135">
        <f>S123*H123</f>
        <v>0</v>
      </c>
      <c r="AR123" s="136" t="s">
        <v>128</v>
      </c>
      <c r="AT123" s="136" t="s">
        <v>124</v>
      </c>
      <c r="AU123" s="136" t="s">
        <v>77</v>
      </c>
      <c r="AY123" s="18" t="s">
        <v>122</v>
      </c>
      <c r="BE123" s="137">
        <f>IF(N123="základní",J123,0)</f>
        <v>0</v>
      </c>
      <c r="BF123" s="137">
        <f>IF(N123="snížená",J123,0)</f>
        <v>0</v>
      </c>
      <c r="BG123" s="137">
        <f>IF(N123="zákl. přenesená",J123,0)</f>
        <v>0</v>
      </c>
      <c r="BH123" s="137">
        <f>IF(N123="sníž. přenesená",J123,0)</f>
        <v>0</v>
      </c>
      <c r="BI123" s="137">
        <f>IF(N123="nulová",J123,0)</f>
        <v>0</v>
      </c>
      <c r="BJ123" s="18" t="s">
        <v>75</v>
      </c>
      <c r="BK123" s="137">
        <f>ROUND(I123*H123,2)</f>
        <v>0</v>
      </c>
      <c r="BL123" s="18" t="s">
        <v>128</v>
      </c>
      <c r="BM123" s="136" t="s">
        <v>157</v>
      </c>
    </row>
    <row r="124" spans="2:65" s="1" customFormat="1">
      <c r="B124" s="33"/>
      <c r="D124" s="138" t="s">
        <v>129</v>
      </c>
      <c r="F124" s="139" t="s">
        <v>158</v>
      </c>
      <c r="I124" s="140"/>
      <c r="L124" s="33"/>
      <c r="M124" s="141"/>
      <c r="T124" s="54"/>
      <c r="AT124" s="18" t="s">
        <v>129</v>
      </c>
      <c r="AU124" s="18" t="s">
        <v>77</v>
      </c>
    </row>
    <row r="125" spans="2:65" s="13" customFormat="1">
      <c r="B125" s="149"/>
      <c r="D125" s="143" t="s">
        <v>131</v>
      </c>
      <c r="E125" s="150" t="s">
        <v>3</v>
      </c>
      <c r="F125" s="151" t="s">
        <v>159</v>
      </c>
      <c r="H125" s="152">
        <v>11.686</v>
      </c>
      <c r="I125" s="153"/>
      <c r="L125" s="149"/>
      <c r="M125" s="154"/>
      <c r="T125" s="155"/>
      <c r="AT125" s="150" t="s">
        <v>131</v>
      </c>
      <c r="AU125" s="150" t="s">
        <v>77</v>
      </c>
      <c r="AV125" s="13" t="s">
        <v>77</v>
      </c>
      <c r="AW125" s="13" t="s">
        <v>133</v>
      </c>
      <c r="AX125" s="13" t="s">
        <v>69</v>
      </c>
      <c r="AY125" s="150" t="s">
        <v>122</v>
      </c>
    </row>
    <row r="126" spans="2:65" s="14" customFormat="1">
      <c r="B126" s="156"/>
      <c r="D126" s="143" t="s">
        <v>131</v>
      </c>
      <c r="E126" s="157" t="s">
        <v>3</v>
      </c>
      <c r="F126" s="158" t="s">
        <v>135</v>
      </c>
      <c r="H126" s="159">
        <v>11.686</v>
      </c>
      <c r="I126" s="160"/>
      <c r="L126" s="156"/>
      <c r="M126" s="161"/>
      <c r="T126" s="162"/>
      <c r="AT126" s="157" t="s">
        <v>131</v>
      </c>
      <c r="AU126" s="157" t="s">
        <v>77</v>
      </c>
      <c r="AV126" s="14" t="s">
        <v>128</v>
      </c>
      <c r="AW126" s="14" t="s">
        <v>133</v>
      </c>
      <c r="AX126" s="14" t="s">
        <v>75</v>
      </c>
      <c r="AY126" s="157" t="s">
        <v>122</v>
      </c>
    </row>
    <row r="127" spans="2:65" s="1" customFormat="1" ht="62.65" customHeight="1">
      <c r="B127" s="124"/>
      <c r="C127" s="125" t="s">
        <v>147</v>
      </c>
      <c r="D127" s="125" t="s">
        <v>124</v>
      </c>
      <c r="E127" s="126" t="s">
        <v>160</v>
      </c>
      <c r="F127" s="127" t="s">
        <v>161</v>
      </c>
      <c r="G127" s="128" t="s">
        <v>138</v>
      </c>
      <c r="H127" s="129">
        <v>5.843</v>
      </c>
      <c r="I127" s="130"/>
      <c r="J127" s="131">
        <f>ROUND(I127*H127,2)</f>
        <v>0</v>
      </c>
      <c r="K127" s="127" t="s">
        <v>845</v>
      </c>
      <c r="L127" s="33"/>
      <c r="M127" s="132" t="s">
        <v>3</v>
      </c>
      <c r="N127" s="133" t="s">
        <v>40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128</v>
      </c>
      <c r="AT127" s="136" t="s">
        <v>124</v>
      </c>
      <c r="AU127" s="136" t="s">
        <v>77</v>
      </c>
      <c r="AY127" s="18" t="s">
        <v>122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8" t="s">
        <v>75</v>
      </c>
      <c r="BK127" s="137">
        <f>ROUND(I127*H127,2)</f>
        <v>0</v>
      </c>
      <c r="BL127" s="18" t="s">
        <v>128</v>
      </c>
      <c r="BM127" s="136" t="s">
        <v>162</v>
      </c>
    </row>
    <row r="128" spans="2:65" s="1" customFormat="1">
      <c r="B128" s="33"/>
      <c r="D128" s="138" t="s">
        <v>129</v>
      </c>
      <c r="F128" s="139" t="s">
        <v>163</v>
      </c>
      <c r="I128" s="140"/>
      <c r="L128" s="33"/>
      <c r="M128" s="141"/>
      <c r="T128" s="54"/>
      <c r="AT128" s="18" t="s">
        <v>129</v>
      </c>
      <c r="AU128" s="18" t="s">
        <v>77</v>
      </c>
    </row>
    <row r="129" spans="2:65" s="1" customFormat="1" ht="66.75" customHeight="1">
      <c r="B129" s="124"/>
      <c r="C129" s="125" t="s">
        <v>164</v>
      </c>
      <c r="D129" s="125" t="s">
        <v>124</v>
      </c>
      <c r="E129" s="126" t="s">
        <v>165</v>
      </c>
      <c r="F129" s="127" t="s">
        <v>166</v>
      </c>
      <c r="G129" s="128" t="s">
        <v>138</v>
      </c>
      <c r="H129" s="129">
        <v>17.529</v>
      </c>
      <c r="I129" s="130"/>
      <c r="J129" s="131">
        <f>ROUND(I129*H129,2)</f>
        <v>0</v>
      </c>
      <c r="K129" s="127" t="s">
        <v>845</v>
      </c>
      <c r="L129" s="33"/>
      <c r="M129" s="132" t="s">
        <v>3</v>
      </c>
      <c r="N129" s="133" t="s">
        <v>40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128</v>
      </c>
      <c r="AT129" s="136" t="s">
        <v>124</v>
      </c>
      <c r="AU129" s="136" t="s">
        <v>77</v>
      </c>
      <c r="AY129" s="18" t="s">
        <v>122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8" t="s">
        <v>75</v>
      </c>
      <c r="BK129" s="137">
        <f>ROUND(I129*H129,2)</f>
        <v>0</v>
      </c>
      <c r="BL129" s="18" t="s">
        <v>128</v>
      </c>
      <c r="BM129" s="136" t="s">
        <v>167</v>
      </c>
    </row>
    <row r="130" spans="2:65" s="1" customFormat="1">
      <c r="B130" s="33"/>
      <c r="D130" s="138" t="s">
        <v>129</v>
      </c>
      <c r="F130" s="139" t="s">
        <v>168</v>
      </c>
      <c r="I130" s="140"/>
      <c r="L130" s="33"/>
      <c r="M130" s="141"/>
      <c r="T130" s="54"/>
      <c r="AT130" s="18" t="s">
        <v>129</v>
      </c>
      <c r="AU130" s="18" t="s">
        <v>77</v>
      </c>
    </row>
    <row r="131" spans="2:65" s="13" customFormat="1">
      <c r="B131" s="149"/>
      <c r="D131" s="143" t="s">
        <v>131</v>
      </c>
      <c r="E131" s="150" t="s">
        <v>3</v>
      </c>
      <c r="F131" s="151" t="s">
        <v>153</v>
      </c>
      <c r="H131" s="152">
        <v>17.529</v>
      </c>
      <c r="I131" s="153"/>
      <c r="L131" s="149"/>
      <c r="M131" s="154"/>
      <c r="T131" s="155"/>
      <c r="AT131" s="150" t="s">
        <v>131</v>
      </c>
      <c r="AU131" s="150" t="s">
        <v>77</v>
      </c>
      <c r="AV131" s="13" t="s">
        <v>77</v>
      </c>
      <c r="AW131" s="13" t="s">
        <v>133</v>
      </c>
      <c r="AX131" s="13" t="s">
        <v>69</v>
      </c>
      <c r="AY131" s="150" t="s">
        <v>122</v>
      </c>
    </row>
    <row r="132" spans="2:65" s="14" customFormat="1">
      <c r="B132" s="156"/>
      <c r="D132" s="143" t="s">
        <v>131</v>
      </c>
      <c r="E132" s="157" t="s">
        <v>3</v>
      </c>
      <c r="F132" s="158" t="s">
        <v>135</v>
      </c>
      <c r="H132" s="159">
        <v>17.529</v>
      </c>
      <c r="I132" s="160"/>
      <c r="L132" s="156"/>
      <c r="M132" s="161"/>
      <c r="T132" s="162"/>
      <c r="AT132" s="157" t="s">
        <v>131</v>
      </c>
      <c r="AU132" s="157" t="s">
        <v>77</v>
      </c>
      <c r="AV132" s="14" t="s">
        <v>128</v>
      </c>
      <c r="AW132" s="14" t="s">
        <v>133</v>
      </c>
      <c r="AX132" s="14" t="s">
        <v>75</v>
      </c>
      <c r="AY132" s="157" t="s">
        <v>122</v>
      </c>
    </row>
    <row r="133" spans="2:65" s="1" customFormat="1" ht="37.9" customHeight="1">
      <c r="B133" s="124"/>
      <c r="C133" s="125" t="s">
        <v>151</v>
      </c>
      <c r="D133" s="125" t="s">
        <v>124</v>
      </c>
      <c r="E133" s="126" t="s">
        <v>169</v>
      </c>
      <c r="F133" s="127" t="s">
        <v>170</v>
      </c>
      <c r="G133" s="128" t="s">
        <v>138</v>
      </c>
      <c r="H133" s="129">
        <v>5.843</v>
      </c>
      <c r="I133" s="130"/>
      <c r="J133" s="131">
        <f>ROUND(I133*H133,2)</f>
        <v>0</v>
      </c>
      <c r="K133" s="127" t="s">
        <v>845</v>
      </c>
      <c r="L133" s="33"/>
      <c r="M133" s="132" t="s">
        <v>3</v>
      </c>
      <c r="N133" s="133" t="s">
        <v>40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128</v>
      </c>
      <c r="AT133" s="136" t="s">
        <v>124</v>
      </c>
      <c r="AU133" s="136" t="s">
        <v>77</v>
      </c>
      <c r="AY133" s="18" t="s">
        <v>122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8" t="s">
        <v>75</v>
      </c>
      <c r="BK133" s="137">
        <f>ROUND(I133*H133,2)</f>
        <v>0</v>
      </c>
      <c r="BL133" s="18" t="s">
        <v>128</v>
      </c>
      <c r="BM133" s="136" t="s">
        <v>171</v>
      </c>
    </row>
    <row r="134" spans="2:65" s="1" customFormat="1">
      <c r="B134" s="33"/>
      <c r="D134" s="138" t="s">
        <v>129</v>
      </c>
      <c r="F134" s="139" t="s">
        <v>172</v>
      </c>
      <c r="I134" s="140"/>
      <c r="L134" s="33"/>
      <c r="M134" s="141"/>
      <c r="T134" s="54"/>
      <c r="AT134" s="18" t="s">
        <v>129</v>
      </c>
      <c r="AU134" s="18" t="s">
        <v>77</v>
      </c>
    </row>
    <row r="135" spans="2:65" s="1" customFormat="1" ht="44.25" customHeight="1">
      <c r="B135" s="124"/>
      <c r="C135" s="125" t="s">
        <v>173</v>
      </c>
      <c r="D135" s="125" t="s">
        <v>124</v>
      </c>
      <c r="E135" s="126" t="s">
        <v>174</v>
      </c>
      <c r="F135" s="127" t="s">
        <v>175</v>
      </c>
      <c r="G135" s="128" t="s">
        <v>176</v>
      </c>
      <c r="H135" s="129">
        <v>10.516999999999999</v>
      </c>
      <c r="I135" s="130"/>
      <c r="J135" s="131">
        <f>ROUND(I135*H135,2)</f>
        <v>0</v>
      </c>
      <c r="K135" s="127" t="s">
        <v>845</v>
      </c>
      <c r="L135" s="33"/>
      <c r="M135" s="132" t="s">
        <v>3</v>
      </c>
      <c r="N135" s="133" t="s">
        <v>40</v>
      </c>
      <c r="P135" s="134">
        <f>O135*H135</f>
        <v>0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128</v>
      </c>
      <c r="AT135" s="136" t="s">
        <v>124</v>
      </c>
      <c r="AU135" s="136" t="s">
        <v>77</v>
      </c>
      <c r="AY135" s="18" t="s">
        <v>122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8" t="s">
        <v>75</v>
      </c>
      <c r="BK135" s="137">
        <f>ROUND(I135*H135,2)</f>
        <v>0</v>
      </c>
      <c r="BL135" s="18" t="s">
        <v>128</v>
      </c>
      <c r="BM135" s="136" t="s">
        <v>177</v>
      </c>
    </row>
    <row r="136" spans="2:65" s="1" customFormat="1">
      <c r="B136" s="33"/>
      <c r="D136" s="138" t="s">
        <v>129</v>
      </c>
      <c r="F136" s="139" t="s">
        <v>178</v>
      </c>
      <c r="I136" s="140"/>
      <c r="L136" s="33"/>
      <c r="M136" s="141"/>
      <c r="T136" s="54"/>
      <c r="AT136" s="18" t="s">
        <v>129</v>
      </c>
      <c r="AU136" s="18" t="s">
        <v>77</v>
      </c>
    </row>
    <row r="137" spans="2:65" s="13" customFormat="1">
      <c r="B137" s="149"/>
      <c r="D137" s="143" t="s">
        <v>131</v>
      </c>
      <c r="E137" s="150" t="s">
        <v>3</v>
      </c>
      <c r="F137" s="151" t="s">
        <v>179</v>
      </c>
      <c r="H137" s="152">
        <v>10.5174</v>
      </c>
      <c r="I137" s="153"/>
      <c r="L137" s="149"/>
      <c r="M137" s="154"/>
      <c r="T137" s="155"/>
      <c r="AT137" s="150" t="s">
        <v>131</v>
      </c>
      <c r="AU137" s="150" t="s">
        <v>77</v>
      </c>
      <c r="AV137" s="13" t="s">
        <v>77</v>
      </c>
      <c r="AW137" s="13" t="s">
        <v>133</v>
      </c>
      <c r="AX137" s="13" t="s">
        <v>69</v>
      </c>
      <c r="AY137" s="150" t="s">
        <v>122</v>
      </c>
    </row>
    <row r="138" spans="2:65" s="14" customFormat="1">
      <c r="B138" s="156"/>
      <c r="D138" s="143" t="s">
        <v>131</v>
      </c>
      <c r="E138" s="157" t="s">
        <v>3</v>
      </c>
      <c r="F138" s="158" t="s">
        <v>135</v>
      </c>
      <c r="H138" s="159">
        <v>10.5174</v>
      </c>
      <c r="I138" s="160"/>
      <c r="L138" s="156"/>
      <c r="M138" s="161"/>
      <c r="T138" s="162"/>
      <c r="AT138" s="157" t="s">
        <v>131</v>
      </c>
      <c r="AU138" s="157" t="s">
        <v>77</v>
      </c>
      <c r="AV138" s="14" t="s">
        <v>128</v>
      </c>
      <c r="AW138" s="14" t="s">
        <v>133</v>
      </c>
      <c r="AX138" s="14" t="s">
        <v>75</v>
      </c>
      <c r="AY138" s="157" t="s">
        <v>122</v>
      </c>
    </row>
    <row r="139" spans="2:65" s="11" customFormat="1" ht="22.9" customHeight="1">
      <c r="B139" s="112"/>
      <c r="D139" s="113" t="s">
        <v>68</v>
      </c>
      <c r="E139" s="122" t="s">
        <v>77</v>
      </c>
      <c r="F139" s="122" t="s">
        <v>180</v>
      </c>
      <c r="I139" s="115"/>
      <c r="J139" s="123">
        <f>BK139</f>
        <v>0</v>
      </c>
      <c r="L139" s="112"/>
      <c r="M139" s="117"/>
      <c r="P139" s="118">
        <f>SUM(P140:P150)</f>
        <v>0</v>
      </c>
      <c r="R139" s="118">
        <f>SUM(R140:R150)</f>
        <v>6.4700714600000001E-2</v>
      </c>
      <c r="T139" s="119">
        <f>SUM(T140:T150)</f>
        <v>0</v>
      </c>
      <c r="AR139" s="113" t="s">
        <v>75</v>
      </c>
      <c r="AT139" s="120" t="s">
        <v>68</v>
      </c>
      <c r="AU139" s="120" t="s">
        <v>75</v>
      </c>
      <c r="AY139" s="113" t="s">
        <v>122</v>
      </c>
      <c r="BK139" s="121">
        <f>SUM(BK140:BK150)</f>
        <v>0</v>
      </c>
    </row>
    <row r="140" spans="2:65" s="1" customFormat="1" ht="24.2" customHeight="1">
      <c r="B140" s="124"/>
      <c r="C140" s="125" t="s">
        <v>157</v>
      </c>
      <c r="D140" s="125" t="s">
        <v>124</v>
      </c>
      <c r="E140" s="126" t="s">
        <v>181</v>
      </c>
      <c r="F140" s="127" t="s">
        <v>182</v>
      </c>
      <c r="G140" s="128" t="s">
        <v>183</v>
      </c>
      <c r="H140" s="129">
        <v>86.78</v>
      </c>
      <c r="I140" s="130"/>
      <c r="J140" s="131">
        <f>ROUND(I140*H140,2)</f>
        <v>0</v>
      </c>
      <c r="K140" s="127" t="s">
        <v>845</v>
      </c>
      <c r="L140" s="33"/>
      <c r="M140" s="132" t="s">
        <v>3</v>
      </c>
      <c r="N140" s="133" t="s">
        <v>40</v>
      </c>
      <c r="P140" s="134">
        <f>O140*H140</f>
        <v>0</v>
      </c>
      <c r="Q140" s="134">
        <v>4.8959999999999997E-4</v>
      </c>
      <c r="R140" s="134">
        <f>Q140*H140</f>
        <v>4.2487487999999997E-2</v>
      </c>
      <c r="S140" s="134">
        <v>0</v>
      </c>
      <c r="T140" s="135">
        <f>S140*H140</f>
        <v>0</v>
      </c>
      <c r="AR140" s="136" t="s">
        <v>128</v>
      </c>
      <c r="AT140" s="136" t="s">
        <v>124</v>
      </c>
      <c r="AU140" s="136" t="s">
        <v>77</v>
      </c>
      <c r="AY140" s="18" t="s">
        <v>122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8" t="s">
        <v>75</v>
      </c>
      <c r="BK140" s="137">
        <f>ROUND(I140*H140,2)</f>
        <v>0</v>
      </c>
      <c r="BL140" s="18" t="s">
        <v>128</v>
      </c>
      <c r="BM140" s="136" t="s">
        <v>184</v>
      </c>
    </row>
    <row r="141" spans="2:65" s="1" customFormat="1">
      <c r="B141" s="33"/>
      <c r="D141" s="138" t="s">
        <v>129</v>
      </c>
      <c r="F141" s="139" t="s">
        <v>185</v>
      </c>
      <c r="I141" s="140"/>
      <c r="L141" s="33"/>
      <c r="M141" s="141"/>
      <c r="T141" s="54"/>
      <c r="AT141" s="18" t="s">
        <v>129</v>
      </c>
      <c r="AU141" s="18" t="s">
        <v>77</v>
      </c>
    </row>
    <row r="142" spans="2:65" s="13" customFormat="1" ht="22.5">
      <c r="B142" s="149"/>
      <c r="D142" s="143" t="s">
        <v>131</v>
      </c>
      <c r="E142" s="150" t="s">
        <v>3</v>
      </c>
      <c r="F142" s="151" t="s">
        <v>186</v>
      </c>
      <c r="H142" s="152">
        <v>86.78</v>
      </c>
      <c r="I142" s="153"/>
      <c r="L142" s="149"/>
      <c r="M142" s="154"/>
      <c r="T142" s="155"/>
      <c r="AT142" s="150" t="s">
        <v>131</v>
      </c>
      <c r="AU142" s="150" t="s">
        <v>77</v>
      </c>
      <c r="AV142" s="13" t="s">
        <v>77</v>
      </c>
      <c r="AW142" s="13" t="s">
        <v>133</v>
      </c>
      <c r="AX142" s="13" t="s">
        <v>69</v>
      </c>
      <c r="AY142" s="150" t="s">
        <v>122</v>
      </c>
    </row>
    <row r="143" spans="2:65" s="14" customFormat="1">
      <c r="B143" s="156"/>
      <c r="D143" s="143" t="s">
        <v>131</v>
      </c>
      <c r="E143" s="157" t="s">
        <v>3</v>
      </c>
      <c r="F143" s="158" t="s">
        <v>135</v>
      </c>
      <c r="H143" s="159">
        <v>86.78</v>
      </c>
      <c r="I143" s="160"/>
      <c r="L143" s="156"/>
      <c r="M143" s="161"/>
      <c r="T143" s="162"/>
      <c r="AT143" s="157" t="s">
        <v>131</v>
      </c>
      <c r="AU143" s="157" t="s">
        <v>77</v>
      </c>
      <c r="AV143" s="14" t="s">
        <v>128</v>
      </c>
      <c r="AW143" s="14" t="s">
        <v>133</v>
      </c>
      <c r="AX143" s="14" t="s">
        <v>75</v>
      </c>
      <c r="AY143" s="157" t="s">
        <v>122</v>
      </c>
    </row>
    <row r="144" spans="2:65" s="1" customFormat="1" ht="37.9" customHeight="1">
      <c r="B144" s="124"/>
      <c r="C144" s="125" t="s">
        <v>187</v>
      </c>
      <c r="D144" s="125" t="s">
        <v>124</v>
      </c>
      <c r="E144" s="126" t="s">
        <v>188</v>
      </c>
      <c r="F144" s="127" t="s">
        <v>189</v>
      </c>
      <c r="G144" s="128" t="s">
        <v>127</v>
      </c>
      <c r="H144" s="129">
        <v>43.39</v>
      </c>
      <c r="I144" s="130"/>
      <c r="J144" s="131">
        <f>ROUND(I144*H144,2)</f>
        <v>0</v>
      </c>
      <c r="K144" s="127" t="s">
        <v>845</v>
      </c>
      <c r="L144" s="33"/>
      <c r="M144" s="132" t="s">
        <v>3</v>
      </c>
      <c r="N144" s="133" t="s">
        <v>40</v>
      </c>
      <c r="P144" s="134">
        <f>O144*H144</f>
        <v>0</v>
      </c>
      <c r="Q144" s="134">
        <v>1.6694E-4</v>
      </c>
      <c r="R144" s="134">
        <f>Q144*H144</f>
        <v>7.2435266000000003E-3</v>
      </c>
      <c r="S144" s="134">
        <v>0</v>
      </c>
      <c r="T144" s="135">
        <f>S144*H144</f>
        <v>0</v>
      </c>
      <c r="AR144" s="136" t="s">
        <v>128</v>
      </c>
      <c r="AT144" s="136" t="s">
        <v>124</v>
      </c>
      <c r="AU144" s="136" t="s">
        <v>77</v>
      </c>
      <c r="AY144" s="18" t="s">
        <v>122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8" t="s">
        <v>75</v>
      </c>
      <c r="BK144" s="137">
        <f>ROUND(I144*H144,2)</f>
        <v>0</v>
      </c>
      <c r="BL144" s="18" t="s">
        <v>128</v>
      </c>
      <c r="BM144" s="136" t="s">
        <v>190</v>
      </c>
    </row>
    <row r="145" spans="2:65" s="1" customFormat="1">
      <c r="B145" s="33"/>
      <c r="D145" s="138" t="s">
        <v>129</v>
      </c>
      <c r="F145" s="139" t="s">
        <v>191</v>
      </c>
      <c r="I145" s="140"/>
      <c r="L145" s="33"/>
      <c r="M145" s="141"/>
      <c r="T145" s="54"/>
      <c r="AT145" s="18" t="s">
        <v>129</v>
      </c>
      <c r="AU145" s="18" t="s">
        <v>77</v>
      </c>
    </row>
    <row r="146" spans="2:65" s="13" customFormat="1">
      <c r="B146" s="149"/>
      <c r="D146" s="143" t="s">
        <v>131</v>
      </c>
      <c r="E146" s="150" t="s">
        <v>3</v>
      </c>
      <c r="F146" s="151" t="s">
        <v>192</v>
      </c>
      <c r="H146" s="152">
        <v>43.39</v>
      </c>
      <c r="I146" s="153"/>
      <c r="L146" s="149"/>
      <c r="M146" s="154"/>
      <c r="T146" s="155"/>
      <c r="AT146" s="150" t="s">
        <v>131</v>
      </c>
      <c r="AU146" s="150" t="s">
        <v>77</v>
      </c>
      <c r="AV146" s="13" t="s">
        <v>77</v>
      </c>
      <c r="AW146" s="13" t="s">
        <v>133</v>
      </c>
      <c r="AX146" s="13" t="s">
        <v>69</v>
      </c>
      <c r="AY146" s="150" t="s">
        <v>122</v>
      </c>
    </row>
    <row r="147" spans="2:65" s="14" customFormat="1">
      <c r="B147" s="156"/>
      <c r="D147" s="143" t="s">
        <v>131</v>
      </c>
      <c r="E147" s="157" t="s">
        <v>3</v>
      </c>
      <c r="F147" s="158" t="s">
        <v>135</v>
      </c>
      <c r="H147" s="159">
        <v>43.39</v>
      </c>
      <c r="I147" s="160"/>
      <c r="L147" s="156"/>
      <c r="M147" s="161"/>
      <c r="T147" s="162"/>
      <c r="AT147" s="157" t="s">
        <v>131</v>
      </c>
      <c r="AU147" s="157" t="s">
        <v>77</v>
      </c>
      <c r="AV147" s="14" t="s">
        <v>128</v>
      </c>
      <c r="AW147" s="14" t="s">
        <v>133</v>
      </c>
      <c r="AX147" s="14" t="s">
        <v>75</v>
      </c>
      <c r="AY147" s="157" t="s">
        <v>122</v>
      </c>
    </row>
    <row r="148" spans="2:65" s="1" customFormat="1" ht="24.2" customHeight="1">
      <c r="B148" s="124"/>
      <c r="C148" s="163" t="s">
        <v>162</v>
      </c>
      <c r="D148" s="163" t="s">
        <v>193</v>
      </c>
      <c r="E148" s="164" t="s">
        <v>194</v>
      </c>
      <c r="F148" s="165" t="s">
        <v>195</v>
      </c>
      <c r="G148" s="166" t="s">
        <v>127</v>
      </c>
      <c r="H148" s="167">
        <v>49.899000000000001</v>
      </c>
      <c r="I148" s="168"/>
      <c r="J148" s="169">
        <f>ROUND(I148*H148,2)</f>
        <v>0</v>
      </c>
      <c r="K148" s="165" t="s">
        <v>845</v>
      </c>
      <c r="L148" s="170"/>
      <c r="M148" s="171" t="s">
        <v>3</v>
      </c>
      <c r="N148" s="172" t="s">
        <v>40</v>
      </c>
      <c r="P148" s="134">
        <f>O148*H148</f>
        <v>0</v>
      </c>
      <c r="Q148" s="134">
        <v>2.9999999999999997E-4</v>
      </c>
      <c r="R148" s="134">
        <f>Q148*H148</f>
        <v>1.4969699999999999E-2</v>
      </c>
      <c r="S148" s="134">
        <v>0</v>
      </c>
      <c r="T148" s="135">
        <f>S148*H148</f>
        <v>0</v>
      </c>
      <c r="AR148" s="136" t="s">
        <v>151</v>
      </c>
      <c r="AT148" s="136" t="s">
        <v>193</v>
      </c>
      <c r="AU148" s="136" t="s">
        <v>77</v>
      </c>
      <c r="AY148" s="18" t="s">
        <v>122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8" t="s">
        <v>75</v>
      </c>
      <c r="BK148" s="137">
        <f>ROUND(I148*H148,2)</f>
        <v>0</v>
      </c>
      <c r="BL148" s="18" t="s">
        <v>128</v>
      </c>
      <c r="BM148" s="136" t="s">
        <v>196</v>
      </c>
    </row>
    <row r="149" spans="2:65" s="13" customFormat="1">
      <c r="B149" s="149"/>
      <c r="D149" s="143" t="s">
        <v>131</v>
      </c>
      <c r="E149" s="150" t="s">
        <v>3</v>
      </c>
      <c r="F149" s="151" t="s">
        <v>197</v>
      </c>
      <c r="H149" s="152">
        <v>49.898499999999999</v>
      </c>
      <c r="I149" s="153"/>
      <c r="L149" s="149"/>
      <c r="M149" s="154"/>
      <c r="T149" s="155"/>
      <c r="AT149" s="150" t="s">
        <v>131</v>
      </c>
      <c r="AU149" s="150" t="s">
        <v>77</v>
      </c>
      <c r="AV149" s="13" t="s">
        <v>77</v>
      </c>
      <c r="AW149" s="13" t="s">
        <v>133</v>
      </c>
      <c r="AX149" s="13" t="s">
        <v>69</v>
      </c>
      <c r="AY149" s="150" t="s">
        <v>122</v>
      </c>
    </row>
    <row r="150" spans="2:65" s="14" customFormat="1">
      <c r="B150" s="156"/>
      <c r="D150" s="143" t="s">
        <v>131</v>
      </c>
      <c r="E150" s="157" t="s">
        <v>3</v>
      </c>
      <c r="F150" s="158" t="s">
        <v>135</v>
      </c>
      <c r="H150" s="159">
        <v>49.898499999999999</v>
      </c>
      <c r="I150" s="160"/>
      <c r="L150" s="156"/>
      <c r="M150" s="161"/>
      <c r="T150" s="162"/>
      <c r="AT150" s="157" t="s">
        <v>131</v>
      </c>
      <c r="AU150" s="157" t="s">
        <v>77</v>
      </c>
      <c r="AV150" s="14" t="s">
        <v>128</v>
      </c>
      <c r="AW150" s="14" t="s">
        <v>133</v>
      </c>
      <c r="AX150" s="14" t="s">
        <v>75</v>
      </c>
      <c r="AY150" s="157" t="s">
        <v>122</v>
      </c>
    </row>
    <row r="151" spans="2:65" s="11" customFormat="1" ht="22.9" customHeight="1">
      <c r="B151" s="112"/>
      <c r="D151" s="113" t="s">
        <v>68</v>
      </c>
      <c r="E151" s="122" t="s">
        <v>154</v>
      </c>
      <c r="F151" s="122" t="s">
        <v>198</v>
      </c>
      <c r="I151" s="115"/>
      <c r="J151" s="123">
        <f>BK151</f>
        <v>0</v>
      </c>
      <c r="L151" s="112"/>
      <c r="M151" s="117"/>
      <c r="P151" s="118">
        <f>SUM(P152:P154)</f>
        <v>0</v>
      </c>
      <c r="R151" s="118">
        <f>SUM(R152:R154)</f>
        <v>0</v>
      </c>
      <c r="T151" s="119">
        <f>SUM(T152:T154)</f>
        <v>0</v>
      </c>
      <c r="AR151" s="113" t="s">
        <v>75</v>
      </c>
      <c r="AT151" s="120" t="s">
        <v>68</v>
      </c>
      <c r="AU151" s="120" t="s">
        <v>75</v>
      </c>
      <c r="AY151" s="113" t="s">
        <v>122</v>
      </c>
      <c r="BK151" s="121">
        <f>SUM(BK152:BK154)</f>
        <v>0</v>
      </c>
    </row>
    <row r="152" spans="2:65" s="1" customFormat="1" ht="24.2" customHeight="1">
      <c r="B152" s="124"/>
      <c r="C152" s="125" t="s">
        <v>199</v>
      </c>
      <c r="D152" s="125" t="s">
        <v>124</v>
      </c>
      <c r="E152" s="126" t="s">
        <v>200</v>
      </c>
      <c r="F152" s="127" t="s">
        <v>201</v>
      </c>
      <c r="G152" s="128" t="s">
        <v>183</v>
      </c>
      <c r="H152" s="129">
        <v>1.944</v>
      </c>
      <c r="I152" s="130"/>
      <c r="J152" s="131">
        <f>ROUND(I152*H152,2)</f>
        <v>0</v>
      </c>
      <c r="K152" s="127" t="s">
        <v>3</v>
      </c>
      <c r="L152" s="33"/>
      <c r="M152" s="132" t="s">
        <v>3</v>
      </c>
      <c r="N152" s="133" t="s">
        <v>40</v>
      </c>
      <c r="P152" s="134">
        <f>O152*H152</f>
        <v>0</v>
      </c>
      <c r="Q152" s="134">
        <v>0</v>
      </c>
      <c r="R152" s="134">
        <f>Q152*H152</f>
        <v>0</v>
      </c>
      <c r="S152" s="134">
        <v>0</v>
      </c>
      <c r="T152" s="135">
        <f>S152*H152</f>
        <v>0</v>
      </c>
      <c r="AR152" s="136" t="s">
        <v>128</v>
      </c>
      <c r="AT152" s="136" t="s">
        <v>124</v>
      </c>
      <c r="AU152" s="136" t="s">
        <v>77</v>
      </c>
      <c r="AY152" s="18" t="s">
        <v>122</v>
      </c>
      <c r="BE152" s="137">
        <f>IF(N152="základní",J152,0)</f>
        <v>0</v>
      </c>
      <c r="BF152" s="137">
        <f>IF(N152="snížená",J152,0)</f>
        <v>0</v>
      </c>
      <c r="BG152" s="137">
        <f>IF(N152="zákl. přenesená",J152,0)</f>
        <v>0</v>
      </c>
      <c r="BH152" s="137">
        <f>IF(N152="sníž. přenesená",J152,0)</f>
        <v>0</v>
      </c>
      <c r="BI152" s="137">
        <f>IF(N152="nulová",J152,0)</f>
        <v>0</v>
      </c>
      <c r="BJ152" s="18" t="s">
        <v>75</v>
      </c>
      <c r="BK152" s="137">
        <f>ROUND(I152*H152,2)</f>
        <v>0</v>
      </c>
      <c r="BL152" s="18" t="s">
        <v>128</v>
      </c>
      <c r="BM152" s="136" t="s">
        <v>202</v>
      </c>
    </row>
    <row r="153" spans="2:65" s="13" customFormat="1">
      <c r="B153" s="149"/>
      <c r="D153" s="143" t="s">
        <v>131</v>
      </c>
      <c r="E153" s="150" t="s">
        <v>3</v>
      </c>
      <c r="F153" s="151" t="s">
        <v>203</v>
      </c>
      <c r="H153" s="152">
        <v>1.944</v>
      </c>
      <c r="I153" s="153"/>
      <c r="L153" s="149"/>
      <c r="M153" s="154"/>
      <c r="T153" s="155"/>
      <c r="AT153" s="150" t="s">
        <v>131</v>
      </c>
      <c r="AU153" s="150" t="s">
        <v>77</v>
      </c>
      <c r="AV153" s="13" t="s">
        <v>77</v>
      </c>
      <c r="AW153" s="13" t="s">
        <v>133</v>
      </c>
      <c r="AX153" s="13" t="s">
        <v>69</v>
      </c>
      <c r="AY153" s="150" t="s">
        <v>122</v>
      </c>
    </row>
    <row r="154" spans="2:65" s="14" customFormat="1">
      <c r="B154" s="156"/>
      <c r="D154" s="143" t="s">
        <v>131</v>
      </c>
      <c r="E154" s="157" t="s">
        <v>3</v>
      </c>
      <c r="F154" s="158" t="s">
        <v>135</v>
      </c>
      <c r="H154" s="159">
        <v>1.944</v>
      </c>
      <c r="I154" s="160"/>
      <c r="L154" s="156"/>
      <c r="M154" s="161"/>
      <c r="T154" s="162"/>
      <c r="AT154" s="157" t="s">
        <v>131</v>
      </c>
      <c r="AU154" s="157" t="s">
        <v>77</v>
      </c>
      <c r="AV154" s="14" t="s">
        <v>128</v>
      </c>
      <c r="AW154" s="14" t="s">
        <v>133</v>
      </c>
      <c r="AX154" s="14" t="s">
        <v>75</v>
      </c>
      <c r="AY154" s="157" t="s">
        <v>122</v>
      </c>
    </row>
    <row r="155" spans="2:65" s="11" customFormat="1" ht="22.9" customHeight="1">
      <c r="B155" s="112"/>
      <c r="D155" s="113" t="s">
        <v>68</v>
      </c>
      <c r="E155" s="122" t="s">
        <v>147</v>
      </c>
      <c r="F155" s="122" t="s">
        <v>204</v>
      </c>
      <c r="I155" s="115"/>
      <c r="J155" s="123">
        <f>BK155</f>
        <v>0</v>
      </c>
      <c r="L155" s="112"/>
      <c r="M155" s="117"/>
      <c r="P155" s="118">
        <f>SUM(P156:P229)</f>
        <v>0</v>
      </c>
      <c r="R155" s="118">
        <f>SUM(R156:R229)</f>
        <v>27.162608540000001</v>
      </c>
      <c r="T155" s="119">
        <f>SUM(T156:T229)</f>
        <v>0</v>
      </c>
      <c r="AR155" s="113" t="s">
        <v>75</v>
      </c>
      <c r="AT155" s="120" t="s">
        <v>68</v>
      </c>
      <c r="AU155" s="120" t="s">
        <v>75</v>
      </c>
      <c r="AY155" s="113" t="s">
        <v>122</v>
      </c>
      <c r="BK155" s="121">
        <f>SUM(BK156:BK229)</f>
        <v>0</v>
      </c>
    </row>
    <row r="156" spans="2:65" s="1" customFormat="1" ht="37.9" customHeight="1">
      <c r="B156" s="124"/>
      <c r="C156" s="125" t="s">
        <v>167</v>
      </c>
      <c r="D156" s="125" t="s">
        <v>124</v>
      </c>
      <c r="E156" s="126" t="s">
        <v>205</v>
      </c>
      <c r="F156" s="127" t="s">
        <v>206</v>
      </c>
      <c r="G156" s="128" t="s">
        <v>127</v>
      </c>
      <c r="H156" s="129">
        <v>187.25299999999999</v>
      </c>
      <c r="I156" s="130"/>
      <c r="J156" s="131">
        <f>ROUND(I156*H156,2)</f>
        <v>0</v>
      </c>
      <c r="K156" s="127" t="s">
        <v>845</v>
      </c>
      <c r="L156" s="33"/>
      <c r="M156" s="132" t="s">
        <v>3</v>
      </c>
      <c r="N156" s="133" t="s">
        <v>40</v>
      </c>
      <c r="P156" s="134">
        <f>O156*H156</f>
        <v>0</v>
      </c>
      <c r="Q156" s="134">
        <v>0</v>
      </c>
      <c r="R156" s="134">
        <f>Q156*H156</f>
        <v>0</v>
      </c>
      <c r="S156" s="134">
        <v>0</v>
      </c>
      <c r="T156" s="135">
        <f>S156*H156</f>
        <v>0</v>
      </c>
      <c r="AR156" s="136" t="s">
        <v>128</v>
      </c>
      <c r="AT156" s="136" t="s">
        <v>124</v>
      </c>
      <c r="AU156" s="136" t="s">
        <v>77</v>
      </c>
      <c r="AY156" s="18" t="s">
        <v>122</v>
      </c>
      <c r="BE156" s="137">
        <f>IF(N156="základní",J156,0)</f>
        <v>0</v>
      </c>
      <c r="BF156" s="137">
        <f>IF(N156="snížená",J156,0)</f>
        <v>0</v>
      </c>
      <c r="BG156" s="137">
        <f>IF(N156="zákl. přenesená",J156,0)</f>
        <v>0</v>
      </c>
      <c r="BH156" s="137">
        <f>IF(N156="sníž. přenesená",J156,0)</f>
        <v>0</v>
      </c>
      <c r="BI156" s="137">
        <f>IF(N156="nulová",J156,0)</f>
        <v>0</v>
      </c>
      <c r="BJ156" s="18" t="s">
        <v>75</v>
      </c>
      <c r="BK156" s="137">
        <f>ROUND(I156*H156,2)</f>
        <v>0</v>
      </c>
      <c r="BL156" s="18" t="s">
        <v>128</v>
      </c>
      <c r="BM156" s="136" t="s">
        <v>207</v>
      </c>
    </row>
    <row r="157" spans="2:65" s="1" customFormat="1">
      <c r="B157" s="33"/>
      <c r="D157" s="138" t="s">
        <v>129</v>
      </c>
      <c r="F157" s="139" t="s">
        <v>208</v>
      </c>
      <c r="I157" s="140"/>
      <c r="L157" s="33"/>
      <c r="M157" s="141"/>
      <c r="T157" s="54"/>
      <c r="AT157" s="18" t="s">
        <v>129</v>
      </c>
      <c r="AU157" s="18" t="s">
        <v>77</v>
      </c>
    </row>
    <row r="158" spans="2:65" s="12" customFormat="1">
      <c r="B158" s="142"/>
      <c r="D158" s="143" t="s">
        <v>131</v>
      </c>
      <c r="E158" s="144" t="s">
        <v>3</v>
      </c>
      <c r="F158" s="145" t="s">
        <v>209</v>
      </c>
      <c r="H158" s="144" t="s">
        <v>3</v>
      </c>
      <c r="I158" s="146"/>
      <c r="L158" s="142"/>
      <c r="M158" s="147"/>
      <c r="T158" s="148"/>
      <c r="AT158" s="144" t="s">
        <v>131</v>
      </c>
      <c r="AU158" s="144" t="s">
        <v>77</v>
      </c>
      <c r="AV158" s="12" t="s">
        <v>75</v>
      </c>
      <c r="AW158" s="12" t="s">
        <v>133</v>
      </c>
      <c r="AX158" s="12" t="s">
        <v>69</v>
      </c>
      <c r="AY158" s="144" t="s">
        <v>122</v>
      </c>
    </row>
    <row r="159" spans="2:65" s="13" customFormat="1">
      <c r="B159" s="149"/>
      <c r="D159" s="143" t="s">
        <v>131</v>
      </c>
      <c r="E159" s="150" t="s">
        <v>3</v>
      </c>
      <c r="F159" s="151" t="s">
        <v>210</v>
      </c>
      <c r="H159" s="152">
        <v>160.74240000000003</v>
      </c>
      <c r="I159" s="153"/>
      <c r="L159" s="149"/>
      <c r="M159" s="154"/>
      <c r="T159" s="155"/>
      <c r="AT159" s="150" t="s">
        <v>131</v>
      </c>
      <c r="AU159" s="150" t="s">
        <v>77</v>
      </c>
      <c r="AV159" s="13" t="s">
        <v>77</v>
      </c>
      <c r="AW159" s="13" t="s">
        <v>133</v>
      </c>
      <c r="AX159" s="13" t="s">
        <v>69</v>
      </c>
      <c r="AY159" s="150" t="s">
        <v>122</v>
      </c>
    </row>
    <row r="160" spans="2:65" s="13" customFormat="1">
      <c r="B160" s="149"/>
      <c r="D160" s="143" t="s">
        <v>131</v>
      </c>
      <c r="E160" s="150" t="s">
        <v>3</v>
      </c>
      <c r="F160" s="151" t="s">
        <v>211</v>
      </c>
      <c r="H160" s="152">
        <v>21.572799999999997</v>
      </c>
      <c r="I160" s="153"/>
      <c r="L160" s="149"/>
      <c r="M160" s="154"/>
      <c r="T160" s="155"/>
      <c r="AT160" s="150" t="s">
        <v>131</v>
      </c>
      <c r="AU160" s="150" t="s">
        <v>77</v>
      </c>
      <c r="AV160" s="13" t="s">
        <v>77</v>
      </c>
      <c r="AW160" s="13" t="s">
        <v>133</v>
      </c>
      <c r="AX160" s="13" t="s">
        <v>69</v>
      </c>
      <c r="AY160" s="150" t="s">
        <v>122</v>
      </c>
    </row>
    <row r="161" spans="2:65" s="13" customFormat="1">
      <c r="B161" s="149"/>
      <c r="D161" s="143" t="s">
        <v>131</v>
      </c>
      <c r="E161" s="150" t="s">
        <v>3</v>
      </c>
      <c r="F161" s="151" t="s">
        <v>212</v>
      </c>
      <c r="H161" s="152">
        <v>3</v>
      </c>
      <c r="I161" s="153"/>
      <c r="L161" s="149"/>
      <c r="M161" s="154"/>
      <c r="T161" s="155"/>
      <c r="AT161" s="150" t="s">
        <v>131</v>
      </c>
      <c r="AU161" s="150" t="s">
        <v>77</v>
      </c>
      <c r="AV161" s="13" t="s">
        <v>77</v>
      </c>
      <c r="AW161" s="13" t="s">
        <v>133</v>
      </c>
      <c r="AX161" s="13" t="s">
        <v>69</v>
      </c>
      <c r="AY161" s="150" t="s">
        <v>122</v>
      </c>
    </row>
    <row r="162" spans="2:65" s="13" customFormat="1">
      <c r="B162" s="149"/>
      <c r="D162" s="143" t="s">
        <v>131</v>
      </c>
      <c r="E162" s="150" t="s">
        <v>3</v>
      </c>
      <c r="F162" s="151" t="s">
        <v>213</v>
      </c>
      <c r="H162" s="152">
        <v>1.9379999999999999</v>
      </c>
      <c r="I162" s="153"/>
      <c r="L162" s="149"/>
      <c r="M162" s="154"/>
      <c r="T162" s="155"/>
      <c r="AT162" s="150" t="s">
        <v>131</v>
      </c>
      <c r="AU162" s="150" t="s">
        <v>77</v>
      </c>
      <c r="AV162" s="13" t="s">
        <v>77</v>
      </c>
      <c r="AW162" s="13" t="s">
        <v>133</v>
      </c>
      <c r="AX162" s="13" t="s">
        <v>69</v>
      </c>
      <c r="AY162" s="150" t="s">
        <v>122</v>
      </c>
    </row>
    <row r="163" spans="2:65" s="14" customFormat="1">
      <c r="B163" s="156"/>
      <c r="D163" s="143" t="s">
        <v>131</v>
      </c>
      <c r="E163" s="157" t="s">
        <v>3</v>
      </c>
      <c r="F163" s="158" t="s">
        <v>135</v>
      </c>
      <c r="H163" s="159">
        <v>187.25320000000002</v>
      </c>
      <c r="I163" s="160"/>
      <c r="L163" s="156"/>
      <c r="M163" s="161"/>
      <c r="T163" s="162"/>
      <c r="AT163" s="157" t="s">
        <v>131</v>
      </c>
      <c r="AU163" s="157" t="s">
        <v>77</v>
      </c>
      <c r="AV163" s="14" t="s">
        <v>128</v>
      </c>
      <c r="AW163" s="14" t="s">
        <v>133</v>
      </c>
      <c r="AX163" s="14" t="s">
        <v>75</v>
      </c>
      <c r="AY163" s="157" t="s">
        <v>122</v>
      </c>
    </row>
    <row r="164" spans="2:65" s="1" customFormat="1" ht="33" customHeight="1">
      <c r="B164" s="124"/>
      <c r="C164" s="125" t="s">
        <v>9</v>
      </c>
      <c r="D164" s="125" t="s">
        <v>124</v>
      </c>
      <c r="E164" s="126" t="s">
        <v>214</v>
      </c>
      <c r="F164" s="127" t="s">
        <v>215</v>
      </c>
      <c r="G164" s="128" t="s">
        <v>127</v>
      </c>
      <c r="H164" s="129">
        <v>116</v>
      </c>
      <c r="I164" s="130"/>
      <c r="J164" s="131">
        <f>ROUND(I164*H164,2)</f>
        <v>0</v>
      </c>
      <c r="K164" s="127" t="s">
        <v>845</v>
      </c>
      <c r="L164" s="33"/>
      <c r="M164" s="132" t="s">
        <v>3</v>
      </c>
      <c r="N164" s="133" t="s">
        <v>40</v>
      </c>
      <c r="P164" s="134">
        <f>O164*H164</f>
        <v>0</v>
      </c>
      <c r="Q164" s="134">
        <v>0</v>
      </c>
      <c r="R164" s="134">
        <f>Q164*H164</f>
        <v>0</v>
      </c>
      <c r="S164" s="134">
        <v>0</v>
      </c>
      <c r="T164" s="135">
        <f>S164*H164</f>
        <v>0</v>
      </c>
      <c r="AR164" s="136" t="s">
        <v>128</v>
      </c>
      <c r="AT164" s="136" t="s">
        <v>124</v>
      </c>
      <c r="AU164" s="136" t="s">
        <v>77</v>
      </c>
      <c r="AY164" s="18" t="s">
        <v>122</v>
      </c>
      <c r="BE164" s="137">
        <f>IF(N164="základní",J164,0)</f>
        <v>0</v>
      </c>
      <c r="BF164" s="137">
        <f>IF(N164="snížená",J164,0)</f>
        <v>0</v>
      </c>
      <c r="BG164" s="137">
        <f>IF(N164="zákl. přenesená",J164,0)</f>
        <v>0</v>
      </c>
      <c r="BH164" s="137">
        <f>IF(N164="sníž. přenesená",J164,0)</f>
        <v>0</v>
      </c>
      <c r="BI164" s="137">
        <f>IF(N164="nulová",J164,0)</f>
        <v>0</v>
      </c>
      <c r="BJ164" s="18" t="s">
        <v>75</v>
      </c>
      <c r="BK164" s="137">
        <f>ROUND(I164*H164,2)</f>
        <v>0</v>
      </c>
      <c r="BL164" s="18" t="s">
        <v>128</v>
      </c>
      <c r="BM164" s="136" t="s">
        <v>216</v>
      </c>
    </row>
    <row r="165" spans="2:65" s="1" customFormat="1">
      <c r="B165" s="33"/>
      <c r="D165" s="138" t="s">
        <v>129</v>
      </c>
      <c r="F165" s="139" t="s">
        <v>217</v>
      </c>
      <c r="I165" s="140"/>
      <c r="L165" s="33"/>
      <c r="M165" s="141"/>
      <c r="T165" s="54"/>
      <c r="AT165" s="18" t="s">
        <v>129</v>
      </c>
      <c r="AU165" s="18" t="s">
        <v>77</v>
      </c>
    </row>
    <row r="166" spans="2:65" s="12" customFormat="1">
      <c r="B166" s="142"/>
      <c r="D166" s="143" t="s">
        <v>131</v>
      </c>
      <c r="E166" s="144" t="s">
        <v>3</v>
      </c>
      <c r="F166" s="145" t="s">
        <v>218</v>
      </c>
      <c r="H166" s="144" t="s">
        <v>3</v>
      </c>
      <c r="I166" s="146"/>
      <c r="L166" s="142"/>
      <c r="M166" s="147"/>
      <c r="T166" s="148"/>
      <c r="AT166" s="144" t="s">
        <v>131</v>
      </c>
      <c r="AU166" s="144" t="s">
        <v>77</v>
      </c>
      <c r="AV166" s="12" t="s">
        <v>75</v>
      </c>
      <c r="AW166" s="12" t="s">
        <v>133</v>
      </c>
      <c r="AX166" s="12" t="s">
        <v>69</v>
      </c>
      <c r="AY166" s="144" t="s">
        <v>122</v>
      </c>
    </row>
    <row r="167" spans="2:65" s="13" customFormat="1">
      <c r="B167" s="149"/>
      <c r="D167" s="143" t="s">
        <v>131</v>
      </c>
      <c r="E167" s="150" t="s">
        <v>3</v>
      </c>
      <c r="F167" s="151" t="s">
        <v>219</v>
      </c>
      <c r="H167" s="152">
        <v>116</v>
      </c>
      <c r="I167" s="153"/>
      <c r="L167" s="149"/>
      <c r="M167" s="154"/>
      <c r="T167" s="155"/>
      <c r="AT167" s="150" t="s">
        <v>131</v>
      </c>
      <c r="AU167" s="150" t="s">
        <v>77</v>
      </c>
      <c r="AV167" s="13" t="s">
        <v>77</v>
      </c>
      <c r="AW167" s="13" t="s">
        <v>133</v>
      </c>
      <c r="AX167" s="13" t="s">
        <v>69</v>
      </c>
      <c r="AY167" s="150" t="s">
        <v>122</v>
      </c>
    </row>
    <row r="168" spans="2:65" s="14" customFormat="1">
      <c r="B168" s="156"/>
      <c r="D168" s="143" t="s">
        <v>131</v>
      </c>
      <c r="E168" s="157" t="s">
        <v>3</v>
      </c>
      <c r="F168" s="158" t="s">
        <v>135</v>
      </c>
      <c r="H168" s="159">
        <v>116</v>
      </c>
      <c r="I168" s="160"/>
      <c r="L168" s="156"/>
      <c r="M168" s="161"/>
      <c r="T168" s="162"/>
      <c r="AT168" s="157" t="s">
        <v>131</v>
      </c>
      <c r="AU168" s="157" t="s">
        <v>77</v>
      </c>
      <c r="AV168" s="14" t="s">
        <v>128</v>
      </c>
      <c r="AW168" s="14" t="s">
        <v>133</v>
      </c>
      <c r="AX168" s="14" t="s">
        <v>75</v>
      </c>
      <c r="AY168" s="157" t="s">
        <v>122</v>
      </c>
    </row>
    <row r="169" spans="2:65" s="1" customFormat="1" ht="24.2" customHeight="1">
      <c r="B169" s="124"/>
      <c r="C169" s="125" t="s">
        <v>171</v>
      </c>
      <c r="D169" s="125" t="s">
        <v>124</v>
      </c>
      <c r="E169" s="126" t="s">
        <v>220</v>
      </c>
      <c r="F169" s="127" t="s">
        <v>221</v>
      </c>
      <c r="G169" s="128" t="s">
        <v>183</v>
      </c>
      <c r="H169" s="129">
        <v>594.4</v>
      </c>
      <c r="I169" s="130"/>
      <c r="J169" s="131">
        <f>ROUND(I169*H169,2)</f>
        <v>0</v>
      </c>
      <c r="K169" s="127" t="s">
        <v>845</v>
      </c>
      <c r="L169" s="33"/>
      <c r="M169" s="132" t="s">
        <v>3</v>
      </c>
      <c r="N169" s="133" t="s">
        <v>40</v>
      </c>
      <c r="P169" s="134">
        <f>O169*H169</f>
        <v>0</v>
      </c>
      <c r="Q169" s="134">
        <v>1.5E-3</v>
      </c>
      <c r="R169" s="134">
        <f>Q169*H169</f>
        <v>0.89159999999999995</v>
      </c>
      <c r="S169" s="134">
        <v>0</v>
      </c>
      <c r="T169" s="135">
        <f>S169*H169</f>
        <v>0</v>
      </c>
      <c r="AR169" s="136" t="s">
        <v>128</v>
      </c>
      <c r="AT169" s="136" t="s">
        <v>124</v>
      </c>
      <c r="AU169" s="136" t="s">
        <v>77</v>
      </c>
      <c r="AY169" s="18" t="s">
        <v>122</v>
      </c>
      <c r="BE169" s="137">
        <f>IF(N169="základní",J169,0)</f>
        <v>0</v>
      </c>
      <c r="BF169" s="137">
        <f>IF(N169="snížená",J169,0)</f>
        <v>0</v>
      </c>
      <c r="BG169" s="137">
        <f>IF(N169="zákl. přenesená",J169,0)</f>
        <v>0</v>
      </c>
      <c r="BH169" s="137">
        <f>IF(N169="sníž. přenesená",J169,0)</f>
        <v>0</v>
      </c>
      <c r="BI169" s="137">
        <f>IF(N169="nulová",J169,0)</f>
        <v>0</v>
      </c>
      <c r="BJ169" s="18" t="s">
        <v>75</v>
      </c>
      <c r="BK169" s="137">
        <f>ROUND(I169*H169,2)</f>
        <v>0</v>
      </c>
      <c r="BL169" s="18" t="s">
        <v>128</v>
      </c>
      <c r="BM169" s="136" t="s">
        <v>222</v>
      </c>
    </row>
    <row r="170" spans="2:65" s="1" customFormat="1">
      <c r="B170" s="33"/>
      <c r="D170" s="138" t="s">
        <v>129</v>
      </c>
      <c r="F170" s="139" t="s">
        <v>223</v>
      </c>
      <c r="I170" s="140"/>
      <c r="L170" s="33"/>
      <c r="M170" s="141"/>
      <c r="T170" s="54"/>
      <c r="AT170" s="18" t="s">
        <v>129</v>
      </c>
      <c r="AU170" s="18" t="s">
        <v>77</v>
      </c>
    </row>
    <row r="171" spans="2:65" s="12" customFormat="1">
      <c r="B171" s="142"/>
      <c r="D171" s="143" t="s">
        <v>131</v>
      </c>
      <c r="E171" s="144" t="s">
        <v>3</v>
      </c>
      <c r="F171" s="145" t="s">
        <v>224</v>
      </c>
      <c r="H171" s="144" t="s">
        <v>3</v>
      </c>
      <c r="I171" s="146"/>
      <c r="L171" s="142"/>
      <c r="M171" s="147"/>
      <c r="T171" s="148"/>
      <c r="AT171" s="144" t="s">
        <v>131</v>
      </c>
      <c r="AU171" s="144" t="s">
        <v>77</v>
      </c>
      <c r="AV171" s="12" t="s">
        <v>75</v>
      </c>
      <c r="AW171" s="12" t="s">
        <v>133</v>
      </c>
      <c r="AX171" s="12" t="s">
        <v>69</v>
      </c>
      <c r="AY171" s="144" t="s">
        <v>122</v>
      </c>
    </row>
    <row r="172" spans="2:65" s="13" customFormat="1">
      <c r="B172" s="149"/>
      <c r="D172" s="143" t="s">
        <v>131</v>
      </c>
      <c r="E172" s="150" t="s">
        <v>3</v>
      </c>
      <c r="F172" s="151" t="s">
        <v>225</v>
      </c>
      <c r="H172" s="152">
        <v>493.12</v>
      </c>
      <c r="I172" s="153"/>
      <c r="L172" s="149"/>
      <c r="M172" s="154"/>
      <c r="T172" s="155"/>
      <c r="AT172" s="150" t="s">
        <v>131</v>
      </c>
      <c r="AU172" s="150" t="s">
        <v>77</v>
      </c>
      <c r="AV172" s="13" t="s">
        <v>77</v>
      </c>
      <c r="AW172" s="13" t="s">
        <v>133</v>
      </c>
      <c r="AX172" s="13" t="s">
        <v>69</v>
      </c>
      <c r="AY172" s="150" t="s">
        <v>122</v>
      </c>
    </row>
    <row r="173" spans="2:65" s="13" customFormat="1">
      <c r="B173" s="149"/>
      <c r="D173" s="143" t="s">
        <v>131</v>
      </c>
      <c r="E173" s="150" t="s">
        <v>3</v>
      </c>
      <c r="F173" s="151" t="s">
        <v>226</v>
      </c>
      <c r="H173" s="152">
        <v>75.52</v>
      </c>
      <c r="I173" s="153"/>
      <c r="L173" s="149"/>
      <c r="M173" s="154"/>
      <c r="T173" s="155"/>
      <c r="AT173" s="150" t="s">
        <v>131</v>
      </c>
      <c r="AU173" s="150" t="s">
        <v>77</v>
      </c>
      <c r="AV173" s="13" t="s">
        <v>77</v>
      </c>
      <c r="AW173" s="13" t="s">
        <v>133</v>
      </c>
      <c r="AX173" s="13" t="s">
        <v>69</v>
      </c>
      <c r="AY173" s="150" t="s">
        <v>122</v>
      </c>
    </row>
    <row r="174" spans="2:65" s="13" customFormat="1">
      <c r="B174" s="149"/>
      <c r="D174" s="143" t="s">
        <v>131</v>
      </c>
      <c r="E174" s="150" t="s">
        <v>3</v>
      </c>
      <c r="F174" s="151" t="s">
        <v>227</v>
      </c>
      <c r="H174" s="152">
        <v>14</v>
      </c>
      <c r="I174" s="153"/>
      <c r="L174" s="149"/>
      <c r="M174" s="154"/>
      <c r="T174" s="155"/>
      <c r="AT174" s="150" t="s">
        <v>131</v>
      </c>
      <c r="AU174" s="150" t="s">
        <v>77</v>
      </c>
      <c r="AV174" s="13" t="s">
        <v>77</v>
      </c>
      <c r="AW174" s="13" t="s">
        <v>133</v>
      </c>
      <c r="AX174" s="13" t="s">
        <v>69</v>
      </c>
      <c r="AY174" s="150" t="s">
        <v>122</v>
      </c>
    </row>
    <row r="175" spans="2:65" s="13" customFormat="1">
      <c r="B175" s="149"/>
      <c r="D175" s="143" t="s">
        <v>131</v>
      </c>
      <c r="E175" s="150" t="s">
        <v>3</v>
      </c>
      <c r="F175" s="151" t="s">
        <v>228</v>
      </c>
      <c r="H175" s="152">
        <v>11.759999999999998</v>
      </c>
      <c r="I175" s="153"/>
      <c r="L175" s="149"/>
      <c r="M175" s="154"/>
      <c r="T175" s="155"/>
      <c r="AT175" s="150" t="s">
        <v>131</v>
      </c>
      <c r="AU175" s="150" t="s">
        <v>77</v>
      </c>
      <c r="AV175" s="13" t="s">
        <v>77</v>
      </c>
      <c r="AW175" s="13" t="s">
        <v>133</v>
      </c>
      <c r="AX175" s="13" t="s">
        <v>69</v>
      </c>
      <c r="AY175" s="150" t="s">
        <v>122</v>
      </c>
    </row>
    <row r="176" spans="2:65" s="14" customFormat="1">
      <c r="B176" s="156"/>
      <c r="D176" s="143" t="s">
        <v>131</v>
      </c>
      <c r="E176" s="157" t="s">
        <v>3</v>
      </c>
      <c r="F176" s="158" t="s">
        <v>135</v>
      </c>
      <c r="H176" s="159">
        <v>594.4</v>
      </c>
      <c r="I176" s="160"/>
      <c r="L176" s="156"/>
      <c r="M176" s="161"/>
      <c r="T176" s="162"/>
      <c r="AT176" s="157" t="s">
        <v>131</v>
      </c>
      <c r="AU176" s="157" t="s">
        <v>77</v>
      </c>
      <c r="AV176" s="14" t="s">
        <v>128</v>
      </c>
      <c r="AW176" s="14" t="s">
        <v>133</v>
      </c>
      <c r="AX176" s="14" t="s">
        <v>75</v>
      </c>
      <c r="AY176" s="157" t="s">
        <v>122</v>
      </c>
    </row>
    <row r="177" spans="2:65" s="1" customFormat="1" ht="16.5" customHeight="1">
      <c r="B177" s="124"/>
      <c r="C177" s="125" t="s">
        <v>229</v>
      </c>
      <c r="D177" s="125" t="s">
        <v>124</v>
      </c>
      <c r="E177" s="126" t="s">
        <v>230</v>
      </c>
      <c r="F177" s="127" t="s">
        <v>231</v>
      </c>
      <c r="G177" s="128" t="s">
        <v>127</v>
      </c>
      <c r="H177" s="129">
        <v>736.03099999999995</v>
      </c>
      <c r="I177" s="130"/>
      <c r="J177" s="131">
        <f>ROUND(I177*H177,2)</f>
        <v>0</v>
      </c>
      <c r="K177" s="127" t="s">
        <v>845</v>
      </c>
      <c r="L177" s="33"/>
      <c r="M177" s="132" t="s">
        <v>3</v>
      </c>
      <c r="N177" s="133" t="s">
        <v>40</v>
      </c>
      <c r="P177" s="134">
        <f>O177*H177</f>
        <v>0</v>
      </c>
      <c r="Q177" s="134">
        <v>0</v>
      </c>
      <c r="R177" s="134">
        <f>Q177*H177</f>
        <v>0</v>
      </c>
      <c r="S177" s="134">
        <v>0</v>
      </c>
      <c r="T177" s="135">
        <f>S177*H177</f>
        <v>0</v>
      </c>
      <c r="AR177" s="136" t="s">
        <v>128</v>
      </c>
      <c r="AT177" s="136" t="s">
        <v>124</v>
      </c>
      <c r="AU177" s="136" t="s">
        <v>77</v>
      </c>
      <c r="AY177" s="18" t="s">
        <v>122</v>
      </c>
      <c r="BE177" s="137">
        <f>IF(N177="základní",J177,0)</f>
        <v>0</v>
      </c>
      <c r="BF177" s="137">
        <f>IF(N177="snížená",J177,0)</f>
        <v>0</v>
      </c>
      <c r="BG177" s="137">
        <f>IF(N177="zákl. přenesená",J177,0)</f>
        <v>0</v>
      </c>
      <c r="BH177" s="137">
        <f>IF(N177="sníž. přenesená",J177,0)</f>
        <v>0</v>
      </c>
      <c r="BI177" s="137">
        <f>IF(N177="nulová",J177,0)</f>
        <v>0</v>
      </c>
      <c r="BJ177" s="18" t="s">
        <v>75</v>
      </c>
      <c r="BK177" s="137">
        <f>ROUND(I177*H177,2)</f>
        <v>0</v>
      </c>
      <c r="BL177" s="18" t="s">
        <v>128</v>
      </c>
      <c r="BM177" s="136" t="s">
        <v>232</v>
      </c>
    </row>
    <row r="178" spans="2:65" s="1" customFormat="1">
      <c r="B178" s="33"/>
      <c r="D178" s="138" t="s">
        <v>129</v>
      </c>
      <c r="F178" s="139" t="s">
        <v>233</v>
      </c>
      <c r="I178" s="140"/>
      <c r="L178" s="33"/>
      <c r="M178" s="141"/>
      <c r="T178" s="54"/>
      <c r="AT178" s="18" t="s">
        <v>129</v>
      </c>
      <c r="AU178" s="18" t="s">
        <v>77</v>
      </c>
    </row>
    <row r="179" spans="2:65" s="1" customFormat="1" ht="24.2" customHeight="1">
      <c r="B179" s="124"/>
      <c r="C179" s="125" t="s">
        <v>177</v>
      </c>
      <c r="D179" s="125" t="s">
        <v>124</v>
      </c>
      <c r="E179" s="126" t="s">
        <v>234</v>
      </c>
      <c r="F179" s="127" t="s">
        <v>235</v>
      </c>
      <c r="G179" s="128" t="s">
        <v>183</v>
      </c>
      <c r="H179" s="129">
        <v>50</v>
      </c>
      <c r="I179" s="130"/>
      <c r="J179" s="131">
        <f>ROUND(I179*H179,2)</f>
        <v>0</v>
      </c>
      <c r="K179" s="127" t="s">
        <v>3</v>
      </c>
      <c r="L179" s="33"/>
      <c r="M179" s="132" t="s">
        <v>3</v>
      </c>
      <c r="N179" s="133" t="s">
        <v>40</v>
      </c>
      <c r="P179" s="134">
        <f>O179*H179</f>
        <v>0</v>
      </c>
      <c r="Q179" s="134">
        <v>0</v>
      </c>
      <c r="R179" s="134">
        <f>Q179*H179</f>
        <v>0</v>
      </c>
      <c r="S179" s="134">
        <v>0</v>
      </c>
      <c r="T179" s="135">
        <f>S179*H179</f>
        <v>0</v>
      </c>
      <c r="AR179" s="136" t="s">
        <v>128</v>
      </c>
      <c r="AT179" s="136" t="s">
        <v>124</v>
      </c>
      <c r="AU179" s="136" t="s">
        <v>77</v>
      </c>
      <c r="AY179" s="18" t="s">
        <v>122</v>
      </c>
      <c r="BE179" s="137">
        <f>IF(N179="základní",J179,0)</f>
        <v>0</v>
      </c>
      <c r="BF179" s="137">
        <f>IF(N179="snížená",J179,0)</f>
        <v>0</v>
      </c>
      <c r="BG179" s="137">
        <f>IF(N179="zákl. přenesená",J179,0)</f>
        <v>0</v>
      </c>
      <c r="BH179" s="137">
        <f>IF(N179="sníž. přenesená",J179,0)</f>
        <v>0</v>
      </c>
      <c r="BI179" s="137">
        <f>IF(N179="nulová",J179,0)</f>
        <v>0</v>
      </c>
      <c r="BJ179" s="18" t="s">
        <v>75</v>
      </c>
      <c r="BK179" s="137">
        <f>ROUND(I179*H179,2)</f>
        <v>0</v>
      </c>
      <c r="BL179" s="18" t="s">
        <v>128</v>
      </c>
      <c r="BM179" s="136" t="s">
        <v>236</v>
      </c>
    </row>
    <row r="180" spans="2:65" s="12" customFormat="1">
      <c r="B180" s="142"/>
      <c r="D180" s="143" t="s">
        <v>131</v>
      </c>
      <c r="E180" s="144" t="s">
        <v>3</v>
      </c>
      <c r="F180" s="145" t="s">
        <v>237</v>
      </c>
      <c r="H180" s="144" t="s">
        <v>3</v>
      </c>
      <c r="I180" s="146"/>
      <c r="L180" s="142"/>
      <c r="M180" s="147"/>
      <c r="T180" s="148"/>
      <c r="AT180" s="144" t="s">
        <v>131</v>
      </c>
      <c r="AU180" s="144" t="s">
        <v>77</v>
      </c>
      <c r="AV180" s="12" t="s">
        <v>75</v>
      </c>
      <c r="AW180" s="12" t="s">
        <v>133</v>
      </c>
      <c r="AX180" s="12" t="s">
        <v>69</v>
      </c>
      <c r="AY180" s="144" t="s">
        <v>122</v>
      </c>
    </row>
    <row r="181" spans="2:65" s="13" customFormat="1">
      <c r="B181" s="149"/>
      <c r="D181" s="143" t="s">
        <v>131</v>
      </c>
      <c r="E181" s="150" t="s">
        <v>3</v>
      </c>
      <c r="F181" s="151" t="s">
        <v>238</v>
      </c>
      <c r="H181" s="152">
        <v>50</v>
      </c>
      <c r="I181" s="153"/>
      <c r="L181" s="149"/>
      <c r="M181" s="154"/>
      <c r="T181" s="155"/>
      <c r="AT181" s="150" t="s">
        <v>131</v>
      </c>
      <c r="AU181" s="150" t="s">
        <v>77</v>
      </c>
      <c r="AV181" s="13" t="s">
        <v>77</v>
      </c>
      <c r="AW181" s="13" t="s">
        <v>133</v>
      </c>
      <c r="AX181" s="13" t="s">
        <v>69</v>
      </c>
      <c r="AY181" s="150" t="s">
        <v>122</v>
      </c>
    </row>
    <row r="182" spans="2:65" s="14" customFormat="1">
      <c r="B182" s="156"/>
      <c r="D182" s="143" t="s">
        <v>131</v>
      </c>
      <c r="E182" s="157" t="s">
        <v>3</v>
      </c>
      <c r="F182" s="158" t="s">
        <v>135</v>
      </c>
      <c r="H182" s="159">
        <v>50</v>
      </c>
      <c r="I182" s="160"/>
      <c r="L182" s="156"/>
      <c r="M182" s="161"/>
      <c r="T182" s="162"/>
      <c r="AT182" s="157" t="s">
        <v>131</v>
      </c>
      <c r="AU182" s="157" t="s">
        <v>77</v>
      </c>
      <c r="AV182" s="14" t="s">
        <v>128</v>
      </c>
      <c r="AW182" s="14" t="s">
        <v>133</v>
      </c>
      <c r="AX182" s="14" t="s">
        <v>75</v>
      </c>
      <c r="AY182" s="157" t="s">
        <v>122</v>
      </c>
    </row>
    <row r="183" spans="2:65" s="1" customFormat="1" ht="24.2" customHeight="1">
      <c r="B183" s="124"/>
      <c r="C183" s="125" t="s">
        <v>239</v>
      </c>
      <c r="D183" s="125" t="s">
        <v>124</v>
      </c>
      <c r="E183" s="126" t="s">
        <v>240</v>
      </c>
      <c r="F183" s="127" t="s">
        <v>241</v>
      </c>
      <c r="G183" s="128" t="s">
        <v>242</v>
      </c>
      <c r="H183" s="129">
        <v>1</v>
      </c>
      <c r="I183" s="130"/>
      <c r="J183" s="131">
        <f>ROUND(I183*H183,2)</f>
        <v>0</v>
      </c>
      <c r="K183" s="127" t="s">
        <v>3</v>
      </c>
      <c r="L183" s="33"/>
      <c r="M183" s="132" t="s">
        <v>3</v>
      </c>
      <c r="N183" s="133" t="s">
        <v>40</v>
      </c>
      <c r="P183" s="134">
        <f>O183*H183</f>
        <v>0</v>
      </c>
      <c r="Q183" s="134">
        <v>0</v>
      </c>
      <c r="R183" s="134">
        <f>Q183*H183</f>
        <v>0</v>
      </c>
      <c r="S183" s="134">
        <v>0</v>
      </c>
      <c r="T183" s="135">
        <f>S183*H183</f>
        <v>0</v>
      </c>
      <c r="AR183" s="136" t="s">
        <v>128</v>
      </c>
      <c r="AT183" s="136" t="s">
        <v>124</v>
      </c>
      <c r="AU183" s="136" t="s">
        <v>77</v>
      </c>
      <c r="AY183" s="18" t="s">
        <v>122</v>
      </c>
      <c r="BE183" s="137">
        <f>IF(N183="základní",J183,0)</f>
        <v>0</v>
      </c>
      <c r="BF183" s="137">
        <f>IF(N183="snížená",J183,0)</f>
        <v>0</v>
      </c>
      <c r="BG183" s="137">
        <f>IF(N183="zákl. přenesená",J183,0)</f>
        <v>0</v>
      </c>
      <c r="BH183" s="137">
        <f>IF(N183="sníž. přenesená",J183,0)</f>
        <v>0</v>
      </c>
      <c r="BI183" s="137">
        <f>IF(N183="nulová",J183,0)</f>
        <v>0</v>
      </c>
      <c r="BJ183" s="18" t="s">
        <v>75</v>
      </c>
      <c r="BK183" s="137">
        <f>ROUND(I183*H183,2)</f>
        <v>0</v>
      </c>
      <c r="BL183" s="18" t="s">
        <v>128</v>
      </c>
      <c r="BM183" s="136" t="s">
        <v>243</v>
      </c>
    </row>
    <row r="184" spans="2:65" s="1" customFormat="1" ht="16.5" customHeight="1">
      <c r="B184" s="124"/>
      <c r="C184" s="125" t="s">
        <v>184</v>
      </c>
      <c r="D184" s="125" t="s">
        <v>124</v>
      </c>
      <c r="E184" s="126" t="s">
        <v>244</v>
      </c>
      <c r="F184" s="127" t="s">
        <v>245</v>
      </c>
      <c r="G184" s="128" t="s">
        <v>183</v>
      </c>
      <c r="H184" s="129">
        <v>291.32</v>
      </c>
      <c r="I184" s="130"/>
      <c r="J184" s="131">
        <f>ROUND(I184*H184,2)</f>
        <v>0</v>
      </c>
      <c r="K184" s="127" t="s">
        <v>3</v>
      </c>
      <c r="L184" s="33"/>
      <c r="M184" s="132" t="s">
        <v>3</v>
      </c>
      <c r="N184" s="133" t="s">
        <v>40</v>
      </c>
      <c r="P184" s="134">
        <f>O184*H184</f>
        <v>0</v>
      </c>
      <c r="Q184" s="134">
        <v>0</v>
      </c>
      <c r="R184" s="134">
        <f>Q184*H184</f>
        <v>0</v>
      </c>
      <c r="S184" s="134">
        <v>0</v>
      </c>
      <c r="T184" s="135">
        <f>S184*H184</f>
        <v>0</v>
      </c>
      <c r="AR184" s="136" t="s">
        <v>128</v>
      </c>
      <c r="AT184" s="136" t="s">
        <v>124</v>
      </c>
      <c r="AU184" s="136" t="s">
        <v>77</v>
      </c>
      <c r="AY184" s="18" t="s">
        <v>122</v>
      </c>
      <c r="BE184" s="137">
        <f>IF(N184="základní",J184,0)</f>
        <v>0</v>
      </c>
      <c r="BF184" s="137">
        <f>IF(N184="snížená",J184,0)</f>
        <v>0</v>
      </c>
      <c r="BG184" s="137">
        <f>IF(N184="zákl. přenesená",J184,0)</f>
        <v>0</v>
      </c>
      <c r="BH184" s="137">
        <f>IF(N184="sníž. přenesená",J184,0)</f>
        <v>0</v>
      </c>
      <c r="BI184" s="137">
        <f>IF(N184="nulová",J184,0)</f>
        <v>0</v>
      </c>
      <c r="BJ184" s="18" t="s">
        <v>75</v>
      </c>
      <c r="BK184" s="137">
        <f>ROUND(I184*H184,2)</f>
        <v>0</v>
      </c>
      <c r="BL184" s="18" t="s">
        <v>128</v>
      </c>
      <c r="BM184" s="136" t="s">
        <v>246</v>
      </c>
    </row>
    <row r="185" spans="2:65" s="12" customFormat="1">
      <c r="B185" s="142"/>
      <c r="D185" s="143" t="s">
        <v>131</v>
      </c>
      <c r="E185" s="144" t="s">
        <v>3</v>
      </c>
      <c r="F185" s="145" t="s">
        <v>247</v>
      </c>
      <c r="H185" s="144" t="s">
        <v>3</v>
      </c>
      <c r="I185" s="146"/>
      <c r="L185" s="142"/>
      <c r="M185" s="147"/>
      <c r="T185" s="148"/>
      <c r="AT185" s="144" t="s">
        <v>131</v>
      </c>
      <c r="AU185" s="144" t="s">
        <v>77</v>
      </c>
      <c r="AV185" s="12" t="s">
        <v>75</v>
      </c>
      <c r="AW185" s="12" t="s">
        <v>133</v>
      </c>
      <c r="AX185" s="12" t="s">
        <v>69</v>
      </c>
      <c r="AY185" s="144" t="s">
        <v>122</v>
      </c>
    </row>
    <row r="186" spans="2:65" s="13" customFormat="1">
      <c r="B186" s="149"/>
      <c r="D186" s="143" t="s">
        <v>131</v>
      </c>
      <c r="E186" s="150" t="s">
        <v>3</v>
      </c>
      <c r="F186" s="151" t="s">
        <v>248</v>
      </c>
      <c r="H186" s="152">
        <v>246.56</v>
      </c>
      <c r="I186" s="153"/>
      <c r="L186" s="149"/>
      <c r="M186" s="154"/>
      <c r="T186" s="155"/>
      <c r="AT186" s="150" t="s">
        <v>131</v>
      </c>
      <c r="AU186" s="150" t="s">
        <v>77</v>
      </c>
      <c r="AV186" s="13" t="s">
        <v>77</v>
      </c>
      <c r="AW186" s="13" t="s">
        <v>133</v>
      </c>
      <c r="AX186" s="13" t="s">
        <v>69</v>
      </c>
      <c r="AY186" s="150" t="s">
        <v>122</v>
      </c>
    </row>
    <row r="187" spans="2:65" s="13" customFormat="1">
      <c r="B187" s="149"/>
      <c r="D187" s="143" t="s">
        <v>131</v>
      </c>
      <c r="E187" s="150" t="s">
        <v>3</v>
      </c>
      <c r="F187" s="151" t="s">
        <v>249</v>
      </c>
      <c r="H187" s="152">
        <v>37.76</v>
      </c>
      <c r="I187" s="153"/>
      <c r="L187" s="149"/>
      <c r="M187" s="154"/>
      <c r="T187" s="155"/>
      <c r="AT187" s="150" t="s">
        <v>131</v>
      </c>
      <c r="AU187" s="150" t="s">
        <v>77</v>
      </c>
      <c r="AV187" s="13" t="s">
        <v>77</v>
      </c>
      <c r="AW187" s="13" t="s">
        <v>133</v>
      </c>
      <c r="AX187" s="13" t="s">
        <v>69</v>
      </c>
      <c r="AY187" s="150" t="s">
        <v>122</v>
      </c>
    </row>
    <row r="188" spans="2:65" s="13" customFormat="1">
      <c r="B188" s="149"/>
      <c r="D188" s="143" t="s">
        <v>131</v>
      </c>
      <c r="E188" s="150" t="s">
        <v>3</v>
      </c>
      <c r="F188" s="151" t="s">
        <v>250</v>
      </c>
      <c r="H188" s="152">
        <v>7</v>
      </c>
      <c r="I188" s="153"/>
      <c r="L188" s="149"/>
      <c r="M188" s="154"/>
      <c r="T188" s="155"/>
      <c r="AT188" s="150" t="s">
        <v>131</v>
      </c>
      <c r="AU188" s="150" t="s">
        <v>77</v>
      </c>
      <c r="AV188" s="13" t="s">
        <v>77</v>
      </c>
      <c r="AW188" s="13" t="s">
        <v>133</v>
      </c>
      <c r="AX188" s="13" t="s">
        <v>69</v>
      </c>
      <c r="AY188" s="150" t="s">
        <v>122</v>
      </c>
    </row>
    <row r="189" spans="2:65" s="14" customFormat="1">
      <c r="B189" s="156"/>
      <c r="D189" s="143" t="s">
        <v>131</v>
      </c>
      <c r="E189" s="157" t="s">
        <v>3</v>
      </c>
      <c r="F189" s="158" t="s">
        <v>135</v>
      </c>
      <c r="H189" s="159">
        <v>291.32</v>
      </c>
      <c r="I189" s="160"/>
      <c r="L189" s="156"/>
      <c r="M189" s="161"/>
      <c r="T189" s="162"/>
      <c r="AT189" s="157" t="s">
        <v>131</v>
      </c>
      <c r="AU189" s="157" t="s">
        <v>77</v>
      </c>
      <c r="AV189" s="14" t="s">
        <v>128</v>
      </c>
      <c r="AW189" s="14" t="s">
        <v>133</v>
      </c>
      <c r="AX189" s="14" t="s">
        <v>75</v>
      </c>
      <c r="AY189" s="157" t="s">
        <v>122</v>
      </c>
    </row>
    <row r="190" spans="2:65" s="1" customFormat="1" ht="37.9" customHeight="1">
      <c r="B190" s="124"/>
      <c r="C190" s="125" t="s">
        <v>8</v>
      </c>
      <c r="D190" s="125" t="s">
        <v>124</v>
      </c>
      <c r="E190" s="126" t="s">
        <v>251</v>
      </c>
      <c r="F190" s="127" t="s">
        <v>252</v>
      </c>
      <c r="G190" s="128" t="s">
        <v>127</v>
      </c>
      <c r="H190" s="129">
        <v>647.48400000000004</v>
      </c>
      <c r="I190" s="130"/>
      <c r="J190" s="131">
        <f>ROUND(I190*H190,2)</f>
        <v>0</v>
      </c>
      <c r="K190" s="127" t="s">
        <v>3</v>
      </c>
      <c r="L190" s="33"/>
      <c r="M190" s="132" t="s">
        <v>3</v>
      </c>
      <c r="N190" s="133" t="s">
        <v>40</v>
      </c>
      <c r="P190" s="134">
        <f>O190*H190</f>
        <v>0</v>
      </c>
      <c r="Q190" s="134">
        <v>0</v>
      </c>
      <c r="R190" s="134">
        <f>Q190*H190</f>
        <v>0</v>
      </c>
      <c r="S190" s="134">
        <v>0</v>
      </c>
      <c r="T190" s="135">
        <f>S190*H190</f>
        <v>0</v>
      </c>
      <c r="AR190" s="136" t="s">
        <v>128</v>
      </c>
      <c r="AT190" s="136" t="s">
        <v>124</v>
      </c>
      <c r="AU190" s="136" t="s">
        <v>77</v>
      </c>
      <c r="AY190" s="18" t="s">
        <v>122</v>
      </c>
      <c r="BE190" s="137">
        <f>IF(N190="základní",J190,0)</f>
        <v>0</v>
      </c>
      <c r="BF190" s="137">
        <f>IF(N190="snížená",J190,0)</f>
        <v>0</v>
      </c>
      <c r="BG190" s="137">
        <f>IF(N190="zákl. přenesená",J190,0)</f>
        <v>0</v>
      </c>
      <c r="BH190" s="137">
        <f>IF(N190="sníž. přenesená",J190,0)</f>
        <v>0</v>
      </c>
      <c r="BI190" s="137">
        <f>IF(N190="nulová",J190,0)</f>
        <v>0</v>
      </c>
      <c r="BJ190" s="18" t="s">
        <v>75</v>
      </c>
      <c r="BK190" s="137">
        <f>ROUND(I190*H190,2)</f>
        <v>0</v>
      </c>
      <c r="BL190" s="18" t="s">
        <v>128</v>
      </c>
      <c r="BM190" s="136" t="s">
        <v>253</v>
      </c>
    </row>
    <row r="191" spans="2:65" s="1" customFormat="1" ht="33" customHeight="1">
      <c r="B191" s="124"/>
      <c r="C191" s="125" t="s">
        <v>190</v>
      </c>
      <c r="D191" s="125" t="s">
        <v>124</v>
      </c>
      <c r="E191" s="126" t="s">
        <v>254</v>
      </c>
      <c r="F191" s="127" t="s">
        <v>255</v>
      </c>
      <c r="G191" s="128" t="s">
        <v>127</v>
      </c>
      <c r="H191" s="129">
        <v>113.547</v>
      </c>
      <c r="I191" s="130"/>
      <c r="J191" s="131">
        <f>ROUND(I191*H191,2)</f>
        <v>0</v>
      </c>
      <c r="K191" s="127" t="s">
        <v>845</v>
      </c>
      <c r="L191" s="33"/>
      <c r="M191" s="132" t="s">
        <v>3</v>
      </c>
      <c r="N191" s="133" t="s">
        <v>40</v>
      </c>
      <c r="P191" s="134">
        <f>O191*H191</f>
        <v>0</v>
      </c>
      <c r="Q191" s="134">
        <v>6.4999999999999997E-3</v>
      </c>
      <c r="R191" s="134">
        <f>Q191*H191</f>
        <v>0.73805549999999998</v>
      </c>
      <c r="S191" s="134">
        <v>0</v>
      </c>
      <c r="T191" s="135">
        <f>S191*H191</f>
        <v>0</v>
      </c>
      <c r="AR191" s="136" t="s">
        <v>128</v>
      </c>
      <c r="AT191" s="136" t="s">
        <v>124</v>
      </c>
      <c r="AU191" s="136" t="s">
        <v>77</v>
      </c>
      <c r="AY191" s="18" t="s">
        <v>122</v>
      </c>
      <c r="BE191" s="137">
        <f>IF(N191="základní",J191,0)</f>
        <v>0</v>
      </c>
      <c r="BF191" s="137">
        <f>IF(N191="snížená",J191,0)</f>
        <v>0</v>
      </c>
      <c r="BG191" s="137">
        <f>IF(N191="zákl. přenesená",J191,0)</f>
        <v>0</v>
      </c>
      <c r="BH191" s="137">
        <f>IF(N191="sníž. přenesená",J191,0)</f>
        <v>0</v>
      </c>
      <c r="BI191" s="137">
        <f>IF(N191="nulová",J191,0)</f>
        <v>0</v>
      </c>
      <c r="BJ191" s="18" t="s">
        <v>75</v>
      </c>
      <c r="BK191" s="137">
        <f>ROUND(I191*H191,2)</f>
        <v>0</v>
      </c>
      <c r="BL191" s="18" t="s">
        <v>128</v>
      </c>
      <c r="BM191" s="136" t="s">
        <v>256</v>
      </c>
    </row>
    <row r="192" spans="2:65" s="1" customFormat="1">
      <c r="B192" s="33"/>
      <c r="D192" s="138" t="s">
        <v>129</v>
      </c>
      <c r="F192" s="139" t="s">
        <v>257</v>
      </c>
      <c r="I192" s="140"/>
      <c r="L192" s="33"/>
      <c r="M192" s="141"/>
      <c r="T192" s="54"/>
      <c r="AT192" s="18" t="s">
        <v>129</v>
      </c>
      <c r="AU192" s="18" t="s">
        <v>77</v>
      </c>
    </row>
    <row r="193" spans="2:65" s="12" customFormat="1">
      <c r="B193" s="142"/>
      <c r="D193" s="143" t="s">
        <v>131</v>
      </c>
      <c r="E193" s="144" t="s">
        <v>3</v>
      </c>
      <c r="F193" s="145" t="s">
        <v>258</v>
      </c>
      <c r="H193" s="144" t="s">
        <v>3</v>
      </c>
      <c r="I193" s="146"/>
      <c r="L193" s="142"/>
      <c r="M193" s="147"/>
      <c r="T193" s="148"/>
      <c r="AT193" s="144" t="s">
        <v>131</v>
      </c>
      <c r="AU193" s="144" t="s">
        <v>77</v>
      </c>
      <c r="AV193" s="12" t="s">
        <v>75</v>
      </c>
      <c r="AW193" s="12" t="s">
        <v>133</v>
      </c>
      <c r="AX193" s="12" t="s">
        <v>69</v>
      </c>
      <c r="AY193" s="144" t="s">
        <v>122</v>
      </c>
    </row>
    <row r="194" spans="2:65" s="13" customFormat="1" ht="22.5">
      <c r="B194" s="149"/>
      <c r="D194" s="143" t="s">
        <v>131</v>
      </c>
      <c r="E194" s="150" t="s">
        <v>3</v>
      </c>
      <c r="F194" s="151" t="s">
        <v>259</v>
      </c>
      <c r="H194" s="152">
        <v>89.259999999999991</v>
      </c>
      <c r="I194" s="153"/>
      <c r="L194" s="149"/>
      <c r="M194" s="154"/>
      <c r="T194" s="155"/>
      <c r="AT194" s="150" t="s">
        <v>131</v>
      </c>
      <c r="AU194" s="150" t="s">
        <v>77</v>
      </c>
      <c r="AV194" s="13" t="s">
        <v>77</v>
      </c>
      <c r="AW194" s="13" t="s">
        <v>133</v>
      </c>
      <c r="AX194" s="13" t="s">
        <v>69</v>
      </c>
      <c r="AY194" s="150" t="s">
        <v>122</v>
      </c>
    </row>
    <row r="195" spans="2:65" s="13" customFormat="1">
      <c r="B195" s="149"/>
      <c r="D195" s="143" t="s">
        <v>131</v>
      </c>
      <c r="E195" s="150" t="s">
        <v>3</v>
      </c>
      <c r="F195" s="151" t="s">
        <v>260</v>
      </c>
      <c r="H195" s="152">
        <v>-0.96899999999999997</v>
      </c>
      <c r="I195" s="153"/>
      <c r="L195" s="149"/>
      <c r="M195" s="154"/>
      <c r="T195" s="155"/>
      <c r="AT195" s="150" t="s">
        <v>131</v>
      </c>
      <c r="AU195" s="150" t="s">
        <v>77</v>
      </c>
      <c r="AV195" s="13" t="s">
        <v>77</v>
      </c>
      <c r="AW195" s="13" t="s">
        <v>133</v>
      </c>
      <c r="AX195" s="13" t="s">
        <v>69</v>
      </c>
      <c r="AY195" s="150" t="s">
        <v>122</v>
      </c>
    </row>
    <row r="196" spans="2:65" s="13" customFormat="1">
      <c r="B196" s="149"/>
      <c r="D196" s="143" t="s">
        <v>131</v>
      </c>
      <c r="E196" s="150" t="s">
        <v>3</v>
      </c>
      <c r="F196" s="151" t="s">
        <v>261</v>
      </c>
      <c r="H196" s="152">
        <v>0.25609999999999999</v>
      </c>
      <c r="I196" s="153"/>
      <c r="L196" s="149"/>
      <c r="M196" s="154"/>
      <c r="T196" s="155"/>
      <c r="AT196" s="150" t="s">
        <v>131</v>
      </c>
      <c r="AU196" s="150" t="s">
        <v>77</v>
      </c>
      <c r="AV196" s="13" t="s">
        <v>77</v>
      </c>
      <c r="AW196" s="13" t="s">
        <v>133</v>
      </c>
      <c r="AX196" s="13" t="s">
        <v>69</v>
      </c>
      <c r="AY196" s="150" t="s">
        <v>122</v>
      </c>
    </row>
    <row r="197" spans="2:65" s="15" customFormat="1">
      <c r="B197" s="173"/>
      <c r="D197" s="143" t="s">
        <v>131</v>
      </c>
      <c r="E197" s="174" t="s">
        <v>3</v>
      </c>
      <c r="F197" s="175" t="s">
        <v>262</v>
      </c>
      <c r="H197" s="176">
        <v>88.5471</v>
      </c>
      <c r="I197" s="177"/>
      <c r="L197" s="173"/>
      <c r="M197" s="178"/>
      <c r="T197" s="179"/>
      <c r="AT197" s="174" t="s">
        <v>131</v>
      </c>
      <c r="AU197" s="174" t="s">
        <v>77</v>
      </c>
      <c r="AV197" s="15" t="s">
        <v>144</v>
      </c>
      <c r="AW197" s="15" t="s">
        <v>133</v>
      </c>
      <c r="AX197" s="15" t="s">
        <v>69</v>
      </c>
      <c r="AY197" s="174" t="s">
        <v>122</v>
      </c>
    </row>
    <row r="198" spans="2:65" s="12" customFormat="1">
      <c r="B198" s="142"/>
      <c r="D198" s="143" t="s">
        <v>131</v>
      </c>
      <c r="E198" s="144" t="s">
        <v>3</v>
      </c>
      <c r="F198" s="145" t="s">
        <v>263</v>
      </c>
      <c r="H198" s="144" t="s">
        <v>3</v>
      </c>
      <c r="I198" s="146"/>
      <c r="L198" s="142"/>
      <c r="M198" s="147"/>
      <c r="T198" s="148"/>
      <c r="AT198" s="144" t="s">
        <v>131</v>
      </c>
      <c r="AU198" s="144" t="s">
        <v>77</v>
      </c>
      <c r="AV198" s="12" t="s">
        <v>75</v>
      </c>
      <c r="AW198" s="12" t="s">
        <v>133</v>
      </c>
      <c r="AX198" s="12" t="s">
        <v>69</v>
      </c>
      <c r="AY198" s="144" t="s">
        <v>122</v>
      </c>
    </row>
    <row r="199" spans="2:65" s="13" customFormat="1">
      <c r="B199" s="149"/>
      <c r="D199" s="143" t="s">
        <v>131</v>
      </c>
      <c r="E199" s="150" t="s">
        <v>3</v>
      </c>
      <c r="F199" s="151" t="s">
        <v>264</v>
      </c>
      <c r="H199" s="152">
        <v>25</v>
      </c>
      <c r="I199" s="153"/>
      <c r="L199" s="149"/>
      <c r="M199" s="154"/>
      <c r="T199" s="155"/>
      <c r="AT199" s="150" t="s">
        <v>131</v>
      </c>
      <c r="AU199" s="150" t="s">
        <v>77</v>
      </c>
      <c r="AV199" s="13" t="s">
        <v>77</v>
      </c>
      <c r="AW199" s="13" t="s">
        <v>133</v>
      </c>
      <c r="AX199" s="13" t="s">
        <v>69</v>
      </c>
      <c r="AY199" s="150" t="s">
        <v>122</v>
      </c>
    </row>
    <row r="200" spans="2:65" s="14" customFormat="1">
      <c r="B200" s="156"/>
      <c r="D200" s="143" t="s">
        <v>131</v>
      </c>
      <c r="E200" s="157" t="s">
        <v>3</v>
      </c>
      <c r="F200" s="158" t="s">
        <v>135</v>
      </c>
      <c r="H200" s="159">
        <v>113.5471</v>
      </c>
      <c r="I200" s="160"/>
      <c r="L200" s="156"/>
      <c r="M200" s="161"/>
      <c r="T200" s="162"/>
      <c r="AT200" s="157" t="s">
        <v>131</v>
      </c>
      <c r="AU200" s="157" t="s">
        <v>77</v>
      </c>
      <c r="AV200" s="14" t="s">
        <v>128</v>
      </c>
      <c r="AW200" s="14" t="s">
        <v>133</v>
      </c>
      <c r="AX200" s="14" t="s">
        <v>75</v>
      </c>
      <c r="AY200" s="157" t="s">
        <v>122</v>
      </c>
    </row>
    <row r="201" spans="2:65" s="1" customFormat="1" ht="24.2" customHeight="1">
      <c r="B201" s="124"/>
      <c r="C201" s="125" t="s">
        <v>265</v>
      </c>
      <c r="D201" s="125" t="s">
        <v>124</v>
      </c>
      <c r="E201" s="126" t="s">
        <v>266</v>
      </c>
      <c r="F201" s="127" t="s">
        <v>267</v>
      </c>
      <c r="G201" s="128" t="s">
        <v>127</v>
      </c>
      <c r="H201" s="129">
        <v>113.547</v>
      </c>
      <c r="I201" s="130"/>
      <c r="J201" s="131">
        <f>ROUND(I201*H201,2)</f>
        <v>0</v>
      </c>
      <c r="K201" s="127" t="s">
        <v>845</v>
      </c>
      <c r="L201" s="33"/>
      <c r="M201" s="132" t="s">
        <v>3</v>
      </c>
      <c r="N201" s="133" t="s">
        <v>40</v>
      </c>
      <c r="P201" s="134">
        <f>O201*H201</f>
        <v>0</v>
      </c>
      <c r="Q201" s="134">
        <v>2.1000000000000001E-2</v>
      </c>
      <c r="R201" s="134">
        <f>Q201*H201</f>
        <v>2.384487</v>
      </c>
      <c r="S201" s="134">
        <v>0</v>
      </c>
      <c r="T201" s="135">
        <f>S201*H201</f>
        <v>0</v>
      </c>
      <c r="AR201" s="136" t="s">
        <v>128</v>
      </c>
      <c r="AT201" s="136" t="s">
        <v>124</v>
      </c>
      <c r="AU201" s="136" t="s">
        <v>77</v>
      </c>
      <c r="AY201" s="18" t="s">
        <v>122</v>
      </c>
      <c r="BE201" s="137">
        <f>IF(N201="základní",J201,0)</f>
        <v>0</v>
      </c>
      <c r="BF201" s="137">
        <f>IF(N201="snížená",J201,0)</f>
        <v>0</v>
      </c>
      <c r="BG201" s="137">
        <f>IF(N201="zákl. přenesená",J201,0)</f>
        <v>0</v>
      </c>
      <c r="BH201" s="137">
        <f>IF(N201="sníž. přenesená",J201,0)</f>
        <v>0</v>
      </c>
      <c r="BI201" s="137">
        <f>IF(N201="nulová",J201,0)</f>
        <v>0</v>
      </c>
      <c r="BJ201" s="18" t="s">
        <v>75</v>
      </c>
      <c r="BK201" s="137">
        <f>ROUND(I201*H201,2)</f>
        <v>0</v>
      </c>
      <c r="BL201" s="18" t="s">
        <v>128</v>
      </c>
      <c r="BM201" s="136" t="s">
        <v>268</v>
      </c>
    </row>
    <row r="202" spans="2:65" s="1" customFormat="1">
      <c r="B202" s="33"/>
      <c r="D202" s="138" t="s">
        <v>129</v>
      </c>
      <c r="F202" s="139" t="s">
        <v>269</v>
      </c>
      <c r="I202" s="140"/>
      <c r="L202" s="33"/>
      <c r="M202" s="141"/>
      <c r="T202" s="54"/>
      <c r="AT202" s="18" t="s">
        <v>129</v>
      </c>
      <c r="AU202" s="18" t="s">
        <v>77</v>
      </c>
    </row>
    <row r="203" spans="2:65" s="1" customFormat="1" ht="29.25">
      <c r="B203" s="33"/>
      <c r="D203" s="143" t="s">
        <v>270</v>
      </c>
      <c r="F203" s="180" t="s">
        <v>271</v>
      </c>
      <c r="I203" s="140"/>
      <c r="L203" s="33"/>
      <c r="M203" s="141"/>
      <c r="T203" s="54"/>
      <c r="AT203" s="18" t="s">
        <v>270</v>
      </c>
      <c r="AU203" s="18" t="s">
        <v>77</v>
      </c>
    </row>
    <row r="204" spans="2:65" s="1" customFormat="1" ht="44.25" customHeight="1">
      <c r="B204" s="124"/>
      <c r="C204" s="125" t="s">
        <v>196</v>
      </c>
      <c r="D204" s="125" t="s">
        <v>124</v>
      </c>
      <c r="E204" s="126" t="s">
        <v>272</v>
      </c>
      <c r="F204" s="127" t="s">
        <v>273</v>
      </c>
      <c r="G204" s="128" t="s">
        <v>127</v>
      </c>
      <c r="H204" s="129">
        <v>113.547</v>
      </c>
      <c r="I204" s="130"/>
      <c r="J204" s="131">
        <f>ROUND(I204*H204,2)</f>
        <v>0</v>
      </c>
      <c r="K204" s="127" t="s">
        <v>845</v>
      </c>
      <c r="L204" s="33"/>
      <c r="M204" s="132" t="s">
        <v>3</v>
      </c>
      <c r="N204" s="133" t="s">
        <v>40</v>
      </c>
      <c r="P204" s="134">
        <f>O204*H204</f>
        <v>0</v>
      </c>
      <c r="Q204" s="134">
        <v>7.0000000000000001E-3</v>
      </c>
      <c r="R204" s="134">
        <f>Q204*H204</f>
        <v>0.79482900000000001</v>
      </c>
      <c r="S204" s="134">
        <v>0</v>
      </c>
      <c r="T204" s="135">
        <f>S204*H204</f>
        <v>0</v>
      </c>
      <c r="AR204" s="136" t="s">
        <v>128</v>
      </c>
      <c r="AT204" s="136" t="s">
        <v>124</v>
      </c>
      <c r="AU204" s="136" t="s">
        <v>77</v>
      </c>
      <c r="AY204" s="18" t="s">
        <v>122</v>
      </c>
      <c r="BE204" s="137">
        <f>IF(N204="základní",J204,0)</f>
        <v>0</v>
      </c>
      <c r="BF204" s="137">
        <f>IF(N204="snížená",J204,0)</f>
        <v>0</v>
      </c>
      <c r="BG204" s="137">
        <f>IF(N204="zákl. přenesená",J204,0)</f>
        <v>0</v>
      </c>
      <c r="BH204" s="137">
        <f>IF(N204="sníž. přenesená",J204,0)</f>
        <v>0</v>
      </c>
      <c r="BI204" s="137">
        <f>IF(N204="nulová",J204,0)</f>
        <v>0</v>
      </c>
      <c r="BJ204" s="18" t="s">
        <v>75</v>
      </c>
      <c r="BK204" s="137">
        <f>ROUND(I204*H204,2)</f>
        <v>0</v>
      </c>
      <c r="BL204" s="18" t="s">
        <v>128</v>
      </c>
      <c r="BM204" s="136" t="s">
        <v>274</v>
      </c>
    </row>
    <row r="205" spans="2:65" s="1" customFormat="1">
      <c r="B205" s="33"/>
      <c r="D205" s="138" t="s">
        <v>129</v>
      </c>
      <c r="F205" s="139" t="s">
        <v>275</v>
      </c>
      <c r="I205" s="140"/>
      <c r="L205" s="33"/>
      <c r="M205" s="141"/>
      <c r="T205" s="54"/>
      <c r="AT205" s="18" t="s">
        <v>129</v>
      </c>
      <c r="AU205" s="18" t="s">
        <v>77</v>
      </c>
    </row>
    <row r="206" spans="2:65" s="1" customFormat="1" ht="24.2" customHeight="1">
      <c r="B206" s="124"/>
      <c r="C206" s="125" t="s">
        <v>276</v>
      </c>
      <c r="D206" s="125" t="s">
        <v>124</v>
      </c>
      <c r="E206" s="126" t="s">
        <v>277</v>
      </c>
      <c r="F206" s="127" t="s">
        <v>278</v>
      </c>
      <c r="G206" s="128" t="s">
        <v>127</v>
      </c>
      <c r="H206" s="129">
        <v>25</v>
      </c>
      <c r="I206" s="130"/>
      <c r="J206" s="131">
        <f>ROUND(I206*H206,2)</f>
        <v>0</v>
      </c>
      <c r="K206" s="127" t="s">
        <v>3</v>
      </c>
      <c r="L206" s="33"/>
      <c r="M206" s="132" t="s">
        <v>3</v>
      </c>
      <c r="N206" s="133" t="s">
        <v>40</v>
      </c>
      <c r="P206" s="134">
        <f>O206*H206</f>
        <v>0</v>
      </c>
      <c r="Q206" s="134">
        <v>0</v>
      </c>
      <c r="R206" s="134">
        <f>Q206*H206</f>
        <v>0</v>
      </c>
      <c r="S206" s="134">
        <v>0</v>
      </c>
      <c r="T206" s="135">
        <f>S206*H206</f>
        <v>0</v>
      </c>
      <c r="AR206" s="136" t="s">
        <v>128</v>
      </c>
      <c r="AT206" s="136" t="s">
        <v>124</v>
      </c>
      <c r="AU206" s="136" t="s">
        <v>77</v>
      </c>
      <c r="AY206" s="18" t="s">
        <v>122</v>
      </c>
      <c r="BE206" s="137">
        <f>IF(N206="základní",J206,0)</f>
        <v>0</v>
      </c>
      <c r="BF206" s="137">
        <f>IF(N206="snížená",J206,0)</f>
        <v>0</v>
      </c>
      <c r="BG206" s="137">
        <f>IF(N206="zákl. přenesená",J206,0)</f>
        <v>0</v>
      </c>
      <c r="BH206" s="137">
        <f>IF(N206="sníž. přenesená",J206,0)</f>
        <v>0</v>
      </c>
      <c r="BI206" s="137">
        <f>IF(N206="nulová",J206,0)</f>
        <v>0</v>
      </c>
      <c r="BJ206" s="18" t="s">
        <v>75</v>
      </c>
      <c r="BK206" s="137">
        <f>ROUND(I206*H206,2)</f>
        <v>0</v>
      </c>
      <c r="BL206" s="18" t="s">
        <v>128</v>
      </c>
      <c r="BM206" s="136" t="s">
        <v>238</v>
      </c>
    </row>
    <row r="207" spans="2:65" s="12" customFormat="1">
      <c r="B207" s="142"/>
      <c r="D207" s="143" t="s">
        <v>131</v>
      </c>
      <c r="E207" s="144" t="s">
        <v>3</v>
      </c>
      <c r="F207" s="145" t="s">
        <v>237</v>
      </c>
      <c r="H207" s="144" t="s">
        <v>3</v>
      </c>
      <c r="I207" s="146"/>
      <c r="L207" s="142"/>
      <c r="M207" s="147"/>
      <c r="T207" s="148"/>
      <c r="AT207" s="144" t="s">
        <v>131</v>
      </c>
      <c r="AU207" s="144" t="s">
        <v>77</v>
      </c>
      <c r="AV207" s="12" t="s">
        <v>75</v>
      </c>
      <c r="AW207" s="12" t="s">
        <v>133</v>
      </c>
      <c r="AX207" s="12" t="s">
        <v>69</v>
      </c>
      <c r="AY207" s="144" t="s">
        <v>122</v>
      </c>
    </row>
    <row r="208" spans="2:65" s="13" customFormat="1">
      <c r="B208" s="149"/>
      <c r="D208" s="143" t="s">
        <v>131</v>
      </c>
      <c r="E208" s="150" t="s">
        <v>3</v>
      </c>
      <c r="F208" s="151" t="s">
        <v>264</v>
      </c>
      <c r="H208" s="152">
        <v>25</v>
      </c>
      <c r="I208" s="153"/>
      <c r="L208" s="149"/>
      <c r="M208" s="154"/>
      <c r="T208" s="155"/>
      <c r="AT208" s="150" t="s">
        <v>131</v>
      </c>
      <c r="AU208" s="150" t="s">
        <v>77</v>
      </c>
      <c r="AV208" s="13" t="s">
        <v>77</v>
      </c>
      <c r="AW208" s="13" t="s">
        <v>133</v>
      </c>
      <c r="AX208" s="13" t="s">
        <v>69</v>
      </c>
      <c r="AY208" s="150" t="s">
        <v>122</v>
      </c>
    </row>
    <row r="209" spans="2:65" s="14" customFormat="1">
      <c r="B209" s="156"/>
      <c r="D209" s="143" t="s">
        <v>131</v>
      </c>
      <c r="E209" s="157" t="s">
        <v>3</v>
      </c>
      <c r="F209" s="158" t="s">
        <v>135</v>
      </c>
      <c r="H209" s="159">
        <v>25</v>
      </c>
      <c r="I209" s="160"/>
      <c r="L209" s="156"/>
      <c r="M209" s="161"/>
      <c r="T209" s="162"/>
      <c r="AT209" s="157" t="s">
        <v>131</v>
      </c>
      <c r="AU209" s="157" t="s">
        <v>77</v>
      </c>
      <c r="AV209" s="14" t="s">
        <v>128</v>
      </c>
      <c r="AW209" s="14" t="s">
        <v>133</v>
      </c>
      <c r="AX209" s="14" t="s">
        <v>75</v>
      </c>
      <c r="AY209" s="157" t="s">
        <v>122</v>
      </c>
    </row>
    <row r="210" spans="2:65" s="1" customFormat="1" ht="24.2" customHeight="1">
      <c r="B210" s="124"/>
      <c r="C210" s="125" t="s">
        <v>202</v>
      </c>
      <c r="D210" s="125" t="s">
        <v>124</v>
      </c>
      <c r="E210" s="126" t="s">
        <v>279</v>
      </c>
      <c r="F210" s="127" t="s">
        <v>280</v>
      </c>
      <c r="G210" s="128" t="s">
        <v>127</v>
      </c>
      <c r="H210" s="129">
        <v>736.03099999999995</v>
      </c>
      <c r="I210" s="130"/>
      <c r="J210" s="131">
        <f>ROUND(I210*H210,2)</f>
        <v>0</v>
      </c>
      <c r="K210" s="127" t="s">
        <v>3</v>
      </c>
      <c r="L210" s="33"/>
      <c r="M210" s="132" t="s">
        <v>3</v>
      </c>
      <c r="N210" s="133" t="s">
        <v>40</v>
      </c>
      <c r="P210" s="134">
        <f>O210*H210</f>
        <v>0</v>
      </c>
      <c r="Q210" s="134">
        <v>0</v>
      </c>
      <c r="R210" s="134">
        <f>Q210*H210</f>
        <v>0</v>
      </c>
      <c r="S210" s="134">
        <v>0</v>
      </c>
      <c r="T210" s="135">
        <f>S210*H210</f>
        <v>0</v>
      </c>
      <c r="AR210" s="136" t="s">
        <v>128</v>
      </c>
      <c r="AT210" s="136" t="s">
        <v>124</v>
      </c>
      <c r="AU210" s="136" t="s">
        <v>77</v>
      </c>
      <c r="AY210" s="18" t="s">
        <v>122</v>
      </c>
      <c r="BE210" s="137">
        <f>IF(N210="základní",J210,0)</f>
        <v>0</v>
      </c>
      <c r="BF210" s="137">
        <f>IF(N210="snížená",J210,0)</f>
        <v>0</v>
      </c>
      <c r="BG210" s="137">
        <f>IF(N210="zákl. přenesená",J210,0)</f>
        <v>0</v>
      </c>
      <c r="BH210" s="137">
        <f>IF(N210="sníž. přenesená",J210,0)</f>
        <v>0</v>
      </c>
      <c r="BI210" s="137">
        <f>IF(N210="nulová",J210,0)</f>
        <v>0</v>
      </c>
      <c r="BJ210" s="18" t="s">
        <v>75</v>
      </c>
      <c r="BK210" s="137">
        <f>ROUND(I210*H210,2)</f>
        <v>0</v>
      </c>
      <c r="BL210" s="18" t="s">
        <v>128</v>
      </c>
      <c r="BM210" s="136" t="s">
        <v>281</v>
      </c>
    </row>
    <row r="211" spans="2:65" s="1" customFormat="1" ht="55.5" customHeight="1">
      <c r="B211" s="124"/>
      <c r="C211" s="125" t="s">
        <v>282</v>
      </c>
      <c r="D211" s="125" t="s">
        <v>124</v>
      </c>
      <c r="E211" s="126" t="s">
        <v>283</v>
      </c>
      <c r="F211" s="127" t="s">
        <v>284</v>
      </c>
      <c r="G211" s="128" t="s">
        <v>183</v>
      </c>
      <c r="H211" s="129">
        <v>469</v>
      </c>
      <c r="I211" s="130"/>
      <c r="J211" s="131">
        <f>ROUND(I211*H211,2)</f>
        <v>0</v>
      </c>
      <c r="K211" s="127" t="s">
        <v>845</v>
      </c>
      <c r="L211" s="33"/>
      <c r="M211" s="132" t="s">
        <v>3</v>
      </c>
      <c r="N211" s="133" t="s">
        <v>40</v>
      </c>
      <c r="P211" s="134">
        <f>O211*H211</f>
        <v>0</v>
      </c>
      <c r="Q211" s="134">
        <v>0</v>
      </c>
      <c r="R211" s="134">
        <f>Q211*H211</f>
        <v>0</v>
      </c>
      <c r="S211" s="134">
        <v>0</v>
      </c>
      <c r="T211" s="135">
        <f>S211*H211</f>
        <v>0</v>
      </c>
      <c r="AR211" s="136" t="s">
        <v>128</v>
      </c>
      <c r="AT211" s="136" t="s">
        <v>124</v>
      </c>
      <c r="AU211" s="136" t="s">
        <v>77</v>
      </c>
      <c r="AY211" s="18" t="s">
        <v>122</v>
      </c>
      <c r="BE211" s="137">
        <f>IF(N211="základní",J211,0)</f>
        <v>0</v>
      </c>
      <c r="BF211" s="137">
        <f>IF(N211="snížená",J211,0)</f>
        <v>0</v>
      </c>
      <c r="BG211" s="137">
        <f>IF(N211="zákl. přenesená",J211,0)</f>
        <v>0</v>
      </c>
      <c r="BH211" s="137">
        <f>IF(N211="sníž. přenesená",J211,0)</f>
        <v>0</v>
      </c>
      <c r="BI211" s="137">
        <f>IF(N211="nulová",J211,0)</f>
        <v>0</v>
      </c>
      <c r="BJ211" s="18" t="s">
        <v>75</v>
      </c>
      <c r="BK211" s="137">
        <f>ROUND(I211*H211,2)</f>
        <v>0</v>
      </c>
      <c r="BL211" s="18" t="s">
        <v>128</v>
      </c>
      <c r="BM211" s="136" t="s">
        <v>285</v>
      </c>
    </row>
    <row r="212" spans="2:65" s="1" customFormat="1">
      <c r="B212" s="33"/>
      <c r="D212" s="138" t="s">
        <v>129</v>
      </c>
      <c r="F212" s="139" t="s">
        <v>286</v>
      </c>
      <c r="I212" s="140"/>
      <c r="L212" s="33"/>
      <c r="M212" s="141"/>
      <c r="T212" s="54"/>
      <c r="AT212" s="18" t="s">
        <v>129</v>
      </c>
      <c r="AU212" s="18" t="s">
        <v>77</v>
      </c>
    </row>
    <row r="213" spans="2:65" s="12" customFormat="1">
      <c r="B213" s="142"/>
      <c r="D213" s="143" t="s">
        <v>131</v>
      </c>
      <c r="E213" s="144" t="s">
        <v>3</v>
      </c>
      <c r="F213" s="145" t="s">
        <v>224</v>
      </c>
      <c r="H213" s="144" t="s">
        <v>3</v>
      </c>
      <c r="I213" s="146"/>
      <c r="L213" s="142"/>
      <c r="M213" s="147"/>
      <c r="T213" s="148"/>
      <c r="AT213" s="144" t="s">
        <v>131</v>
      </c>
      <c r="AU213" s="144" t="s">
        <v>77</v>
      </c>
      <c r="AV213" s="12" t="s">
        <v>75</v>
      </c>
      <c r="AW213" s="12" t="s">
        <v>133</v>
      </c>
      <c r="AX213" s="12" t="s">
        <v>69</v>
      </c>
      <c r="AY213" s="144" t="s">
        <v>122</v>
      </c>
    </row>
    <row r="214" spans="2:65" s="13" customFormat="1">
      <c r="B214" s="149"/>
      <c r="D214" s="143" t="s">
        <v>131</v>
      </c>
      <c r="E214" s="150" t="s">
        <v>3</v>
      </c>
      <c r="F214" s="151" t="s">
        <v>287</v>
      </c>
      <c r="H214" s="152">
        <v>390.08000000000004</v>
      </c>
      <c r="I214" s="153"/>
      <c r="L214" s="149"/>
      <c r="M214" s="154"/>
      <c r="T214" s="155"/>
      <c r="AT214" s="150" t="s">
        <v>131</v>
      </c>
      <c r="AU214" s="150" t="s">
        <v>77</v>
      </c>
      <c r="AV214" s="13" t="s">
        <v>77</v>
      </c>
      <c r="AW214" s="13" t="s">
        <v>133</v>
      </c>
      <c r="AX214" s="13" t="s">
        <v>69</v>
      </c>
      <c r="AY214" s="150" t="s">
        <v>122</v>
      </c>
    </row>
    <row r="215" spans="2:65" s="13" customFormat="1">
      <c r="B215" s="149"/>
      <c r="D215" s="143" t="s">
        <v>131</v>
      </c>
      <c r="E215" s="150" t="s">
        <v>3</v>
      </c>
      <c r="F215" s="151" t="s">
        <v>288</v>
      </c>
      <c r="H215" s="152">
        <v>60</v>
      </c>
      <c r="I215" s="153"/>
      <c r="L215" s="149"/>
      <c r="M215" s="154"/>
      <c r="T215" s="155"/>
      <c r="AT215" s="150" t="s">
        <v>131</v>
      </c>
      <c r="AU215" s="150" t="s">
        <v>77</v>
      </c>
      <c r="AV215" s="13" t="s">
        <v>77</v>
      </c>
      <c r="AW215" s="13" t="s">
        <v>133</v>
      </c>
      <c r="AX215" s="13" t="s">
        <v>69</v>
      </c>
      <c r="AY215" s="150" t="s">
        <v>122</v>
      </c>
    </row>
    <row r="216" spans="2:65" s="13" customFormat="1">
      <c r="B216" s="149"/>
      <c r="D216" s="143" t="s">
        <v>131</v>
      </c>
      <c r="E216" s="150" t="s">
        <v>3</v>
      </c>
      <c r="F216" s="151" t="s">
        <v>289</v>
      </c>
      <c r="H216" s="152">
        <v>11</v>
      </c>
      <c r="I216" s="153"/>
      <c r="L216" s="149"/>
      <c r="M216" s="154"/>
      <c r="T216" s="155"/>
      <c r="AT216" s="150" t="s">
        <v>131</v>
      </c>
      <c r="AU216" s="150" t="s">
        <v>77</v>
      </c>
      <c r="AV216" s="13" t="s">
        <v>77</v>
      </c>
      <c r="AW216" s="13" t="s">
        <v>133</v>
      </c>
      <c r="AX216" s="13" t="s">
        <v>69</v>
      </c>
      <c r="AY216" s="150" t="s">
        <v>122</v>
      </c>
    </row>
    <row r="217" spans="2:65" s="13" customFormat="1">
      <c r="B217" s="149"/>
      <c r="D217" s="143" t="s">
        <v>131</v>
      </c>
      <c r="E217" s="150" t="s">
        <v>3</v>
      </c>
      <c r="F217" s="151" t="s">
        <v>290</v>
      </c>
      <c r="H217" s="152">
        <v>7.92</v>
      </c>
      <c r="I217" s="153"/>
      <c r="L217" s="149"/>
      <c r="M217" s="154"/>
      <c r="T217" s="155"/>
      <c r="AT217" s="150" t="s">
        <v>131</v>
      </c>
      <c r="AU217" s="150" t="s">
        <v>77</v>
      </c>
      <c r="AV217" s="13" t="s">
        <v>77</v>
      </c>
      <c r="AW217" s="13" t="s">
        <v>133</v>
      </c>
      <c r="AX217" s="13" t="s">
        <v>69</v>
      </c>
      <c r="AY217" s="150" t="s">
        <v>122</v>
      </c>
    </row>
    <row r="218" spans="2:65" s="14" customFormat="1">
      <c r="B218" s="156"/>
      <c r="D218" s="143" t="s">
        <v>131</v>
      </c>
      <c r="E218" s="157" t="s">
        <v>3</v>
      </c>
      <c r="F218" s="158" t="s">
        <v>135</v>
      </c>
      <c r="H218" s="159">
        <v>469.00000000000006</v>
      </c>
      <c r="I218" s="160"/>
      <c r="L218" s="156"/>
      <c r="M218" s="161"/>
      <c r="T218" s="162"/>
      <c r="AT218" s="157" t="s">
        <v>131</v>
      </c>
      <c r="AU218" s="157" t="s">
        <v>77</v>
      </c>
      <c r="AV218" s="14" t="s">
        <v>128</v>
      </c>
      <c r="AW218" s="14" t="s">
        <v>133</v>
      </c>
      <c r="AX218" s="14" t="s">
        <v>75</v>
      </c>
      <c r="AY218" s="157" t="s">
        <v>122</v>
      </c>
    </row>
    <row r="219" spans="2:65" s="1" customFormat="1" ht="24.2" customHeight="1">
      <c r="B219" s="124"/>
      <c r="C219" s="163" t="s">
        <v>207</v>
      </c>
      <c r="D219" s="163" t="s">
        <v>193</v>
      </c>
      <c r="E219" s="164" t="s">
        <v>291</v>
      </c>
      <c r="F219" s="165" t="s">
        <v>292</v>
      </c>
      <c r="G219" s="166" t="s">
        <v>183</v>
      </c>
      <c r="H219" s="167">
        <v>562.79999999999995</v>
      </c>
      <c r="I219" s="168"/>
      <c r="J219" s="169">
        <f>ROUND(I219*H219,2)</f>
        <v>0</v>
      </c>
      <c r="K219" s="165" t="s">
        <v>845</v>
      </c>
      <c r="L219" s="170"/>
      <c r="M219" s="171" t="s">
        <v>3</v>
      </c>
      <c r="N219" s="172" t="s">
        <v>40</v>
      </c>
      <c r="P219" s="134">
        <f>O219*H219</f>
        <v>0</v>
      </c>
      <c r="Q219" s="134">
        <v>4.0000000000000003E-5</v>
      </c>
      <c r="R219" s="134">
        <f>Q219*H219</f>
        <v>2.2512000000000001E-2</v>
      </c>
      <c r="S219" s="134">
        <v>0</v>
      </c>
      <c r="T219" s="135">
        <f>S219*H219</f>
        <v>0</v>
      </c>
      <c r="AR219" s="136" t="s">
        <v>151</v>
      </c>
      <c r="AT219" s="136" t="s">
        <v>193</v>
      </c>
      <c r="AU219" s="136" t="s">
        <v>77</v>
      </c>
      <c r="AY219" s="18" t="s">
        <v>122</v>
      </c>
      <c r="BE219" s="137">
        <f>IF(N219="základní",J219,0)</f>
        <v>0</v>
      </c>
      <c r="BF219" s="137">
        <f>IF(N219="snížená",J219,0)</f>
        <v>0</v>
      </c>
      <c r="BG219" s="137">
        <f>IF(N219="zákl. přenesená",J219,0)</f>
        <v>0</v>
      </c>
      <c r="BH219" s="137">
        <f>IF(N219="sníž. přenesená",J219,0)</f>
        <v>0</v>
      </c>
      <c r="BI219" s="137">
        <f>IF(N219="nulová",J219,0)</f>
        <v>0</v>
      </c>
      <c r="BJ219" s="18" t="s">
        <v>75</v>
      </c>
      <c r="BK219" s="137">
        <f>ROUND(I219*H219,2)</f>
        <v>0</v>
      </c>
      <c r="BL219" s="18" t="s">
        <v>128</v>
      </c>
      <c r="BM219" s="136" t="s">
        <v>293</v>
      </c>
    </row>
    <row r="220" spans="2:65" s="13" customFormat="1">
      <c r="B220" s="149"/>
      <c r="D220" s="143" t="s">
        <v>131</v>
      </c>
      <c r="E220" s="150" t="s">
        <v>3</v>
      </c>
      <c r="F220" s="151" t="s">
        <v>294</v>
      </c>
      <c r="H220" s="152">
        <v>562.79999999999995</v>
      </c>
      <c r="I220" s="153"/>
      <c r="L220" s="149"/>
      <c r="M220" s="154"/>
      <c r="T220" s="155"/>
      <c r="AT220" s="150" t="s">
        <v>131</v>
      </c>
      <c r="AU220" s="150" t="s">
        <v>77</v>
      </c>
      <c r="AV220" s="13" t="s">
        <v>77</v>
      </c>
      <c r="AW220" s="13" t="s">
        <v>133</v>
      </c>
      <c r="AX220" s="13" t="s">
        <v>69</v>
      </c>
      <c r="AY220" s="150" t="s">
        <v>122</v>
      </c>
    </row>
    <row r="221" spans="2:65" s="14" customFormat="1">
      <c r="B221" s="156"/>
      <c r="D221" s="143" t="s">
        <v>131</v>
      </c>
      <c r="E221" s="157" t="s">
        <v>3</v>
      </c>
      <c r="F221" s="158" t="s">
        <v>135</v>
      </c>
      <c r="H221" s="159">
        <v>562.79999999999995</v>
      </c>
      <c r="I221" s="160"/>
      <c r="L221" s="156"/>
      <c r="M221" s="161"/>
      <c r="T221" s="162"/>
      <c r="AT221" s="157" t="s">
        <v>131</v>
      </c>
      <c r="AU221" s="157" t="s">
        <v>77</v>
      </c>
      <c r="AV221" s="14" t="s">
        <v>128</v>
      </c>
      <c r="AW221" s="14" t="s">
        <v>133</v>
      </c>
      <c r="AX221" s="14" t="s">
        <v>75</v>
      </c>
      <c r="AY221" s="157" t="s">
        <v>122</v>
      </c>
    </row>
    <row r="222" spans="2:65" s="1" customFormat="1" ht="24.2" customHeight="1">
      <c r="B222" s="124"/>
      <c r="C222" s="125" t="s">
        <v>295</v>
      </c>
      <c r="D222" s="125" t="s">
        <v>124</v>
      </c>
      <c r="E222" s="126" t="s">
        <v>296</v>
      </c>
      <c r="F222" s="127" t="s">
        <v>297</v>
      </c>
      <c r="G222" s="128" t="s">
        <v>127</v>
      </c>
      <c r="H222" s="129">
        <v>40.21</v>
      </c>
      <c r="I222" s="130"/>
      <c r="J222" s="131">
        <f>ROUND(I222*H222,2)</f>
        <v>0</v>
      </c>
      <c r="K222" s="127" t="s">
        <v>845</v>
      </c>
      <c r="L222" s="33"/>
      <c r="M222" s="132" t="s">
        <v>3</v>
      </c>
      <c r="N222" s="133" t="s">
        <v>40</v>
      </c>
      <c r="P222" s="134">
        <f>O222*H222</f>
        <v>0</v>
      </c>
      <c r="Q222" s="134">
        <v>0.27560000000000001</v>
      </c>
      <c r="R222" s="134">
        <f>Q222*H222</f>
        <v>11.081876000000001</v>
      </c>
      <c r="S222" s="134">
        <v>0</v>
      </c>
      <c r="T222" s="135">
        <f>S222*H222</f>
        <v>0</v>
      </c>
      <c r="AR222" s="136" t="s">
        <v>128</v>
      </c>
      <c r="AT222" s="136" t="s">
        <v>124</v>
      </c>
      <c r="AU222" s="136" t="s">
        <v>77</v>
      </c>
      <c r="AY222" s="18" t="s">
        <v>122</v>
      </c>
      <c r="BE222" s="137">
        <f>IF(N222="základní",J222,0)</f>
        <v>0</v>
      </c>
      <c r="BF222" s="137">
        <f>IF(N222="snížená",J222,0)</f>
        <v>0</v>
      </c>
      <c r="BG222" s="137">
        <f>IF(N222="zákl. přenesená",J222,0)</f>
        <v>0</v>
      </c>
      <c r="BH222" s="137">
        <f>IF(N222="sníž. přenesená",J222,0)</f>
        <v>0</v>
      </c>
      <c r="BI222" s="137">
        <f>IF(N222="nulová",J222,0)</f>
        <v>0</v>
      </c>
      <c r="BJ222" s="18" t="s">
        <v>75</v>
      </c>
      <c r="BK222" s="137">
        <f>ROUND(I222*H222,2)</f>
        <v>0</v>
      </c>
      <c r="BL222" s="18" t="s">
        <v>128</v>
      </c>
      <c r="BM222" s="136" t="s">
        <v>298</v>
      </c>
    </row>
    <row r="223" spans="2:65" s="1" customFormat="1">
      <c r="B223" s="33"/>
      <c r="D223" s="138" t="s">
        <v>129</v>
      </c>
      <c r="F223" s="139" t="s">
        <v>299</v>
      </c>
      <c r="I223" s="140"/>
      <c r="L223" s="33"/>
      <c r="M223" s="141"/>
      <c r="T223" s="54"/>
      <c r="AT223" s="18" t="s">
        <v>129</v>
      </c>
      <c r="AU223" s="18" t="s">
        <v>77</v>
      </c>
    </row>
    <row r="224" spans="2:65" s="13" customFormat="1">
      <c r="B224" s="149"/>
      <c r="D224" s="143" t="s">
        <v>131</v>
      </c>
      <c r="E224" s="150" t="s">
        <v>3</v>
      </c>
      <c r="F224" s="151" t="s">
        <v>300</v>
      </c>
      <c r="H224" s="152">
        <v>40.21</v>
      </c>
      <c r="I224" s="153"/>
      <c r="L224" s="149"/>
      <c r="M224" s="154"/>
      <c r="T224" s="155"/>
      <c r="AT224" s="150" t="s">
        <v>131</v>
      </c>
      <c r="AU224" s="150" t="s">
        <v>77</v>
      </c>
      <c r="AV224" s="13" t="s">
        <v>77</v>
      </c>
      <c r="AW224" s="13" t="s">
        <v>133</v>
      </c>
      <c r="AX224" s="13" t="s">
        <v>69</v>
      </c>
      <c r="AY224" s="150" t="s">
        <v>122</v>
      </c>
    </row>
    <row r="225" spans="2:65" s="14" customFormat="1">
      <c r="B225" s="156"/>
      <c r="D225" s="143" t="s">
        <v>131</v>
      </c>
      <c r="E225" s="157" t="s">
        <v>3</v>
      </c>
      <c r="F225" s="158" t="s">
        <v>135</v>
      </c>
      <c r="H225" s="159">
        <v>40.21</v>
      </c>
      <c r="I225" s="160"/>
      <c r="L225" s="156"/>
      <c r="M225" s="161"/>
      <c r="T225" s="162"/>
      <c r="AT225" s="157" t="s">
        <v>131</v>
      </c>
      <c r="AU225" s="157" t="s">
        <v>77</v>
      </c>
      <c r="AV225" s="14" t="s">
        <v>128</v>
      </c>
      <c r="AW225" s="14" t="s">
        <v>133</v>
      </c>
      <c r="AX225" s="14" t="s">
        <v>75</v>
      </c>
      <c r="AY225" s="157" t="s">
        <v>122</v>
      </c>
    </row>
    <row r="226" spans="2:65" s="1" customFormat="1" ht="37.9" customHeight="1">
      <c r="B226" s="124"/>
      <c r="C226" s="125" t="s">
        <v>216</v>
      </c>
      <c r="D226" s="125" t="s">
        <v>124</v>
      </c>
      <c r="E226" s="126" t="s">
        <v>301</v>
      </c>
      <c r="F226" s="127" t="s">
        <v>302</v>
      </c>
      <c r="G226" s="128" t="s">
        <v>183</v>
      </c>
      <c r="H226" s="129">
        <v>87.24</v>
      </c>
      <c r="I226" s="130"/>
      <c r="J226" s="131">
        <f>ROUND(I226*H226,2)</f>
        <v>0</v>
      </c>
      <c r="K226" s="127" t="s">
        <v>845</v>
      </c>
      <c r="L226" s="33"/>
      <c r="M226" s="132" t="s">
        <v>3</v>
      </c>
      <c r="N226" s="133" t="s">
        <v>40</v>
      </c>
      <c r="P226" s="134">
        <f>O226*H226</f>
        <v>0</v>
      </c>
      <c r="Q226" s="134">
        <v>0.12894600000000001</v>
      </c>
      <c r="R226" s="134">
        <f>Q226*H226</f>
        <v>11.24924904</v>
      </c>
      <c r="S226" s="134">
        <v>0</v>
      </c>
      <c r="T226" s="135">
        <f>S226*H226</f>
        <v>0</v>
      </c>
      <c r="AR226" s="136" t="s">
        <v>128</v>
      </c>
      <c r="AT226" s="136" t="s">
        <v>124</v>
      </c>
      <c r="AU226" s="136" t="s">
        <v>77</v>
      </c>
      <c r="AY226" s="18" t="s">
        <v>122</v>
      </c>
      <c r="BE226" s="137">
        <f>IF(N226="základní",J226,0)</f>
        <v>0</v>
      </c>
      <c r="BF226" s="137">
        <f>IF(N226="snížená",J226,0)</f>
        <v>0</v>
      </c>
      <c r="BG226" s="137">
        <f>IF(N226="zákl. přenesená",J226,0)</f>
        <v>0</v>
      </c>
      <c r="BH226" s="137">
        <f>IF(N226="sníž. přenesená",J226,0)</f>
        <v>0</v>
      </c>
      <c r="BI226" s="137">
        <f>IF(N226="nulová",J226,0)</f>
        <v>0</v>
      </c>
      <c r="BJ226" s="18" t="s">
        <v>75</v>
      </c>
      <c r="BK226" s="137">
        <f>ROUND(I226*H226,2)</f>
        <v>0</v>
      </c>
      <c r="BL226" s="18" t="s">
        <v>128</v>
      </c>
      <c r="BM226" s="136" t="s">
        <v>303</v>
      </c>
    </row>
    <row r="227" spans="2:65" s="1" customFormat="1">
      <c r="B227" s="33"/>
      <c r="D227" s="138" t="s">
        <v>129</v>
      </c>
      <c r="F227" s="139" t="s">
        <v>304</v>
      </c>
      <c r="I227" s="140"/>
      <c r="L227" s="33"/>
      <c r="M227" s="141"/>
      <c r="T227" s="54"/>
      <c r="AT227" s="18" t="s">
        <v>129</v>
      </c>
      <c r="AU227" s="18" t="s">
        <v>77</v>
      </c>
    </row>
    <row r="228" spans="2:65" s="13" customFormat="1" ht="22.5">
      <c r="B228" s="149"/>
      <c r="D228" s="143" t="s">
        <v>131</v>
      </c>
      <c r="E228" s="150" t="s">
        <v>3</v>
      </c>
      <c r="F228" s="151" t="s">
        <v>305</v>
      </c>
      <c r="H228" s="152">
        <v>87.240000000000009</v>
      </c>
      <c r="I228" s="153"/>
      <c r="L228" s="149"/>
      <c r="M228" s="154"/>
      <c r="T228" s="155"/>
      <c r="AT228" s="150" t="s">
        <v>131</v>
      </c>
      <c r="AU228" s="150" t="s">
        <v>77</v>
      </c>
      <c r="AV228" s="13" t="s">
        <v>77</v>
      </c>
      <c r="AW228" s="13" t="s">
        <v>133</v>
      </c>
      <c r="AX228" s="13" t="s">
        <v>69</v>
      </c>
      <c r="AY228" s="150" t="s">
        <v>122</v>
      </c>
    </row>
    <row r="229" spans="2:65" s="14" customFormat="1">
      <c r="B229" s="156"/>
      <c r="D229" s="143" t="s">
        <v>131</v>
      </c>
      <c r="E229" s="157" t="s">
        <v>3</v>
      </c>
      <c r="F229" s="158" t="s">
        <v>135</v>
      </c>
      <c r="H229" s="159">
        <v>87.240000000000009</v>
      </c>
      <c r="I229" s="160"/>
      <c r="L229" s="156"/>
      <c r="M229" s="161"/>
      <c r="T229" s="162"/>
      <c r="AT229" s="157" t="s">
        <v>131</v>
      </c>
      <c r="AU229" s="157" t="s">
        <v>77</v>
      </c>
      <c r="AV229" s="14" t="s">
        <v>128</v>
      </c>
      <c r="AW229" s="14" t="s">
        <v>133</v>
      </c>
      <c r="AX229" s="14" t="s">
        <v>75</v>
      </c>
      <c r="AY229" s="157" t="s">
        <v>122</v>
      </c>
    </row>
    <row r="230" spans="2:65" s="11" customFormat="1" ht="22.9" customHeight="1">
      <c r="B230" s="112"/>
      <c r="D230" s="113" t="s">
        <v>68</v>
      </c>
      <c r="E230" s="122" t="s">
        <v>151</v>
      </c>
      <c r="F230" s="122" t="s">
        <v>306</v>
      </c>
      <c r="I230" s="115"/>
      <c r="J230" s="123">
        <f>BK230</f>
        <v>0</v>
      </c>
      <c r="L230" s="112"/>
      <c r="M230" s="117"/>
      <c r="P230" s="118">
        <f>P231</f>
        <v>0</v>
      </c>
      <c r="R230" s="118">
        <f>R231</f>
        <v>0</v>
      </c>
      <c r="T230" s="119">
        <f>T231</f>
        <v>0</v>
      </c>
      <c r="AR230" s="113" t="s">
        <v>75</v>
      </c>
      <c r="AT230" s="120" t="s">
        <v>68</v>
      </c>
      <c r="AU230" s="120" t="s">
        <v>75</v>
      </c>
      <c r="AY230" s="113" t="s">
        <v>122</v>
      </c>
      <c r="BK230" s="121">
        <f>BK231</f>
        <v>0</v>
      </c>
    </row>
    <row r="231" spans="2:65" s="1" customFormat="1" ht="37.9" customHeight="1">
      <c r="B231" s="124"/>
      <c r="C231" s="125" t="s">
        <v>307</v>
      </c>
      <c r="D231" s="125" t="s">
        <v>124</v>
      </c>
      <c r="E231" s="126" t="s">
        <v>308</v>
      </c>
      <c r="F231" s="127" t="s">
        <v>309</v>
      </c>
      <c r="G231" s="128" t="s">
        <v>310</v>
      </c>
      <c r="H231" s="129">
        <v>1</v>
      </c>
      <c r="I231" s="130"/>
      <c r="J231" s="131">
        <f>ROUND(I231*H231,2)</f>
        <v>0</v>
      </c>
      <c r="K231" s="127" t="s">
        <v>3</v>
      </c>
      <c r="L231" s="33"/>
      <c r="M231" s="132" t="s">
        <v>3</v>
      </c>
      <c r="N231" s="133" t="s">
        <v>40</v>
      </c>
      <c r="P231" s="134">
        <f>O231*H231</f>
        <v>0</v>
      </c>
      <c r="Q231" s="134">
        <v>0</v>
      </c>
      <c r="R231" s="134">
        <f>Q231*H231</f>
        <v>0</v>
      </c>
      <c r="S231" s="134">
        <v>0</v>
      </c>
      <c r="T231" s="135">
        <f>S231*H231</f>
        <v>0</v>
      </c>
      <c r="AR231" s="136" t="s">
        <v>128</v>
      </c>
      <c r="AT231" s="136" t="s">
        <v>124</v>
      </c>
      <c r="AU231" s="136" t="s">
        <v>77</v>
      </c>
      <c r="AY231" s="18" t="s">
        <v>122</v>
      </c>
      <c r="BE231" s="137">
        <f>IF(N231="základní",J231,0)</f>
        <v>0</v>
      </c>
      <c r="BF231" s="137">
        <f>IF(N231="snížená",J231,0)</f>
        <v>0</v>
      </c>
      <c r="BG231" s="137">
        <f>IF(N231="zákl. přenesená",J231,0)</f>
        <v>0</v>
      </c>
      <c r="BH231" s="137">
        <f>IF(N231="sníž. přenesená",J231,0)</f>
        <v>0</v>
      </c>
      <c r="BI231" s="137">
        <f>IF(N231="nulová",J231,0)</f>
        <v>0</v>
      </c>
      <c r="BJ231" s="18" t="s">
        <v>75</v>
      </c>
      <c r="BK231" s="137">
        <f>ROUND(I231*H231,2)</f>
        <v>0</v>
      </c>
      <c r="BL231" s="18" t="s">
        <v>128</v>
      </c>
      <c r="BM231" s="136" t="s">
        <v>311</v>
      </c>
    </row>
    <row r="232" spans="2:65" s="11" customFormat="1" ht="22.9" customHeight="1">
      <c r="B232" s="112"/>
      <c r="D232" s="113" t="s">
        <v>68</v>
      </c>
      <c r="E232" s="122" t="s">
        <v>173</v>
      </c>
      <c r="F232" s="122" t="s">
        <v>312</v>
      </c>
      <c r="I232" s="115"/>
      <c r="J232" s="123">
        <f>BK232</f>
        <v>0</v>
      </c>
      <c r="L232" s="112"/>
      <c r="M232" s="117"/>
      <c r="P232" s="118">
        <f>SUM(P233:P305)</f>
        <v>0</v>
      </c>
      <c r="R232" s="118">
        <f>SUM(R233:R305)</f>
        <v>1.9163901849999998E-2</v>
      </c>
      <c r="T232" s="119">
        <f>SUM(T233:T305)</f>
        <v>31.750454199999997</v>
      </c>
      <c r="AR232" s="113" t="s">
        <v>75</v>
      </c>
      <c r="AT232" s="120" t="s">
        <v>68</v>
      </c>
      <c r="AU232" s="120" t="s">
        <v>75</v>
      </c>
      <c r="AY232" s="113" t="s">
        <v>122</v>
      </c>
      <c r="BK232" s="121">
        <f>SUM(BK233:BK305)</f>
        <v>0</v>
      </c>
    </row>
    <row r="233" spans="2:65" s="1" customFormat="1" ht="24.2" customHeight="1">
      <c r="B233" s="124"/>
      <c r="C233" s="125" t="s">
        <v>222</v>
      </c>
      <c r="D233" s="125" t="s">
        <v>124</v>
      </c>
      <c r="E233" s="126" t="s">
        <v>313</v>
      </c>
      <c r="F233" s="127" t="s">
        <v>314</v>
      </c>
      <c r="G233" s="128" t="s">
        <v>138</v>
      </c>
      <c r="H233" s="129">
        <v>3.4249999999999998</v>
      </c>
      <c r="I233" s="130"/>
      <c r="J233" s="131">
        <f>ROUND(I233*H233,2)</f>
        <v>0</v>
      </c>
      <c r="K233" s="127" t="s">
        <v>845</v>
      </c>
      <c r="L233" s="33"/>
      <c r="M233" s="132" t="s">
        <v>3</v>
      </c>
      <c r="N233" s="133" t="s">
        <v>40</v>
      </c>
      <c r="P233" s="134">
        <f>O233*H233</f>
        <v>0</v>
      </c>
      <c r="Q233" s="134">
        <v>0</v>
      </c>
      <c r="R233" s="134">
        <f>Q233*H233</f>
        <v>0</v>
      </c>
      <c r="S233" s="134">
        <v>2.2000000000000002</v>
      </c>
      <c r="T233" s="135">
        <f>S233*H233</f>
        <v>7.5350000000000001</v>
      </c>
      <c r="AR233" s="136" t="s">
        <v>128</v>
      </c>
      <c r="AT233" s="136" t="s">
        <v>124</v>
      </c>
      <c r="AU233" s="136" t="s">
        <v>77</v>
      </c>
      <c r="AY233" s="18" t="s">
        <v>122</v>
      </c>
      <c r="BE233" s="137">
        <f>IF(N233="základní",J233,0)</f>
        <v>0</v>
      </c>
      <c r="BF233" s="137">
        <f>IF(N233="snížená",J233,0)</f>
        <v>0</v>
      </c>
      <c r="BG233" s="137">
        <f>IF(N233="zákl. přenesená",J233,0)</f>
        <v>0</v>
      </c>
      <c r="BH233" s="137">
        <f>IF(N233="sníž. přenesená",J233,0)</f>
        <v>0</v>
      </c>
      <c r="BI233" s="137">
        <f>IF(N233="nulová",J233,0)</f>
        <v>0</v>
      </c>
      <c r="BJ233" s="18" t="s">
        <v>75</v>
      </c>
      <c r="BK233" s="137">
        <f>ROUND(I233*H233,2)</f>
        <v>0</v>
      </c>
      <c r="BL233" s="18" t="s">
        <v>128</v>
      </c>
      <c r="BM233" s="136" t="s">
        <v>315</v>
      </c>
    </row>
    <row r="234" spans="2:65" s="1" customFormat="1">
      <c r="B234" s="33"/>
      <c r="D234" s="138" t="s">
        <v>129</v>
      </c>
      <c r="F234" s="139" t="s">
        <v>316</v>
      </c>
      <c r="I234" s="140"/>
      <c r="L234" s="33"/>
      <c r="M234" s="141"/>
      <c r="T234" s="54"/>
      <c r="AT234" s="18" t="s">
        <v>129</v>
      </c>
      <c r="AU234" s="18" t="s">
        <v>77</v>
      </c>
    </row>
    <row r="235" spans="2:65" s="12" customFormat="1">
      <c r="B235" s="142"/>
      <c r="D235" s="143" t="s">
        <v>131</v>
      </c>
      <c r="E235" s="144" t="s">
        <v>3</v>
      </c>
      <c r="F235" s="145" t="s">
        <v>140</v>
      </c>
      <c r="H235" s="144" t="s">
        <v>3</v>
      </c>
      <c r="I235" s="146"/>
      <c r="L235" s="142"/>
      <c r="M235" s="147"/>
      <c r="T235" s="148"/>
      <c r="AT235" s="144" t="s">
        <v>131</v>
      </c>
      <c r="AU235" s="144" t="s">
        <v>77</v>
      </c>
      <c r="AV235" s="12" t="s">
        <v>75</v>
      </c>
      <c r="AW235" s="12" t="s">
        <v>133</v>
      </c>
      <c r="AX235" s="12" t="s">
        <v>69</v>
      </c>
      <c r="AY235" s="144" t="s">
        <v>122</v>
      </c>
    </row>
    <row r="236" spans="2:65" s="13" customFormat="1">
      <c r="B236" s="149"/>
      <c r="D236" s="143" t="s">
        <v>131</v>
      </c>
      <c r="E236" s="150" t="s">
        <v>3</v>
      </c>
      <c r="F236" s="151" t="s">
        <v>317</v>
      </c>
      <c r="H236" s="152">
        <v>3.4250000000000003</v>
      </c>
      <c r="I236" s="153"/>
      <c r="L236" s="149"/>
      <c r="M236" s="154"/>
      <c r="T236" s="155"/>
      <c r="AT236" s="150" t="s">
        <v>131</v>
      </c>
      <c r="AU236" s="150" t="s">
        <v>77</v>
      </c>
      <c r="AV236" s="13" t="s">
        <v>77</v>
      </c>
      <c r="AW236" s="13" t="s">
        <v>133</v>
      </c>
      <c r="AX236" s="13" t="s">
        <v>69</v>
      </c>
      <c r="AY236" s="150" t="s">
        <v>122</v>
      </c>
    </row>
    <row r="237" spans="2:65" s="14" customFormat="1">
      <c r="B237" s="156"/>
      <c r="D237" s="143" t="s">
        <v>131</v>
      </c>
      <c r="E237" s="157" t="s">
        <v>3</v>
      </c>
      <c r="F237" s="158" t="s">
        <v>135</v>
      </c>
      <c r="H237" s="159">
        <v>3.4250000000000003</v>
      </c>
      <c r="I237" s="160"/>
      <c r="L237" s="156"/>
      <c r="M237" s="161"/>
      <c r="T237" s="162"/>
      <c r="AT237" s="157" t="s">
        <v>131</v>
      </c>
      <c r="AU237" s="157" t="s">
        <v>77</v>
      </c>
      <c r="AV237" s="14" t="s">
        <v>128</v>
      </c>
      <c r="AW237" s="14" t="s">
        <v>133</v>
      </c>
      <c r="AX237" s="14" t="s">
        <v>75</v>
      </c>
      <c r="AY237" s="157" t="s">
        <v>122</v>
      </c>
    </row>
    <row r="238" spans="2:65" s="1" customFormat="1" ht="33" customHeight="1">
      <c r="B238" s="124"/>
      <c r="C238" s="125" t="s">
        <v>318</v>
      </c>
      <c r="D238" s="125" t="s">
        <v>124</v>
      </c>
      <c r="E238" s="126" t="s">
        <v>319</v>
      </c>
      <c r="F238" s="127" t="s">
        <v>320</v>
      </c>
      <c r="G238" s="128" t="s">
        <v>138</v>
      </c>
      <c r="H238" s="129">
        <v>3.4249999999999998</v>
      </c>
      <c r="I238" s="130"/>
      <c r="J238" s="131">
        <f>ROUND(I238*H238,2)</f>
        <v>0</v>
      </c>
      <c r="K238" s="127" t="s">
        <v>845</v>
      </c>
      <c r="L238" s="33"/>
      <c r="M238" s="132" t="s">
        <v>3</v>
      </c>
      <c r="N238" s="133" t="s">
        <v>40</v>
      </c>
      <c r="P238" s="134">
        <f>O238*H238</f>
        <v>0</v>
      </c>
      <c r="Q238" s="134">
        <v>0</v>
      </c>
      <c r="R238" s="134">
        <f>Q238*H238</f>
        <v>0</v>
      </c>
      <c r="S238" s="134">
        <v>4.3999999999999997E-2</v>
      </c>
      <c r="T238" s="135">
        <f>S238*H238</f>
        <v>0.15069999999999997</v>
      </c>
      <c r="AR238" s="136" t="s">
        <v>128</v>
      </c>
      <c r="AT238" s="136" t="s">
        <v>124</v>
      </c>
      <c r="AU238" s="136" t="s">
        <v>77</v>
      </c>
      <c r="AY238" s="18" t="s">
        <v>122</v>
      </c>
      <c r="BE238" s="137">
        <f>IF(N238="základní",J238,0)</f>
        <v>0</v>
      </c>
      <c r="BF238" s="137">
        <f>IF(N238="snížená",J238,0)</f>
        <v>0</v>
      </c>
      <c r="BG238" s="137">
        <f>IF(N238="zákl. přenesená",J238,0)</f>
        <v>0</v>
      </c>
      <c r="BH238" s="137">
        <f>IF(N238="sníž. přenesená",J238,0)</f>
        <v>0</v>
      </c>
      <c r="BI238" s="137">
        <f>IF(N238="nulová",J238,0)</f>
        <v>0</v>
      </c>
      <c r="BJ238" s="18" t="s">
        <v>75</v>
      </c>
      <c r="BK238" s="137">
        <f>ROUND(I238*H238,2)</f>
        <v>0</v>
      </c>
      <c r="BL238" s="18" t="s">
        <v>128</v>
      </c>
      <c r="BM238" s="136" t="s">
        <v>321</v>
      </c>
    </row>
    <row r="239" spans="2:65" s="1" customFormat="1">
      <c r="B239" s="33"/>
      <c r="D239" s="138" t="s">
        <v>129</v>
      </c>
      <c r="F239" s="139" t="s">
        <v>322</v>
      </c>
      <c r="I239" s="140"/>
      <c r="L239" s="33"/>
      <c r="M239" s="141"/>
      <c r="T239" s="54"/>
      <c r="AT239" s="18" t="s">
        <v>129</v>
      </c>
      <c r="AU239" s="18" t="s">
        <v>77</v>
      </c>
    </row>
    <row r="240" spans="2:65" s="1" customFormat="1" ht="24.2" customHeight="1">
      <c r="B240" s="124"/>
      <c r="C240" s="125" t="s">
        <v>232</v>
      </c>
      <c r="D240" s="125" t="s">
        <v>124</v>
      </c>
      <c r="E240" s="126" t="s">
        <v>323</v>
      </c>
      <c r="F240" s="127" t="s">
        <v>324</v>
      </c>
      <c r="G240" s="128" t="s">
        <v>127</v>
      </c>
      <c r="H240" s="129">
        <v>43.698</v>
      </c>
      <c r="I240" s="130"/>
      <c r="J240" s="131">
        <f>ROUND(I240*H240,2)</f>
        <v>0</v>
      </c>
      <c r="K240" s="127" t="s">
        <v>845</v>
      </c>
      <c r="L240" s="33"/>
      <c r="M240" s="132" t="s">
        <v>3</v>
      </c>
      <c r="N240" s="133" t="s">
        <v>40</v>
      </c>
      <c r="P240" s="134">
        <f>O240*H240</f>
        <v>0</v>
      </c>
      <c r="Q240" s="134">
        <v>0</v>
      </c>
      <c r="R240" s="134">
        <f>Q240*H240</f>
        <v>0</v>
      </c>
      <c r="S240" s="134">
        <v>8.9999999999999993E-3</v>
      </c>
      <c r="T240" s="135">
        <f>S240*H240</f>
        <v>0.39328199999999996</v>
      </c>
      <c r="AR240" s="136" t="s">
        <v>128</v>
      </c>
      <c r="AT240" s="136" t="s">
        <v>124</v>
      </c>
      <c r="AU240" s="136" t="s">
        <v>77</v>
      </c>
      <c r="AY240" s="18" t="s">
        <v>122</v>
      </c>
      <c r="BE240" s="137">
        <f>IF(N240="základní",J240,0)</f>
        <v>0</v>
      </c>
      <c r="BF240" s="137">
        <f>IF(N240="snížená",J240,0)</f>
        <v>0</v>
      </c>
      <c r="BG240" s="137">
        <f>IF(N240="zákl. přenesená",J240,0)</f>
        <v>0</v>
      </c>
      <c r="BH240" s="137">
        <f>IF(N240="sníž. přenesená",J240,0)</f>
        <v>0</v>
      </c>
      <c r="BI240" s="137">
        <f>IF(N240="nulová",J240,0)</f>
        <v>0</v>
      </c>
      <c r="BJ240" s="18" t="s">
        <v>75</v>
      </c>
      <c r="BK240" s="137">
        <f>ROUND(I240*H240,2)</f>
        <v>0</v>
      </c>
      <c r="BL240" s="18" t="s">
        <v>128</v>
      </c>
      <c r="BM240" s="136" t="s">
        <v>325</v>
      </c>
    </row>
    <row r="241" spans="2:65" s="1" customFormat="1">
      <c r="B241" s="33"/>
      <c r="D241" s="138" t="s">
        <v>129</v>
      </c>
      <c r="F241" s="139" t="s">
        <v>326</v>
      </c>
      <c r="I241" s="140"/>
      <c r="L241" s="33"/>
      <c r="M241" s="141"/>
      <c r="T241" s="54"/>
      <c r="AT241" s="18" t="s">
        <v>129</v>
      </c>
      <c r="AU241" s="18" t="s">
        <v>77</v>
      </c>
    </row>
    <row r="242" spans="2:65" s="12" customFormat="1">
      <c r="B242" s="142"/>
      <c r="D242" s="143" t="s">
        <v>131</v>
      </c>
      <c r="E242" s="144" t="s">
        <v>3</v>
      </c>
      <c r="F242" s="145" t="s">
        <v>247</v>
      </c>
      <c r="H242" s="144" t="s">
        <v>3</v>
      </c>
      <c r="I242" s="146"/>
      <c r="L242" s="142"/>
      <c r="M242" s="147"/>
      <c r="T242" s="148"/>
      <c r="AT242" s="144" t="s">
        <v>131</v>
      </c>
      <c r="AU242" s="144" t="s">
        <v>77</v>
      </c>
      <c r="AV242" s="12" t="s">
        <v>75</v>
      </c>
      <c r="AW242" s="12" t="s">
        <v>133</v>
      </c>
      <c r="AX242" s="12" t="s">
        <v>69</v>
      </c>
      <c r="AY242" s="144" t="s">
        <v>122</v>
      </c>
    </row>
    <row r="243" spans="2:65" s="13" customFormat="1">
      <c r="B243" s="149"/>
      <c r="D243" s="143" t="s">
        <v>131</v>
      </c>
      <c r="E243" s="150" t="s">
        <v>3</v>
      </c>
      <c r="F243" s="151" t="s">
        <v>327</v>
      </c>
      <c r="H243" s="152">
        <v>36.984000000000002</v>
      </c>
      <c r="I243" s="153"/>
      <c r="L243" s="149"/>
      <c r="M243" s="154"/>
      <c r="T243" s="155"/>
      <c r="AT243" s="150" t="s">
        <v>131</v>
      </c>
      <c r="AU243" s="150" t="s">
        <v>77</v>
      </c>
      <c r="AV243" s="13" t="s">
        <v>77</v>
      </c>
      <c r="AW243" s="13" t="s">
        <v>133</v>
      </c>
      <c r="AX243" s="13" t="s">
        <v>69</v>
      </c>
      <c r="AY243" s="150" t="s">
        <v>122</v>
      </c>
    </row>
    <row r="244" spans="2:65" s="13" customFormat="1">
      <c r="B244" s="149"/>
      <c r="D244" s="143" t="s">
        <v>131</v>
      </c>
      <c r="E244" s="150" t="s">
        <v>3</v>
      </c>
      <c r="F244" s="151" t="s">
        <v>328</v>
      </c>
      <c r="H244" s="152">
        <v>5.6639999999999997</v>
      </c>
      <c r="I244" s="153"/>
      <c r="L244" s="149"/>
      <c r="M244" s="154"/>
      <c r="T244" s="155"/>
      <c r="AT244" s="150" t="s">
        <v>131</v>
      </c>
      <c r="AU244" s="150" t="s">
        <v>77</v>
      </c>
      <c r="AV244" s="13" t="s">
        <v>77</v>
      </c>
      <c r="AW244" s="13" t="s">
        <v>133</v>
      </c>
      <c r="AX244" s="13" t="s">
        <v>69</v>
      </c>
      <c r="AY244" s="150" t="s">
        <v>122</v>
      </c>
    </row>
    <row r="245" spans="2:65" s="13" customFormat="1">
      <c r="B245" s="149"/>
      <c r="D245" s="143" t="s">
        <v>131</v>
      </c>
      <c r="E245" s="150" t="s">
        <v>3</v>
      </c>
      <c r="F245" s="151" t="s">
        <v>329</v>
      </c>
      <c r="H245" s="152">
        <v>1.05</v>
      </c>
      <c r="I245" s="153"/>
      <c r="L245" s="149"/>
      <c r="M245" s="154"/>
      <c r="T245" s="155"/>
      <c r="AT245" s="150" t="s">
        <v>131</v>
      </c>
      <c r="AU245" s="150" t="s">
        <v>77</v>
      </c>
      <c r="AV245" s="13" t="s">
        <v>77</v>
      </c>
      <c r="AW245" s="13" t="s">
        <v>133</v>
      </c>
      <c r="AX245" s="13" t="s">
        <v>69</v>
      </c>
      <c r="AY245" s="150" t="s">
        <v>122</v>
      </c>
    </row>
    <row r="246" spans="2:65" s="14" customFormat="1">
      <c r="B246" s="156"/>
      <c r="D246" s="143" t="s">
        <v>131</v>
      </c>
      <c r="E246" s="157" t="s">
        <v>3</v>
      </c>
      <c r="F246" s="158" t="s">
        <v>135</v>
      </c>
      <c r="H246" s="159">
        <v>43.698</v>
      </c>
      <c r="I246" s="160"/>
      <c r="L246" s="156"/>
      <c r="M246" s="161"/>
      <c r="T246" s="162"/>
      <c r="AT246" s="157" t="s">
        <v>131</v>
      </c>
      <c r="AU246" s="157" t="s">
        <v>77</v>
      </c>
      <c r="AV246" s="14" t="s">
        <v>128</v>
      </c>
      <c r="AW246" s="14" t="s">
        <v>133</v>
      </c>
      <c r="AX246" s="14" t="s">
        <v>75</v>
      </c>
      <c r="AY246" s="157" t="s">
        <v>122</v>
      </c>
    </row>
    <row r="247" spans="2:65" s="1" customFormat="1" ht="37.9" customHeight="1">
      <c r="B247" s="124"/>
      <c r="C247" s="125" t="s">
        <v>330</v>
      </c>
      <c r="D247" s="125" t="s">
        <v>124</v>
      </c>
      <c r="E247" s="126" t="s">
        <v>331</v>
      </c>
      <c r="F247" s="127" t="s">
        <v>332</v>
      </c>
      <c r="G247" s="128" t="s">
        <v>127</v>
      </c>
      <c r="H247" s="129">
        <v>91.156999999999996</v>
      </c>
      <c r="I247" s="130"/>
      <c r="J247" s="131">
        <f>ROUND(I247*H247,2)</f>
        <v>0</v>
      </c>
      <c r="K247" s="127" t="s">
        <v>845</v>
      </c>
      <c r="L247" s="33"/>
      <c r="M247" s="132" t="s">
        <v>3</v>
      </c>
      <c r="N247" s="133" t="s">
        <v>40</v>
      </c>
      <c r="P247" s="134">
        <f>O247*H247</f>
        <v>0</v>
      </c>
      <c r="Q247" s="134">
        <v>0</v>
      </c>
      <c r="R247" s="134">
        <f>Q247*H247</f>
        <v>0</v>
      </c>
      <c r="S247" s="134">
        <v>6.2E-2</v>
      </c>
      <c r="T247" s="135">
        <f>S247*H247</f>
        <v>5.6517339999999994</v>
      </c>
      <c r="AR247" s="136" t="s">
        <v>128</v>
      </c>
      <c r="AT247" s="136" t="s">
        <v>124</v>
      </c>
      <c r="AU247" s="136" t="s">
        <v>77</v>
      </c>
      <c r="AY247" s="18" t="s">
        <v>122</v>
      </c>
      <c r="BE247" s="137">
        <f>IF(N247="základní",J247,0)</f>
        <v>0</v>
      </c>
      <c r="BF247" s="137">
        <f>IF(N247="snížená",J247,0)</f>
        <v>0</v>
      </c>
      <c r="BG247" s="137">
        <f>IF(N247="zákl. přenesená",J247,0)</f>
        <v>0</v>
      </c>
      <c r="BH247" s="137">
        <f>IF(N247="sníž. přenesená",J247,0)</f>
        <v>0</v>
      </c>
      <c r="BI247" s="137">
        <f>IF(N247="nulová",J247,0)</f>
        <v>0</v>
      </c>
      <c r="BJ247" s="18" t="s">
        <v>75</v>
      </c>
      <c r="BK247" s="137">
        <f>ROUND(I247*H247,2)</f>
        <v>0</v>
      </c>
      <c r="BL247" s="18" t="s">
        <v>128</v>
      </c>
      <c r="BM247" s="136" t="s">
        <v>333</v>
      </c>
    </row>
    <row r="248" spans="2:65" s="1" customFormat="1">
      <c r="B248" s="33"/>
      <c r="D248" s="138" t="s">
        <v>129</v>
      </c>
      <c r="F248" s="139" t="s">
        <v>334</v>
      </c>
      <c r="I248" s="140"/>
      <c r="L248" s="33"/>
      <c r="M248" s="141"/>
      <c r="T248" s="54"/>
      <c r="AT248" s="18" t="s">
        <v>129</v>
      </c>
      <c r="AU248" s="18" t="s">
        <v>77</v>
      </c>
    </row>
    <row r="249" spans="2:65" s="1" customFormat="1" ht="44.25" customHeight="1">
      <c r="B249" s="124"/>
      <c r="C249" s="125" t="s">
        <v>236</v>
      </c>
      <c r="D249" s="125" t="s">
        <v>124</v>
      </c>
      <c r="E249" s="126" t="s">
        <v>335</v>
      </c>
      <c r="F249" s="127" t="s">
        <v>336</v>
      </c>
      <c r="G249" s="128" t="s">
        <v>127</v>
      </c>
      <c r="H249" s="129">
        <v>2.4790000000000001</v>
      </c>
      <c r="I249" s="130"/>
      <c r="J249" s="131">
        <f>ROUND(I249*H249,2)</f>
        <v>0</v>
      </c>
      <c r="K249" s="127" t="s">
        <v>845</v>
      </c>
      <c r="L249" s="33"/>
      <c r="M249" s="132" t="s">
        <v>3</v>
      </c>
      <c r="N249" s="133" t="s">
        <v>40</v>
      </c>
      <c r="P249" s="134">
        <f>O249*H249</f>
        <v>0</v>
      </c>
      <c r="Q249" s="134">
        <v>0</v>
      </c>
      <c r="R249" s="134">
        <f>Q249*H249</f>
        <v>0</v>
      </c>
      <c r="S249" s="134">
        <v>4.8000000000000001E-2</v>
      </c>
      <c r="T249" s="135">
        <f>S249*H249</f>
        <v>0.118992</v>
      </c>
      <c r="AR249" s="136" t="s">
        <v>128</v>
      </c>
      <c r="AT249" s="136" t="s">
        <v>124</v>
      </c>
      <c r="AU249" s="136" t="s">
        <v>77</v>
      </c>
      <c r="AY249" s="18" t="s">
        <v>122</v>
      </c>
      <c r="BE249" s="137">
        <f>IF(N249="základní",J249,0)</f>
        <v>0</v>
      </c>
      <c r="BF249" s="137">
        <f>IF(N249="snížená",J249,0)</f>
        <v>0</v>
      </c>
      <c r="BG249" s="137">
        <f>IF(N249="zákl. přenesená",J249,0)</f>
        <v>0</v>
      </c>
      <c r="BH249" s="137">
        <f>IF(N249="sníž. přenesená",J249,0)</f>
        <v>0</v>
      </c>
      <c r="BI249" s="137">
        <f>IF(N249="nulová",J249,0)</f>
        <v>0</v>
      </c>
      <c r="BJ249" s="18" t="s">
        <v>75</v>
      </c>
      <c r="BK249" s="137">
        <f>ROUND(I249*H249,2)</f>
        <v>0</v>
      </c>
      <c r="BL249" s="18" t="s">
        <v>128</v>
      </c>
      <c r="BM249" s="136" t="s">
        <v>337</v>
      </c>
    </row>
    <row r="250" spans="2:65" s="1" customFormat="1">
      <c r="B250" s="33"/>
      <c r="D250" s="138" t="s">
        <v>129</v>
      </c>
      <c r="F250" s="139" t="s">
        <v>338</v>
      </c>
      <c r="I250" s="140"/>
      <c r="L250" s="33"/>
      <c r="M250" s="141"/>
      <c r="T250" s="54"/>
      <c r="AT250" s="18" t="s">
        <v>129</v>
      </c>
      <c r="AU250" s="18" t="s">
        <v>77</v>
      </c>
    </row>
    <row r="251" spans="2:65" s="13" customFormat="1">
      <c r="B251" s="149"/>
      <c r="D251" s="143" t="s">
        <v>131</v>
      </c>
      <c r="E251" s="150" t="s">
        <v>3</v>
      </c>
      <c r="F251" s="151" t="s">
        <v>339</v>
      </c>
      <c r="H251" s="152">
        <v>1.5</v>
      </c>
      <c r="I251" s="153"/>
      <c r="L251" s="149"/>
      <c r="M251" s="154"/>
      <c r="T251" s="155"/>
      <c r="AT251" s="150" t="s">
        <v>131</v>
      </c>
      <c r="AU251" s="150" t="s">
        <v>77</v>
      </c>
      <c r="AV251" s="13" t="s">
        <v>77</v>
      </c>
      <c r="AW251" s="13" t="s">
        <v>133</v>
      </c>
      <c r="AX251" s="13" t="s">
        <v>69</v>
      </c>
      <c r="AY251" s="150" t="s">
        <v>122</v>
      </c>
    </row>
    <row r="252" spans="2:65" s="13" customFormat="1">
      <c r="B252" s="149"/>
      <c r="D252" s="143" t="s">
        <v>131</v>
      </c>
      <c r="E252" s="150" t="s">
        <v>3</v>
      </c>
      <c r="F252" s="151" t="s">
        <v>340</v>
      </c>
      <c r="H252" s="152">
        <v>0.97919999999999996</v>
      </c>
      <c r="I252" s="153"/>
      <c r="L252" s="149"/>
      <c r="M252" s="154"/>
      <c r="T252" s="155"/>
      <c r="AT252" s="150" t="s">
        <v>131</v>
      </c>
      <c r="AU252" s="150" t="s">
        <v>77</v>
      </c>
      <c r="AV252" s="13" t="s">
        <v>77</v>
      </c>
      <c r="AW252" s="13" t="s">
        <v>133</v>
      </c>
      <c r="AX252" s="13" t="s">
        <v>69</v>
      </c>
      <c r="AY252" s="150" t="s">
        <v>122</v>
      </c>
    </row>
    <row r="253" spans="2:65" s="14" customFormat="1">
      <c r="B253" s="156"/>
      <c r="D253" s="143" t="s">
        <v>131</v>
      </c>
      <c r="E253" s="157" t="s">
        <v>3</v>
      </c>
      <c r="F253" s="158" t="s">
        <v>135</v>
      </c>
      <c r="H253" s="159">
        <v>2.4792000000000001</v>
      </c>
      <c r="I253" s="160"/>
      <c r="L253" s="156"/>
      <c r="M253" s="161"/>
      <c r="T253" s="162"/>
      <c r="AT253" s="157" t="s">
        <v>131</v>
      </c>
      <c r="AU253" s="157" t="s">
        <v>77</v>
      </c>
      <c r="AV253" s="14" t="s">
        <v>128</v>
      </c>
      <c r="AW253" s="14" t="s">
        <v>133</v>
      </c>
      <c r="AX253" s="14" t="s">
        <v>75</v>
      </c>
      <c r="AY253" s="157" t="s">
        <v>122</v>
      </c>
    </row>
    <row r="254" spans="2:65" s="1" customFormat="1" ht="44.25" customHeight="1">
      <c r="B254" s="124"/>
      <c r="C254" s="125" t="s">
        <v>341</v>
      </c>
      <c r="D254" s="125" t="s">
        <v>124</v>
      </c>
      <c r="E254" s="126" t="s">
        <v>342</v>
      </c>
      <c r="F254" s="127" t="s">
        <v>343</v>
      </c>
      <c r="G254" s="128" t="s">
        <v>127</v>
      </c>
      <c r="H254" s="129">
        <v>647.48400000000004</v>
      </c>
      <c r="I254" s="130"/>
      <c r="J254" s="131">
        <f>ROUND(I254*H254,2)</f>
        <v>0</v>
      </c>
      <c r="K254" s="127" t="s">
        <v>845</v>
      </c>
      <c r="L254" s="33"/>
      <c r="M254" s="132" t="s">
        <v>3</v>
      </c>
      <c r="N254" s="133" t="s">
        <v>40</v>
      </c>
      <c r="P254" s="134">
        <f>O254*H254</f>
        <v>0</v>
      </c>
      <c r="Q254" s="134">
        <v>0</v>
      </c>
      <c r="R254" s="134">
        <f>Q254*H254</f>
        <v>0</v>
      </c>
      <c r="S254" s="134">
        <v>1.6E-2</v>
      </c>
      <c r="T254" s="135">
        <f>S254*H254</f>
        <v>10.359744000000001</v>
      </c>
      <c r="AR254" s="136" t="s">
        <v>128</v>
      </c>
      <c r="AT254" s="136" t="s">
        <v>124</v>
      </c>
      <c r="AU254" s="136" t="s">
        <v>77</v>
      </c>
      <c r="AY254" s="18" t="s">
        <v>122</v>
      </c>
      <c r="BE254" s="137">
        <f>IF(N254="základní",J254,0)</f>
        <v>0</v>
      </c>
      <c r="BF254" s="137">
        <f>IF(N254="snížená",J254,0)</f>
        <v>0</v>
      </c>
      <c r="BG254" s="137">
        <f>IF(N254="zákl. přenesená",J254,0)</f>
        <v>0</v>
      </c>
      <c r="BH254" s="137">
        <f>IF(N254="sníž. přenesená",J254,0)</f>
        <v>0</v>
      </c>
      <c r="BI254" s="137">
        <f>IF(N254="nulová",J254,0)</f>
        <v>0</v>
      </c>
      <c r="BJ254" s="18" t="s">
        <v>75</v>
      </c>
      <c r="BK254" s="137">
        <f>ROUND(I254*H254,2)</f>
        <v>0</v>
      </c>
      <c r="BL254" s="18" t="s">
        <v>128</v>
      </c>
      <c r="BM254" s="136" t="s">
        <v>344</v>
      </c>
    </row>
    <row r="255" spans="2:65" s="1" customFormat="1">
      <c r="B255" s="33"/>
      <c r="D255" s="138" t="s">
        <v>129</v>
      </c>
      <c r="F255" s="139" t="s">
        <v>345</v>
      </c>
      <c r="I255" s="140"/>
      <c r="L255" s="33"/>
      <c r="M255" s="141"/>
      <c r="T255" s="54"/>
      <c r="AT255" s="18" t="s">
        <v>129</v>
      </c>
      <c r="AU255" s="18" t="s">
        <v>77</v>
      </c>
    </row>
    <row r="256" spans="2:65" s="1" customFormat="1" ht="44.25" customHeight="1">
      <c r="B256" s="124"/>
      <c r="C256" s="125" t="s">
        <v>243</v>
      </c>
      <c r="D256" s="125" t="s">
        <v>124</v>
      </c>
      <c r="E256" s="126" t="s">
        <v>346</v>
      </c>
      <c r="F256" s="127" t="s">
        <v>347</v>
      </c>
      <c r="G256" s="128" t="s">
        <v>127</v>
      </c>
      <c r="H256" s="129">
        <v>113.547</v>
      </c>
      <c r="I256" s="130"/>
      <c r="J256" s="131">
        <f>ROUND(I256*H256,2)</f>
        <v>0</v>
      </c>
      <c r="K256" s="127" t="s">
        <v>845</v>
      </c>
      <c r="L256" s="33"/>
      <c r="M256" s="132" t="s">
        <v>3</v>
      </c>
      <c r="N256" s="133" t="s">
        <v>40</v>
      </c>
      <c r="P256" s="134">
        <f>O256*H256</f>
        <v>0</v>
      </c>
      <c r="Q256" s="134">
        <v>0</v>
      </c>
      <c r="R256" s="134">
        <f>Q256*H256</f>
        <v>0</v>
      </c>
      <c r="S256" s="134">
        <v>5.8999999999999997E-2</v>
      </c>
      <c r="T256" s="135">
        <f>S256*H256</f>
        <v>6.6992729999999998</v>
      </c>
      <c r="AR256" s="136" t="s">
        <v>128</v>
      </c>
      <c r="AT256" s="136" t="s">
        <v>124</v>
      </c>
      <c r="AU256" s="136" t="s">
        <v>77</v>
      </c>
      <c r="AY256" s="18" t="s">
        <v>122</v>
      </c>
      <c r="BE256" s="137">
        <f>IF(N256="základní",J256,0)</f>
        <v>0</v>
      </c>
      <c r="BF256" s="137">
        <f>IF(N256="snížená",J256,0)</f>
        <v>0</v>
      </c>
      <c r="BG256" s="137">
        <f>IF(N256="zákl. přenesená",J256,0)</f>
        <v>0</v>
      </c>
      <c r="BH256" s="137">
        <f>IF(N256="sníž. přenesená",J256,0)</f>
        <v>0</v>
      </c>
      <c r="BI256" s="137">
        <f>IF(N256="nulová",J256,0)</f>
        <v>0</v>
      </c>
      <c r="BJ256" s="18" t="s">
        <v>75</v>
      </c>
      <c r="BK256" s="137">
        <f>ROUND(I256*H256,2)</f>
        <v>0</v>
      </c>
      <c r="BL256" s="18" t="s">
        <v>128</v>
      </c>
      <c r="BM256" s="136" t="s">
        <v>348</v>
      </c>
    </row>
    <row r="257" spans="2:65" s="1" customFormat="1">
      <c r="B257" s="33"/>
      <c r="D257" s="138" t="s">
        <v>129</v>
      </c>
      <c r="F257" s="139" t="s">
        <v>349</v>
      </c>
      <c r="I257" s="140"/>
      <c r="L257" s="33"/>
      <c r="M257" s="141"/>
      <c r="T257" s="54"/>
      <c r="AT257" s="18" t="s">
        <v>129</v>
      </c>
      <c r="AU257" s="18" t="s">
        <v>77</v>
      </c>
    </row>
    <row r="258" spans="2:65" s="12" customFormat="1">
      <c r="B258" s="142"/>
      <c r="D258" s="143" t="s">
        <v>131</v>
      </c>
      <c r="E258" s="144" t="s">
        <v>3</v>
      </c>
      <c r="F258" s="145" t="s">
        <v>258</v>
      </c>
      <c r="H258" s="144" t="s">
        <v>3</v>
      </c>
      <c r="I258" s="146"/>
      <c r="L258" s="142"/>
      <c r="M258" s="147"/>
      <c r="T258" s="148"/>
      <c r="AT258" s="144" t="s">
        <v>131</v>
      </c>
      <c r="AU258" s="144" t="s">
        <v>77</v>
      </c>
      <c r="AV258" s="12" t="s">
        <v>75</v>
      </c>
      <c r="AW258" s="12" t="s">
        <v>133</v>
      </c>
      <c r="AX258" s="12" t="s">
        <v>69</v>
      </c>
      <c r="AY258" s="144" t="s">
        <v>122</v>
      </c>
    </row>
    <row r="259" spans="2:65" s="13" customFormat="1" ht="22.5">
      <c r="B259" s="149"/>
      <c r="D259" s="143" t="s">
        <v>131</v>
      </c>
      <c r="E259" s="150" t="s">
        <v>3</v>
      </c>
      <c r="F259" s="151" t="s">
        <v>259</v>
      </c>
      <c r="H259" s="152">
        <v>89.259999999999991</v>
      </c>
      <c r="I259" s="153"/>
      <c r="L259" s="149"/>
      <c r="M259" s="154"/>
      <c r="T259" s="155"/>
      <c r="AT259" s="150" t="s">
        <v>131</v>
      </c>
      <c r="AU259" s="150" t="s">
        <v>77</v>
      </c>
      <c r="AV259" s="13" t="s">
        <v>77</v>
      </c>
      <c r="AW259" s="13" t="s">
        <v>133</v>
      </c>
      <c r="AX259" s="13" t="s">
        <v>69</v>
      </c>
      <c r="AY259" s="150" t="s">
        <v>122</v>
      </c>
    </row>
    <row r="260" spans="2:65" s="13" customFormat="1">
      <c r="B260" s="149"/>
      <c r="D260" s="143" t="s">
        <v>131</v>
      </c>
      <c r="E260" s="150" t="s">
        <v>3</v>
      </c>
      <c r="F260" s="151" t="s">
        <v>260</v>
      </c>
      <c r="H260" s="152">
        <v>-0.96899999999999997</v>
      </c>
      <c r="I260" s="153"/>
      <c r="L260" s="149"/>
      <c r="M260" s="154"/>
      <c r="T260" s="155"/>
      <c r="AT260" s="150" t="s">
        <v>131</v>
      </c>
      <c r="AU260" s="150" t="s">
        <v>77</v>
      </c>
      <c r="AV260" s="13" t="s">
        <v>77</v>
      </c>
      <c r="AW260" s="13" t="s">
        <v>133</v>
      </c>
      <c r="AX260" s="13" t="s">
        <v>69</v>
      </c>
      <c r="AY260" s="150" t="s">
        <v>122</v>
      </c>
    </row>
    <row r="261" spans="2:65" s="13" customFormat="1">
      <c r="B261" s="149"/>
      <c r="D261" s="143" t="s">
        <v>131</v>
      </c>
      <c r="E261" s="150" t="s">
        <v>3</v>
      </c>
      <c r="F261" s="151" t="s">
        <v>261</v>
      </c>
      <c r="H261" s="152">
        <v>0.25609999999999999</v>
      </c>
      <c r="I261" s="153"/>
      <c r="L261" s="149"/>
      <c r="M261" s="154"/>
      <c r="T261" s="155"/>
      <c r="AT261" s="150" t="s">
        <v>131</v>
      </c>
      <c r="AU261" s="150" t="s">
        <v>77</v>
      </c>
      <c r="AV261" s="13" t="s">
        <v>77</v>
      </c>
      <c r="AW261" s="13" t="s">
        <v>133</v>
      </c>
      <c r="AX261" s="13" t="s">
        <v>69</v>
      </c>
      <c r="AY261" s="150" t="s">
        <v>122</v>
      </c>
    </row>
    <row r="262" spans="2:65" s="12" customFormat="1">
      <c r="B262" s="142"/>
      <c r="D262" s="143" t="s">
        <v>131</v>
      </c>
      <c r="E262" s="144" t="s">
        <v>3</v>
      </c>
      <c r="F262" s="145" t="s">
        <v>263</v>
      </c>
      <c r="H262" s="144" t="s">
        <v>3</v>
      </c>
      <c r="I262" s="146"/>
      <c r="L262" s="142"/>
      <c r="M262" s="147"/>
      <c r="T262" s="148"/>
      <c r="AT262" s="144" t="s">
        <v>131</v>
      </c>
      <c r="AU262" s="144" t="s">
        <v>77</v>
      </c>
      <c r="AV262" s="12" t="s">
        <v>75</v>
      </c>
      <c r="AW262" s="12" t="s">
        <v>133</v>
      </c>
      <c r="AX262" s="12" t="s">
        <v>69</v>
      </c>
      <c r="AY262" s="144" t="s">
        <v>122</v>
      </c>
    </row>
    <row r="263" spans="2:65" s="13" customFormat="1">
      <c r="B263" s="149"/>
      <c r="D263" s="143" t="s">
        <v>131</v>
      </c>
      <c r="E263" s="150" t="s">
        <v>3</v>
      </c>
      <c r="F263" s="151" t="s">
        <v>264</v>
      </c>
      <c r="H263" s="152">
        <v>25</v>
      </c>
      <c r="I263" s="153"/>
      <c r="L263" s="149"/>
      <c r="M263" s="154"/>
      <c r="T263" s="155"/>
      <c r="AT263" s="150" t="s">
        <v>131</v>
      </c>
      <c r="AU263" s="150" t="s">
        <v>77</v>
      </c>
      <c r="AV263" s="13" t="s">
        <v>77</v>
      </c>
      <c r="AW263" s="13" t="s">
        <v>133</v>
      </c>
      <c r="AX263" s="13" t="s">
        <v>69</v>
      </c>
      <c r="AY263" s="150" t="s">
        <v>122</v>
      </c>
    </row>
    <row r="264" spans="2:65" s="14" customFormat="1">
      <c r="B264" s="156"/>
      <c r="D264" s="143" t="s">
        <v>131</v>
      </c>
      <c r="E264" s="157" t="s">
        <v>3</v>
      </c>
      <c r="F264" s="158" t="s">
        <v>135</v>
      </c>
      <c r="H264" s="159">
        <v>113.5471</v>
      </c>
      <c r="I264" s="160"/>
      <c r="L264" s="156"/>
      <c r="M264" s="161"/>
      <c r="T264" s="162"/>
      <c r="AT264" s="157" t="s">
        <v>131</v>
      </c>
      <c r="AU264" s="157" t="s">
        <v>77</v>
      </c>
      <c r="AV264" s="14" t="s">
        <v>128</v>
      </c>
      <c r="AW264" s="14" t="s">
        <v>133</v>
      </c>
      <c r="AX264" s="14" t="s">
        <v>75</v>
      </c>
      <c r="AY264" s="157" t="s">
        <v>122</v>
      </c>
    </row>
    <row r="265" spans="2:65" s="1" customFormat="1" ht="33" customHeight="1">
      <c r="B265" s="124"/>
      <c r="C265" s="125" t="s">
        <v>350</v>
      </c>
      <c r="D265" s="125" t="s">
        <v>124</v>
      </c>
      <c r="E265" s="126" t="s">
        <v>351</v>
      </c>
      <c r="F265" s="127" t="s">
        <v>352</v>
      </c>
      <c r="G265" s="128" t="s">
        <v>127</v>
      </c>
      <c r="H265" s="129">
        <v>647.48400000000004</v>
      </c>
      <c r="I265" s="130"/>
      <c r="J265" s="131">
        <f>ROUND(I265*H265,2)</f>
        <v>0</v>
      </c>
      <c r="K265" s="127" t="s">
        <v>845</v>
      </c>
      <c r="L265" s="33"/>
      <c r="M265" s="132" t="s">
        <v>3</v>
      </c>
      <c r="N265" s="133" t="s">
        <v>40</v>
      </c>
      <c r="P265" s="134">
        <f>O265*H265</f>
        <v>0</v>
      </c>
      <c r="Q265" s="134">
        <v>0</v>
      </c>
      <c r="R265" s="134">
        <f>Q265*H265</f>
        <v>0</v>
      </c>
      <c r="S265" s="134">
        <v>1.2999999999999999E-3</v>
      </c>
      <c r="T265" s="135">
        <f>S265*H265</f>
        <v>0.84172919999999996</v>
      </c>
      <c r="AR265" s="136" t="s">
        <v>128</v>
      </c>
      <c r="AT265" s="136" t="s">
        <v>124</v>
      </c>
      <c r="AU265" s="136" t="s">
        <v>77</v>
      </c>
      <c r="AY265" s="18" t="s">
        <v>122</v>
      </c>
      <c r="BE265" s="137">
        <f>IF(N265="základní",J265,0)</f>
        <v>0</v>
      </c>
      <c r="BF265" s="137">
        <f>IF(N265="snížená",J265,0)</f>
        <v>0</v>
      </c>
      <c r="BG265" s="137">
        <f>IF(N265="zákl. přenesená",J265,0)</f>
        <v>0</v>
      </c>
      <c r="BH265" s="137">
        <f>IF(N265="sníž. přenesená",J265,0)</f>
        <v>0</v>
      </c>
      <c r="BI265" s="137">
        <f>IF(N265="nulová",J265,0)</f>
        <v>0</v>
      </c>
      <c r="BJ265" s="18" t="s">
        <v>75</v>
      </c>
      <c r="BK265" s="137">
        <f>ROUND(I265*H265,2)</f>
        <v>0</v>
      </c>
      <c r="BL265" s="18" t="s">
        <v>128</v>
      </c>
      <c r="BM265" s="136" t="s">
        <v>353</v>
      </c>
    </row>
    <row r="266" spans="2:65" s="1" customFormat="1">
      <c r="B266" s="33"/>
      <c r="D266" s="138" t="s">
        <v>129</v>
      </c>
      <c r="F266" s="139" t="s">
        <v>354</v>
      </c>
      <c r="I266" s="140"/>
      <c r="L266" s="33"/>
      <c r="M266" s="141"/>
      <c r="T266" s="54"/>
      <c r="AT266" s="18" t="s">
        <v>129</v>
      </c>
      <c r="AU266" s="18" t="s">
        <v>77</v>
      </c>
    </row>
    <row r="267" spans="2:65" s="1" customFormat="1" ht="24.2" customHeight="1">
      <c r="B267" s="124"/>
      <c r="C267" s="125" t="s">
        <v>246</v>
      </c>
      <c r="D267" s="125" t="s">
        <v>124</v>
      </c>
      <c r="E267" s="126" t="s">
        <v>355</v>
      </c>
      <c r="F267" s="127" t="s">
        <v>356</v>
      </c>
      <c r="G267" s="128" t="s">
        <v>183</v>
      </c>
      <c r="H267" s="129">
        <v>50</v>
      </c>
      <c r="I267" s="130"/>
      <c r="J267" s="131">
        <f>ROUND(I267*H267,2)</f>
        <v>0</v>
      </c>
      <c r="K267" s="127" t="s">
        <v>845</v>
      </c>
      <c r="L267" s="33"/>
      <c r="M267" s="132" t="s">
        <v>3</v>
      </c>
      <c r="N267" s="133" t="s">
        <v>40</v>
      </c>
      <c r="P267" s="134">
        <f>O267*H267</f>
        <v>0</v>
      </c>
      <c r="Q267" s="134">
        <v>0</v>
      </c>
      <c r="R267" s="134">
        <f>Q267*H267</f>
        <v>0</v>
      </c>
      <c r="S267" s="134">
        <v>0</v>
      </c>
      <c r="T267" s="135">
        <f>S267*H267</f>
        <v>0</v>
      </c>
      <c r="AR267" s="136" t="s">
        <v>128</v>
      </c>
      <c r="AT267" s="136" t="s">
        <v>124</v>
      </c>
      <c r="AU267" s="136" t="s">
        <v>77</v>
      </c>
      <c r="AY267" s="18" t="s">
        <v>122</v>
      </c>
      <c r="BE267" s="137">
        <f>IF(N267="základní",J267,0)</f>
        <v>0</v>
      </c>
      <c r="BF267" s="137">
        <f>IF(N267="snížená",J267,0)</f>
        <v>0</v>
      </c>
      <c r="BG267" s="137">
        <f>IF(N267="zákl. přenesená",J267,0)</f>
        <v>0</v>
      </c>
      <c r="BH267" s="137">
        <f>IF(N267="sníž. přenesená",J267,0)</f>
        <v>0</v>
      </c>
      <c r="BI267" s="137">
        <f>IF(N267="nulová",J267,0)</f>
        <v>0</v>
      </c>
      <c r="BJ267" s="18" t="s">
        <v>75</v>
      </c>
      <c r="BK267" s="137">
        <f>ROUND(I267*H267,2)</f>
        <v>0</v>
      </c>
      <c r="BL267" s="18" t="s">
        <v>128</v>
      </c>
      <c r="BM267" s="136" t="s">
        <v>357</v>
      </c>
    </row>
    <row r="268" spans="2:65" s="1" customFormat="1">
      <c r="B268" s="33"/>
      <c r="D268" s="138" t="s">
        <v>129</v>
      </c>
      <c r="F268" s="139" t="s">
        <v>358</v>
      </c>
      <c r="I268" s="140"/>
      <c r="L268" s="33"/>
      <c r="M268" s="141"/>
      <c r="T268" s="54"/>
      <c r="AT268" s="18" t="s">
        <v>129</v>
      </c>
      <c r="AU268" s="18" t="s">
        <v>77</v>
      </c>
    </row>
    <row r="269" spans="2:65" s="12" customFormat="1">
      <c r="B269" s="142"/>
      <c r="D269" s="143" t="s">
        <v>131</v>
      </c>
      <c r="E269" s="144" t="s">
        <v>3</v>
      </c>
      <c r="F269" s="145" t="s">
        <v>237</v>
      </c>
      <c r="H269" s="144" t="s">
        <v>3</v>
      </c>
      <c r="I269" s="146"/>
      <c r="L269" s="142"/>
      <c r="M269" s="147"/>
      <c r="T269" s="148"/>
      <c r="AT269" s="144" t="s">
        <v>131</v>
      </c>
      <c r="AU269" s="144" t="s">
        <v>77</v>
      </c>
      <c r="AV269" s="12" t="s">
        <v>75</v>
      </c>
      <c r="AW269" s="12" t="s">
        <v>133</v>
      </c>
      <c r="AX269" s="12" t="s">
        <v>69</v>
      </c>
      <c r="AY269" s="144" t="s">
        <v>122</v>
      </c>
    </row>
    <row r="270" spans="2:65" s="13" customFormat="1">
      <c r="B270" s="149"/>
      <c r="D270" s="143" t="s">
        <v>131</v>
      </c>
      <c r="E270" s="150" t="s">
        <v>3</v>
      </c>
      <c r="F270" s="151" t="s">
        <v>238</v>
      </c>
      <c r="H270" s="152">
        <v>50</v>
      </c>
      <c r="I270" s="153"/>
      <c r="L270" s="149"/>
      <c r="M270" s="154"/>
      <c r="T270" s="155"/>
      <c r="AT270" s="150" t="s">
        <v>131</v>
      </c>
      <c r="AU270" s="150" t="s">
        <v>77</v>
      </c>
      <c r="AV270" s="13" t="s">
        <v>77</v>
      </c>
      <c r="AW270" s="13" t="s">
        <v>133</v>
      </c>
      <c r="AX270" s="13" t="s">
        <v>69</v>
      </c>
      <c r="AY270" s="150" t="s">
        <v>122</v>
      </c>
    </row>
    <row r="271" spans="2:65" s="14" customFormat="1">
      <c r="B271" s="156"/>
      <c r="D271" s="143" t="s">
        <v>131</v>
      </c>
      <c r="E271" s="157" t="s">
        <v>3</v>
      </c>
      <c r="F271" s="158" t="s">
        <v>135</v>
      </c>
      <c r="H271" s="159">
        <v>50</v>
      </c>
      <c r="I271" s="160"/>
      <c r="L271" s="156"/>
      <c r="M271" s="161"/>
      <c r="T271" s="162"/>
      <c r="AT271" s="157" t="s">
        <v>131</v>
      </c>
      <c r="AU271" s="157" t="s">
        <v>77</v>
      </c>
      <c r="AV271" s="14" t="s">
        <v>128</v>
      </c>
      <c r="AW271" s="14" t="s">
        <v>133</v>
      </c>
      <c r="AX271" s="14" t="s">
        <v>75</v>
      </c>
      <c r="AY271" s="157" t="s">
        <v>122</v>
      </c>
    </row>
    <row r="272" spans="2:65" s="1" customFormat="1" ht="21.75" customHeight="1">
      <c r="B272" s="124"/>
      <c r="C272" s="125" t="s">
        <v>359</v>
      </c>
      <c r="D272" s="125" t="s">
        <v>124</v>
      </c>
      <c r="E272" s="126" t="s">
        <v>360</v>
      </c>
      <c r="F272" s="127" t="s">
        <v>361</v>
      </c>
      <c r="G272" s="128" t="s">
        <v>310</v>
      </c>
      <c r="H272" s="129">
        <v>2</v>
      </c>
      <c r="I272" s="130"/>
      <c r="J272" s="131">
        <f>ROUND(I272*H272,2)</f>
        <v>0</v>
      </c>
      <c r="K272" s="127" t="s">
        <v>3</v>
      </c>
      <c r="L272" s="33"/>
      <c r="M272" s="132" t="s">
        <v>3</v>
      </c>
      <c r="N272" s="133" t="s">
        <v>40</v>
      </c>
      <c r="P272" s="134">
        <f>O272*H272</f>
        <v>0</v>
      </c>
      <c r="Q272" s="134">
        <v>0</v>
      </c>
      <c r="R272" s="134">
        <f>Q272*H272</f>
        <v>0</v>
      </c>
      <c r="S272" s="134">
        <v>0</v>
      </c>
      <c r="T272" s="135">
        <f>S272*H272</f>
        <v>0</v>
      </c>
      <c r="AR272" s="136" t="s">
        <v>128</v>
      </c>
      <c r="AT272" s="136" t="s">
        <v>124</v>
      </c>
      <c r="AU272" s="136" t="s">
        <v>77</v>
      </c>
      <c r="AY272" s="18" t="s">
        <v>122</v>
      </c>
      <c r="BE272" s="137">
        <f>IF(N272="základní",J272,0)</f>
        <v>0</v>
      </c>
      <c r="BF272" s="137">
        <f>IF(N272="snížená",J272,0)</f>
        <v>0</v>
      </c>
      <c r="BG272" s="137">
        <f>IF(N272="zákl. přenesená",J272,0)</f>
        <v>0</v>
      </c>
      <c r="BH272" s="137">
        <f>IF(N272="sníž. přenesená",J272,0)</f>
        <v>0</v>
      </c>
      <c r="BI272" s="137">
        <f>IF(N272="nulová",J272,0)</f>
        <v>0</v>
      </c>
      <c r="BJ272" s="18" t="s">
        <v>75</v>
      </c>
      <c r="BK272" s="137">
        <f>ROUND(I272*H272,2)</f>
        <v>0</v>
      </c>
      <c r="BL272" s="18" t="s">
        <v>128</v>
      </c>
      <c r="BM272" s="136" t="s">
        <v>362</v>
      </c>
    </row>
    <row r="273" spans="2:65" s="1" customFormat="1" ht="24.2" customHeight="1">
      <c r="B273" s="124"/>
      <c r="C273" s="125" t="s">
        <v>253</v>
      </c>
      <c r="D273" s="125" t="s">
        <v>124</v>
      </c>
      <c r="E273" s="126" t="s">
        <v>363</v>
      </c>
      <c r="F273" s="127" t="s">
        <v>364</v>
      </c>
      <c r="G273" s="128" t="s">
        <v>183</v>
      </c>
      <c r="H273" s="129">
        <v>14.53</v>
      </c>
      <c r="I273" s="130"/>
      <c r="J273" s="131">
        <f>ROUND(I273*H273,2)</f>
        <v>0</v>
      </c>
      <c r="K273" s="127" t="s">
        <v>845</v>
      </c>
      <c r="L273" s="33"/>
      <c r="M273" s="132" t="s">
        <v>3</v>
      </c>
      <c r="N273" s="133" t="s">
        <v>40</v>
      </c>
      <c r="P273" s="134">
        <f>O273*H273</f>
        <v>0</v>
      </c>
      <c r="Q273" s="134">
        <v>1.6449999999999999E-6</v>
      </c>
      <c r="R273" s="134">
        <f>Q273*H273</f>
        <v>2.3901849999999999E-5</v>
      </c>
      <c r="S273" s="134">
        <v>0</v>
      </c>
      <c r="T273" s="135">
        <f>S273*H273</f>
        <v>0</v>
      </c>
      <c r="AR273" s="136" t="s">
        <v>128</v>
      </c>
      <c r="AT273" s="136" t="s">
        <v>124</v>
      </c>
      <c r="AU273" s="136" t="s">
        <v>77</v>
      </c>
      <c r="AY273" s="18" t="s">
        <v>122</v>
      </c>
      <c r="BE273" s="137">
        <f>IF(N273="základní",J273,0)</f>
        <v>0</v>
      </c>
      <c r="BF273" s="137">
        <f>IF(N273="snížená",J273,0)</f>
        <v>0</v>
      </c>
      <c r="BG273" s="137">
        <f>IF(N273="zákl. přenesená",J273,0)</f>
        <v>0</v>
      </c>
      <c r="BH273" s="137">
        <f>IF(N273="sníž. přenesená",J273,0)</f>
        <v>0</v>
      </c>
      <c r="BI273" s="137">
        <f>IF(N273="nulová",J273,0)</f>
        <v>0</v>
      </c>
      <c r="BJ273" s="18" t="s">
        <v>75</v>
      </c>
      <c r="BK273" s="137">
        <f>ROUND(I273*H273,2)</f>
        <v>0</v>
      </c>
      <c r="BL273" s="18" t="s">
        <v>128</v>
      </c>
      <c r="BM273" s="136" t="s">
        <v>365</v>
      </c>
    </row>
    <row r="274" spans="2:65" s="1" customFormat="1">
      <c r="B274" s="33"/>
      <c r="D274" s="138" t="s">
        <v>129</v>
      </c>
      <c r="F274" s="139" t="s">
        <v>366</v>
      </c>
      <c r="I274" s="140"/>
      <c r="L274" s="33"/>
      <c r="M274" s="141"/>
      <c r="T274" s="54"/>
      <c r="AT274" s="18" t="s">
        <v>129</v>
      </c>
      <c r="AU274" s="18" t="s">
        <v>77</v>
      </c>
    </row>
    <row r="275" spans="2:65" s="12" customFormat="1">
      <c r="B275" s="142"/>
      <c r="D275" s="143" t="s">
        <v>131</v>
      </c>
      <c r="E275" s="144" t="s">
        <v>3</v>
      </c>
      <c r="F275" s="145" t="s">
        <v>132</v>
      </c>
      <c r="H275" s="144" t="s">
        <v>3</v>
      </c>
      <c r="I275" s="146"/>
      <c r="L275" s="142"/>
      <c r="M275" s="147"/>
      <c r="T275" s="148"/>
      <c r="AT275" s="144" t="s">
        <v>131</v>
      </c>
      <c r="AU275" s="144" t="s">
        <v>77</v>
      </c>
      <c r="AV275" s="12" t="s">
        <v>75</v>
      </c>
      <c r="AW275" s="12" t="s">
        <v>133</v>
      </c>
      <c r="AX275" s="12" t="s">
        <v>69</v>
      </c>
      <c r="AY275" s="144" t="s">
        <v>122</v>
      </c>
    </row>
    <row r="276" spans="2:65" s="13" customFormat="1">
      <c r="B276" s="149"/>
      <c r="D276" s="143" t="s">
        <v>131</v>
      </c>
      <c r="E276" s="150" t="s">
        <v>3</v>
      </c>
      <c r="F276" s="151" t="s">
        <v>367</v>
      </c>
      <c r="H276" s="152">
        <v>14.530000000000001</v>
      </c>
      <c r="I276" s="153"/>
      <c r="L276" s="149"/>
      <c r="M276" s="154"/>
      <c r="T276" s="155"/>
      <c r="AT276" s="150" t="s">
        <v>131</v>
      </c>
      <c r="AU276" s="150" t="s">
        <v>77</v>
      </c>
      <c r="AV276" s="13" t="s">
        <v>77</v>
      </c>
      <c r="AW276" s="13" t="s">
        <v>133</v>
      </c>
      <c r="AX276" s="13" t="s">
        <v>69</v>
      </c>
      <c r="AY276" s="150" t="s">
        <v>122</v>
      </c>
    </row>
    <row r="277" spans="2:65" s="14" customFormat="1">
      <c r="B277" s="156"/>
      <c r="D277" s="143" t="s">
        <v>131</v>
      </c>
      <c r="E277" s="157" t="s">
        <v>3</v>
      </c>
      <c r="F277" s="158" t="s">
        <v>135</v>
      </c>
      <c r="H277" s="159">
        <v>14.530000000000001</v>
      </c>
      <c r="I277" s="160"/>
      <c r="L277" s="156"/>
      <c r="M277" s="161"/>
      <c r="T277" s="162"/>
      <c r="AT277" s="157" t="s">
        <v>131</v>
      </c>
      <c r="AU277" s="157" t="s">
        <v>77</v>
      </c>
      <c r="AV277" s="14" t="s">
        <v>128</v>
      </c>
      <c r="AW277" s="14" t="s">
        <v>133</v>
      </c>
      <c r="AX277" s="14" t="s">
        <v>75</v>
      </c>
      <c r="AY277" s="157" t="s">
        <v>122</v>
      </c>
    </row>
    <row r="278" spans="2:65" s="1" customFormat="1" ht="44.25" customHeight="1">
      <c r="B278" s="124"/>
      <c r="C278" s="125" t="s">
        <v>368</v>
      </c>
      <c r="D278" s="125" t="s">
        <v>124</v>
      </c>
      <c r="E278" s="126" t="s">
        <v>369</v>
      </c>
      <c r="F278" s="127" t="s">
        <v>370</v>
      </c>
      <c r="G278" s="128" t="s">
        <v>127</v>
      </c>
      <c r="H278" s="129">
        <v>664</v>
      </c>
      <c r="I278" s="130"/>
      <c r="J278" s="131">
        <f>ROUND(I278*H278,2)</f>
        <v>0</v>
      </c>
      <c r="K278" s="127" t="s">
        <v>845</v>
      </c>
      <c r="L278" s="33"/>
      <c r="M278" s="132" t="s">
        <v>3</v>
      </c>
      <c r="N278" s="133" t="s">
        <v>40</v>
      </c>
      <c r="P278" s="134">
        <f>O278*H278</f>
        <v>0</v>
      </c>
      <c r="Q278" s="134">
        <v>0</v>
      </c>
      <c r="R278" s="134">
        <f>Q278*H278</f>
        <v>0</v>
      </c>
      <c r="S278" s="134">
        <v>0</v>
      </c>
      <c r="T278" s="135">
        <f>S278*H278</f>
        <v>0</v>
      </c>
      <c r="AR278" s="136" t="s">
        <v>128</v>
      </c>
      <c r="AT278" s="136" t="s">
        <v>124</v>
      </c>
      <c r="AU278" s="136" t="s">
        <v>77</v>
      </c>
      <c r="AY278" s="18" t="s">
        <v>122</v>
      </c>
      <c r="BE278" s="137">
        <f>IF(N278="základní",J278,0)</f>
        <v>0</v>
      </c>
      <c r="BF278" s="137">
        <f>IF(N278="snížená",J278,0)</f>
        <v>0</v>
      </c>
      <c r="BG278" s="137">
        <f>IF(N278="zákl. přenesená",J278,0)</f>
        <v>0</v>
      </c>
      <c r="BH278" s="137">
        <f>IF(N278="sníž. přenesená",J278,0)</f>
        <v>0</v>
      </c>
      <c r="BI278" s="137">
        <f>IF(N278="nulová",J278,0)</f>
        <v>0</v>
      </c>
      <c r="BJ278" s="18" t="s">
        <v>75</v>
      </c>
      <c r="BK278" s="137">
        <f>ROUND(I278*H278,2)</f>
        <v>0</v>
      </c>
      <c r="BL278" s="18" t="s">
        <v>128</v>
      </c>
      <c r="BM278" s="136" t="s">
        <v>371</v>
      </c>
    </row>
    <row r="279" spans="2:65" s="1" customFormat="1">
      <c r="B279" s="33"/>
      <c r="D279" s="138" t="s">
        <v>129</v>
      </c>
      <c r="F279" s="139" t="s">
        <v>372</v>
      </c>
      <c r="I279" s="140"/>
      <c r="L279" s="33"/>
      <c r="M279" s="141"/>
      <c r="T279" s="54"/>
      <c r="AT279" s="18" t="s">
        <v>129</v>
      </c>
      <c r="AU279" s="18" t="s">
        <v>77</v>
      </c>
    </row>
    <row r="280" spans="2:65" s="13" customFormat="1">
      <c r="B280" s="149"/>
      <c r="D280" s="143" t="s">
        <v>131</v>
      </c>
      <c r="E280" s="150" t="s">
        <v>3</v>
      </c>
      <c r="F280" s="151" t="s">
        <v>373</v>
      </c>
      <c r="H280" s="152">
        <v>144</v>
      </c>
      <c r="I280" s="153"/>
      <c r="L280" s="149"/>
      <c r="M280" s="154"/>
      <c r="T280" s="155"/>
      <c r="AT280" s="150" t="s">
        <v>131</v>
      </c>
      <c r="AU280" s="150" t="s">
        <v>77</v>
      </c>
      <c r="AV280" s="13" t="s">
        <v>77</v>
      </c>
      <c r="AW280" s="13" t="s">
        <v>133</v>
      </c>
      <c r="AX280" s="13" t="s">
        <v>69</v>
      </c>
      <c r="AY280" s="150" t="s">
        <v>122</v>
      </c>
    </row>
    <row r="281" spans="2:65" s="13" customFormat="1">
      <c r="B281" s="149"/>
      <c r="D281" s="143" t="s">
        <v>131</v>
      </c>
      <c r="E281" s="150" t="s">
        <v>3</v>
      </c>
      <c r="F281" s="151" t="s">
        <v>374</v>
      </c>
      <c r="H281" s="152">
        <v>520</v>
      </c>
      <c r="I281" s="153"/>
      <c r="L281" s="149"/>
      <c r="M281" s="154"/>
      <c r="T281" s="155"/>
      <c r="AT281" s="150" t="s">
        <v>131</v>
      </c>
      <c r="AU281" s="150" t="s">
        <v>77</v>
      </c>
      <c r="AV281" s="13" t="s">
        <v>77</v>
      </c>
      <c r="AW281" s="13" t="s">
        <v>133</v>
      </c>
      <c r="AX281" s="13" t="s">
        <v>69</v>
      </c>
      <c r="AY281" s="150" t="s">
        <v>122</v>
      </c>
    </row>
    <row r="282" spans="2:65" s="14" customFormat="1">
      <c r="B282" s="156"/>
      <c r="D282" s="143" t="s">
        <v>131</v>
      </c>
      <c r="E282" s="157" t="s">
        <v>3</v>
      </c>
      <c r="F282" s="158" t="s">
        <v>135</v>
      </c>
      <c r="H282" s="159">
        <v>664</v>
      </c>
      <c r="I282" s="160"/>
      <c r="L282" s="156"/>
      <c r="M282" s="161"/>
      <c r="T282" s="162"/>
      <c r="AT282" s="157" t="s">
        <v>131</v>
      </c>
      <c r="AU282" s="157" t="s">
        <v>77</v>
      </c>
      <c r="AV282" s="14" t="s">
        <v>128</v>
      </c>
      <c r="AW282" s="14" t="s">
        <v>133</v>
      </c>
      <c r="AX282" s="14" t="s">
        <v>75</v>
      </c>
      <c r="AY282" s="157" t="s">
        <v>122</v>
      </c>
    </row>
    <row r="283" spans="2:65" s="1" customFormat="1" ht="44.25" customHeight="1">
      <c r="B283" s="124"/>
      <c r="C283" s="125" t="s">
        <v>256</v>
      </c>
      <c r="D283" s="125" t="s">
        <v>124</v>
      </c>
      <c r="E283" s="126" t="s">
        <v>375</v>
      </c>
      <c r="F283" s="127" t="s">
        <v>376</v>
      </c>
      <c r="G283" s="128" t="s">
        <v>127</v>
      </c>
      <c r="H283" s="129">
        <v>360</v>
      </c>
      <c r="I283" s="130"/>
      <c r="J283" s="131">
        <f>ROUND(I283*H283,2)</f>
        <v>0</v>
      </c>
      <c r="K283" s="127" t="s">
        <v>845</v>
      </c>
      <c r="L283" s="33"/>
      <c r="M283" s="132" t="s">
        <v>3</v>
      </c>
      <c r="N283" s="133" t="s">
        <v>40</v>
      </c>
      <c r="P283" s="134">
        <f>O283*H283</f>
        <v>0</v>
      </c>
      <c r="Q283" s="134">
        <v>0</v>
      </c>
      <c r="R283" s="134">
        <f>Q283*H283</f>
        <v>0</v>
      </c>
      <c r="S283" s="134">
        <v>0</v>
      </c>
      <c r="T283" s="135">
        <f>S283*H283</f>
        <v>0</v>
      </c>
      <c r="AR283" s="136" t="s">
        <v>128</v>
      </c>
      <c r="AT283" s="136" t="s">
        <v>124</v>
      </c>
      <c r="AU283" s="136" t="s">
        <v>77</v>
      </c>
      <c r="AY283" s="18" t="s">
        <v>122</v>
      </c>
      <c r="BE283" s="137">
        <f>IF(N283="základní",J283,0)</f>
        <v>0</v>
      </c>
      <c r="BF283" s="137">
        <f>IF(N283="snížená",J283,0)</f>
        <v>0</v>
      </c>
      <c r="BG283" s="137">
        <f>IF(N283="zákl. přenesená",J283,0)</f>
        <v>0</v>
      </c>
      <c r="BH283" s="137">
        <f>IF(N283="sníž. přenesená",J283,0)</f>
        <v>0</v>
      </c>
      <c r="BI283" s="137">
        <f>IF(N283="nulová",J283,0)</f>
        <v>0</v>
      </c>
      <c r="BJ283" s="18" t="s">
        <v>75</v>
      </c>
      <c r="BK283" s="137">
        <f>ROUND(I283*H283,2)</f>
        <v>0</v>
      </c>
      <c r="BL283" s="18" t="s">
        <v>128</v>
      </c>
      <c r="BM283" s="136" t="s">
        <v>377</v>
      </c>
    </row>
    <row r="284" spans="2:65" s="1" customFormat="1">
      <c r="B284" s="33"/>
      <c r="D284" s="138" t="s">
        <v>129</v>
      </c>
      <c r="F284" s="139" t="s">
        <v>378</v>
      </c>
      <c r="I284" s="140"/>
      <c r="L284" s="33"/>
      <c r="M284" s="141"/>
      <c r="T284" s="54"/>
      <c r="AT284" s="18" t="s">
        <v>129</v>
      </c>
      <c r="AU284" s="18" t="s">
        <v>77</v>
      </c>
    </row>
    <row r="285" spans="2:65" s="13" customFormat="1">
      <c r="B285" s="149"/>
      <c r="D285" s="143" t="s">
        <v>131</v>
      </c>
      <c r="E285" s="150" t="s">
        <v>3</v>
      </c>
      <c r="F285" s="151" t="s">
        <v>379</v>
      </c>
      <c r="H285" s="152">
        <v>168</v>
      </c>
      <c r="I285" s="153"/>
      <c r="L285" s="149"/>
      <c r="M285" s="154"/>
      <c r="T285" s="155"/>
      <c r="AT285" s="150" t="s">
        <v>131</v>
      </c>
      <c r="AU285" s="150" t="s">
        <v>77</v>
      </c>
      <c r="AV285" s="13" t="s">
        <v>77</v>
      </c>
      <c r="AW285" s="13" t="s">
        <v>133</v>
      </c>
      <c r="AX285" s="13" t="s">
        <v>69</v>
      </c>
      <c r="AY285" s="150" t="s">
        <v>122</v>
      </c>
    </row>
    <row r="286" spans="2:65" s="13" customFormat="1">
      <c r="B286" s="149"/>
      <c r="D286" s="143" t="s">
        <v>131</v>
      </c>
      <c r="E286" s="150" t="s">
        <v>3</v>
      </c>
      <c r="F286" s="151" t="s">
        <v>380</v>
      </c>
      <c r="H286" s="152">
        <v>192</v>
      </c>
      <c r="I286" s="153"/>
      <c r="L286" s="149"/>
      <c r="M286" s="154"/>
      <c r="T286" s="155"/>
      <c r="AT286" s="150" t="s">
        <v>131</v>
      </c>
      <c r="AU286" s="150" t="s">
        <v>77</v>
      </c>
      <c r="AV286" s="13" t="s">
        <v>77</v>
      </c>
      <c r="AW286" s="13" t="s">
        <v>133</v>
      </c>
      <c r="AX286" s="13" t="s">
        <v>69</v>
      </c>
      <c r="AY286" s="150" t="s">
        <v>122</v>
      </c>
    </row>
    <row r="287" spans="2:65" s="14" customFormat="1">
      <c r="B287" s="156"/>
      <c r="D287" s="143" t="s">
        <v>131</v>
      </c>
      <c r="E287" s="157" t="s">
        <v>3</v>
      </c>
      <c r="F287" s="158" t="s">
        <v>135</v>
      </c>
      <c r="H287" s="159">
        <v>360</v>
      </c>
      <c r="I287" s="160"/>
      <c r="L287" s="156"/>
      <c r="M287" s="161"/>
      <c r="T287" s="162"/>
      <c r="AT287" s="157" t="s">
        <v>131</v>
      </c>
      <c r="AU287" s="157" t="s">
        <v>77</v>
      </c>
      <c r="AV287" s="14" t="s">
        <v>128</v>
      </c>
      <c r="AW287" s="14" t="s">
        <v>133</v>
      </c>
      <c r="AX287" s="14" t="s">
        <v>75</v>
      </c>
      <c r="AY287" s="157" t="s">
        <v>122</v>
      </c>
    </row>
    <row r="288" spans="2:65" s="1" customFormat="1" ht="55.5" customHeight="1">
      <c r="B288" s="124"/>
      <c r="C288" s="125" t="s">
        <v>381</v>
      </c>
      <c r="D288" s="125" t="s">
        <v>124</v>
      </c>
      <c r="E288" s="126" t="s">
        <v>382</v>
      </c>
      <c r="F288" s="127" t="s">
        <v>383</v>
      </c>
      <c r="G288" s="128" t="s">
        <v>127</v>
      </c>
      <c r="H288" s="129">
        <v>61440</v>
      </c>
      <c r="I288" s="130"/>
      <c r="J288" s="131">
        <f>ROUND(I288*H288,2)</f>
        <v>0</v>
      </c>
      <c r="K288" s="127" t="s">
        <v>845</v>
      </c>
      <c r="L288" s="33"/>
      <c r="M288" s="132" t="s">
        <v>3</v>
      </c>
      <c r="N288" s="133" t="s">
        <v>40</v>
      </c>
      <c r="P288" s="134">
        <f>O288*H288</f>
        <v>0</v>
      </c>
      <c r="Q288" s="134">
        <v>0</v>
      </c>
      <c r="R288" s="134">
        <f>Q288*H288</f>
        <v>0</v>
      </c>
      <c r="S288" s="134">
        <v>0</v>
      </c>
      <c r="T288" s="135">
        <f>S288*H288</f>
        <v>0</v>
      </c>
      <c r="AR288" s="136" t="s">
        <v>128</v>
      </c>
      <c r="AT288" s="136" t="s">
        <v>124</v>
      </c>
      <c r="AU288" s="136" t="s">
        <v>77</v>
      </c>
      <c r="AY288" s="18" t="s">
        <v>122</v>
      </c>
      <c r="BE288" s="137">
        <f>IF(N288="základní",J288,0)</f>
        <v>0</v>
      </c>
      <c r="BF288" s="137">
        <f>IF(N288="snížená",J288,0)</f>
        <v>0</v>
      </c>
      <c r="BG288" s="137">
        <f>IF(N288="zákl. přenesená",J288,0)</f>
        <v>0</v>
      </c>
      <c r="BH288" s="137">
        <f>IF(N288="sníž. přenesená",J288,0)</f>
        <v>0</v>
      </c>
      <c r="BI288" s="137">
        <f>IF(N288="nulová",J288,0)</f>
        <v>0</v>
      </c>
      <c r="BJ288" s="18" t="s">
        <v>75</v>
      </c>
      <c r="BK288" s="137">
        <f>ROUND(I288*H288,2)</f>
        <v>0</v>
      </c>
      <c r="BL288" s="18" t="s">
        <v>128</v>
      </c>
      <c r="BM288" s="136" t="s">
        <v>384</v>
      </c>
    </row>
    <row r="289" spans="2:65" s="1" customFormat="1">
      <c r="B289" s="33"/>
      <c r="D289" s="138" t="s">
        <v>129</v>
      </c>
      <c r="F289" s="139" t="s">
        <v>385</v>
      </c>
      <c r="I289" s="140"/>
      <c r="L289" s="33"/>
      <c r="M289" s="141"/>
      <c r="T289" s="54"/>
      <c r="AT289" s="18" t="s">
        <v>129</v>
      </c>
      <c r="AU289" s="18" t="s">
        <v>77</v>
      </c>
    </row>
    <row r="290" spans="2:65" s="13" customFormat="1">
      <c r="B290" s="149"/>
      <c r="D290" s="143" t="s">
        <v>131</v>
      </c>
      <c r="E290" s="150" t="s">
        <v>3</v>
      </c>
      <c r="F290" s="151" t="s">
        <v>386</v>
      </c>
      <c r="H290" s="152">
        <v>61440</v>
      </c>
      <c r="I290" s="153"/>
      <c r="L290" s="149"/>
      <c r="M290" s="154"/>
      <c r="T290" s="155"/>
      <c r="AT290" s="150" t="s">
        <v>131</v>
      </c>
      <c r="AU290" s="150" t="s">
        <v>77</v>
      </c>
      <c r="AV290" s="13" t="s">
        <v>77</v>
      </c>
      <c r="AW290" s="13" t="s">
        <v>133</v>
      </c>
      <c r="AX290" s="13" t="s">
        <v>69</v>
      </c>
      <c r="AY290" s="150" t="s">
        <v>122</v>
      </c>
    </row>
    <row r="291" spans="2:65" s="14" customFormat="1">
      <c r="B291" s="156"/>
      <c r="D291" s="143" t="s">
        <v>131</v>
      </c>
      <c r="E291" s="157" t="s">
        <v>3</v>
      </c>
      <c r="F291" s="158" t="s">
        <v>135</v>
      </c>
      <c r="H291" s="159">
        <v>61440</v>
      </c>
      <c r="I291" s="160"/>
      <c r="L291" s="156"/>
      <c r="M291" s="161"/>
      <c r="T291" s="162"/>
      <c r="AT291" s="157" t="s">
        <v>131</v>
      </c>
      <c r="AU291" s="157" t="s">
        <v>77</v>
      </c>
      <c r="AV291" s="14" t="s">
        <v>128</v>
      </c>
      <c r="AW291" s="14" t="s">
        <v>133</v>
      </c>
      <c r="AX291" s="14" t="s">
        <v>75</v>
      </c>
      <c r="AY291" s="157" t="s">
        <v>122</v>
      </c>
    </row>
    <row r="292" spans="2:65" s="1" customFormat="1" ht="44.25" customHeight="1">
      <c r="B292" s="124"/>
      <c r="C292" s="125" t="s">
        <v>268</v>
      </c>
      <c r="D292" s="125" t="s">
        <v>124</v>
      </c>
      <c r="E292" s="126" t="s">
        <v>387</v>
      </c>
      <c r="F292" s="127" t="s">
        <v>388</v>
      </c>
      <c r="G292" s="128" t="s">
        <v>127</v>
      </c>
      <c r="H292" s="129">
        <v>664</v>
      </c>
      <c r="I292" s="130"/>
      <c r="J292" s="131">
        <f>ROUND(I292*H292,2)</f>
        <v>0</v>
      </c>
      <c r="K292" s="127" t="s">
        <v>845</v>
      </c>
      <c r="L292" s="33"/>
      <c r="M292" s="132" t="s">
        <v>3</v>
      </c>
      <c r="N292" s="133" t="s">
        <v>40</v>
      </c>
      <c r="P292" s="134">
        <f>O292*H292</f>
        <v>0</v>
      </c>
      <c r="Q292" s="134">
        <v>0</v>
      </c>
      <c r="R292" s="134">
        <f>Q292*H292</f>
        <v>0</v>
      </c>
      <c r="S292" s="134">
        <v>0</v>
      </c>
      <c r="T292" s="135">
        <f>S292*H292</f>
        <v>0</v>
      </c>
      <c r="AR292" s="136" t="s">
        <v>128</v>
      </c>
      <c r="AT292" s="136" t="s">
        <v>124</v>
      </c>
      <c r="AU292" s="136" t="s">
        <v>77</v>
      </c>
      <c r="AY292" s="18" t="s">
        <v>122</v>
      </c>
      <c r="BE292" s="137">
        <f>IF(N292="základní",J292,0)</f>
        <v>0</v>
      </c>
      <c r="BF292" s="137">
        <f>IF(N292="snížená",J292,0)</f>
        <v>0</v>
      </c>
      <c r="BG292" s="137">
        <f>IF(N292="zákl. přenesená",J292,0)</f>
        <v>0</v>
      </c>
      <c r="BH292" s="137">
        <f>IF(N292="sníž. přenesená",J292,0)</f>
        <v>0</v>
      </c>
      <c r="BI292" s="137">
        <f>IF(N292="nulová",J292,0)</f>
        <v>0</v>
      </c>
      <c r="BJ292" s="18" t="s">
        <v>75</v>
      </c>
      <c r="BK292" s="137">
        <f>ROUND(I292*H292,2)</f>
        <v>0</v>
      </c>
      <c r="BL292" s="18" t="s">
        <v>128</v>
      </c>
      <c r="BM292" s="136" t="s">
        <v>389</v>
      </c>
    </row>
    <row r="293" spans="2:65" s="1" customFormat="1">
      <c r="B293" s="33"/>
      <c r="D293" s="138" t="s">
        <v>129</v>
      </c>
      <c r="F293" s="139" t="s">
        <v>390</v>
      </c>
      <c r="I293" s="140"/>
      <c r="L293" s="33"/>
      <c r="M293" s="141"/>
      <c r="T293" s="54"/>
      <c r="AT293" s="18" t="s">
        <v>129</v>
      </c>
      <c r="AU293" s="18" t="s">
        <v>77</v>
      </c>
    </row>
    <row r="294" spans="2:65" s="1" customFormat="1" ht="44.25" customHeight="1">
      <c r="B294" s="124"/>
      <c r="C294" s="125" t="s">
        <v>391</v>
      </c>
      <c r="D294" s="125" t="s">
        <v>124</v>
      </c>
      <c r="E294" s="126" t="s">
        <v>392</v>
      </c>
      <c r="F294" s="127" t="s">
        <v>393</v>
      </c>
      <c r="G294" s="128" t="s">
        <v>127</v>
      </c>
      <c r="H294" s="129">
        <v>360</v>
      </c>
      <c r="I294" s="130"/>
      <c r="J294" s="131">
        <f>ROUND(I294*H294,2)</f>
        <v>0</v>
      </c>
      <c r="K294" s="127" t="s">
        <v>845</v>
      </c>
      <c r="L294" s="33"/>
      <c r="M294" s="132" t="s">
        <v>3</v>
      </c>
      <c r="N294" s="133" t="s">
        <v>40</v>
      </c>
      <c r="P294" s="134">
        <f>O294*H294</f>
        <v>0</v>
      </c>
      <c r="Q294" s="134">
        <v>0</v>
      </c>
      <c r="R294" s="134">
        <f>Q294*H294</f>
        <v>0</v>
      </c>
      <c r="S294" s="134">
        <v>0</v>
      </c>
      <c r="T294" s="135">
        <f>S294*H294</f>
        <v>0</v>
      </c>
      <c r="AR294" s="136" t="s">
        <v>128</v>
      </c>
      <c r="AT294" s="136" t="s">
        <v>124</v>
      </c>
      <c r="AU294" s="136" t="s">
        <v>77</v>
      </c>
      <c r="AY294" s="18" t="s">
        <v>122</v>
      </c>
      <c r="BE294" s="137">
        <f>IF(N294="základní",J294,0)</f>
        <v>0</v>
      </c>
      <c r="BF294" s="137">
        <f>IF(N294="snížená",J294,0)</f>
        <v>0</v>
      </c>
      <c r="BG294" s="137">
        <f>IF(N294="zákl. přenesená",J294,0)</f>
        <v>0</v>
      </c>
      <c r="BH294" s="137">
        <f>IF(N294="sníž. přenesená",J294,0)</f>
        <v>0</v>
      </c>
      <c r="BI294" s="137">
        <f>IF(N294="nulová",J294,0)</f>
        <v>0</v>
      </c>
      <c r="BJ294" s="18" t="s">
        <v>75</v>
      </c>
      <c r="BK294" s="137">
        <f>ROUND(I294*H294,2)</f>
        <v>0</v>
      </c>
      <c r="BL294" s="18" t="s">
        <v>128</v>
      </c>
      <c r="BM294" s="136" t="s">
        <v>394</v>
      </c>
    </row>
    <row r="295" spans="2:65" s="1" customFormat="1">
      <c r="B295" s="33"/>
      <c r="D295" s="138" t="s">
        <v>129</v>
      </c>
      <c r="F295" s="139" t="s">
        <v>395</v>
      </c>
      <c r="I295" s="140"/>
      <c r="L295" s="33"/>
      <c r="M295" s="141"/>
      <c r="T295" s="54"/>
      <c r="AT295" s="18" t="s">
        <v>129</v>
      </c>
      <c r="AU295" s="18" t="s">
        <v>77</v>
      </c>
    </row>
    <row r="296" spans="2:65" s="1" customFormat="1" ht="37.9" customHeight="1">
      <c r="B296" s="124"/>
      <c r="C296" s="125" t="s">
        <v>274</v>
      </c>
      <c r="D296" s="125" t="s">
        <v>124</v>
      </c>
      <c r="E296" s="126" t="s">
        <v>396</v>
      </c>
      <c r="F296" s="127" t="s">
        <v>397</v>
      </c>
      <c r="G296" s="128" t="s">
        <v>127</v>
      </c>
      <c r="H296" s="129">
        <v>116</v>
      </c>
      <c r="I296" s="130"/>
      <c r="J296" s="131">
        <f>ROUND(I296*H296,2)</f>
        <v>0</v>
      </c>
      <c r="K296" s="127" t="s">
        <v>845</v>
      </c>
      <c r="L296" s="33"/>
      <c r="M296" s="132" t="s">
        <v>3</v>
      </c>
      <c r="N296" s="133" t="s">
        <v>40</v>
      </c>
      <c r="P296" s="134">
        <f>O296*H296</f>
        <v>0</v>
      </c>
      <c r="Q296" s="134">
        <v>1.2999999999999999E-4</v>
      </c>
      <c r="R296" s="134">
        <f>Q296*H296</f>
        <v>1.5079999999999998E-2</v>
      </c>
      <c r="S296" s="134">
        <v>0</v>
      </c>
      <c r="T296" s="135">
        <f>S296*H296</f>
        <v>0</v>
      </c>
      <c r="AR296" s="136" t="s">
        <v>128</v>
      </c>
      <c r="AT296" s="136" t="s">
        <v>124</v>
      </c>
      <c r="AU296" s="136" t="s">
        <v>77</v>
      </c>
      <c r="AY296" s="18" t="s">
        <v>122</v>
      </c>
      <c r="BE296" s="137">
        <f>IF(N296="základní",J296,0)</f>
        <v>0</v>
      </c>
      <c r="BF296" s="137">
        <f>IF(N296="snížená",J296,0)</f>
        <v>0</v>
      </c>
      <c r="BG296" s="137">
        <f>IF(N296="zákl. přenesená",J296,0)</f>
        <v>0</v>
      </c>
      <c r="BH296" s="137">
        <f>IF(N296="sníž. přenesená",J296,0)</f>
        <v>0</v>
      </c>
      <c r="BI296" s="137">
        <f>IF(N296="nulová",J296,0)</f>
        <v>0</v>
      </c>
      <c r="BJ296" s="18" t="s">
        <v>75</v>
      </c>
      <c r="BK296" s="137">
        <f>ROUND(I296*H296,2)</f>
        <v>0</v>
      </c>
      <c r="BL296" s="18" t="s">
        <v>128</v>
      </c>
      <c r="BM296" s="136" t="s">
        <v>398</v>
      </c>
    </row>
    <row r="297" spans="2:65" s="1" customFormat="1">
      <c r="B297" s="33"/>
      <c r="D297" s="138" t="s">
        <v>129</v>
      </c>
      <c r="F297" s="139" t="s">
        <v>399</v>
      </c>
      <c r="I297" s="140"/>
      <c r="L297" s="33"/>
      <c r="M297" s="141"/>
      <c r="T297" s="54"/>
      <c r="AT297" s="18" t="s">
        <v>129</v>
      </c>
      <c r="AU297" s="18" t="s">
        <v>77</v>
      </c>
    </row>
    <row r="298" spans="2:65" s="12" customFormat="1">
      <c r="B298" s="142"/>
      <c r="D298" s="143" t="s">
        <v>131</v>
      </c>
      <c r="E298" s="144" t="s">
        <v>3</v>
      </c>
      <c r="F298" s="145" t="s">
        <v>218</v>
      </c>
      <c r="H298" s="144" t="s">
        <v>3</v>
      </c>
      <c r="I298" s="146"/>
      <c r="L298" s="142"/>
      <c r="M298" s="147"/>
      <c r="T298" s="148"/>
      <c r="AT298" s="144" t="s">
        <v>131</v>
      </c>
      <c r="AU298" s="144" t="s">
        <v>77</v>
      </c>
      <c r="AV298" s="12" t="s">
        <v>75</v>
      </c>
      <c r="AW298" s="12" t="s">
        <v>133</v>
      </c>
      <c r="AX298" s="12" t="s">
        <v>69</v>
      </c>
      <c r="AY298" s="144" t="s">
        <v>122</v>
      </c>
    </row>
    <row r="299" spans="2:65" s="13" customFormat="1">
      <c r="B299" s="149"/>
      <c r="D299" s="143" t="s">
        <v>131</v>
      </c>
      <c r="E299" s="150" t="s">
        <v>3</v>
      </c>
      <c r="F299" s="151" t="s">
        <v>219</v>
      </c>
      <c r="H299" s="152">
        <v>116</v>
      </c>
      <c r="I299" s="153"/>
      <c r="L299" s="149"/>
      <c r="M299" s="154"/>
      <c r="T299" s="155"/>
      <c r="AT299" s="150" t="s">
        <v>131</v>
      </c>
      <c r="AU299" s="150" t="s">
        <v>77</v>
      </c>
      <c r="AV299" s="13" t="s">
        <v>77</v>
      </c>
      <c r="AW299" s="13" t="s">
        <v>133</v>
      </c>
      <c r="AX299" s="13" t="s">
        <v>69</v>
      </c>
      <c r="AY299" s="150" t="s">
        <v>122</v>
      </c>
    </row>
    <row r="300" spans="2:65" s="14" customFormat="1">
      <c r="B300" s="156"/>
      <c r="D300" s="143" t="s">
        <v>131</v>
      </c>
      <c r="E300" s="157" t="s">
        <v>3</v>
      </c>
      <c r="F300" s="158" t="s">
        <v>135</v>
      </c>
      <c r="H300" s="159">
        <v>116</v>
      </c>
      <c r="I300" s="160"/>
      <c r="L300" s="156"/>
      <c r="M300" s="161"/>
      <c r="T300" s="162"/>
      <c r="AT300" s="157" t="s">
        <v>131</v>
      </c>
      <c r="AU300" s="157" t="s">
        <v>77</v>
      </c>
      <c r="AV300" s="14" t="s">
        <v>128</v>
      </c>
      <c r="AW300" s="14" t="s">
        <v>133</v>
      </c>
      <c r="AX300" s="14" t="s">
        <v>75</v>
      </c>
      <c r="AY300" s="157" t="s">
        <v>122</v>
      </c>
    </row>
    <row r="301" spans="2:65" s="1" customFormat="1" ht="37.9" customHeight="1">
      <c r="B301" s="124"/>
      <c r="C301" s="125" t="s">
        <v>400</v>
      </c>
      <c r="D301" s="125" t="s">
        <v>124</v>
      </c>
      <c r="E301" s="126" t="s">
        <v>401</v>
      </c>
      <c r="F301" s="127" t="s">
        <v>402</v>
      </c>
      <c r="G301" s="128" t="s">
        <v>127</v>
      </c>
      <c r="H301" s="129">
        <v>116</v>
      </c>
      <c r="I301" s="130"/>
      <c r="J301" s="131">
        <f>ROUND(I301*H301,2)</f>
        <v>0</v>
      </c>
      <c r="K301" s="127" t="s">
        <v>845</v>
      </c>
      <c r="L301" s="33"/>
      <c r="M301" s="132" t="s">
        <v>3</v>
      </c>
      <c r="N301" s="133" t="s">
        <v>40</v>
      </c>
      <c r="P301" s="134">
        <f>O301*H301</f>
        <v>0</v>
      </c>
      <c r="Q301" s="134">
        <v>3.4999999999999997E-5</v>
      </c>
      <c r="R301" s="134">
        <f>Q301*H301</f>
        <v>4.0599999999999994E-3</v>
      </c>
      <c r="S301" s="134">
        <v>0</v>
      </c>
      <c r="T301" s="135">
        <f>S301*H301</f>
        <v>0</v>
      </c>
      <c r="AR301" s="136" t="s">
        <v>128</v>
      </c>
      <c r="AT301" s="136" t="s">
        <v>124</v>
      </c>
      <c r="AU301" s="136" t="s">
        <v>77</v>
      </c>
      <c r="AY301" s="18" t="s">
        <v>122</v>
      </c>
      <c r="BE301" s="137">
        <f>IF(N301="základní",J301,0)</f>
        <v>0</v>
      </c>
      <c r="BF301" s="137">
        <f>IF(N301="snížená",J301,0)</f>
        <v>0</v>
      </c>
      <c r="BG301" s="137">
        <f>IF(N301="zákl. přenesená",J301,0)</f>
        <v>0</v>
      </c>
      <c r="BH301" s="137">
        <f>IF(N301="sníž. přenesená",J301,0)</f>
        <v>0</v>
      </c>
      <c r="BI301" s="137">
        <f>IF(N301="nulová",J301,0)</f>
        <v>0</v>
      </c>
      <c r="BJ301" s="18" t="s">
        <v>75</v>
      </c>
      <c r="BK301" s="137">
        <f>ROUND(I301*H301,2)</f>
        <v>0</v>
      </c>
      <c r="BL301" s="18" t="s">
        <v>128</v>
      </c>
      <c r="BM301" s="136" t="s">
        <v>403</v>
      </c>
    </row>
    <row r="302" spans="2:65" s="1" customFormat="1">
      <c r="B302" s="33"/>
      <c r="D302" s="138" t="s">
        <v>129</v>
      </c>
      <c r="F302" s="139" t="s">
        <v>404</v>
      </c>
      <c r="I302" s="140"/>
      <c r="L302" s="33"/>
      <c r="M302" s="141"/>
      <c r="T302" s="54"/>
      <c r="AT302" s="18" t="s">
        <v>129</v>
      </c>
      <c r="AU302" s="18" t="s">
        <v>77</v>
      </c>
    </row>
    <row r="303" spans="2:65" s="12" customFormat="1">
      <c r="B303" s="142"/>
      <c r="D303" s="143" t="s">
        <v>131</v>
      </c>
      <c r="E303" s="144" t="s">
        <v>3</v>
      </c>
      <c r="F303" s="145" t="s">
        <v>218</v>
      </c>
      <c r="H303" s="144" t="s">
        <v>3</v>
      </c>
      <c r="I303" s="146"/>
      <c r="L303" s="142"/>
      <c r="M303" s="147"/>
      <c r="T303" s="148"/>
      <c r="AT303" s="144" t="s">
        <v>131</v>
      </c>
      <c r="AU303" s="144" t="s">
        <v>77</v>
      </c>
      <c r="AV303" s="12" t="s">
        <v>75</v>
      </c>
      <c r="AW303" s="12" t="s">
        <v>133</v>
      </c>
      <c r="AX303" s="12" t="s">
        <v>69</v>
      </c>
      <c r="AY303" s="144" t="s">
        <v>122</v>
      </c>
    </row>
    <row r="304" spans="2:65" s="13" customFormat="1">
      <c r="B304" s="149"/>
      <c r="D304" s="143" t="s">
        <v>131</v>
      </c>
      <c r="E304" s="150" t="s">
        <v>3</v>
      </c>
      <c r="F304" s="151" t="s">
        <v>219</v>
      </c>
      <c r="H304" s="152">
        <v>116</v>
      </c>
      <c r="I304" s="153"/>
      <c r="L304" s="149"/>
      <c r="M304" s="154"/>
      <c r="T304" s="155"/>
      <c r="AT304" s="150" t="s">
        <v>131</v>
      </c>
      <c r="AU304" s="150" t="s">
        <v>77</v>
      </c>
      <c r="AV304" s="13" t="s">
        <v>77</v>
      </c>
      <c r="AW304" s="13" t="s">
        <v>133</v>
      </c>
      <c r="AX304" s="13" t="s">
        <v>69</v>
      </c>
      <c r="AY304" s="150" t="s">
        <v>122</v>
      </c>
    </row>
    <row r="305" spans="2:65" s="14" customFormat="1">
      <c r="B305" s="156"/>
      <c r="D305" s="143" t="s">
        <v>131</v>
      </c>
      <c r="E305" s="157" t="s">
        <v>3</v>
      </c>
      <c r="F305" s="158" t="s">
        <v>135</v>
      </c>
      <c r="H305" s="159">
        <v>116</v>
      </c>
      <c r="I305" s="160"/>
      <c r="L305" s="156"/>
      <c r="M305" s="161"/>
      <c r="T305" s="162"/>
      <c r="AT305" s="157" t="s">
        <v>131</v>
      </c>
      <c r="AU305" s="157" t="s">
        <v>77</v>
      </c>
      <c r="AV305" s="14" t="s">
        <v>128</v>
      </c>
      <c r="AW305" s="14" t="s">
        <v>133</v>
      </c>
      <c r="AX305" s="14" t="s">
        <v>75</v>
      </c>
      <c r="AY305" s="157" t="s">
        <v>122</v>
      </c>
    </row>
    <row r="306" spans="2:65" s="11" customFormat="1" ht="22.9" customHeight="1">
      <c r="B306" s="112"/>
      <c r="D306" s="113" t="s">
        <v>68</v>
      </c>
      <c r="E306" s="122" t="s">
        <v>405</v>
      </c>
      <c r="F306" s="122" t="s">
        <v>406</v>
      </c>
      <c r="I306" s="115"/>
      <c r="J306" s="123">
        <f>BK306</f>
        <v>0</v>
      </c>
      <c r="L306" s="112"/>
      <c r="M306" s="117"/>
      <c r="P306" s="118">
        <f>SUM(P307:P324)</f>
        <v>0</v>
      </c>
      <c r="R306" s="118">
        <f>SUM(R307:R324)</f>
        <v>0</v>
      </c>
      <c r="T306" s="119">
        <f>SUM(T307:T324)</f>
        <v>0</v>
      </c>
      <c r="AR306" s="113" t="s">
        <v>75</v>
      </c>
      <c r="AT306" s="120" t="s">
        <v>68</v>
      </c>
      <c r="AU306" s="120" t="s">
        <v>75</v>
      </c>
      <c r="AY306" s="113" t="s">
        <v>122</v>
      </c>
      <c r="BK306" s="121">
        <f>SUM(BK307:BK324)</f>
        <v>0</v>
      </c>
    </row>
    <row r="307" spans="2:65" s="1" customFormat="1" ht="24.2" customHeight="1">
      <c r="B307" s="124"/>
      <c r="C307" s="125" t="s">
        <v>238</v>
      </c>
      <c r="D307" s="125" t="s">
        <v>124</v>
      </c>
      <c r="E307" s="126" t="s">
        <v>407</v>
      </c>
      <c r="F307" s="127" t="s">
        <v>408</v>
      </c>
      <c r="G307" s="128" t="s">
        <v>176</v>
      </c>
      <c r="H307" s="129">
        <v>36.295000000000002</v>
      </c>
      <c r="I307" s="130"/>
      <c r="J307" s="131">
        <f>ROUND(I307*H307,2)</f>
        <v>0</v>
      </c>
      <c r="K307" s="127" t="s">
        <v>845</v>
      </c>
      <c r="L307" s="33"/>
      <c r="M307" s="132" t="s">
        <v>3</v>
      </c>
      <c r="N307" s="133" t="s">
        <v>40</v>
      </c>
      <c r="P307" s="134">
        <f>O307*H307</f>
        <v>0</v>
      </c>
      <c r="Q307" s="134">
        <v>0</v>
      </c>
      <c r="R307" s="134">
        <f>Q307*H307</f>
        <v>0</v>
      </c>
      <c r="S307" s="134">
        <v>0</v>
      </c>
      <c r="T307" s="135">
        <f>S307*H307</f>
        <v>0</v>
      </c>
      <c r="AR307" s="136" t="s">
        <v>128</v>
      </c>
      <c r="AT307" s="136" t="s">
        <v>124</v>
      </c>
      <c r="AU307" s="136" t="s">
        <v>77</v>
      </c>
      <c r="AY307" s="18" t="s">
        <v>122</v>
      </c>
      <c r="BE307" s="137">
        <f>IF(N307="základní",J307,0)</f>
        <v>0</v>
      </c>
      <c r="BF307" s="137">
        <f>IF(N307="snížená",J307,0)</f>
        <v>0</v>
      </c>
      <c r="BG307" s="137">
        <f>IF(N307="zákl. přenesená",J307,0)</f>
        <v>0</v>
      </c>
      <c r="BH307" s="137">
        <f>IF(N307="sníž. přenesená",J307,0)</f>
        <v>0</v>
      </c>
      <c r="BI307" s="137">
        <f>IF(N307="nulová",J307,0)</f>
        <v>0</v>
      </c>
      <c r="BJ307" s="18" t="s">
        <v>75</v>
      </c>
      <c r="BK307" s="137">
        <f>ROUND(I307*H307,2)</f>
        <v>0</v>
      </c>
      <c r="BL307" s="18" t="s">
        <v>128</v>
      </c>
      <c r="BM307" s="136" t="s">
        <v>409</v>
      </c>
    </row>
    <row r="308" spans="2:65" s="1" customFormat="1">
      <c r="B308" s="33"/>
      <c r="D308" s="138" t="s">
        <v>129</v>
      </c>
      <c r="F308" s="139" t="s">
        <v>410</v>
      </c>
      <c r="I308" s="140"/>
      <c r="L308" s="33"/>
      <c r="M308" s="141"/>
      <c r="T308" s="54"/>
      <c r="AT308" s="18" t="s">
        <v>129</v>
      </c>
      <c r="AU308" s="18" t="s">
        <v>77</v>
      </c>
    </row>
    <row r="309" spans="2:65" s="1" customFormat="1" ht="37.9" customHeight="1">
      <c r="B309" s="124"/>
      <c r="C309" s="125" t="s">
        <v>411</v>
      </c>
      <c r="D309" s="125" t="s">
        <v>124</v>
      </c>
      <c r="E309" s="126" t="s">
        <v>412</v>
      </c>
      <c r="F309" s="127" t="s">
        <v>413</v>
      </c>
      <c r="G309" s="128" t="s">
        <v>176</v>
      </c>
      <c r="H309" s="129">
        <v>36.295000000000002</v>
      </c>
      <c r="I309" s="130"/>
      <c r="J309" s="131">
        <f>ROUND(I309*H309,2)</f>
        <v>0</v>
      </c>
      <c r="K309" s="127" t="s">
        <v>845</v>
      </c>
      <c r="L309" s="33"/>
      <c r="M309" s="132" t="s">
        <v>3</v>
      </c>
      <c r="N309" s="133" t="s">
        <v>40</v>
      </c>
      <c r="P309" s="134">
        <f>O309*H309</f>
        <v>0</v>
      </c>
      <c r="Q309" s="134">
        <v>0</v>
      </c>
      <c r="R309" s="134">
        <f>Q309*H309</f>
        <v>0</v>
      </c>
      <c r="S309" s="134">
        <v>0</v>
      </c>
      <c r="T309" s="135">
        <f>S309*H309</f>
        <v>0</v>
      </c>
      <c r="AR309" s="136" t="s">
        <v>128</v>
      </c>
      <c r="AT309" s="136" t="s">
        <v>124</v>
      </c>
      <c r="AU309" s="136" t="s">
        <v>77</v>
      </c>
      <c r="AY309" s="18" t="s">
        <v>122</v>
      </c>
      <c r="BE309" s="137">
        <f>IF(N309="základní",J309,0)</f>
        <v>0</v>
      </c>
      <c r="BF309" s="137">
        <f>IF(N309="snížená",J309,0)</f>
        <v>0</v>
      </c>
      <c r="BG309" s="137">
        <f>IF(N309="zákl. přenesená",J309,0)</f>
        <v>0</v>
      </c>
      <c r="BH309" s="137">
        <f>IF(N309="sníž. přenesená",J309,0)</f>
        <v>0</v>
      </c>
      <c r="BI309" s="137">
        <f>IF(N309="nulová",J309,0)</f>
        <v>0</v>
      </c>
      <c r="BJ309" s="18" t="s">
        <v>75</v>
      </c>
      <c r="BK309" s="137">
        <f>ROUND(I309*H309,2)</f>
        <v>0</v>
      </c>
      <c r="BL309" s="18" t="s">
        <v>128</v>
      </c>
      <c r="BM309" s="136" t="s">
        <v>414</v>
      </c>
    </row>
    <row r="310" spans="2:65" s="1" customFormat="1">
      <c r="B310" s="33"/>
      <c r="D310" s="138" t="s">
        <v>129</v>
      </c>
      <c r="F310" s="139" t="s">
        <v>415</v>
      </c>
      <c r="I310" s="140"/>
      <c r="L310" s="33"/>
      <c r="M310" s="141"/>
      <c r="T310" s="54"/>
      <c r="AT310" s="18" t="s">
        <v>129</v>
      </c>
      <c r="AU310" s="18" t="s">
        <v>77</v>
      </c>
    </row>
    <row r="311" spans="2:65" s="1" customFormat="1" ht="33" customHeight="1">
      <c r="B311" s="124"/>
      <c r="C311" s="125" t="s">
        <v>281</v>
      </c>
      <c r="D311" s="125" t="s">
        <v>124</v>
      </c>
      <c r="E311" s="126" t="s">
        <v>416</v>
      </c>
      <c r="F311" s="127" t="s">
        <v>417</v>
      </c>
      <c r="G311" s="128" t="s">
        <v>176</v>
      </c>
      <c r="H311" s="129">
        <v>36.295000000000002</v>
      </c>
      <c r="I311" s="130"/>
      <c r="J311" s="131">
        <f>ROUND(I311*H311,2)</f>
        <v>0</v>
      </c>
      <c r="K311" s="127" t="s">
        <v>845</v>
      </c>
      <c r="L311" s="33"/>
      <c r="M311" s="132" t="s">
        <v>3</v>
      </c>
      <c r="N311" s="133" t="s">
        <v>40</v>
      </c>
      <c r="P311" s="134">
        <f>O311*H311</f>
        <v>0</v>
      </c>
      <c r="Q311" s="134">
        <v>0</v>
      </c>
      <c r="R311" s="134">
        <f>Q311*H311</f>
        <v>0</v>
      </c>
      <c r="S311" s="134">
        <v>0</v>
      </c>
      <c r="T311" s="135">
        <f>S311*H311</f>
        <v>0</v>
      </c>
      <c r="AR311" s="136" t="s">
        <v>128</v>
      </c>
      <c r="AT311" s="136" t="s">
        <v>124</v>
      </c>
      <c r="AU311" s="136" t="s">
        <v>77</v>
      </c>
      <c r="AY311" s="18" t="s">
        <v>122</v>
      </c>
      <c r="BE311" s="137">
        <f>IF(N311="základní",J311,0)</f>
        <v>0</v>
      </c>
      <c r="BF311" s="137">
        <f>IF(N311="snížená",J311,0)</f>
        <v>0</v>
      </c>
      <c r="BG311" s="137">
        <f>IF(N311="zákl. přenesená",J311,0)</f>
        <v>0</v>
      </c>
      <c r="BH311" s="137">
        <f>IF(N311="sníž. přenesená",J311,0)</f>
        <v>0</v>
      </c>
      <c r="BI311" s="137">
        <f>IF(N311="nulová",J311,0)</f>
        <v>0</v>
      </c>
      <c r="BJ311" s="18" t="s">
        <v>75</v>
      </c>
      <c r="BK311" s="137">
        <f>ROUND(I311*H311,2)</f>
        <v>0</v>
      </c>
      <c r="BL311" s="18" t="s">
        <v>128</v>
      </c>
      <c r="BM311" s="136" t="s">
        <v>418</v>
      </c>
    </row>
    <row r="312" spans="2:65" s="1" customFormat="1">
      <c r="B312" s="33"/>
      <c r="D312" s="138" t="s">
        <v>129</v>
      </c>
      <c r="F312" s="139" t="s">
        <v>419</v>
      </c>
      <c r="I312" s="140"/>
      <c r="L312" s="33"/>
      <c r="M312" s="141"/>
      <c r="T312" s="54"/>
      <c r="AT312" s="18" t="s">
        <v>129</v>
      </c>
      <c r="AU312" s="18" t="s">
        <v>77</v>
      </c>
    </row>
    <row r="313" spans="2:65" s="1" customFormat="1" ht="44.25" customHeight="1">
      <c r="B313" s="124"/>
      <c r="C313" s="125" t="s">
        <v>420</v>
      </c>
      <c r="D313" s="125" t="s">
        <v>124</v>
      </c>
      <c r="E313" s="126" t="s">
        <v>421</v>
      </c>
      <c r="F313" s="127" t="s">
        <v>422</v>
      </c>
      <c r="G313" s="128" t="s">
        <v>176</v>
      </c>
      <c r="H313" s="129">
        <v>435.54</v>
      </c>
      <c r="I313" s="130"/>
      <c r="J313" s="131">
        <f>ROUND(I313*H313,2)</f>
        <v>0</v>
      </c>
      <c r="K313" s="127" t="s">
        <v>845</v>
      </c>
      <c r="L313" s="33"/>
      <c r="M313" s="132" t="s">
        <v>3</v>
      </c>
      <c r="N313" s="133" t="s">
        <v>40</v>
      </c>
      <c r="P313" s="134">
        <f>O313*H313</f>
        <v>0</v>
      </c>
      <c r="Q313" s="134">
        <v>0</v>
      </c>
      <c r="R313" s="134">
        <f>Q313*H313</f>
        <v>0</v>
      </c>
      <c r="S313" s="134">
        <v>0</v>
      </c>
      <c r="T313" s="135">
        <f>S313*H313</f>
        <v>0</v>
      </c>
      <c r="AR313" s="136" t="s">
        <v>128</v>
      </c>
      <c r="AT313" s="136" t="s">
        <v>124</v>
      </c>
      <c r="AU313" s="136" t="s">
        <v>77</v>
      </c>
      <c r="AY313" s="18" t="s">
        <v>122</v>
      </c>
      <c r="BE313" s="137">
        <f>IF(N313="základní",J313,0)</f>
        <v>0</v>
      </c>
      <c r="BF313" s="137">
        <f>IF(N313="snížená",J313,0)</f>
        <v>0</v>
      </c>
      <c r="BG313" s="137">
        <f>IF(N313="zákl. přenesená",J313,0)</f>
        <v>0</v>
      </c>
      <c r="BH313" s="137">
        <f>IF(N313="sníž. přenesená",J313,0)</f>
        <v>0</v>
      </c>
      <c r="BI313" s="137">
        <f>IF(N313="nulová",J313,0)</f>
        <v>0</v>
      </c>
      <c r="BJ313" s="18" t="s">
        <v>75</v>
      </c>
      <c r="BK313" s="137">
        <f>ROUND(I313*H313,2)</f>
        <v>0</v>
      </c>
      <c r="BL313" s="18" t="s">
        <v>128</v>
      </c>
      <c r="BM313" s="136" t="s">
        <v>423</v>
      </c>
    </row>
    <row r="314" spans="2:65" s="1" customFormat="1">
      <c r="B314" s="33"/>
      <c r="D314" s="138" t="s">
        <v>129</v>
      </c>
      <c r="F314" s="139" t="s">
        <v>424</v>
      </c>
      <c r="I314" s="140"/>
      <c r="L314" s="33"/>
      <c r="M314" s="141"/>
      <c r="T314" s="54"/>
      <c r="AT314" s="18" t="s">
        <v>129</v>
      </c>
      <c r="AU314" s="18" t="s">
        <v>77</v>
      </c>
    </row>
    <row r="315" spans="2:65" s="13" customFormat="1">
      <c r="B315" s="149"/>
      <c r="D315" s="143" t="s">
        <v>131</v>
      </c>
      <c r="E315" s="150" t="s">
        <v>3</v>
      </c>
      <c r="F315" s="151" t="s">
        <v>425</v>
      </c>
      <c r="H315" s="152">
        <v>435.54</v>
      </c>
      <c r="I315" s="153"/>
      <c r="L315" s="149"/>
      <c r="M315" s="154"/>
      <c r="T315" s="155"/>
      <c r="AT315" s="150" t="s">
        <v>131</v>
      </c>
      <c r="AU315" s="150" t="s">
        <v>77</v>
      </c>
      <c r="AV315" s="13" t="s">
        <v>77</v>
      </c>
      <c r="AW315" s="13" t="s">
        <v>133</v>
      </c>
      <c r="AX315" s="13" t="s">
        <v>69</v>
      </c>
      <c r="AY315" s="150" t="s">
        <v>122</v>
      </c>
    </row>
    <row r="316" spans="2:65" s="14" customFormat="1">
      <c r="B316" s="156"/>
      <c r="D316" s="143" t="s">
        <v>131</v>
      </c>
      <c r="E316" s="157" t="s">
        <v>3</v>
      </c>
      <c r="F316" s="158" t="s">
        <v>135</v>
      </c>
      <c r="H316" s="159">
        <v>435.54</v>
      </c>
      <c r="I316" s="160"/>
      <c r="L316" s="156"/>
      <c r="M316" s="161"/>
      <c r="T316" s="162"/>
      <c r="AT316" s="157" t="s">
        <v>131</v>
      </c>
      <c r="AU316" s="157" t="s">
        <v>77</v>
      </c>
      <c r="AV316" s="14" t="s">
        <v>128</v>
      </c>
      <c r="AW316" s="14" t="s">
        <v>133</v>
      </c>
      <c r="AX316" s="14" t="s">
        <v>75</v>
      </c>
      <c r="AY316" s="157" t="s">
        <v>122</v>
      </c>
    </row>
    <row r="317" spans="2:65" s="1" customFormat="1" ht="44.25" customHeight="1">
      <c r="B317" s="124"/>
      <c r="C317" s="125" t="s">
        <v>285</v>
      </c>
      <c r="D317" s="125" t="s">
        <v>124</v>
      </c>
      <c r="E317" s="126" t="s">
        <v>426</v>
      </c>
      <c r="F317" s="127" t="s">
        <v>427</v>
      </c>
      <c r="G317" s="128" t="s">
        <v>176</v>
      </c>
      <c r="H317" s="129">
        <v>7.6859999999999999</v>
      </c>
      <c r="I317" s="130"/>
      <c r="J317" s="131">
        <f>ROUND(I317*H317,2)</f>
        <v>0</v>
      </c>
      <c r="K317" s="127" t="s">
        <v>845</v>
      </c>
      <c r="L317" s="33"/>
      <c r="M317" s="132" t="s">
        <v>3</v>
      </c>
      <c r="N317" s="133" t="s">
        <v>40</v>
      </c>
      <c r="P317" s="134">
        <f>O317*H317</f>
        <v>0</v>
      </c>
      <c r="Q317" s="134">
        <v>0</v>
      </c>
      <c r="R317" s="134">
        <f>Q317*H317</f>
        <v>0</v>
      </c>
      <c r="S317" s="134">
        <v>0</v>
      </c>
      <c r="T317" s="135">
        <f>S317*H317</f>
        <v>0</v>
      </c>
      <c r="AR317" s="136" t="s">
        <v>128</v>
      </c>
      <c r="AT317" s="136" t="s">
        <v>124</v>
      </c>
      <c r="AU317" s="136" t="s">
        <v>77</v>
      </c>
      <c r="AY317" s="18" t="s">
        <v>122</v>
      </c>
      <c r="BE317" s="137">
        <f>IF(N317="základní",J317,0)</f>
        <v>0</v>
      </c>
      <c r="BF317" s="137">
        <f>IF(N317="snížená",J317,0)</f>
        <v>0</v>
      </c>
      <c r="BG317" s="137">
        <f>IF(N317="zákl. přenesená",J317,0)</f>
        <v>0</v>
      </c>
      <c r="BH317" s="137">
        <f>IF(N317="sníž. přenesená",J317,0)</f>
        <v>0</v>
      </c>
      <c r="BI317" s="137">
        <f>IF(N317="nulová",J317,0)</f>
        <v>0</v>
      </c>
      <c r="BJ317" s="18" t="s">
        <v>75</v>
      </c>
      <c r="BK317" s="137">
        <f>ROUND(I317*H317,2)</f>
        <v>0</v>
      </c>
      <c r="BL317" s="18" t="s">
        <v>128</v>
      </c>
      <c r="BM317" s="136" t="s">
        <v>428</v>
      </c>
    </row>
    <row r="318" spans="2:65" s="1" customFormat="1">
      <c r="B318" s="33"/>
      <c r="D318" s="138" t="s">
        <v>129</v>
      </c>
      <c r="F318" s="139" t="s">
        <v>429</v>
      </c>
      <c r="I318" s="140"/>
      <c r="L318" s="33"/>
      <c r="M318" s="141"/>
      <c r="T318" s="54"/>
      <c r="AT318" s="18" t="s">
        <v>129</v>
      </c>
      <c r="AU318" s="18" t="s">
        <v>77</v>
      </c>
    </row>
    <row r="319" spans="2:65" s="1" customFormat="1" ht="37.9" customHeight="1">
      <c r="B319" s="124"/>
      <c r="C319" s="125" t="s">
        <v>430</v>
      </c>
      <c r="D319" s="125" t="s">
        <v>124</v>
      </c>
      <c r="E319" s="126" t="s">
        <v>431</v>
      </c>
      <c r="F319" s="127" t="s">
        <v>432</v>
      </c>
      <c r="G319" s="128" t="s">
        <v>176</v>
      </c>
      <c r="H319" s="129">
        <v>18.294</v>
      </c>
      <c r="I319" s="130"/>
      <c r="J319" s="131">
        <f>ROUND(I319*H319,2)</f>
        <v>0</v>
      </c>
      <c r="K319" s="127" t="s">
        <v>845</v>
      </c>
      <c r="L319" s="33"/>
      <c r="M319" s="132" t="s">
        <v>3</v>
      </c>
      <c r="N319" s="133" t="s">
        <v>40</v>
      </c>
      <c r="P319" s="134">
        <f>O319*H319</f>
        <v>0</v>
      </c>
      <c r="Q319" s="134">
        <v>0</v>
      </c>
      <c r="R319" s="134">
        <f>Q319*H319</f>
        <v>0</v>
      </c>
      <c r="S319" s="134">
        <v>0</v>
      </c>
      <c r="T319" s="135">
        <f>S319*H319</f>
        <v>0</v>
      </c>
      <c r="AR319" s="136" t="s">
        <v>128</v>
      </c>
      <c r="AT319" s="136" t="s">
        <v>124</v>
      </c>
      <c r="AU319" s="136" t="s">
        <v>77</v>
      </c>
      <c r="AY319" s="18" t="s">
        <v>122</v>
      </c>
      <c r="BE319" s="137">
        <f>IF(N319="základní",J319,0)</f>
        <v>0</v>
      </c>
      <c r="BF319" s="137">
        <f>IF(N319="snížená",J319,0)</f>
        <v>0</v>
      </c>
      <c r="BG319" s="137">
        <f>IF(N319="zákl. přenesená",J319,0)</f>
        <v>0</v>
      </c>
      <c r="BH319" s="137">
        <f>IF(N319="sníž. přenesená",J319,0)</f>
        <v>0</v>
      </c>
      <c r="BI319" s="137">
        <f>IF(N319="nulová",J319,0)</f>
        <v>0</v>
      </c>
      <c r="BJ319" s="18" t="s">
        <v>75</v>
      </c>
      <c r="BK319" s="137">
        <f>ROUND(I319*H319,2)</f>
        <v>0</v>
      </c>
      <c r="BL319" s="18" t="s">
        <v>128</v>
      </c>
      <c r="BM319" s="136" t="s">
        <v>433</v>
      </c>
    </row>
    <row r="320" spans="2:65" s="1" customFormat="1">
      <c r="B320" s="33"/>
      <c r="D320" s="138" t="s">
        <v>129</v>
      </c>
      <c r="F320" s="139" t="s">
        <v>434</v>
      </c>
      <c r="I320" s="140"/>
      <c r="L320" s="33"/>
      <c r="M320" s="141"/>
      <c r="T320" s="54"/>
      <c r="AT320" s="18" t="s">
        <v>129</v>
      </c>
      <c r="AU320" s="18" t="s">
        <v>77</v>
      </c>
    </row>
    <row r="321" spans="2:65" s="1" customFormat="1" ht="44.25" customHeight="1">
      <c r="B321" s="124"/>
      <c r="C321" s="125" t="s">
        <v>293</v>
      </c>
      <c r="D321" s="125" t="s">
        <v>124</v>
      </c>
      <c r="E321" s="126" t="s">
        <v>435</v>
      </c>
      <c r="F321" s="127" t="s">
        <v>436</v>
      </c>
      <c r="G321" s="128" t="s">
        <v>176</v>
      </c>
      <c r="H321" s="129">
        <v>8.2929999999999993</v>
      </c>
      <c r="I321" s="130"/>
      <c r="J321" s="131">
        <f>ROUND(I321*H321,2)</f>
        <v>0</v>
      </c>
      <c r="K321" s="127" t="s">
        <v>845</v>
      </c>
      <c r="L321" s="33"/>
      <c r="M321" s="132" t="s">
        <v>3</v>
      </c>
      <c r="N321" s="133" t="s">
        <v>40</v>
      </c>
      <c r="P321" s="134">
        <f>O321*H321</f>
        <v>0</v>
      </c>
      <c r="Q321" s="134">
        <v>0</v>
      </c>
      <c r="R321" s="134">
        <f>Q321*H321</f>
        <v>0</v>
      </c>
      <c r="S321" s="134">
        <v>0</v>
      </c>
      <c r="T321" s="135">
        <f>S321*H321</f>
        <v>0</v>
      </c>
      <c r="AR321" s="136" t="s">
        <v>128</v>
      </c>
      <c r="AT321" s="136" t="s">
        <v>124</v>
      </c>
      <c r="AU321" s="136" t="s">
        <v>77</v>
      </c>
      <c r="AY321" s="18" t="s">
        <v>122</v>
      </c>
      <c r="BE321" s="137">
        <f>IF(N321="základní",J321,0)</f>
        <v>0</v>
      </c>
      <c r="BF321" s="137">
        <f>IF(N321="snížená",J321,0)</f>
        <v>0</v>
      </c>
      <c r="BG321" s="137">
        <f>IF(N321="zákl. přenesená",J321,0)</f>
        <v>0</v>
      </c>
      <c r="BH321" s="137">
        <f>IF(N321="sníž. přenesená",J321,0)</f>
        <v>0</v>
      </c>
      <c r="BI321" s="137">
        <f>IF(N321="nulová",J321,0)</f>
        <v>0</v>
      </c>
      <c r="BJ321" s="18" t="s">
        <v>75</v>
      </c>
      <c r="BK321" s="137">
        <f>ROUND(I321*H321,2)</f>
        <v>0</v>
      </c>
      <c r="BL321" s="18" t="s">
        <v>128</v>
      </c>
      <c r="BM321" s="136" t="s">
        <v>437</v>
      </c>
    </row>
    <row r="322" spans="2:65" s="1" customFormat="1">
      <c r="B322" s="33"/>
      <c r="D322" s="138" t="s">
        <v>129</v>
      </c>
      <c r="F322" s="139" t="s">
        <v>438</v>
      </c>
      <c r="I322" s="140"/>
      <c r="L322" s="33"/>
      <c r="M322" s="141"/>
      <c r="T322" s="54"/>
      <c r="AT322" s="18" t="s">
        <v>129</v>
      </c>
      <c r="AU322" s="18" t="s">
        <v>77</v>
      </c>
    </row>
    <row r="323" spans="2:65" s="1" customFormat="1" ht="44.25" customHeight="1">
      <c r="B323" s="124"/>
      <c r="C323" s="125" t="s">
        <v>439</v>
      </c>
      <c r="D323" s="125" t="s">
        <v>124</v>
      </c>
      <c r="E323" s="126" t="s">
        <v>440</v>
      </c>
      <c r="F323" s="127" t="s">
        <v>441</v>
      </c>
      <c r="G323" s="128" t="s">
        <v>176</v>
      </c>
      <c r="H323" s="129">
        <v>2.0219999999999998</v>
      </c>
      <c r="I323" s="130"/>
      <c r="J323" s="131">
        <f>ROUND(I323*H323,2)</f>
        <v>0</v>
      </c>
      <c r="K323" s="127" t="s">
        <v>845</v>
      </c>
      <c r="L323" s="33"/>
      <c r="M323" s="132" t="s">
        <v>3</v>
      </c>
      <c r="N323" s="133" t="s">
        <v>40</v>
      </c>
      <c r="P323" s="134">
        <f>O323*H323</f>
        <v>0</v>
      </c>
      <c r="Q323" s="134">
        <v>0</v>
      </c>
      <c r="R323" s="134">
        <f>Q323*H323</f>
        <v>0</v>
      </c>
      <c r="S323" s="134">
        <v>0</v>
      </c>
      <c r="T323" s="135">
        <f>S323*H323</f>
        <v>0</v>
      </c>
      <c r="AR323" s="136" t="s">
        <v>128</v>
      </c>
      <c r="AT323" s="136" t="s">
        <v>124</v>
      </c>
      <c r="AU323" s="136" t="s">
        <v>77</v>
      </c>
      <c r="AY323" s="18" t="s">
        <v>122</v>
      </c>
      <c r="BE323" s="137">
        <f>IF(N323="základní",J323,0)</f>
        <v>0</v>
      </c>
      <c r="BF323" s="137">
        <f>IF(N323="snížená",J323,0)</f>
        <v>0</v>
      </c>
      <c r="BG323" s="137">
        <f>IF(N323="zákl. přenesená",J323,0)</f>
        <v>0</v>
      </c>
      <c r="BH323" s="137">
        <f>IF(N323="sníž. přenesená",J323,0)</f>
        <v>0</v>
      </c>
      <c r="BI323" s="137">
        <f>IF(N323="nulová",J323,0)</f>
        <v>0</v>
      </c>
      <c r="BJ323" s="18" t="s">
        <v>75</v>
      </c>
      <c r="BK323" s="137">
        <f>ROUND(I323*H323,2)</f>
        <v>0</v>
      </c>
      <c r="BL323" s="18" t="s">
        <v>128</v>
      </c>
      <c r="BM323" s="136" t="s">
        <v>442</v>
      </c>
    </row>
    <row r="324" spans="2:65" s="1" customFormat="1">
      <c r="B324" s="33"/>
      <c r="D324" s="138" t="s">
        <v>129</v>
      </c>
      <c r="F324" s="139" t="s">
        <v>443</v>
      </c>
      <c r="I324" s="140"/>
      <c r="L324" s="33"/>
      <c r="M324" s="141"/>
      <c r="T324" s="54"/>
      <c r="AT324" s="18" t="s">
        <v>129</v>
      </c>
      <c r="AU324" s="18" t="s">
        <v>77</v>
      </c>
    </row>
    <row r="325" spans="2:65" s="11" customFormat="1" ht="22.9" customHeight="1">
      <c r="B325" s="112"/>
      <c r="D325" s="113" t="s">
        <v>68</v>
      </c>
      <c r="E325" s="122" t="s">
        <v>444</v>
      </c>
      <c r="F325" s="122" t="s">
        <v>445</v>
      </c>
      <c r="I325" s="115"/>
      <c r="J325" s="123">
        <f>BK325</f>
        <v>0</v>
      </c>
      <c r="L325" s="112"/>
      <c r="M325" s="117"/>
      <c r="P325" s="118">
        <f>SUM(P326:P327)</f>
        <v>0</v>
      </c>
      <c r="R325" s="118">
        <f>SUM(R326:R327)</f>
        <v>0</v>
      </c>
      <c r="T325" s="119">
        <f>SUM(T326:T327)</f>
        <v>0</v>
      </c>
      <c r="AR325" s="113" t="s">
        <v>75</v>
      </c>
      <c r="AT325" s="120" t="s">
        <v>68</v>
      </c>
      <c r="AU325" s="120" t="s">
        <v>75</v>
      </c>
      <c r="AY325" s="113" t="s">
        <v>122</v>
      </c>
      <c r="BK325" s="121">
        <f>SUM(BK326:BK327)</f>
        <v>0</v>
      </c>
    </row>
    <row r="326" spans="2:65" s="1" customFormat="1" ht="55.5" customHeight="1">
      <c r="B326" s="124"/>
      <c r="C326" s="125" t="s">
        <v>298</v>
      </c>
      <c r="D326" s="125" t="s">
        <v>124</v>
      </c>
      <c r="E326" s="126" t="s">
        <v>446</v>
      </c>
      <c r="F326" s="127" t="s">
        <v>447</v>
      </c>
      <c r="G326" s="128" t="s">
        <v>176</v>
      </c>
      <c r="H326" s="129">
        <v>38.875999999999998</v>
      </c>
      <c r="I326" s="130"/>
      <c r="J326" s="131">
        <f>ROUND(I326*H326,2)</f>
        <v>0</v>
      </c>
      <c r="K326" s="127" t="s">
        <v>845</v>
      </c>
      <c r="L326" s="33"/>
      <c r="M326" s="132" t="s">
        <v>3</v>
      </c>
      <c r="N326" s="133" t="s">
        <v>40</v>
      </c>
      <c r="P326" s="134">
        <f>O326*H326</f>
        <v>0</v>
      </c>
      <c r="Q326" s="134">
        <v>0</v>
      </c>
      <c r="R326" s="134">
        <f>Q326*H326</f>
        <v>0</v>
      </c>
      <c r="S326" s="134">
        <v>0</v>
      </c>
      <c r="T326" s="135">
        <f>S326*H326</f>
        <v>0</v>
      </c>
      <c r="AR326" s="136" t="s">
        <v>128</v>
      </c>
      <c r="AT326" s="136" t="s">
        <v>124</v>
      </c>
      <c r="AU326" s="136" t="s">
        <v>77</v>
      </c>
      <c r="AY326" s="18" t="s">
        <v>122</v>
      </c>
      <c r="BE326" s="137">
        <f>IF(N326="základní",J326,0)</f>
        <v>0</v>
      </c>
      <c r="BF326" s="137">
        <f>IF(N326="snížená",J326,0)</f>
        <v>0</v>
      </c>
      <c r="BG326" s="137">
        <f>IF(N326="zákl. přenesená",J326,0)</f>
        <v>0</v>
      </c>
      <c r="BH326" s="137">
        <f>IF(N326="sníž. přenesená",J326,0)</f>
        <v>0</v>
      </c>
      <c r="BI326" s="137">
        <f>IF(N326="nulová",J326,0)</f>
        <v>0</v>
      </c>
      <c r="BJ326" s="18" t="s">
        <v>75</v>
      </c>
      <c r="BK326" s="137">
        <f>ROUND(I326*H326,2)</f>
        <v>0</v>
      </c>
      <c r="BL326" s="18" t="s">
        <v>128</v>
      </c>
      <c r="BM326" s="136" t="s">
        <v>448</v>
      </c>
    </row>
    <row r="327" spans="2:65" s="1" customFormat="1">
      <c r="B327" s="33"/>
      <c r="D327" s="138" t="s">
        <v>129</v>
      </c>
      <c r="F327" s="139" t="s">
        <v>449</v>
      </c>
      <c r="I327" s="140"/>
      <c r="L327" s="33"/>
      <c r="M327" s="141"/>
      <c r="T327" s="54"/>
      <c r="AT327" s="18" t="s">
        <v>129</v>
      </c>
      <c r="AU327" s="18" t="s">
        <v>77</v>
      </c>
    </row>
    <row r="328" spans="2:65" s="11" customFormat="1" ht="25.9" customHeight="1">
      <c r="B328" s="112"/>
      <c r="D328" s="113" t="s">
        <v>68</v>
      </c>
      <c r="E328" s="114" t="s">
        <v>450</v>
      </c>
      <c r="F328" s="114" t="s">
        <v>451</v>
      </c>
      <c r="I328" s="115"/>
      <c r="J328" s="116">
        <f>BK328</f>
        <v>0</v>
      </c>
      <c r="L328" s="112"/>
      <c r="M328" s="117"/>
      <c r="P328" s="118">
        <f>P329+P333+P337+P341+P349+P372+P417+P425</f>
        <v>0</v>
      </c>
      <c r="R328" s="118">
        <f>R329+R333+R337+R341+R349+R372+R417+R425</f>
        <v>0.84965338820500003</v>
      </c>
      <c r="T328" s="119">
        <f>T329+T333+T337+T341+T349+T372+T417+T425</f>
        <v>2.5228808399999996</v>
      </c>
      <c r="AR328" s="113" t="s">
        <v>77</v>
      </c>
      <c r="AT328" s="120" t="s">
        <v>68</v>
      </c>
      <c r="AU328" s="120" t="s">
        <v>69</v>
      </c>
      <c r="AY328" s="113" t="s">
        <v>122</v>
      </c>
      <c r="BK328" s="121">
        <f>BK329+BK333+BK337+BK341+BK349+BK372+BK417+BK425</f>
        <v>0</v>
      </c>
    </row>
    <row r="329" spans="2:65" s="11" customFormat="1" ht="22.9" customHeight="1">
      <c r="B329" s="112"/>
      <c r="D329" s="113" t="s">
        <v>68</v>
      </c>
      <c r="E329" s="122" t="s">
        <v>452</v>
      </c>
      <c r="F329" s="122" t="s">
        <v>453</v>
      </c>
      <c r="I329" s="115"/>
      <c r="J329" s="123">
        <f>BK329</f>
        <v>0</v>
      </c>
      <c r="L329" s="112"/>
      <c r="M329" s="117"/>
      <c r="P329" s="118">
        <f>SUM(P330:P332)</f>
        <v>0</v>
      </c>
      <c r="R329" s="118">
        <f>SUM(R330:R332)</f>
        <v>0</v>
      </c>
      <c r="T329" s="119">
        <f>SUM(T330:T332)</f>
        <v>0</v>
      </c>
      <c r="AR329" s="113" t="s">
        <v>77</v>
      </c>
      <c r="AT329" s="120" t="s">
        <v>68</v>
      </c>
      <c r="AU329" s="120" t="s">
        <v>75</v>
      </c>
      <c r="AY329" s="113" t="s">
        <v>122</v>
      </c>
      <c r="BK329" s="121">
        <f>SUM(BK330:BK332)</f>
        <v>0</v>
      </c>
    </row>
    <row r="330" spans="2:65" s="1" customFormat="1" ht="24.2" customHeight="1">
      <c r="B330" s="124"/>
      <c r="C330" s="125" t="s">
        <v>454</v>
      </c>
      <c r="D330" s="125" t="s">
        <v>124</v>
      </c>
      <c r="E330" s="126" t="s">
        <v>455</v>
      </c>
      <c r="F330" s="127" t="s">
        <v>456</v>
      </c>
      <c r="G330" s="128" t="s">
        <v>242</v>
      </c>
      <c r="H330" s="129">
        <v>1</v>
      </c>
      <c r="I330" s="130"/>
      <c r="J330" s="131">
        <f>ROUND(I330*H330,2)</f>
        <v>0</v>
      </c>
      <c r="K330" s="127" t="s">
        <v>3</v>
      </c>
      <c r="L330" s="33"/>
      <c r="M330" s="132" t="s">
        <v>3</v>
      </c>
      <c r="N330" s="133" t="s">
        <v>40</v>
      </c>
      <c r="P330" s="134">
        <f>O330*H330</f>
        <v>0</v>
      </c>
      <c r="Q330" s="134">
        <v>0</v>
      </c>
      <c r="R330" s="134">
        <f>Q330*H330</f>
        <v>0</v>
      </c>
      <c r="S330" s="134">
        <v>0</v>
      </c>
      <c r="T330" s="135">
        <f>S330*H330</f>
        <v>0</v>
      </c>
      <c r="AR330" s="136" t="s">
        <v>171</v>
      </c>
      <c r="AT330" s="136" t="s">
        <v>124</v>
      </c>
      <c r="AU330" s="136" t="s">
        <v>77</v>
      </c>
      <c r="AY330" s="18" t="s">
        <v>122</v>
      </c>
      <c r="BE330" s="137">
        <f>IF(N330="základní",J330,0)</f>
        <v>0</v>
      </c>
      <c r="BF330" s="137">
        <f>IF(N330="snížená",J330,0)</f>
        <v>0</v>
      </c>
      <c r="BG330" s="137">
        <f>IF(N330="zákl. přenesená",J330,0)</f>
        <v>0</v>
      </c>
      <c r="BH330" s="137">
        <f>IF(N330="sníž. přenesená",J330,0)</f>
        <v>0</v>
      </c>
      <c r="BI330" s="137">
        <f>IF(N330="nulová",J330,0)</f>
        <v>0</v>
      </c>
      <c r="BJ330" s="18" t="s">
        <v>75</v>
      </c>
      <c r="BK330" s="137">
        <f>ROUND(I330*H330,2)</f>
        <v>0</v>
      </c>
      <c r="BL330" s="18" t="s">
        <v>171</v>
      </c>
      <c r="BM330" s="136" t="s">
        <v>457</v>
      </c>
    </row>
    <row r="331" spans="2:65" s="1" customFormat="1" ht="44.25" customHeight="1">
      <c r="B331" s="124"/>
      <c r="C331" s="125" t="s">
        <v>303</v>
      </c>
      <c r="D331" s="125" t="s">
        <v>124</v>
      </c>
      <c r="E331" s="126" t="s">
        <v>458</v>
      </c>
      <c r="F331" s="127" t="s">
        <v>459</v>
      </c>
      <c r="G331" s="128" t="s">
        <v>460</v>
      </c>
      <c r="H331" s="181"/>
      <c r="I331" s="130"/>
      <c r="J331" s="131">
        <f>ROUND(I331*H331,2)</f>
        <v>0</v>
      </c>
      <c r="K331" s="127" t="s">
        <v>845</v>
      </c>
      <c r="L331" s="33"/>
      <c r="M331" s="132" t="s">
        <v>3</v>
      </c>
      <c r="N331" s="133" t="s">
        <v>40</v>
      </c>
      <c r="P331" s="134">
        <f>O331*H331</f>
        <v>0</v>
      </c>
      <c r="Q331" s="134">
        <v>0</v>
      </c>
      <c r="R331" s="134">
        <f>Q331*H331</f>
        <v>0</v>
      </c>
      <c r="S331" s="134">
        <v>0</v>
      </c>
      <c r="T331" s="135">
        <f>S331*H331</f>
        <v>0</v>
      </c>
      <c r="AR331" s="136" t="s">
        <v>171</v>
      </c>
      <c r="AT331" s="136" t="s">
        <v>124</v>
      </c>
      <c r="AU331" s="136" t="s">
        <v>77</v>
      </c>
      <c r="AY331" s="18" t="s">
        <v>122</v>
      </c>
      <c r="BE331" s="137">
        <f>IF(N331="základní",J331,0)</f>
        <v>0</v>
      </c>
      <c r="BF331" s="137">
        <f>IF(N331="snížená",J331,0)</f>
        <v>0</v>
      </c>
      <c r="BG331" s="137">
        <f>IF(N331="zákl. přenesená",J331,0)</f>
        <v>0</v>
      </c>
      <c r="BH331" s="137">
        <f>IF(N331="sníž. přenesená",J331,0)</f>
        <v>0</v>
      </c>
      <c r="BI331" s="137">
        <f>IF(N331="nulová",J331,0)</f>
        <v>0</v>
      </c>
      <c r="BJ331" s="18" t="s">
        <v>75</v>
      </c>
      <c r="BK331" s="137">
        <f>ROUND(I331*H331,2)</f>
        <v>0</v>
      </c>
      <c r="BL331" s="18" t="s">
        <v>171</v>
      </c>
      <c r="BM331" s="136" t="s">
        <v>461</v>
      </c>
    </row>
    <row r="332" spans="2:65" s="1" customFormat="1">
      <c r="B332" s="33"/>
      <c r="D332" s="138" t="s">
        <v>129</v>
      </c>
      <c r="F332" s="139" t="s">
        <v>462</v>
      </c>
      <c r="I332" s="140"/>
      <c r="L332" s="33"/>
      <c r="M332" s="141"/>
      <c r="T332" s="54"/>
      <c r="AT332" s="18" t="s">
        <v>129</v>
      </c>
      <c r="AU332" s="18" t="s">
        <v>77</v>
      </c>
    </row>
    <row r="333" spans="2:65" s="11" customFormat="1" ht="22.9" customHeight="1">
      <c r="B333" s="112"/>
      <c r="D333" s="113" t="s">
        <v>68</v>
      </c>
      <c r="E333" s="122" t="s">
        <v>463</v>
      </c>
      <c r="F333" s="122" t="s">
        <v>464</v>
      </c>
      <c r="I333" s="115"/>
      <c r="J333" s="123">
        <f>BK333</f>
        <v>0</v>
      </c>
      <c r="L333" s="112"/>
      <c r="M333" s="117"/>
      <c r="P333" s="118">
        <f>SUM(P334:P336)</f>
        <v>0</v>
      </c>
      <c r="R333" s="118">
        <f>SUM(R334:R336)</f>
        <v>0</v>
      </c>
      <c r="T333" s="119">
        <f>SUM(T334:T336)</f>
        <v>0</v>
      </c>
      <c r="AR333" s="113" t="s">
        <v>77</v>
      </c>
      <c r="AT333" s="120" t="s">
        <v>68</v>
      </c>
      <c r="AU333" s="120" t="s">
        <v>75</v>
      </c>
      <c r="AY333" s="113" t="s">
        <v>122</v>
      </c>
      <c r="BK333" s="121">
        <f>SUM(BK334:BK336)</f>
        <v>0</v>
      </c>
    </row>
    <row r="334" spans="2:65" s="1" customFormat="1" ht="24.2" customHeight="1">
      <c r="B334" s="124"/>
      <c r="C334" s="125" t="s">
        <v>465</v>
      </c>
      <c r="D334" s="125" t="s">
        <v>124</v>
      </c>
      <c r="E334" s="126" t="s">
        <v>466</v>
      </c>
      <c r="F334" s="127" t="s">
        <v>467</v>
      </c>
      <c r="G334" s="128" t="s">
        <v>242</v>
      </c>
      <c r="H334" s="129">
        <v>1</v>
      </c>
      <c r="I334" s="130"/>
      <c r="J334" s="131">
        <f>ROUND(I334*H334,2)</f>
        <v>0</v>
      </c>
      <c r="K334" s="127" t="s">
        <v>3</v>
      </c>
      <c r="L334" s="33"/>
      <c r="M334" s="132" t="s">
        <v>3</v>
      </c>
      <c r="N334" s="133" t="s">
        <v>40</v>
      </c>
      <c r="P334" s="134">
        <f>O334*H334</f>
        <v>0</v>
      </c>
      <c r="Q334" s="134">
        <v>0</v>
      </c>
      <c r="R334" s="134">
        <f>Q334*H334</f>
        <v>0</v>
      </c>
      <c r="S334" s="134">
        <v>0</v>
      </c>
      <c r="T334" s="135">
        <f>S334*H334</f>
        <v>0</v>
      </c>
      <c r="AR334" s="136" t="s">
        <v>171</v>
      </c>
      <c r="AT334" s="136" t="s">
        <v>124</v>
      </c>
      <c r="AU334" s="136" t="s">
        <v>77</v>
      </c>
      <c r="AY334" s="18" t="s">
        <v>122</v>
      </c>
      <c r="BE334" s="137">
        <f>IF(N334="základní",J334,0)</f>
        <v>0</v>
      </c>
      <c r="BF334" s="137">
        <f>IF(N334="snížená",J334,0)</f>
        <v>0</v>
      </c>
      <c r="BG334" s="137">
        <f>IF(N334="zákl. přenesená",J334,0)</f>
        <v>0</v>
      </c>
      <c r="BH334" s="137">
        <f>IF(N334="sníž. přenesená",J334,0)</f>
        <v>0</v>
      </c>
      <c r="BI334" s="137">
        <f>IF(N334="nulová",J334,0)</f>
        <v>0</v>
      </c>
      <c r="BJ334" s="18" t="s">
        <v>75</v>
      </c>
      <c r="BK334" s="137">
        <f>ROUND(I334*H334,2)</f>
        <v>0</v>
      </c>
      <c r="BL334" s="18" t="s">
        <v>171</v>
      </c>
      <c r="BM334" s="136" t="s">
        <v>468</v>
      </c>
    </row>
    <row r="335" spans="2:65" s="1" customFormat="1" ht="44.25" customHeight="1">
      <c r="B335" s="124"/>
      <c r="C335" s="125" t="s">
        <v>311</v>
      </c>
      <c r="D335" s="125" t="s">
        <v>124</v>
      </c>
      <c r="E335" s="126" t="s">
        <v>469</v>
      </c>
      <c r="F335" s="127" t="s">
        <v>470</v>
      </c>
      <c r="G335" s="128" t="s">
        <v>460</v>
      </c>
      <c r="H335" s="181"/>
      <c r="I335" s="130"/>
      <c r="J335" s="131">
        <f>ROUND(I335*H335,2)</f>
        <v>0</v>
      </c>
      <c r="K335" s="127" t="s">
        <v>845</v>
      </c>
      <c r="L335" s="33"/>
      <c r="M335" s="132" t="s">
        <v>3</v>
      </c>
      <c r="N335" s="133" t="s">
        <v>40</v>
      </c>
      <c r="P335" s="134">
        <f>O335*H335</f>
        <v>0</v>
      </c>
      <c r="Q335" s="134">
        <v>0</v>
      </c>
      <c r="R335" s="134">
        <f>Q335*H335</f>
        <v>0</v>
      </c>
      <c r="S335" s="134">
        <v>0</v>
      </c>
      <c r="T335" s="135">
        <f>S335*H335</f>
        <v>0</v>
      </c>
      <c r="AR335" s="136" t="s">
        <v>171</v>
      </c>
      <c r="AT335" s="136" t="s">
        <v>124</v>
      </c>
      <c r="AU335" s="136" t="s">
        <v>77</v>
      </c>
      <c r="AY335" s="18" t="s">
        <v>122</v>
      </c>
      <c r="BE335" s="137">
        <f>IF(N335="základní",J335,0)</f>
        <v>0</v>
      </c>
      <c r="BF335" s="137">
        <f>IF(N335="snížená",J335,0)</f>
        <v>0</v>
      </c>
      <c r="BG335" s="137">
        <f>IF(N335="zákl. přenesená",J335,0)</f>
        <v>0</v>
      </c>
      <c r="BH335" s="137">
        <f>IF(N335="sníž. přenesená",J335,0)</f>
        <v>0</v>
      </c>
      <c r="BI335" s="137">
        <f>IF(N335="nulová",J335,0)</f>
        <v>0</v>
      </c>
      <c r="BJ335" s="18" t="s">
        <v>75</v>
      </c>
      <c r="BK335" s="137">
        <f>ROUND(I335*H335,2)</f>
        <v>0</v>
      </c>
      <c r="BL335" s="18" t="s">
        <v>171</v>
      </c>
      <c r="BM335" s="136" t="s">
        <v>471</v>
      </c>
    </row>
    <row r="336" spans="2:65" s="1" customFormat="1">
      <c r="B336" s="33"/>
      <c r="D336" s="138" t="s">
        <v>129</v>
      </c>
      <c r="F336" s="139" t="s">
        <v>472</v>
      </c>
      <c r="I336" s="140"/>
      <c r="L336" s="33"/>
      <c r="M336" s="141"/>
      <c r="T336" s="54"/>
      <c r="AT336" s="18" t="s">
        <v>129</v>
      </c>
      <c r="AU336" s="18" t="s">
        <v>77</v>
      </c>
    </row>
    <row r="337" spans="2:65" s="11" customFormat="1" ht="22.9" customHeight="1">
      <c r="B337" s="112"/>
      <c r="D337" s="113" t="s">
        <v>68</v>
      </c>
      <c r="E337" s="122" t="s">
        <v>473</v>
      </c>
      <c r="F337" s="122" t="s">
        <v>474</v>
      </c>
      <c r="I337" s="115"/>
      <c r="J337" s="123">
        <f>BK337</f>
        <v>0</v>
      </c>
      <c r="L337" s="112"/>
      <c r="M337" s="117"/>
      <c r="P337" s="118">
        <f>SUM(P338:P340)</f>
        <v>0</v>
      </c>
      <c r="R337" s="118">
        <f>SUM(R338:R340)</f>
        <v>0</v>
      </c>
      <c r="T337" s="119">
        <f>SUM(T338:T340)</f>
        <v>0</v>
      </c>
      <c r="AR337" s="113" t="s">
        <v>77</v>
      </c>
      <c r="AT337" s="120" t="s">
        <v>68</v>
      </c>
      <c r="AU337" s="120" t="s">
        <v>75</v>
      </c>
      <c r="AY337" s="113" t="s">
        <v>122</v>
      </c>
      <c r="BK337" s="121">
        <f>SUM(BK338:BK340)</f>
        <v>0</v>
      </c>
    </row>
    <row r="338" spans="2:65" s="1" customFormat="1" ht="24.2" customHeight="1">
      <c r="B338" s="124"/>
      <c r="C338" s="125" t="s">
        <v>475</v>
      </c>
      <c r="D338" s="125" t="s">
        <v>124</v>
      </c>
      <c r="E338" s="126" t="s">
        <v>476</v>
      </c>
      <c r="F338" s="127" t="s">
        <v>477</v>
      </c>
      <c r="G338" s="128" t="s">
        <v>242</v>
      </c>
      <c r="H338" s="129">
        <v>1</v>
      </c>
      <c r="I338" s="130"/>
      <c r="J338" s="131">
        <f>ROUND(I338*H338,2)</f>
        <v>0</v>
      </c>
      <c r="K338" s="127" t="s">
        <v>3</v>
      </c>
      <c r="L338" s="33"/>
      <c r="M338" s="132" t="s">
        <v>3</v>
      </c>
      <c r="N338" s="133" t="s">
        <v>40</v>
      </c>
      <c r="P338" s="134">
        <f>O338*H338</f>
        <v>0</v>
      </c>
      <c r="Q338" s="134">
        <v>0</v>
      </c>
      <c r="R338" s="134">
        <f>Q338*H338</f>
        <v>0</v>
      </c>
      <c r="S338" s="134">
        <v>0</v>
      </c>
      <c r="T338" s="135">
        <f>S338*H338</f>
        <v>0</v>
      </c>
      <c r="AR338" s="136" t="s">
        <v>171</v>
      </c>
      <c r="AT338" s="136" t="s">
        <v>124</v>
      </c>
      <c r="AU338" s="136" t="s">
        <v>77</v>
      </c>
      <c r="AY338" s="18" t="s">
        <v>122</v>
      </c>
      <c r="BE338" s="137">
        <f>IF(N338="základní",J338,0)</f>
        <v>0</v>
      </c>
      <c r="BF338" s="137">
        <f>IF(N338="snížená",J338,0)</f>
        <v>0</v>
      </c>
      <c r="BG338" s="137">
        <f>IF(N338="zákl. přenesená",J338,0)</f>
        <v>0</v>
      </c>
      <c r="BH338" s="137">
        <f>IF(N338="sníž. přenesená",J338,0)</f>
        <v>0</v>
      </c>
      <c r="BI338" s="137">
        <f>IF(N338="nulová",J338,0)</f>
        <v>0</v>
      </c>
      <c r="BJ338" s="18" t="s">
        <v>75</v>
      </c>
      <c r="BK338" s="137">
        <f>ROUND(I338*H338,2)</f>
        <v>0</v>
      </c>
      <c r="BL338" s="18" t="s">
        <v>171</v>
      </c>
      <c r="BM338" s="136" t="s">
        <v>478</v>
      </c>
    </row>
    <row r="339" spans="2:65" s="1" customFormat="1" ht="44.25" customHeight="1">
      <c r="B339" s="124"/>
      <c r="C339" s="125" t="s">
        <v>315</v>
      </c>
      <c r="D339" s="125" t="s">
        <v>124</v>
      </c>
      <c r="E339" s="126" t="s">
        <v>479</v>
      </c>
      <c r="F339" s="127" t="s">
        <v>480</v>
      </c>
      <c r="G339" s="128" t="s">
        <v>460</v>
      </c>
      <c r="H339" s="181"/>
      <c r="I339" s="130"/>
      <c r="J339" s="131">
        <f>ROUND(I339*H339,2)</f>
        <v>0</v>
      </c>
      <c r="K339" s="127" t="s">
        <v>845</v>
      </c>
      <c r="L339" s="33"/>
      <c r="M339" s="132" t="s">
        <v>3</v>
      </c>
      <c r="N339" s="133" t="s">
        <v>40</v>
      </c>
      <c r="P339" s="134">
        <f>O339*H339</f>
        <v>0</v>
      </c>
      <c r="Q339" s="134">
        <v>0</v>
      </c>
      <c r="R339" s="134">
        <f>Q339*H339</f>
        <v>0</v>
      </c>
      <c r="S339" s="134">
        <v>0</v>
      </c>
      <c r="T339" s="135">
        <f>S339*H339</f>
        <v>0</v>
      </c>
      <c r="AR339" s="136" t="s">
        <v>171</v>
      </c>
      <c r="AT339" s="136" t="s">
        <v>124</v>
      </c>
      <c r="AU339" s="136" t="s">
        <v>77</v>
      </c>
      <c r="AY339" s="18" t="s">
        <v>122</v>
      </c>
      <c r="BE339" s="137">
        <f>IF(N339="základní",J339,0)</f>
        <v>0</v>
      </c>
      <c r="BF339" s="137">
        <f>IF(N339="snížená",J339,0)</f>
        <v>0</v>
      </c>
      <c r="BG339" s="137">
        <f>IF(N339="zákl. přenesená",J339,0)</f>
        <v>0</v>
      </c>
      <c r="BH339" s="137">
        <f>IF(N339="sníž. přenesená",J339,0)</f>
        <v>0</v>
      </c>
      <c r="BI339" s="137">
        <f>IF(N339="nulová",J339,0)</f>
        <v>0</v>
      </c>
      <c r="BJ339" s="18" t="s">
        <v>75</v>
      </c>
      <c r="BK339" s="137">
        <f>ROUND(I339*H339,2)</f>
        <v>0</v>
      </c>
      <c r="BL339" s="18" t="s">
        <v>171</v>
      </c>
      <c r="BM339" s="136" t="s">
        <v>481</v>
      </c>
    </row>
    <row r="340" spans="2:65" s="1" customFormat="1">
      <c r="B340" s="33"/>
      <c r="D340" s="138" t="s">
        <v>129</v>
      </c>
      <c r="F340" s="139" t="s">
        <v>482</v>
      </c>
      <c r="I340" s="140"/>
      <c r="L340" s="33"/>
      <c r="M340" s="141"/>
      <c r="T340" s="54"/>
      <c r="AT340" s="18" t="s">
        <v>129</v>
      </c>
      <c r="AU340" s="18" t="s">
        <v>77</v>
      </c>
    </row>
    <row r="341" spans="2:65" s="11" customFormat="1" ht="22.9" customHeight="1">
      <c r="B341" s="112"/>
      <c r="D341" s="113" t="s">
        <v>68</v>
      </c>
      <c r="E341" s="122" t="s">
        <v>483</v>
      </c>
      <c r="F341" s="122" t="s">
        <v>484</v>
      </c>
      <c r="I341" s="115"/>
      <c r="J341" s="123">
        <f>BK341</f>
        <v>0</v>
      </c>
      <c r="L341" s="112"/>
      <c r="M341" s="117"/>
      <c r="P341" s="118">
        <f>SUM(P342:P348)</f>
        <v>0</v>
      </c>
      <c r="R341" s="118">
        <f>SUM(R342:R348)</f>
        <v>0</v>
      </c>
      <c r="T341" s="119">
        <f>SUM(T342:T348)</f>
        <v>2.1003348399999999</v>
      </c>
      <c r="AR341" s="113" t="s">
        <v>77</v>
      </c>
      <c r="AT341" s="120" t="s">
        <v>68</v>
      </c>
      <c r="AU341" s="120" t="s">
        <v>75</v>
      </c>
      <c r="AY341" s="113" t="s">
        <v>122</v>
      </c>
      <c r="BK341" s="121">
        <f>SUM(BK342:BK348)</f>
        <v>0</v>
      </c>
    </row>
    <row r="342" spans="2:65" s="1" customFormat="1" ht="37.9" customHeight="1">
      <c r="B342" s="124"/>
      <c r="C342" s="125" t="s">
        <v>485</v>
      </c>
      <c r="D342" s="125" t="s">
        <v>124</v>
      </c>
      <c r="E342" s="126" t="s">
        <v>486</v>
      </c>
      <c r="F342" s="127" t="s">
        <v>487</v>
      </c>
      <c r="G342" s="128" t="s">
        <v>127</v>
      </c>
      <c r="H342" s="129">
        <v>88.546999999999997</v>
      </c>
      <c r="I342" s="130"/>
      <c r="J342" s="131">
        <f>ROUND(I342*H342,2)</f>
        <v>0</v>
      </c>
      <c r="K342" s="127" t="s">
        <v>845</v>
      </c>
      <c r="L342" s="33"/>
      <c r="M342" s="132" t="s">
        <v>3</v>
      </c>
      <c r="N342" s="133" t="s">
        <v>40</v>
      </c>
      <c r="P342" s="134">
        <f>O342*H342</f>
        <v>0</v>
      </c>
      <c r="Q342" s="134">
        <v>0</v>
      </c>
      <c r="R342" s="134">
        <f>Q342*H342</f>
        <v>0</v>
      </c>
      <c r="S342" s="134">
        <v>2.3720000000000001E-2</v>
      </c>
      <c r="T342" s="135">
        <f>S342*H342</f>
        <v>2.1003348399999999</v>
      </c>
      <c r="AR342" s="136" t="s">
        <v>171</v>
      </c>
      <c r="AT342" s="136" t="s">
        <v>124</v>
      </c>
      <c r="AU342" s="136" t="s">
        <v>77</v>
      </c>
      <c r="AY342" s="18" t="s">
        <v>122</v>
      </c>
      <c r="BE342" s="137">
        <f>IF(N342="základní",J342,0)</f>
        <v>0</v>
      </c>
      <c r="BF342" s="137">
        <f>IF(N342="snížená",J342,0)</f>
        <v>0</v>
      </c>
      <c r="BG342" s="137">
        <f>IF(N342="zákl. přenesená",J342,0)</f>
        <v>0</v>
      </c>
      <c r="BH342" s="137">
        <f>IF(N342="sníž. přenesená",J342,0)</f>
        <v>0</v>
      </c>
      <c r="BI342" s="137">
        <f>IF(N342="nulová",J342,0)</f>
        <v>0</v>
      </c>
      <c r="BJ342" s="18" t="s">
        <v>75</v>
      </c>
      <c r="BK342" s="137">
        <f>ROUND(I342*H342,2)</f>
        <v>0</v>
      </c>
      <c r="BL342" s="18" t="s">
        <v>171</v>
      </c>
      <c r="BM342" s="136" t="s">
        <v>488</v>
      </c>
    </row>
    <row r="343" spans="2:65" s="1" customFormat="1">
      <c r="B343" s="33"/>
      <c r="D343" s="138" t="s">
        <v>129</v>
      </c>
      <c r="F343" s="139" t="s">
        <v>489</v>
      </c>
      <c r="I343" s="140"/>
      <c r="L343" s="33"/>
      <c r="M343" s="141"/>
      <c r="T343" s="54"/>
      <c r="AT343" s="18" t="s">
        <v>129</v>
      </c>
      <c r="AU343" s="18" t="s">
        <v>77</v>
      </c>
    </row>
    <row r="344" spans="2:65" s="12" customFormat="1">
      <c r="B344" s="142"/>
      <c r="D344" s="143" t="s">
        <v>131</v>
      </c>
      <c r="E344" s="144" t="s">
        <v>3</v>
      </c>
      <c r="F344" s="145" t="s">
        <v>490</v>
      </c>
      <c r="H344" s="144" t="s">
        <v>3</v>
      </c>
      <c r="I344" s="146"/>
      <c r="L344" s="142"/>
      <c r="M344" s="147"/>
      <c r="T344" s="148"/>
      <c r="AT344" s="144" t="s">
        <v>131</v>
      </c>
      <c r="AU344" s="144" t="s">
        <v>77</v>
      </c>
      <c r="AV344" s="12" t="s">
        <v>75</v>
      </c>
      <c r="AW344" s="12" t="s">
        <v>133</v>
      </c>
      <c r="AX344" s="12" t="s">
        <v>69</v>
      </c>
      <c r="AY344" s="144" t="s">
        <v>122</v>
      </c>
    </row>
    <row r="345" spans="2:65" s="13" customFormat="1" ht="22.5">
      <c r="B345" s="149"/>
      <c r="D345" s="143" t="s">
        <v>131</v>
      </c>
      <c r="E345" s="150" t="s">
        <v>3</v>
      </c>
      <c r="F345" s="151" t="s">
        <v>259</v>
      </c>
      <c r="H345" s="152">
        <v>89.259999999999991</v>
      </c>
      <c r="I345" s="153"/>
      <c r="L345" s="149"/>
      <c r="M345" s="154"/>
      <c r="T345" s="155"/>
      <c r="AT345" s="150" t="s">
        <v>131</v>
      </c>
      <c r="AU345" s="150" t="s">
        <v>77</v>
      </c>
      <c r="AV345" s="13" t="s">
        <v>77</v>
      </c>
      <c r="AW345" s="13" t="s">
        <v>133</v>
      </c>
      <c r="AX345" s="13" t="s">
        <v>69</v>
      </c>
      <c r="AY345" s="150" t="s">
        <v>122</v>
      </c>
    </row>
    <row r="346" spans="2:65" s="13" customFormat="1">
      <c r="B346" s="149"/>
      <c r="D346" s="143" t="s">
        <v>131</v>
      </c>
      <c r="E346" s="150" t="s">
        <v>3</v>
      </c>
      <c r="F346" s="151" t="s">
        <v>260</v>
      </c>
      <c r="H346" s="152">
        <v>-0.96899999999999997</v>
      </c>
      <c r="I346" s="153"/>
      <c r="L346" s="149"/>
      <c r="M346" s="154"/>
      <c r="T346" s="155"/>
      <c r="AT346" s="150" t="s">
        <v>131</v>
      </c>
      <c r="AU346" s="150" t="s">
        <v>77</v>
      </c>
      <c r="AV346" s="13" t="s">
        <v>77</v>
      </c>
      <c r="AW346" s="13" t="s">
        <v>133</v>
      </c>
      <c r="AX346" s="13" t="s">
        <v>69</v>
      </c>
      <c r="AY346" s="150" t="s">
        <v>122</v>
      </c>
    </row>
    <row r="347" spans="2:65" s="13" customFormat="1">
      <c r="B347" s="149"/>
      <c r="D347" s="143" t="s">
        <v>131</v>
      </c>
      <c r="E347" s="150" t="s">
        <v>3</v>
      </c>
      <c r="F347" s="151" t="s">
        <v>261</v>
      </c>
      <c r="H347" s="152">
        <v>0.25609999999999999</v>
      </c>
      <c r="I347" s="153"/>
      <c r="L347" s="149"/>
      <c r="M347" s="154"/>
      <c r="T347" s="155"/>
      <c r="AT347" s="150" t="s">
        <v>131</v>
      </c>
      <c r="AU347" s="150" t="s">
        <v>77</v>
      </c>
      <c r="AV347" s="13" t="s">
        <v>77</v>
      </c>
      <c r="AW347" s="13" t="s">
        <v>133</v>
      </c>
      <c r="AX347" s="13" t="s">
        <v>69</v>
      </c>
      <c r="AY347" s="150" t="s">
        <v>122</v>
      </c>
    </row>
    <row r="348" spans="2:65" s="14" customFormat="1">
      <c r="B348" s="156"/>
      <c r="D348" s="143" t="s">
        <v>131</v>
      </c>
      <c r="E348" s="157" t="s">
        <v>3</v>
      </c>
      <c r="F348" s="158" t="s">
        <v>135</v>
      </c>
      <c r="H348" s="159">
        <v>88.5471</v>
      </c>
      <c r="I348" s="160"/>
      <c r="L348" s="156"/>
      <c r="M348" s="161"/>
      <c r="T348" s="162"/>
      <c r="AT348" s="157" t="s">
        <v>131</v>
      </c>
      <c r="AU348" s="157" t="s">
        <v>77</v>
      </c>
      <c r="AV348" s="14" t="s">
        <v>128</v>
      </c>
      <c r="AW348" s="14" t="s">
        <v>133</v>
      </c>
      <c r="AX348" s="14" t="s">
        <v>75</v>
      </c>
      <c r="AY348" s="157" t="s">
        <v>122</v>
      </c>
    </row>
    <row r="349" spans="2:65" s="11" customFormat="1" ht="22.9" customHeight="1">
      <c r="B349" s="112"/>
      <c r="D349" s="113" t="s">
        <v>68</v>
      </c>
      <c r="E349" s="122" t="s">
        <v>491</v>
      </c>
      <c r="F349" s="122" t="s">
        <v>492</v>
      </c>
      <c r="I349" s="115"/>
      <c r="J349" s="123">
        <f>BK349</f>
        <v>0</v>
      </c>
      <c r="L349" s="112"/>
      <c r="M349" s="117"/>
      <c r="P349" s="118">
        <f>SUM(P350:P371)</f>
        <v>0</v>
      </c>
      <c r="R349" s="118">
        <f>SUM(R350:R371)</f>
        <v>0</v>
      </c>
      <c r="T349" s="119">
        <f>SUM(T350:T371)</f>
        <v>0.106546</v>
      </c>
      <c r="AR349" s="113" t="s">
        <v>77</v>
      </c>
      <c r="AT349" s="120" t="s">
        <v>68</v>
      </c>
      <c r="AU349" s="120" t="s">
        <v>75</v>
      </c>
      <c r="AY349" s="113" t="s">
        <v>122</v>
      </c>
      <c r="BK349" s="121">
        <f>SUM(BK350:BK371)</f>
        <v>0</v>
      </c>
    </row>
    <row r="350" spans="2:65" s="1" customFormat="1" ht="24.2" customHeight="1">
      <c r="B350" s="124"/>
      <c r="C350" s="125" t="s">
        <v>321</v>
      </c>
      <c r="D350" s="125" t="s">
        <v>124</v>
      </c>
      <c r="E350" s="126" t="s">
        <v>493</v>
      </c>
      <c r="F350" s="127" t="s">
        <v>494</v>
      </c>
      <c r="G350" s="128" t="s">
        <v>183</v>
      </c>
      <c r="H350" s="129">
        <v>63.8</v>
      </c>
      <c r="I350" s="130"/>
      <c r="J350" s="131">
        <f>ROUND(I350*H350,2)</f>
        <v>0</v>
      </c>
      <c r="K350" s="127" t="s">
        <v>845</v>
      </c>
      <c r="L350" s="33"/>
      <c r="M350" s="132" t="s">
        <v>3</v>
      </c>
      <c r="N350" s="133" t="s">
        <v>40</v>
      </c>
      <c r="P350" s="134">
        <f>O350*H350</f>
        <v>0</v>
      </c>
      <c r="Q350" s="134">
        <v>0</v>
      </c>
      <c r="R350" s="134">
        <f>Q350*H350</f>
        <v>0</v>
      </c>
      <c r="S350" s="134">
        <v>1.67E-3</v>
      </c>
      <c r="T350" s="135">
        <f>S350*H350</f>
        <v>0.106546</v>
      </c>
      <c r="AR350" s="136" t="s">
        <v>171</v>
      </c>
      <c r="AT350" s="136" t="s">
        <v>124</v>
      </c>
      <c r="AU350" s="136" t="s">
        <v>77</v>
      </c>
      <c r="AY350" s="18" t="s">
        <v>122</v>
      </c>
      <c r="BE350" s="137">
        <f>IF(N350="základní",J350,0)</f>
        <v>0</v>
      </c>
      <c r="BF350" s="137">
        <f>IF(N350="snížená",J350,0)</f>
        <v>0</v>
      </c>
      <c r="BG350" s="137">
        <f>IF(N350="zákl. přenesená",J350,0)</f>
        <v>0</v>
      </c>
      <c r="BH350" s="137">
        <f>IF(N350="sníž. přenesená",J350,0)</f>
        <v>0</v>
      </c>
      <c r="BI350" s="137">
        <f>IF(N350="nulová",J350,0)</f>
        <v>0</v>
      </c>
      <c r="BJ350" s="18" t="s">
        <v>75</v>
      </c>
      <c r="BK350" s="137">
        <f>ROUND(I350*H350,2)</f>
        <v>0</v>
      </c>
      <c r="BL350" s="18" t="s">
        <v>171</v>
      </c>
      <c r="BM350" s="136" t="s">
        <v>495</v>
      </c>
    </row>
    <row r="351" spans="2:65" s="1" customFormat="1">
      <c r="B351" s="33"/>
      <c r="D351" s="138" t="s">
        <v>129</v>
      </c>
      <c r="F351" s="139" t="s">
        <v>496</v>
      </c>
      <c r="I351" s="140"/>
      <c r="L351" s="33"/>
      <c r="M351" s="141"/>
      <c r="T351" s="54"/>
      <c r="AT351" s="18" t="s">
        <v>129</v>
      </c>
      <c r="AU351" s="18" t="s">
        <v>77</v>
      </c>
    </row>
    <row r="352" spans="2:65" s="13" customFormat="1">
      <c r="B352" s="149"/>
      <c r="D352" s="143" t="s">
        <v>131</v>
      </c>
      <c r="E352" s="150" t="s">
        <v>3</v>
      </c>
      <c r="F352" s="151" t="s">
        <v>497</v>
      </c>
      <c r="H352" s="152">
        <v>51.52</v>
      </c>
      <c r="I352" s="153"/>
      <c r="L352" s="149"/>
      <c r="M352" s="154"/>
      <c r="T352" s="155"/>
      <c r="AT352" s="150" t="s">
        <v>131</v>
      </c>
      <c r="AU352" s="150" t="s">
        <v>77</v>
      </c>
      <c r="AV352" s="13" t="s">
        <v>77</v>
      </c>
      <c r="AW352" s="13" t="s">
        <v>133</v>
      </c>
      <c r="AX352" s="13" t="s">
        <v>69</v>
      </c>
      <c r="AY352" s="150" t="s">
        <v>122</v>
      </c>
    </row>
    <row r="353" spans="2:65" s="13" customFormat="1">
      <c r="B353" s="149"/>
      <c r="D353" s="143" t="s">
        <v>131</v>
      </c>
      <c r="E353" s="150" t="s">
        <v>3</v>
      </c>
      <c r="F353" s="151" t="s">
        <v>498</v>
      </c>
      <c r="H353" s="152">
        <v>7.76</v>
      </c>
      <c r="I353" s="153"/>
      <c r="L353" s="149"/>
      <c r="M353" s="154"/>
      <c r="T353" s="155"/>
      <c r="AT353" s="150" t="s">
        <v>131</v>
      </c>
      <c r="AU353" s="150" t="s">
        <v>77</v>
      </c>
      <c r="AV353" s="13" t="s">
        <v>77</v>
      </c>
      <c r="AW353" s="13" t="s">
        <v>133</v>
      </c>
      <c r="AX353" s="13" t="s">
        <v>69</v>
      </c>
      <c r="AY353" s="150" t="s">
        <v>122</v>
      </c>
    </row>
    <row r="354" spans="2:65" s="13" customFormat="1">
      <c r="B354" s="149"/>
      <c r="D354" s="143" t="s">
        <v>131</v>
      </c>
      <c r="E354" s="150" t="s">
        <v>3</v>
      </c>
      <c r="F354" s="151" t="s">
        <v>499</v>
      </c>
      <c r="H354" s="152">
        <v>2.6</v>
      </c>
      <c r="I354" s="153"/>
      <c r="L354" s="149"/>
      <c r="M354" s="154"/>
      <c r="T354" s="155"/>
      <c r="AT354" s="150" t="s">
        <v>131</v>
      </c>
      <c r="AU354" s="150" t="s">
        <v>77</v>
      </c>
      <c r="AV354" s="13" t="s">
        <v>77</v>
      </c>
      <c r="AW354" s="13" t="s">
        <v>133</v>
      </c>
      <c r="AX354" s="13" t="s">
        <v>69</v>
      </c>
      <c r="AY354" s="150" t="s">
        <v>122</v>
      </c>
    </row>
    <row r="355" spans="2:65" s="13" customFormat="1">
      <c r="B355" s="149"/>
      <c r="D355" s="143" t="s">
        <v>131</v>
      </c>
      <c r="E355" s="150" t="s">
        <v>3</v>
      </c>
      <c r="F355" s="151" t="s">
        <v>500</v>
      </c>
      <c r="H355" s="152">
        <v>1.92</v>
      </c>
      <c r="I355" s="153"/>
      <c r="L355" s="149"/>
      <c r="M355" s="154"/>
      <c r="T355" s="155"/>
      <c r="AT355" s="150" t="s">
        <v>131</v>
      </c>
      <c r="AU355" s="150" t="s">
        <v>77</v>
      </c>
      <c r="AV355" s="13" t="s">
        <v>77</v>
      </c>
      <c r="AW355" s="13" t="s">
        <v>133</v>
      </c>
      <c r="AX355" s="13" t="s">
        <v>69</v>
      </c>
      <c r="AY355" s="150" t="s">
        <v>122</v>
      </c>
    </row>
    <row r="356" spans="2:65" s="14" customFormat="1">
      <c r="B356" s="156"/>
      <c r="D356" s="143" t="s">
        <v>131</v>
      </c>
      <c r="E356" s="157" t="s">
        <v>3</v>
      </c>
      <c r="F356" s="158" t="s">
        <v>135</v>
      </c>
      <c r="H356" s="159">
        <v>63.800000000000004</v>
      </c>
      <c r="I356" s="160"/>
      <c r="L356" s="156"/>
      <c r="M356" s="161"/>
      <c r="T356" s="162"/>
      <c r="AT356" s="157" t="s">
        <v>131</v>
      </c>
      <c r="AU356" s="157" t="s">
        <v>77</v>
      </c>
      <c r="AV356" s="14" t="s">
        <v>128</v>
      </c>
      <c r="AW356" s="14" t="s">
        <v>133</v>
      </c>
      <c r="AX356" s="14" t="s">
        <v>75</v>
      </c>
      <c r="AY356" s="157" t="s">
        <v>122</v>
      </c>
    </row>
    <row r="357" spans="2:65" s="1" customFormat="1" ht="44.25" customHeight="1">
      <c r="B357" s="124"/>
      <c r="C357" s="125" t="s">
        <v>501</v>
      </c>
      <c r="D357" s="125" t="s">
        <v>124</v>
      </c>
      <c r="E357" s="126" t="s">
        <v>502</v>
      </c>
      <c r="F357" s="127" t="s">
        <v>503</v>
      </c>
      <c r="G357" s="128" t="s">
        <v>183</v>
      </c>
      <c r="H357" s="129">
        <v>61.2</v>
      </c>
      <c r="I357" s="130"/>
      <c r="J357" s="131">
        <f>ROUND(I357*H357,2)</f>
        <v>0</v>
      </c>
      <c r="K357" s="127" t="s">
        <v>3</v>
      </c>
      <c r="L357" s="33"/>
      <c r="M357" s="132" t="s">
        <v>3</v>
      </c>
      <c r="N357" s="133" t="s">
        <v>40</v>
      </c>
      <c r="P357" s="134">
        <f>O357*H357</f>
        <v>0</v>
      </c>
      <c r="Q357" s="134">
        <v>0</v>
      </c>
      <c r="R357" s="134">
        <f>Q357*H357</f>
        <v>0</v>
      </c>
      <c r="S357" s="134">
        <v>0</v>
      </c>
      <c r="T357" s="135">
        <f>S357*H357</f>
        <v>0</v>
      </c>
      <c r="AR357" s="136" t="s">
        <v>171</v>
      </c>
      <c r="AT357" s="136" t="s">
        <v>124</v>
      </c>
      <c r="AU357" s="136" t="s">
        <v>77</v>
      </c>
      <c r="AY357" s="18" t="s">
        <v>122</v>
      </c>
      <c r="BE357" s="137">
        <f>IF(N357="základní",J357,0)</f>
        <v>0</v>
      </c>
      <c r="BF357" s="137">
        <f>IF(N357="snížená",J357,0)</f>
        <v>0</v>
      </c>
      <c r="BG357" s="137">
        <f>IF(N357="zákl. přenesená",J357,0)</f>
        <v>0</v>
      </c>
      <c r="BH357" s="137">
        <f>IF(N357="sníž. přenesená",J357,0)</f>
        <v>0</v>
      </c>
      <c r="BI357" s="137">
        <f>IF(N357="nulová",J357,0)</f>
        <v>0</v>
      </c>
      <c r="BJ357" s="18" t="s">
        <v>75</v>
      </c>
      <c r="BK357" s="137">
        <f>ROUND(I357*H357,2)</f>
        <v>0</v>
      </c>
      <c r="BL357" s="18" t="s">
        <v>171</v>
      </c>
      <c r="BM357" s="136" t="s">
        <v>504</v>
      </c>
    </row>
    <row r="358" spans="2:65" s="13" customFormat="1">
      <c r="B358" s="149"/>
      <c r="D358" s="143" t="s">
        <v>131</v>
      </c>
      <c r="E358" s="150" t="s">
        <v>3</v>
      </c>
      <c r="F358" s="151" t="s">
        <v>497</v>
      </c>
      <c r="H358" s="152">
        <v>51.52</v>
      </c>
      <c r="I358" s="153"/>
      <c r="L358" s="149"/>
      <c r="M358" s="154"/>
      <c r="T358" s="155"/>
      <c r="AT358" s="150" t="s">
        <v>131</v>
      </c>
      <c r="AU358" s="150" t="s">
        <v>77</v>
      </c>
      <c r="AV358" s="13" t="s">
        <v>77</v>
      </c>
      <c r="AW358" s="13" t="s">
        <v>133</v>
      </c>
      <c r="AX358" s="13" t="s">
        <v>69</v>
      </c>
      <c r="AY358" s="150" t="s">
        <v>122</v>
      </c>
    </row>
    <row r="359" spans="2:65" s="13" customFormat="1">
      <c r="B359" s="149"/>
      <c r="D359" s="143" t="s">
        <v>131</v>
      </c>
      <c r="E359" s="150" t="s">
        <v>3</v>
      </c>
      <c r="F359" s="151" t="s">
        <v>498</v>
      </c>
      <c r="H359" s="152">
        <v>7.76</v>
      </c>
      <c r="I359" s="153"/>
      <c r="L359" s="149"/>
      <c r="M359" s="154"/>
      <c r="T359" s="155"/>
      <c r="AT359" s="150" t="s">
        <v>131</v>
      </c>
      <c r="AU359" s="150" t="s">
        <v>77</v>
      </c>
      <c r="AV359" s="13" t="s">
        <v>77</v>
      </c>
      <c r="AW359" s="13" t="s">
        <v>133</v>
      </c>
      <c r="AX359" s="13" t="s">
        <v>69</v>
      </c>
      <c r="AY359" s="150" t="s">
        <v>122</v>
      </c>
    </row>
    <row r="360" spans="2:65" s="13" customFormat="1">
      <c r="B360" s="149"/>
      <c r="D360" s="143" t="s">
        <v>131</v>
      </c>
      <c r="E360" s="150" t="s">
        <v>3</v>
      </c>
      <c r="F360" s="151" t="s">
        <v>500</v>
      </c>
      <c r="H360" s="152">
        <v>1.92</v>
      </c>
      <c r="I360" s="153"/>
      <c r="L360" s="149"/>
      <c r="M360" s="154"/>
      <c r="T360" s="155"/>
      <c r="AT360" s="150" t="s">
        <v>131</v>
      </c>
      <c r="AU360" s="150" t="s">
        <v>77</v>
      </c>
      <c r="AV360" s="13" t="s">
        <v>77</v>
      </c>
      <c r="AW360" s="13" t="s">
        <v>133</v>
      </c>
      <c r="AX360" s="13" t="s">
        <v>69</v>
      </c>
      <c r="AY360" s="150" t="s">
        <v>122</v>
      </c>
    </row>
    <row r="361" spans="2:65" s="14" customFormat="1">
      <c r="B361" s="156"/>
      <c r="D361" s="143" t="s">
        <v>131</v>
      </c>
      <c r="E361" s="157" t="s">
        <v>3</v>
      </c>
      <c r="F361" s="158" t="s">
        <v>135</v>
      </c>
      <c r="H361" s="159">
        <v>61.2</v>
      </c>
      <c r="I361" s="160"/>
      <c r="L361" s="156"/>
      <c r="M361" s="161"/>
      <c r="T361" s="162"/>
      <c r="AT361" s="157" t="s">
        <v>131</v>
      </c>
      <c r="AU361" s="157" t="s">
        <v>77</v>
      </c>
      <c r="AV361" s="14" t="s">
        <v>128</v>
      </c>
      <c r="AW361" s="14" t="s">
        <v>133</v>
      </c>
      <c r="AX361" s="14" t="s">
        <v>75</v>
      </c>
      <c r="AY361" s="157" t="s">
        <v>122</v>
      </c>
    </row>
    <row r="362" spans="2:65" s="1" customFormat="1" ht="49.15" customHeight="1">
      <c r="B362" s="124"/>
      <c r="C362" s="125" t="s">
        <v>325</v>
      </c>
      <c r="D362" s="125" t="s">
        <v>124</v>
      </c>
      <c r="E362" s="126" t="s">
        <v>505</v>
      </c>
      <c r="F362" s="127" t="s">
        <v>506</v>
      </c>
      <c r="G362" s="128" t="s">
        <v>183</v>
      </c>
      <c r="H362" s="129">
        <v>2.6</v>
      </c>
      <c r="I362" s="130"/>
      <c r="J362" s="131">
        <f>ROUND(I362*H362,2)</f>
        <v>0</v>
      </c>
      <c r="K362" s="127" t="s">
        <v>3</v>
      </c>
      <c r="L362" s="33"/>
      <c r="M362" s="132" t="s">
        <v>3</v>
      </c>
      <c r="N362" s="133" t="s">
        <v>40</v>
      </c>
      <c r="P362" s="134">
        <f>O362*H362</f>
        <v>0</v>
      </c>
      <c r="Q362" s="134">
        <v>0</v>
      </c>
      <c r="R362" s="134">
        <f>Q362*H362</f>
        <v>0</v>
      </c>
      <c r="S362" s="134">
        <v>0</v>
      </c>
      <c r="T362" s="135">
        <f>S362*H362</f>
        <v>0</v>
      </c>
      <c r="AR362" s="136" t="s">
        <v>171</v>
      </c>
      <c r="AT362" s="136" t="s">
        <v>124</v>
      </c>
      <c r="AU362" s="136" t="s">
        <v>77</v>
      </c>
      <c r="AY362" s="18" t="s">
        <v>122</v>
      </c>
      <c r="BE362" s="137">
        <f>IF(N362="základní",J362,0)</f>
        <v>0</v>
      </c>
      <c r="BF362" s="137">
        <f>IF(N362="snížená",J362,0)</f>
        <v>0</v>
      </c>
      <c r="BG362" s="137">
        <f>IF(N362="zákl. přenesená",J362,0)</f>
        <v>0</v>
      </c>
      <c r="BH362" s="137">
        <f>IF(N362="sníž. přenesená",J362,0)</f>
        <v>0</v>
      </c>
      <c r="BI362" s="137">
        <f>IF(N362="nulová",J362,0)</f>
        <v>0</v>
      </c>
      <c r="BJ362" s="18" t="s">
        <v>75</v>
      </c>
      <c r="BK362" s="137">
        <f>ROUND(I362*H362,2)</f>
        <v>0</v>
      </c>
      <c r="BL362" s="18" t="s">
        <v>171</v>
      </c>
      <c r="BM362" s="136" t="s">
        <v>507</v>
      </c>
    </row>
    <row r="363" spans="2:65" s="13" customFormat="1">
      <c r="B363" s="149"/>
      <c r="D363" s="143" t="s">
        <v>131</v>
      </c>
      <c r="E363" s="150" t="s">
        <v>3</v>
      </c>
      <c r="F363" s="151" t="s">
        <v>499</v>
      </c>
      <c r="H363" s="152">
        <v>2.6</v>
      </c>
      <c r="I363" s="153"/>
      <c r="L363" s="149"/>
      <c r="M363" s="154"/>
      <c r="T363" s="155"/>
      <c r="AT363" s="150" t="s">
        <v>131</v>
      </c>
      <c r="AU363" s="150" t="s">
        <v>77</v>
      </c>
      <c r="AV363" s="13" t="s">
        <v>77</v>
      </c>
      <c r="AW363" s="13" t="s">
        <v>133</v>
      </c>
      <c r="AX363" s="13" t="s">
        <v>69</v>
      </c>
      <c r="AY363" s="150" t="s">
        <v>122</v>
      </c>
    </row>
    <row r="364" spans="2:65" s="14" customFormat="1">
      <c r="B364" s="156"/>
      <c r="D364" s="143" t="s">
        <v>131</v>
      </c>
      <c r="E364" s="157" t="s">
        <v>3</v>
      </c>
      <c r="F364" s="158" t="s">
        <v>135</v>
      </c>
      <c r="H364" s="159">
        <v>2.6</v>
      </c>
      <c r="I364" s="160"/>
      <c r="L364" s="156"/>
      <c r="M364" s="161"/>
      <c r="T364" s="162"/>
      <c r="AT364" s="157" t="s">
        <v>131</v>
      </c>
      <c r="AU364" s="157" t="s">
        <v>77</v>
      </c>
      <c r="AV364" s="14" t="s">
        <v>128</v>
      </c>
      <c r="AW364" s="14" t="s">
        <v>133</v>
      </c>
      <c r="AX364" s="14" t="s">
        <v>75</v>
      </c>
      <c r="AY364" s="157" t="s">
        <v>122</v>
      </c>
    </row>
    <row r="365" spans="2:65" s="1" customFormat="1" ht="37.9" customHeight="1">
      <c r="B365" s="124"/>
      <c r="C365" s="125" t="s">
        <v>508</v>
      </c>
      <c r="D365" s="125" t="s">
        <v>124</v>
      </c>
      <c r="E365" s="126" t="s">
        <v>509</v>
      </c>
      <c r="F365" s="127" t="s">
        <v>510</v>
      </c>
      <c r="G365" s="128" t="s">
        <v>183</v>
      </c>
      <c r="H365" s="129">
        <v>26.49</v>
      </c>
      <c r="I365" s="130"/>
      <c r="J365" s="131">
        <f>ROUND(I365*H365,2)</f>
        <v>0</v>
      </c>
      <c r="K365" s="127" t="s">
        <v>3</v>
      </c>
      <c r="L365" s="33"/>
      <c r="M365" s="132" t="s">
        <v>3</v>
      </c>
      <c r="N365" s="133" t="s">
        <v>40</v>
      </c>
      <c r="P365" s="134">
        <f>O365*H365</f>
        <v>0</v>
      </c>
      <c r="Q365" s="134">
        <v>0</v>
      </c>
      <c r="R365" s="134">
        <f>Q365*H365</f>
        <v>0</v>
      </c>
      <c r="S365" s="134">
        <v>0</v>
      </c>
      <c r="T365" s="135">
        <f>S365*H365</f>
        <v>0</v>
      </c>
      <c r="AR365" s="136" t="s">
        <v>171</v>
      </c>
      <c r="AT365" s="136" t="s">
        <v>124</v>
      </c>
      <c r="AU365" s="136" t="s">
        <v>77</v>
      </c>
      <c r="AY365" s="18" t="s">
        <v>122</v>
      </c>
      <c r="BE365" s="137">
        <f>IF(N365="základní",J365,0)</f>
        <v>0</v>
      </c>
      <c r="BF365" s="137">
        <f>IF(N365="snížená",J365,0)</f>
        <v>0</v>
      </c>
      <c r="BG365" s="137">
        <f>IF(N365="zákl. přenesená",J365,0)</f>
        <v>0</v>
      </c>
      <c r="BH365" s="137">
        <f>IF(N365="sníž. přenesená",J365,0)</f>
        <v>0</v>
      </c>
      <c r="BI365" s="137">
        <f>IF(N365="nulová",J365,0)</f>
        <v>0</v>
      </c>
      <c r="BJ365" s="18" t="s">
        <v>75</v>
      </c>
      <c r="BK365" s="137">
        <f>ROUND(I365*H365,2)</f>
        <v>0</v>
      </c>
      <c r="BL365" s="18" t="s">
        <v>171</v>
      </c>
      <c r="BM365" s="136" t="s">
        <v>511</v>
      </c>
    </row>
    <row r="366" spans="2:65" s="12" customFormat="1">
      <c r="B366" s="142"/>
      <c r="D366" s="143" t="s">
        <v>131</v>
      </c>
      <c r="E366" s="144" t="s">
        <v>3</v>
      </c>
      <c r="F366" s="145" t="s">
        <v>512</v>
      </c>
      <c r="H366" s="144" t="s">
        <v>3</v>
      </c>
      <c r="I366" s="146"/>
      <c r="L366" s="142"/>
      <c r="M366" s="147"/>
      <c r="T366" s="148"/>
      <c r="AT366" s="144" t="s">
        <v>131</v>
      </c>
      <c r="AU366" s="144" t="s">
        <v>77</v>
      </c>
      <c r="AV366" s="12" t="s">
        <v>75</v>
      </c>
      <c r="AW366" s="12" t="s">
        <v>133</v>
      </c>
      <c r="AX366" s="12" t="s">
        <v>69</v>
      </c>
      <c r="AY366" s="144" t="s">
        <v>122</v>
      </c>
    </row>
    <row r="367" spans="2:65" s="13" customFormat="1">
      <c r="B367" s="149"/>
      <c r="D367" s="143" t="s">
        <v>131</v>
      </c>
      <c r="E367" s="150" t="s">
        <v>3</v>
      </c>
      <c r="F367" s="151" t="s">
        <v>513</v>
      </c>
      <c r="H367" s="152">
        <v>26.49</v>
      </c>
      <c r="I367" s="153"/>
      <c r="L367" s="149"/>
      <c r="M367" s="154"/>
      <c r="T367" s="155"/>
      <c r="AT367" s="150" t="s">
        <v>131</v>
      </c>
      <c r="AU367" s="150" t="s">
        <v>77</v>
      </c>
      <c r="AV367" s="13" t="s">
        <v>77</v>
      </c>
      <c r="AW367" s="13" t="s">
        <v>133</v>
      </c>
      <c r="AX367" s="13" t="s">
        <v>69</v>
      </c>
      <c r="AY367" s="150" t="s">
        <v>122</v>
      </c>
    </row>
    <row r="368" spans="2:65" s="14" customFormat="1">
      <c r="B368" s="156"/>
      <c r="D368" s="143" t="s">
        <v>131</v>
      </c>
      <c r="E368" s="157" t="s">
        <v>3</v>
      </c>
      <c r="F368" s="158" t="s">
        <v>135</v>
      </c>
      <c r="H368" s="159">
        <v>26.49</v>
      </c>
      <c r="I368" s="160"/>
      <c r="L368" s="156"/>
      <c r="M368" s="161"/>
      <c r="T368" s="162"/>
      <c r="AT368" s="157" t="s">
        <v>131</v>
      </c>
      <c r="AU368" s="157" t="s">
        <v>77</v>
      </c>
      <c r="AV368" s="14" t="s">
        <v>128</v>
      </c>
      <c r="AW368" s="14" t="s">
        <v>133</v>
      </c>
      <c r="AX368" s="14" t="s">
        <v>75</v>
      </c>
      <c r="AY368" s="157" t="s">
        <v>122</v>
      </c>
    </row>
    <row r="369" spans="2:65" s="1" customFormat="1" ht="24.2" customHeight="1">
      <c r="B369" s="124"/>
      <c r="C369" s="125" t="s">
        <v>333</v>
      </c>
      <c r="D369" s="125" t="s">
        <v>124</v>
      </c>
      <c r="E369" s="126" t="s">
        <v>514</v>
      </c>
      <c r="F369" s="127" t="s">
        <v>515</v>
      </c>
      <c r="G369" s="128" t="s">
        <v>242</v>
      </c>
      <c r="H369" s="129">
        <v>1</v>
      </c>
      <c r="I369" s="130"/>
      <c r="J369" s="131">
        <f>ROUND(I369*H369,2)</f>
        <v>0</v>
      </c>
      <c r="K369" s="127" t="s">
        <v>3</v>
      </c>
      <c r="L369" s="33"/>
      <c r="M369" s="132" t="s">
        <v>3</v>
      </c>
      <c r="N369" s="133" t="s">
        <v>40</v>
      </c>
      <c r="P369" s="134">
        <f>O369*H369</f>
        <v>0</v>
      </c>
      <c r="Q369" s="134">
        <v>0</v>
      </c>
      <c r="R369" s="134">
        <f>Q369*H369</f>
        <v>0</v>
      </c>
      <c r="S369" s="134">
        <v>0</v>
      </c>
      <c r="T369" s="135">
        <f>S369*H369</f>
        <v>0</v>
      </c>
      <c r="AR369" s="136" t="s">
        <v>171</v>
      </c>
      <c r="AT369" s="136" t="s">
        <v>124</v>
      </c>
      <c r="AU369" s="136" t="s">
        <v>77</v>
      </c>
      <c r="AY369" s="18" t="s">
        <v>122</v>
      </c>
      <c r="BE369" s="137">
        <f>IF(N369="základní",J369,0)</f>
        <v>0</v>
      </c>
      <c r="BF369" s="137">
        <f>IF(N369="snížená",J369,0)</f>
        <v>0</v>
      </c>
      <c r="BG369" s="137">
        <f>IF(N369="zákl. přenesená",J369,0)</f>
        <v>0</v>
      </c>
      <c r="BH369" s="137">
        <f>IF(N369="sníž. přenesená",J369,0)</f>
        <v>0</v>
      </c>
      <c r="BI369" s="137">
        <f>IF(N369="nulová",J369,0)</f>
        <v>0</v>
      </c>
      <c r="BJ369" s="18" t="s">
        <v>75</v>
      </c>
      <c r="BK369" s="137">
        <f>ROUND(I369*H369,2)</f>
        <v>0</v>
      </c>
      <c r="BL369" s="18" t="s">
        <v>171</v>
      </c>
      <c r="BM369" s="136" t="s">
        <v>516</v>
      </c>
    </row>
    <row r="370" spans="2:65" s="1" customFormat="1" ht="44.25" customHeight="1">
      <c r="B370" s="124"/>
      <c r="C370" s="125" t="s">
        <v>517</v>
      </c>
      <c r="D370" s="125" t="s">
        <v>124</v>
      </c>
      <c r="E370" s="126" t="s">
        <v>518</v>
      </c>
      <c r="F370" s="127" t="s">
        <v>519</v>
      </c>
      <c r="G370" s="128" t="s">
        <v>460</v>
      </c>
      <c r="H370" s="181"/>
      <c r="I370" s="130"/>
      <c r="J370" s="131">
        <f>ROUND(I370*H370,2)</f>
        <v>0</v>
      </c>
      <c r="K370" s="127" t="s">
        <v>845</v>
      </c>
      <c r="L370" s="33"/>
      <c r="M370" s="132" t="s">
        <v>3</v>
      </c>
      <c r="N370" s="133" t="s">
        <v>40</v>
      </c>
      <c r="P370" s="134">
        <f>O370*H370</f>
        <v>0</v>
      </c>
      <c r="Q370" s="134">
        <v>0</v>
      </c>
      <c r="R370" s="134">
        <f>Q370*H370</f>
        <v>0</v>
      </c>
      <c r="S370" s="134">
        <v>0</v>
      </c>
      <c r="T370" s="135">
        <f>S370*H370</f>
        <v>0</v>
      </c>
      <c r="AR370" s="136" t="s">
        <v>171</v>
      </c>
      <c r="AT370" s="136" t="s">
        <v>124</v>
      </c>
      <c r="AU370" s="136" t="s">
        <v>77</v>
      </c>
      <c r="AY370" s="18" t="s">
        <v>122</v>
      </c>
      <c r="BE370" s="137">
        <f>IF(N370="základní",J370,0)</f>
        <v>0</v>
      </c>
      <c r="BF370" s="137">
        <f>IF(N370="snížená",J370,0)</f>
        <v>0</v>
      </c>
      <c r="BG370" s="137">
        <f>IF(N370="zákl. přenesená",J370,0)</f>
        <v>0</v>
      </c>
      <c r="BH370" s="137">
        <f>IF(N370="sníž. přenesená",J370,0)</f>
        <v>0</v>
      </c>
      <c r="BI370" s="137">
        <f>IF(N370="nulová",J370,0)</f>
        <v>0</v>
      </c>
      <c r="BJ370" s="18" t="s">
        <v>75</v>
      </c>
      <c r="BK370" s="137">
        <f>ROUND(I370*H370,2)</f>
        <v>0</v>
      </c>
      <c r="BL370" s="18" t="s">
        <v>171</v>
      </c>
      <c r="BM370" s="136" t="s">
        <v>520</v>
      </c>
    </row>
    <row r="371" spans="2:65" s="1" customFormat="1">
      <c r="B371" s="33"/>
      <c r="D371" s="138" t="s">
        <v>129</v>
      </c>
      <c r="F371" s="139" t="s">
        <v>521</v>
      </c>
      <c r="I371" s="140"/>
      <c r="L371" s="33"/>
      <c r="M371" s="141"/>
      <c r="T371" s="54"/>
      <c r="AT371" s="18" t="s">
        <v>129</v>
      </c>
      <c r="AU371" s="18" t="s">
        <v>77</v>
      </c>
    </row>
    <row r="372" spans="2:65" s="11" customFormat="1" ht="22.9" customHeight="1">
      <c r="B372" s="112"/>
      <c r="D372" s="113" t="s">
        <v>68</v>
      </c>
      <c r="E372" s="122" t="s">
        <v>522</v>
      </c>
      <c r="F372" s="122" t="s">
        <v>523</v>
      </c>
      <c r="I372" s="115"/>
      <c r="J372" s="123">
        <f>BK372</f>
        <v>0</v>
      </c>
      <c r="L372" s="112"/>
      <c r="M372" s="117"/>
      <c r="P372" s="118">
        <f>SUM(P373:P416)</f>
        <v>0</v>
      </c>
      <c r="R372" s="118">
        <f>SUM(R373:R416)</f>
        <v>0.191212096405</v>
      </c>
      <c r="T372" s="119">
        <f>SUM(T373:T416)</f>
        <v>0.316</v>
      </c>
      <c r="AR372" s="113" t="s">
        <v>77</v>
      </c>
      <c r="AT372" s="120" t="s">
        <v>68</v>
      </c>
      <c r="AU372" s="120" t="s">
        <v>75</v>
      </c>
      <c r="AY372" s="113" t="s">
        <v>122</v>
      </c>
      <c r="BK372" s="121">
        <f>SUM(BK373:BK416)</f>
        <v>0</v>
      </c>
    </row>
    <row r="373" spans="2:65" s="1" customFormat="1" ht="33" customHeight="1">
      <c r="B373" s="124"/>
      <c r="C373" s="125" t="s">
        <v>337</v>
      </c>
      <c r="D373" s="125" t="s">
        <v>124</v>
      </c>
      <c r="E373" s="126" t="s">
        <v>524</v>
      </c>
      <c r="F373" s="127" t="s">
        <v>525</v>
      </c>
      <c r="G373" s="128" t="s">
        <v>310</v>
      </c>
      <c r="H373" s="129">
        <v>10</v>
      </c>
      <c r="I373" s="130"/>
      <c r="J373" s="131">
        <f>ROUND(I373*H373,2)</f>
        <v>0</v>
      </c>
      <c r="K373" s="127" t="s">
        <v>845</v>
      </c>
      <c r="L373" s="33"/>
      <c r="M373" s="132" t="s">
        <v>3</v>
      </c>
      <c r="N373" s="133" t="s">
        <v>40</v>
      </c>
      <c r="P373" s="134">
        <f>O373*H373</f>
        <v>0</v>
      </c>
      <c r="Q373" s="134">
        <v>0</v>
      </c>
      <c r="R373" s="134">
        <f>Q373*H373</f>
        <v>0</v>
      </c>
      <c r="S373" s="134">
        <v>4.0000000000000001E-3</v>
      </c>
      <c r="T373" s="135">
        <f>S373*H373</f>
        <v>0.04</v>
      </c>
      <c r="AR373" s="136" t="s">
        <v>171</v>
      </c>
      <c r="AT373" s="136" t="s">
        <v>124</v>
      </c>
      <c r="AU373" s="136" t="s">
        <v>77</v>
      </c>
      <c r="AY373" s="18" t="s">
        <v>122</v>
      </c>
      <c r="BE373" s="137">
        <f>IF(N373="základní",J373,0)</f>
        <v>0</v>
      </c>
      <c r="BF373" s="137">
        <f>IF(N373="snížená",J373,0)</f>
        <v>0</v>
      </c>
      <c r="BG373" s="137">
        <f>IF(N373="zákl. přenesená",J373,0)</f>
        <v>0</v>
      </c>
      <c r="BH373" s="137">
        <f>IF(N373="sníž. přenesená",J373,0)</f>
        <v>0</v>
      </c>
      <c r="BI373" s="137">
        <f>IF(N373="nulová",J373,0)</f>
        <v>0</v>
      </c>
      <c r="BJ373" s="18" t="s">
        <v>75</v>
      </c>
      <c r="BK373" s="137">
        <f>ROUND(I373*H373,2)</f>
        <v>0</v>
      </c>
      <c r="BL373" s="18" t="s">
        <v>171</v>
      </c>
      <c r="BM373" s="136" t="s">
        <v>526</v>
      </c>
    </row>
    <row r="374" spans="2:65" s="1" customFormat="1">
      <c r="B374" s="33"/>
      <c r="D374" s="138" t="s">
        <v>129</v>
      </c>
      <c r="F374" s="139" t="s">
        <v>527</v>
      </c>
      <c r="I374" s="140"/>
      <c r="L374" s="33"/>
      <c r="M374" s="141"/>
      <c r="T374" s="54"/>
      <c r="AT374" s="18" t="s">
        <v>129</v>
      </c>
      <c r="AU374" s="18" t="s">
        <v>77</v>
      </c>
    </row>
    <row r="375" spans="2:65" s="1" customFormat="1" ht="37.9" customHeight="1">
      <c r="B375" s="124"/>
      <c r="C375" s="125" t="s">
        <v>528</v>
      </c>
      <c r="D375" s="125" t="s">
        <v>124</v>
      </c>
      <c r="E375" s="126" t="s">
        <v>529</v>
      </c>
      <c r="F375" s="127" t="s">
        <v>530</v>
      </c>
      <c r="G375" s="128" t="s">
        <v>310</v>
      </c>
      <c r="H375" s="129">
        <v>46</v>
      </c>
      <c r="I375" s="130"/>
      <c r="J375" s="131">
        <f>ROUND(I375*H375,2)</f>
        <v>0</v>
      </c>
      <c r="K375" s="127" t="s">
        <v>845</v>
      </c>
      <c r="L375" s="33"/>
      <c r="M375" s="132" t="s">
        <v>3</v>
      </c>
      <c r="N375" s="133" t="s">
        <v>40</v>
      </c>
      <c r="P375" s="134">
        <f>O375*H375</f>
        <v>0</v>
      </c>
      <c r="Q375" s="134">
        <v>0</v>
      </c>
      <c r="R375" s="134">
        <f>Q375*H375</f>
        <v>0</v>
      </c>
      <c r="S375" s="134">
        <v>6.0000000000000001E-3</v>
      </c>
      <c r="T375" s="135">
        <f>S375*H375</f>
        <v>0.27600000000000002</v>
      </c>
      <c r="AR375" s="136" t="s">
        <v>171</v>
      </c>
      <c r="AT375" s="136" t="s">
        <v>124</v>
      </c>
      <c r="AU375" s="136" t="s">
        <v>77</v>
      </c>
      <c r="AY375" s="18" t="s">
        <v>122</v>
      </c>
      <c r="BE375" s="137">
        <f>IF(N375="základní",J375,0)</f>
        <v>0</v>
      </c>
      <c r="BF375" s="137">
        <f>IF(N375="snížená",J375,0)</f>
        <v>0</v>
      </c>
      <c r="BG375" s="137">
        <f>IF(N375="zákl. přenesená",J375,0)</f>
        <v>0</v>
      </c>
      <c r="BH375" s="137">
        <f>IF(N375="sníž. přenesená",J375,0)</f>
        <v>0</v>
      </c>
      <c r="BI375" s="137">
        <f>IF(N375="nulová",J375,0)</f>
        <v>0</v>
      </c>
      <c r="BJ375" s="18" t="s">
        <v>75</v>
      </c>
      <c r="BK375" s="137">
        <f>ROUND(I375*H375,2)</f>
        <v>0</v>
      </c>
      <c r="BL375" s="18" t="s">
        <v>171</v>
      </c>
      <c r="BM375" s="136" t="s">
        <v>531</v>
      </c>
    </row>
    <row r="376" spans="2:65" s="1" customFormat="1">
      <c r="B376" s="33"/>
      <c r="D376" s="138" t="s">
        <v>129</v>
      </c>
      <c r="F376" s="139" t="s">
        <v>532</v>
      </c>
      <c r="I376" s="140"/>
      <c r="L376" s="33"/>
      <c r="M376" s="141"/>
      <c r="T376" s="54"/>
      <c r="AT376" s="18" t="s">
        <v>129</v>
      </c>
      <c r="AU376" s="18" t="s">
        <v>77</v>
      </c>
    </row>
    <row r="377" spans="2:65" s="1" customFormat="1" ht="33" customHeight="1">
      <c r="B377" s="124"/>
      <c r="C377" s="125" t="s">
        <v>344</v>
      </c>
      <c r="D377" s="125" t="s">
        <v>124</v>
      </c>
      <c r="E377" s="126" t="s">
        <v>533</v>
      </c>
      <c r="F377" s="127" t="s">
        <v>534</v>
      </c>
      <c r="G377" s="128" t="s">
        <v>127</v>
      </c>
      <c r="H377" s="129">
        <v>10.786</v>
      </c>
      <c r="I377" s="130"/>
      <c r="J377" s="131">
        <f>ROUND(I377*H377,2)</f>
        <v>0</v>
      </c>
      <c r="K377" s="127" t="s">
        <v>845</v>
      </c>
      <c r="L377" s="33"/>
      <c r="M377" s="132" t="s">
        <v>3</v>
      </c>
      <c r="N377" s="133" t="s">
        <v>40</v>
      </c>
      <c r="P377" s="134">
        <f>O377*H377</f>
        <v>0</v>
      </c>
      <c r="Q377" s="134">
        <v>2.7141250000000002E-4</v>
      </c>
      <c r="R377" s="134">
        <f>Q377*H377</f>
        <v>2.9274552250000002E-3</v>
      </c>
      <c r="S377" s="134">
        <v>0</v>
      </c>
      <c r="T377" s="135">
        <f>S377*H377</f>
        <v>0</v>
      </c>
      <c r="AR377" s="136" t="s">
        <v>171</v>
      </c>
      <c r="AT377" s="136" t="s">
        <v>124</v>
      </c>
      <c r="AU377" s="136" t="s">
        <v>77</v>
      </c>
      <c r="AY377" s="18" t="s">
        <v>122</v>
      </c>
      <c r="BE377" s="137">
        <f>IF(N377="základní",J377,0)</f>
        <v>0</v>
      </c>
      <c r="BF377" s="137">
        <f>IF(N377="snížená",J377,0)</f>
        <v>0</v>
      </c>
      <c r="BG377" s="137">
        <f>IF(N377="zákl. přenesená",J377,0)</f>
        <v>0</v>
      </c>
      <c r="BH377" s="137">
        <f>IF(N377="sníž. přenesená",J377,0)</f>
        <v>0</v>
      </c>
      <c r="BI377" s="137">
        <f>IF(N377="nulová",J377,0)</f>
        <v>0</v>
      </c>
      <c r="BJ377" s="18" t="s">
        <v>75</v>
      </c>
      <c r="BK377" s="137">
        <f>ROUND(I377*H377,2)</f>
        <v>0</v>
      </c>
      <c r="BL377" s="18" t="s">
        <v>171</v>
      </c>
      <c r="BM377" s="136" t="s">
        <v>535</v>
      </c>
    </row>
    <row r="378" spans="2:65" s="1" customFormat="1">
      <c r="B378" s="33"/>
      <c r="D378" s="138" t="s">
        <v>129</v>
      </c>
      <c r="F378" s="139" t="s">
        <v>536</v>
      </c>
      <c r="I378" s="140"/>
      <c r="L378" s="33"/>
      <c r="M378" s="141"/>
      <c r="T378" s="54"/>
      <c r="AT378" s="18" t="s">
        <v>129</v>
      </c>
      <c r="AU378" s="18" t="s">
        <v>77</v>
      </c>
    </row>
    <row r="379" spans="2:65" s="13" customFormat="1">
      <c r="B379" s="149"/>
      <c r="D379" s="143" t="s">
        <v>131</v>
      </c>
      <c r="E379" s="150" t="s">
        <v>3</v>
      </c>
      <c r="F379" s="151" t="s">
        <v>537</v>
      </c>
      <c r="H379" s="152">
        <v>10.786399999999999</v>
      </c>
      <c r="I379" s="153"/>
      <c r="L379" s="149"/>
      <c r="M379" s="154"/>
      <c r="T379" s="155"/>
      <c r="AT379" s="150" t="s">
        <v>131</v>
      </c>
      <c r="AU379" s="150" t="s">
        <v>77</v>
      </c>
      <c r="AV379" s="13" t="s">
        <v>77</v>
      </c>
      <c r="AW379" s="13" t="s">
        <v>133</v>
      </c>
      <c r="AX379" s="13" t="s">
        <v>69</v>
      </c>
      <c r="AY379" s="150" t="s">
        <v>122</v>
      </c>
    </row>
    <row r="380" spans="2:65" s="14" customFormat="1">
      <c r="B380" s="156"/>
      <c r="D380" s="143" t="s">
        <v>131</v>
      </c>
      <c r="E380" s="157" t="s">
        <v>3</v>
      </c>
      <c r="F380" s="158" t="s">
        <v>135</v>
      </c>
      <c r="H380" s="159">
        <v>10.786399999999999</v>
      </c>
      <c r="I380" s="160"/>
      <c r="L380" s="156"/>
      <c r="M380" s="161"/>
      <c r="T380" s="162"/>
      <c r="AT380" s="157" t="s">
        <v>131</v>
      </c>
      <c r="AU380" s="157" t="s">
        <v>77</v>
      </c>
      <c r="AV380" s="14" t="s">
        <v>128</v>
      </c>
      <c r="AW380" s="14" t="s">
        <v>133</v>
      </c>
      <c r="AX380" s="14" t="s">
        <v>75</v>
      </c>
      <c r="AY380" s="157" t="s">
        <v>122</v>
      </c>
    </row>
    <row r="381" spans="2:65" s="1" customFormat="1" ht="33" customHeight="1">
      <c r="B381" s="124"/>
      <c r="C381" s="125" t="s">
        <v>538</v>
      </c>
      <c r="D381" s="125" t="s">
        <v>124</v>
      </c>
      <c r="E381" s="126" t="s">
        <v>539</v>
      </c>
      <c r="F381" s="127" t="s">
        <v>540</v>
      </c>
      <c r="G381" s="128" t="s">
        <v>127</v>
      </c>
      <c r="H381" s="129">
        <v>80.370999999999995</v>
      </c>
      <c r="I381" s="130"/>
      <c r="J381" s="131">
        <f>ROUND(I381*H381,2)</f>
        <v>0</v>
      </c>
      <c r="K381" s="127" t="s">
        <v>845</v>
      </c>
      <c r="L381" s="33"/>
      <c r="M381" s="132" t="s">
        <v>3</v>
      </c>
      <c r="N381" s="133" t="s">
        <v>40</v>
      </c>
      <c r="P381" s="134">
        <f>O381*H381</f>
        <v>0</v>
      </c>
      <c r="Q381" s="134">
        <v>2.7615000000000002E-4</v>
      </c>
      <c r="R381" s="134">
        <f>Q381*H381</f>
        <v>2.2194451649999999E-2</v>
      </c>
      <c r="S381" s="134">
        <v>0</v>
      </c>
      <c r="T381" s="135">
        <f>S381*H381</f>
        <v>0</v>
      </c>
      <c r="AR381" s="136" t="s">
        <v>171</v>
      </c>
      <c r="AT381" s="136" t="s">
        <v>124</v>
      </c>
      <c r="AU381" s="136" t="s">
        <v>77</v>
      </c>
      <c r="AY381" s="18" t="s">
        <v>122</v>
      </c>
      <c r="BE381" s="137">
        <f>IF(N381="základní",J381,0)</f>
        <v>0</v>
      </c>
      <c r="BF381" s="137">
        <f>IF(N381="snížená",J381,0)</f>
        <v>0</v>
      </c>
      <c r="BG381" s="137">
        <f>IF(N381="zákl. přenesená",J381,0)</f>
        <v>0</v>
      </c>
      <c r="BH381" s="137">
        <f>IF(N381="sníž. přenesená",J381,0)</f>
        <v>0</v>
      </c>
      <c r="BI381" s="137">
        <f>IF(N381="nulová",J381,0)</f>
        <v>0</v>
      </c>
      <c r="BJ381" s="18" t="s">
        <v>75</v>
      </c>
      <c r="BK381" s="137">
        <f>ROUND(I381*H381,2)</f>
        <v>0</v>
      </c>
      <c r="BL381" s="18" t="s">
        <v>171</v>
      </c>
      <c r="BM381" s="136" t="s">
        <v>541</v>
      </c>
    </row>
    <row r="382" spans="2:65" s="1" customFormat="1">
      <c r="B382" s="33"/>
      <c r="D382" s="138" t="s">
        <v>129</v>
      </c>
      <c r="F382" s="139" t="s">
        <v>542</v>
      </c>
      <c r="I382" s="140"/>
      <c r="L382" s="33"/>
      <c r="M382" s="141"/>
      <c r="T382" s="54"/>
      <c r="AT382" s="18" t="s">
        <v>129</v>
      </c>
      <c r="AU382" s="18" t="s">
        <v>77</v>
      </c>
    </row>
    <row r="383" spans="2:65" s="13" customFormat="1">
      <c r="B383" s="149"/>
      <c r="D383" s="143" t="s">
        <v>131</v>
      </c>
      <c r="E383" s="150" t="s">
        <v>3</v>
      </c>
      <c r="F383" s="151" t="s">
        <v>543</v>
      </c>
      <c r="H383" s="152">
        <v>80.371200000000016</v>
      </c>
      <c r="I383" s="153"/>
      <c r="L383" s="149"/>
      <c r="M383" s="154"/>
      <c r="T383" s="155"/>
      <c r="AT383" s="150" t="s">
        <v>131</v>
      </c>
      <c r="AU383" s="150" t="s">
        <v>77</v>
      </c>
      <c r="AV383" s="13" t="s">
        <v>77</v>
      </c>
      <c r="AW383" s="13" t="s">
        <v>133</v>
      </c>
      <c r="AX383" s="13" t="s">
        <v>69</v>
      </c>
      <c r="AY383" s="150" t="s">
        <v>122</v>
      </c>
    </row>
    <row r="384" spans="2:65" s="14" customFormat="1">
      <c r="B384" s="156"/>
      <c r="D384" s="143" t="s">
        <v>131</v>
      </c>
      <c r="E384" s="157" t="s">
        <v>3</v>
      </c>
      <c r="F384" s="158" t="s">
        <v>135</v>
      </c>
      <c r="H384" s="159">
        <v>80.371200000000016</v>
      </c>
      <c r="I384" s="160"/>
      <c r="L384" s="156"/>
      <c r="M384" s="161"/>
      <c r="T384" s="162"/>
      <c r="AT384" s="157" t="s">
        <v>131</v>
      </c>
      <c r="AU384" s="157" t="s">
        <v>77</v>
      </c>
      <c r="AV384" s="14" t="s">
        <v>128</v>
      </c>
      <c r="AW384" s="14" t="s">
        <v>133</v>
      </c>
      <c r="AX384" s="14" t="s">
        <v>75</v>
      </c>
      <c r="AY384" s="157" t="s">
        <v>122</v>
      </c>
    </row>
    <row r="385" spans="2:65" s="1" customFormat="1" ht="37.9" customHeight="1">
      <c r="B385" s="124"/>
      <c r="C385" s="125" t="s">
        <v>348</v>
      </c>
      <c r="D385" s="125" t="s">
        <v>124</v>
      </c>
      <c r="E385" s="126" t="s">
        <v>544</v>
      </c>
      <c r="F385" s="127" t="s">
        <v>545</v>
      </c>
      <c r="G385" s="128" t="s">
        <v>127</v>
      </c>
      <c r="H385" s="129">
        <v>1.5</v>
      </c>
      <c r="I385" s="130"/>
      <c r="J385" s="131">
        <f>ROUND(I385*H385,2)</f>
        <v>0</v>
      </c>
      <c r="K385" s="127" t="s">
        <v>845</v>
      </c>
      <c r="L385" s="33"/>
      <c r="M385" s="132" t="s">
        <v>3</v>
      </c>
      <c r="N385" s="133" t="s">
        <v>40</v>
      </c>
      <c r="P385" s="134">
        <f>O385*H385</f>
        <v>0</v>
      </c>
      <c r="Q385" s="134">
        <v>2.6068750000000001E-4</v>
      </c>
      <c r="R385" s="134">
        <f>Q385*H385</f>
        <v>3.9103124999999999E-4</v>
      </c>
      <c r="S385" s="134">
        <v>0</v>
      </c>
      <c r="T385" s="135">
        <f>S385*H385</f>
        <v>0</v>
      </c>
      <c r="AR385" s="136" t="s">
        <v>171</v>
      </c>
      <c r="AT385" s="136" t="s">
        <v>124</v>
      </c>
      <c r="AU385" s="136" t="s">
        <v>77</v>
      </c>
      <c r="AY385" s="18" t="s">
        <v>122</v>
      </c>
      <c r="BE385" s="137">
        <f>IF(N385="základní",J385,0)</f>
        <v>0</v>
      </c>
      <c r="BF385" s="137">
        <f>IF(N385="snížená",J385,0)</f>
        <v>0</v>
      </c>
      <c r="BG385" s="137">
        <f>IF(N385="zákl. přenesená",J385,0)</f>
        <v>0</v>
      </c>
      <c r="BH385" s="137">
        <f>IF(N385="sníž. přenesená",J385,0)</f>
        <v>0</v>
      </c>
      <c r="BI385" s="137">
        <f>IF(N385="nulová",J385,0)</f>
        <v>0</v>
      </c>
      <c r="BJ385" s="18" t="s">
        <v>75</v>
      </c>
      <c r="BK385" s="137">
        <f>ROUND(I385*H385,2)</f>
        <v>0</v>
      </c>
      <c r="BL385" s="18" t="s">
        <v>171</v>
      </c>
      <c r="BM385" s="136" t="s">
        <v>546</v>
      </c>
    </row>
    <row r="386" spans="2:65" s="1" customFormat="1">
      <c r="B386" s="33"/>
      <c r="D386" s="138" t="s">
        <v>129</v>
      </c>
      <c r="F386" s="139" t="s">
        <v>547</v>
      </c>
      <c r="I386" s="140"/>
      <c r="L386" s="33"/>
      <c r="M386" s="141"/>
      <c r="T386" s="54"/>
      <c r="AT386" s="18" t="s">
        <v>129</v>
      </c>
      <c r="AU386" s="18" t="s">
        <v>77</v>
      </c>
    </row>
    <row r="387" spans="2:65" s="13" customFormat="1">
      <c r="B387" s="149"/>
      <c r="D387" s="143" t="s">
        <v>131</v>
      </c>
      <c r="E387" s="150" t="s">
        <v>3</v>
      </c>
      <c r="F387" s="151" t="s">
        <v>339</v>
      </c>
      <c r="H387" s="152">
        <v>1.5</v>
      </c>
      <c r="I387" s="153"/>
      <c r="L387" s="149"/>
      <c r="M387" s="154"/>
      <c r="T387" s="155"/>
      <c r="AT387" s="150" t="s">
        <v>131</v>
      </c>
      <c r="AU387" s="150" t="s">
        <v>77</v>
      </c>
      <c r="AV387" s="13" t="s">
        <v>77</v>
      </c>
      <c r="AW387" s="13" t="s">
        <v>133</v>
      </c>
      <c r="AX387" s="13" t="s">
        <v>69</v>
      </c>
      <c r="AY387" s="150" t="s">
        <v>122</v>
      </c>
    </row>
    <row r="388" spans="2:65" s="14" customFormat="1">
      <c r="B388" s="156"/>
      <c r="D388" s="143" t="s">
        <v>131</v>
      </c>
      <c r="E388" s="157" t="s">
        <v>3</v>
      </c>
      <c r="F388" s="158" t="s">
        <v>135</v>
      </c>
      <c r="H388" s="159">
        <v>1.5</v>
      </c>
      <c r="I388" s="160"/>
      <c r="L388" s="156"/>
      <c r="M388" s="161"/>
      <c r="T388" s="162"/>
      <c r="AT388" s="157" t="s">
        <v>131</v>
      </c>
      <c r="AU388" s="157" t="s">
        <v>77</v>
      </c>
      <c r="AV388" s="14" t="s">
        <v>128</v>
      </c>
      <c r="AW388" s="14" t="s">
        <v>133</v>
      </c>
      <c r="AX388" s="14" t="s">
        <v>75</v>
      </c>
      <c r="AY388" s="157" t="s">
        <v>122</v>
      </c>
    </row>
    <row r="389" spans="2:65" s="1" customFormat="1" ht="24.2" customHeight="1">
      <c r="B389" s="124"/>
      <c r="C389" s="125" t="s">
        <v>548</v>
      </c>
      <c r="D389" s="125" t="s">
        <v>124</v>
      </c>
      <c r="E389" s="126" t="s">
        <v>549</v>
      </c>
      <c r="F389" s="127" t="s">
        <v>550</v>
      </c>
      <c r="G389" s="128" t="s">
        <v>310</v>
      </c>
      <c r="H389" s="129">
        <v>2</v>
      </c>
      <c r="I389" s="130"/>
      <c r="J389" s="131">
        <f>ROUND(I389*H389,2)</f>
        <v>0</v>
      </c>
      <c r="K389" s="127" t="s">
        <v>845</v>
      </c>
      <c r="L389" s="33"/>
      <c r="M389" s="132" t="s">
        <v>3</v>
      </c>
      <c r="N389" s="133" t="s">
        <v>40</v>
      </c>
      <c r="P389" s="134">
        <f>O389*H389</f>
        <v>0</v>
      </c>
      <c r="Q389" s="134">
        <v>2.6848749999999999E-4</v>
      </c>
      <c r="R389" s="134">
        <f>Q389*H389</f>
        <v>5.3697499999999997E-4</v>
      </c>
      <c r="S389" s="134">
        <v>0</v>
      </c>
      <c r="T389" s="135">
        <f>S389*H389</f>
        <v>0</v>
      </c>
      <c r="AR389" s="136" t="s">
        <v>171</v>
      </c>
      <c r="AT389" s="136" t="s">
        <v>124</v>
      </c>
      <c r="AU389" s="136" t="s">
        <v>77</v>
      </c>
      <c r="AY389" s="18" t="s">
        <v>122</v>
      </c>
      <c r="BE389" s="137">
        <f>IF(N389="základní",J389,0)</f>
        <v>0</v>
      </c>
      <c r="BF389" s="137">
        <f>IF(N389="snížená",J389,0)</f>
        <v>0</v>
      </c>
      <c r="BG389" s="137">
        <f>IF(N389="zákl. přenesená",J389,0)</f>
        <v>0</v>
      </c>
      <c r="BH389" s="137">
        <f>IF(N389="sníž. přenesená",J389,0)</f>
        <v>0</v>
      </c>
      <c r="BI389" s="137">
        <f>IF(N389="nulová",J389,0)</f>
        <v>0</v>
      </c>
      <c r="BJ389" s="18" t="s">
        <v>75</v>
      </c>
      <c r="BK389" s="137">
        <f>ROUND(I389*H389,2)</f>
        <v>0</v>
      </c>
      <c r="BL389" s="18" t="s">
        <v>171</v>
      </c>
      <c r="BM389" s="136" t="s">
        <v>551</v>
      </c>
    </row>
    <row r="390" spans="2:65" s="1" customFormat="1">
      <c r="B390" s="33"/>
      <c r="D390" s="138" t="s">
        <v>129</v>
      </c>
      <c r="F390" s="139" t="s">
        <v>552</v>
      </c>
      <c r="I390" s="140"/>
      <c r="L390" s="33"/>
      <c r="M390" s="141"/>
      <c r="T390" s="54"/>
      <c r="AT390" s="18" t="s">
        <v>129</v>
      </c>
      <c r="AU390" s="18" t="s">
        <v>77</v>
      </c>
    </row>
    <row r="391" spans="2:65" s="13" customFormat="1">
      <c r="B391" s="149"/>
      <c r="D391" s="143" t="s">
        <v>131</v>
      </c>
      <c r="E391" s="150" t="s">
        <v>3</v>
      </c>
      <c r="F391" s="151" t="s">
        <v>77</v>
      </c>
      <c r="H391" s="152">
        <v>2</v>
      </c>
      <c r="I391" s="153"/>
      <c r="L391" s="149"/>
      <c r="M391" s="154"/>
      <c r="T391" s="155"/>
      <c r="AT391" s="150" t="s">
        <v>131</v>
      </c>
      <c r="AU391" s="150" t="s">
        <v>77</v>
      </c>
      <c r="AV391" s="13" t="s">
        <v>77</v>
      </c>
      <c r="AW391" s="13" t="s">
        <v>133</v>
      </c>
      <c r="AX391" s="13" t="s">
        <v>69</v>
      </c>
      <c r="AY391" s="150" t="s">
        <v>122</v>
      </c>
    </row>
    <row r="392" spans="2:65" s="14" customFormat="1">
      <c r="B392" s="156"/>
      <c r="D392" s="143" t="s">
        <v>131</v>
      </c>
      <c r="E392" s="157" t="s">
        <v>3</v>
      </c>
      <c r="F392" s="158" t="s">
        <v>135</v>
      </c>
      <c r="H392" s="159">
        <v>2</v>
      </c>
      <c r="I392" s="160"/>
      <c r="L392" s="156"/>
      <c r="M392" s="161"/>
      <c r="T392" s="162"/>
      <c r="AT392" s="157" t="s">
        <v>131</v>
      </c>
      <c r="AU392" s="157" t="s">
        <v>77</v>
      </c>
      <c r="AV392" s="14" t="s">
        <v>128</v>
      </c>
      <c r="AW392" s="14" t="s">
        <v>133</v>
      </c>
      <c r="AX392" s="14" t="s">
        <v>75</v>
      </c>
      <c r="AY392" s="157" t="s">
        <v>122</v>
      </c>
    </row>
    <row r="393" spans="2:65" s="1" customFormat="1" ht="37.9" customHeight="1">
      <c r="B393" s="124"/>
      <c r="C393" s="125" t="s">
        <v>353</v>
      </c>
      <c r="D393" s="125" t="s">
        <v>124</v>
      </c>
      <c r="E393" s="126" t="s">
        <v>553</v>
      </c>
      <c r="F393" s="127" t="s">
        <v>554</v>
      </c>
      <c r="G393" s="128" t="s">
        <v>183</v>
      </c>
      <c r="H393" s="129">
        <v>594.4</v>
      </c>
      <c r="I393" s="130"/>
      <c r="J393" s="131">
        <f>ROUND(I393*H393,2)</f>
        <v>0</v>
      </c>
      <c r="K393" s="127" t="s">
        <v>845</v>
      </c>
      <c r="L393" s="33"/>
      <c r="M393" s="132" t="s">
        <v>3</v>
      </c>
      <c r="N393" s="133" t="s">
        <v>40</v>
      </c>
      <c r="P393" s="134">
        <f>O393*H393</f>
        <v>0</v>
      </c>
      <c r="Q393" s="134">
        <v>2.7786370000000001E-4</v>
      </c>
      <c r="R393" s="134">
        <f>Q393*H393</f>
        <v>0.16516218328000001</v>
      </c>
      <c r="S393" s="134">
        <v>0</v>
      </c>
      <c r="T393" s="135">
        <f>S393*H393</f>
        <v>0</v>
      </c>
      <c r="AR393" s="136" t="s">
        <v>171</v>
      </c>
      <c r="AT393" s="136" t="s">
        <v>124</v>
      </c>
      <c r="AU393" s="136" t="s">
        <v>77</v>
      </c>
      <c r="AY393" s="18" t="s">
        <v>122</v>
      </c>
      <c r="BE393" s="137">
        <f>IF(N393="základní",J393,0)</f>
        <v>0</v>
      </c>
      <c r="BF393" s="137">
        <f>IF(N393="snížená",J393,0)</f>
        <v>0</v>
      </c>
      <c r="BG393" s="137">
        <f>IF(N393="zákl. přenesená",J393,0)</f>
        <v>0</v>
      </c>
      <c r="BH393" s="137">
        <f>IF(N393="sníž. přenesená",J393,0)</f>
        <v>0</v>
      </c>
      <c r="BI393" s="137">
        <f>IF(N393="nulová",J393,0)</f>
        <v>0</v>
      </c>
      <c r="BJ393" s="18" t="s">
        <v>75</v>
      </c>
      <c r="BK393" s="137">
        <f>ROUND(I393*H393,2)</f>
        <v>0</v>
      </c>
      <c r="BL393" s="18" t="s">
        <v>171</v>
      </c>
      <c r="BM393" s="136" t="s">
        <v>555</v>
      </c>
    </row>
    <row r="394" spans="2:65" s="1" customFormat="1">
      <c r="B394" s="33"/>
      <c r="D394" s="138" t="s">
        <v>129</v>
      </c>
      <c r="F394" s="139" t="s">
        <v>556</v>
      </c>
      <c r="I394" s="140"/>
      <c r="L394" s="33"/>
      <c r="M394" s="141"/>
      <c r="T394" s="54"/>
      <c r="AT394" s="18" t="s">
        <v>129</v>
      </c>
      <c r="AU394" s="18" t="s">
        <v>77</v>
      </c>
    </row>
    <row r="395" spans="2:65" s="12" customFormat="1">
      <c r="B395" s="142"/>
      <c r="D395" s="143" t="s">
        <v>131</v>
      </c>
      <c r="E395" s="144" t="s">
        <v>3</v>
      </c>
      <c r="F395" s="145" t="s">
        <v>209</v>
      </c>
      <c r="H395" s="144" t="s">
        <v>3</v>
      </c>
      <c r="I395" s="146"/>
      <c r="L395" s="142"/>
      <c r="M395" s="147"/>
      <c r="T395" s="148"/>
      <c r="AT395" s="144" t="s">
        <v>131</v>
      </c>
      <c r="AU395" s="144" t="s">
        <v>77</v>
      </c>
      <c r="AV395" s="12" t="s">
        <v>75</v>
      </c>
      <c r="AW395" s="12" t="s">
        <v>133</v>
      </c>
      <c r="AX395" s="12" t="s">
        <v>69</v>
      </c>
      <c r="AY395" s="144" t="s">
        <v>122</v>
      </c>
    </row>
    <row r="396" spans="2:65" s="13" customFormat="1">
      <c r="B396" s="149"/>
      <c r="D396" s="143" t="s">
        <v>131</v>
      </c>
      <c r="E396" s="150" t="s">
        <v>3</v>
      </c>
      <c r="F396" s="151" t="s">
        <v>225</v>
      </c>
      <c r="H396" s="152">
        <v>493.12</v>
      </c>
      <c r="I396" s="153"/>
      <c r="L396" s="149"/>
      <c r="M396" s="154"/>
      <c r="T396" s="155"/>
      <c r="AT396" s="150" t="s">
        <v>131</v>
      </c>
      <c r="AU396" s="150" t="s">
        <v>77</v>
      </c>
      <c r="AV396" s="13" t="s">
        <v>77</v>
      </c>
      <c r="AW396" s="13" t="s">
        <v>133</v>
      </c>
      <c r="AX396" s="13" t="s">
        <v>69</v>
      </c>
      <c r="AY396" s="150" t="s">
        <v>122</v>
      </c>
    </row>
    <row r="397" spans="2:65" s="13" customFormat="1">
      <c r="B397" s="149"/>
      <c r="D397" s="143" t="s">
        <v>131</v>
      </c>
      <c r="E397" s="150" t="s">
        <v>3</v>
      </c>
      <c r="F397" s="151" t="s">
        <v>226</v>
      </c>
      <c r="H397" s="152">
        <v>75.52</v>
      </c>
      <c r="I397" s="153"/>
      <c r="L397" s="149"/>
      <c r="M397" s="154"/>
      <c r="T397" s="155"/>
      <c r="AT397" s="150" t="s">
        <v>131</v>
      </c>
      <c r="AU397" s="150" t="s">
        <v>77</v>
      </c>
      <c r="AV397" s="13" t="s">
        <v>77</v>
      </c>
      <c r="AW397" s="13" t="s">
        <v>133</v>
      </c>
      <c r="AX397" s="13" t="s">
        <v>69</v>
      </c>
      <c r="AY397" s="150" t="s">
        <v>122</v>
      </c>
    </row>
    <row r="398" spans="2:65" s="13" customFormat="1">
      <c r="B398" s="149"/>
      <c r="D398" s="143" t="s">
        <v>131</v>
      </c>
      <c r="E398" s="150" t="s">
        <v>3</v>
      </c>
      <c r="F398" s="151" t="s">
        <v>227</v>
      </c>
      <c r="H398" s="152">
        <v>14</v>
      </c>
      <c r="I398" s="153"/>
      <c r="L398" s="149"/>
      <c r="M398" s="154"/>
      <c r="T398" s="155"/>
      <c r="AT398" s="150" t="s">
        <v>131</v>
      </c>
      <c r="AU398" s="150" t="s">
        <v>77</v>
      </c>
      <c r="AV398" s="13" t="s">
        <v>77</v>
      </c>
      <c r="AW398" s="13" t="s">
        <v>133</v>
      </c>
      <c r="AX398" s="13" t="s">
        <v>69</v>
      </c>
      <c r="AY398" s="150" t="s">
        <v>122</v>
      </c>
    </row>
    <row r="399" spans="2:65" s="13" customFormat="1">
      <c r="B399" s="149"/>
      <c r="D399" s="143" t="s">
        <v>131</v>
      </c>
      <c r="E399" s="150" t="s">
        <v>3</v>
      </c>
      <c r="F399" s="151" t="s">
        <v>228</v>
      </c>
      <c r="H399" s="152">
        <v>11.759999999999998</v>
      </c>
      <c r="I399" s="153"/>
      <c r="L399" s="149"/>
      <c r="M399" s="154"/>
      <c r="T399" s="155"/>
      <c r="AT399" s="150" t="s">
        <v>131</v>
      </c>
      <c r="AU399" s="150" t="s">
        <v>77</v>
      </c>
      <c r="AV399" s="13" t="s">
        <v>77</v>
      </c>
      <c r="AW399" s="13" t="s">
        <v>133</v>
      </c>
      <c r="AX399" s="13" t="s">
        <v>69</v>
      </c>
      <c r="AY399" s="150" t="s">
        <v>122</v>
      </c>
    </row>
    <row r="400" spans="2:65" s="14" customFormat="1">
      <c r="B400" s="156"/>
      <c r="D400" s="143" t="s">
        <v>131</v>
      </c>
      <c r="E400" s="157" t="s">
        <v>3</v>
      </c>
      <c r="F400" s="158" t="s">
        <v>135</v>
      </c>
      <c r="H400" s="159">
        <v>594.4</v>
      </c>
      <c r="I400" s="160"/>
      <c r="L400" s="156"/>
      <c r="M400" s="161"/>
      <c r="T400" s="162"/>
      <c r="AT400" s="157" t="s">
        <v>131</v>
      </c>
      <c r="AU400" s="157" t="s">
        <v>77</v>
      </c>
      <c r="AV400" s="14" t="s">
        <v>128</v>
      </c>
      <c r="AW400" s="14" t="s">
        <v>133</v>
      </c>
      <c r="AX400" s="14" t="s">
        <v>75</v>
      </c>
      <c r="AY400" s="157" t="s">
        <v>122</v>
      </c>
    </row>
    <row r="401" spans="2:65" s="1" customFormat="1" ht="33" customHeight="1">
      <c r="B401" s="124"/>
      <c r="C401" s="163" t="s">
        <v>557</v>
      </c>
      <c r="D401" s="163" t="s">
        <v>193</v>
      </c>
      <c r="E401" s="164" t="s">
        <v>558</v>
      </c>
      <c r="F401" s="165" t="s">
        <v>559</v>
      </c>
      <c r="G401" s="166" t="s">
        <v>310</v>
      </c>
      <c r="H401" s="167">
        <v>22</v>
      </c>
      <c r="I401" s="168"/>
      <c r="J401" s="169">
        <f t="shared" ref="J401:J406" si="0">ROUND(I401*H401,2)</f>
        <v>0</v>
      </c>
      <c r="K401" s="165" t="s">
        <v>3</v>
      </c>
      <c r="L401" s="170"/>
      <c r="M401" s="171" t="s">
        <v>3</v>
      </c>
      <c r="N401" s="172" t="s">
        <v>40</v>
      </c>
      <c r="P401" s="134">
        <f t="shared" ref="P401:P406" si="1">O401*H401</f>
        <v>0</v>
      </c>
      <c r="Q401" s="134">
        <v>0</v>
      </c>
      <c r="R401" s="134">
        <f t="shared" ref="R401:R406" si="2">Q401*H401</f>
        <v>0</v>
      </c>
      <c r="S401" s="134">
        <v>0</v>
      </c>
      <c r="T401" s="135">
        <f t="shared" ref="T401:T406" si="3">S401*H401</f>
        <v>0</v>
      </c>
      <c r="AR401" s="136" t="s">
        <v>222</v>
      </c>
      <c r="AT401" s="136" t="s">
        <v>193</v>
      </c>
      <c r="AU401" s="136" t="s">
        <v>77</v>
      </c>
      <c r="AY401" s="18" t="s">
        <v>122</v>
      </c>
      <c r="BE401" s="137">
        <f t="shared" ref="BE401:BE406" si="4">IF(N401="základní",J401,0)</f>
        <v>0</v>
      </c>
      <c r="BF401" s="137">
        <f t="shared" ref="BF401:BF406" si="5">IF(N401="snížená",J401,0)</f>
        <v>0</v>
      </c>
      <c r="BG401" s="137">
        <f t="shared" ref="BG401:BG406" si="6">IF(N401="zákl. přenesená",J401,0)</f>
        <v>0</v>
      </c>
      <c r="BH401" s="137">
        <f t="shared" ref="BH401:BH406" si="7">IF(N401="sníž. přenesená",J401,0)</f>
        <v>0</v>
      </c>
      <c r="BI401" s="137">
        <f t="shared" ref="BI401:BI406" si="8">IF(N401="nulová",J401,0)</f>
        <v>0</v>
      </c>
      <c r="BJ401" s="18" t="s">
        <v>75</v>
      </c>
      <c r="BK401" s="137">
        <f t="shared" ref="BK401:BK406" si="9">ROUND(I401*H401,2)</f>
        <v>0</v>
      </c>
      <c r="BL401" s="18" t="s">
        <v>171</v>
      </c>
      <c r="BM401" s="136" t="s">
        <v>560</v>
      </c>
    </row>
    <row r="402" spans="2:65" s="1" customFormat="1" ht="24.2" customHeight="1">
      <c r="B402" s="124"/>
      <c r="C402" s="163" t="s">
        <v>357</v>
      </c>
      <c r="D402" s="163" t="s">
        <v>193</v>
      </c>
      <c r="E402" s="164" t="s">
        <v>561</v>
      </c>
      <c r="F402" s="165" t="s">
        <v>562</v>
      </c>
      <c r="G402" s="166" t="s">
        <v>310</v>
      </c>
      <c r="H402" s="167">
        <v>24</v>
      </c>
      <c r="I402" s="168"/>
      <c r="J402" s="169">
        <f t="shared" si="0"/>
        <v>0</v>
      </c>
      <c r="K402" s="165" t="s">
        <v>3</v>
      </c>
      <c r="L402" s="170"/>
      <c r="M402" s="171" t="s">
        <v>3</v>
      </c>
      <c r="N402" s="172" t="s">
        <v>40</v>
      </c>
      <c r="P402" s="134">
        <f t="shared" si="1"/>
        <v>0</v>
      </c>
      <c r="Q402" s="134">
        <v>0</v>
      </c>
      <c r="R402" s="134">
        <f t="shared" si="2"/>
        <v>0</v>
      </c>
      <c r="S402" s="134">
        <v>0</v>
      </c>
      <c r="T402" s="135">
        <f t="shared" si="3"/>
        <v>0</v>
      </c>
      <c r="AR402" s="136" t="s">
        <v>222</v>
      </c>
      <c r="AT402" s="136" t="s">
        <v>193</v>
      </c>
      <c r="AU402" s="136" t="s">
        <v>77</v>
      </c>
      <c r="AY402" s="18" t="s">
        <v>122</v>
      </c>
      <c r="BE402" s="137">
        <f t="shared" si="4"/>
        <v>0</v>
      </c>
      <c r="BF402" s="137">
        <f t="shared" si="5"/>
        <v>0</v>
      </c>
      <c r="BG402" s="137">
        <f t="shared" si="6"/>
        <v>0</v>
      </c>
      <c r="BH402" s="137">
        <f t="shared" si="7"/>
        <v>0</v>
      </c>
      <c r="BI402" s="137">
        <f t="shared" si="8"/>
        <v>0</v>
      </c>
      <c r="BJ402" s="18" t="s">
        <v>75</v>
      </c>
      <c r="BK402" s="137">
        <f t="shared" si="9"/>
        <v>0</v>
      </c>
      <c r="BL402" s="18" t="s">
        <v>171</v>
      </c>
      <c r="BM402" s="136" t="s">
        <v>563</v>
      </c>
    </row>
    <row r="403" spans="2:65" s="1" customFormat="1" ht="24.2" customHeight="1">
      <c r="B403" s="124"/>
      <c r="C403" s="163" t="s">
        <v>564</v>
      </c>
      <c r="D403" s="163" t="s">
        <v>193</v>
      </c>
      <c r="E403" s="164" t="s">
        <v>565</v>
      </c>
      <c r="F403" s="165" t="s">
        <v>566</v>
      </c>
      <c r="G403" s="166" t="s">
        <v>310</v>
      </c>
      <c r="H403" s="167">
        <v>8</v>
      </c>
      <c r="I403" s="168"/>
      <c r="J403" s="169">
        <f t="shared" si="0"/>
        <v>0</v>
      </c>
      <c r="K403" s="165" t="s">
        <v>3</v>
      </c>
      <c r="L403" s="170"/>
      <c r="M403" s="171" t="s">
        <v>3</v>
      </c>
      <c r="N403" s="172" t="s">
        <v>40</v>
      </c>
      <c r="P403" s="134">
        <f t="shared" si="1"/>
        <v>0</v>
      </c>
      <c r="Q403" s="134">
        <v>0</v>
      </c>
      <c r="R403" s="134">
        <f t="shared" si="2"/>
        <v>0</v>
      </c>
      <c r="S403" s="134">
        <v>0</v>
      </c>
      <c r="T403" s="135">
        <f t="shared" si="3"/>
        <v>0</v>
      </c>
      <c r="AR403" s="136" t="s">
        <v>222</v>
      </c>
      <c r="AT403" s="136" t="s">
        <v>193</v>
      </c>
      <c r="AU403" s="136" t="s">
        <v>77</v>
      </c>
      <c r="AY403" s="18" t="s">
        <v>122</v>
      </c>
      <c r="BE403" s="137">
        <f t="shared" si="4"/>
        <v>0</v>
      </c>
      <c r="BF403" s="137">
        <f t="shared" si="5"/>
        <v>0</v>
      </c>
      <c r="BG403" s="137">
        <f t="shared" si="6"/>
        <v>0</v>
      </c>
      <c r="BH403" s="137">
        <f t="shared" si="7"/>
        <v>0</v>
      </c>
      <c r="BI403" s="137">
        <f t="shared" si="8"/>
        <v>0</v>
      </c>
      <c r="BJ403" s="18" t="s">
        <v>75</v>
      </c>
      <c r="BK403" s="137">
        <f t="shared" si="9"/>
        <v>0</v>
      </c>
      <c r="BL403" s="18" t="s">
        <v>171</v>
      </c>
      <c r="BM403" s="136" t="s">
        <v>567</v>
      </c>
    </row>
    <row r="404" spans="2:65" s="1" customFormat="1" ht="24.2" customHeight="1">
      <c r="B404" s="124"/>
      <c r="C404" s="163" t="s">
        <v>362</v>
      </c>
      <c r="D404" s="163" t="s">
        <v>193</v>
      </c>
      <c r="E404" s="164" t="s">
        <v>568</v>
      </c>
      <c r="F404" s="165" t="s">
        <v>569</v>
      </c>
      <c r="G404" s="166" t="s">
        <v>310</v>
      </c>
      <c r="H404" s="167">
        <v>2</v>
      </c>
      <c r="I404" s="168"/>
      <c r="J404" s="169">
        <f t="shared" si="0"/>
        <v>0</v>
      </c>
      <c r="K404" s="165" t="s">
        <v>3</v>
      </c>
      <c r="L404" s="170"/>
      <c r="M404" s="171" t="s">
        <v>3</v>
      </c>
      <c r="N404" s="172" t="s">
        <v>40</v>
      </c>
      <c r="P404" s="134">
        <f t="shared" si="1"/>
        <v>0</v>
      </c>
      <c r="Q404" s="134">
        <v>0</v>
      </c>
      <c r="R404" s="134">
        <f t="shared" si="2"/>
        <v>0</v>
      </c>
      <c r="S404" s="134">
        <v>0</v>
      </c>
      <c r="T404" s="135">
        <f t="shared" si="3"/>
        <v>0</v>
      </c>
      <c r="AR404" s="136" t="s">
        <v>222</v>
      </c>
      <c r="AT404" s="136" t="s">
        <v>193</v>
      </c>
      <c r="AU404" s="136" t="s">
        <v>77</v>
      </c>
      <c r="AY404" s="18" t="s">
        <v>122</v>
      </c>
      <c r="BE404" s="137">
        <f t="shared" si="4"/>
        <v>0</v>
      </c>
      <c r="BF404" s="137">
        <f t="shared" si="5"/>
        <v>0</v>
      </c>
      <c r="BG404" s="137">
        <f t="shared" si="6"/>
        <v>0</v>
      </c>
      <c r="BH404" s="137">
        <f t="shared" si="7"/>
        <v>0</v>
      </c>
      <c r="BI404" s="137">
        <f t="shared" si="8"/>
        <v>0</v>
      </c>
      <c r="BJ404" s="18" t="s">
        <v>75</v>
      </c>
      <c r="BK404" s="137">
        <f t="shared" si="9"/>
        <v>0</v>
      </c>
      <c r="BL404" s="18" t="s">
        <v>171</v>
      </c>
      <c r="BM404" s="136" t="s">
        <v>570</v>
      </c>
    </row>
    <row r="405" spans="2:65" s="1" customFormat="1" ht="24.2" customHeight="1">
      <c r="B405" s="124"/>
      <c r="C405" s="163" t="s">
        <v>571</v>
      </c>
      <c r="D405" s="163" t="s">
        <v>193</v>
      </c>
      <c r="E405" s="164" t="s">
        <v>572</v>
      </c>
      <c r="F405" s="165" t="s">
        <v>573</v>
      </c>
      <c r="G405" s="166" t="s">
        <v>310</v>
      </c>
      <c r="H405" s="167">
        <v>2</v>
      </c>
      <c r="I405" s="168"/>
      <c r="J405" s="169">
        <f t="shared" si="0"/>
        <v>0</v>
      </c>
      <c r="K405" s="165" t="s">
        <v>3</v>
      </c>
      <c r="L405" s="170"/>
      <c r="M405" s="171" t="s">
        <v>3</v>
      </c>
      <c r="N405" s="172" t="s">
        <v>40</v>
      </c>
      <c r="P405" s="134">
        <f t="shared" si="1"/>
        <v>0</v>
      </c>
      <c r="Q405" s="134">
        <v>0</v>
      </c>
      <c r="R405" s="134">
        <f t="shared" si="2"/>
        <v>0</v>
      </c>
      <c r="S405" s="134">
        <v>0</v>
      </c>
      <c r="T405" s="135">
        <f t="shared" si="3"/>
        <v>0</v>
      </c>
      <c r="AR405" s="136" t="s">
        <v>222</v>
      </c>
      <c r="AT405" s="136" t="s">
        <v>193</v>
      </c>
      <c r="AU405" s="136" t="s">
        <v>77</v>
      </c>
      <c r="AY405" s="18" t="s">
        <v>122</v>
      </c>
      <c r="BE405" s="137">
        <f t="shared" si="4"/>
        <v>0</v>
      </c>
      <c r="BF405" s="137">
        <f t="shared" si="5"/>
        <v>0</v>
      </c>
      <c r="BG405" s="137">
        <f t="shared" si="6"/>
        <v>0</v>
      </c>
      <c r="BH405" s="137">
        <f t="shared" si="7"/>
        <v>0</v>
      </c>
      <c r="BI405" s="137">
        <f t="shared" si="8"/>
        <v>0</v>
      </c>
      <c r="BJ405" s="18" t="s">
        <v>75</v>
      </c>
      <c r="BK405" s="137">
        <f t="shared" si="9"/>
        <v>0</v>
      </c>
      <c r="BL405" s="18" t="s">
        <v>171</v>
      </c>
      <c r="BM405" s="136" t="s">
        <v>574</v>
      </c>
    </row>
    <row r="406" spans="2:65" s="1" customFormat="1" ht="37.9" customHeight="1">
      <c r="B406" s="124"/>
      <c r="C406" s="125" t="s">
        <v>365</v>
      </c>
      <c r="D406" s="125" t="s">
        <v>124</v>
      </c>
      <c r="E406" s="126" t="s">
        <v>575</v>
      </c>
      <c r="F406" s="127" t="s">
        <v>576</v>
      </c>
      <c r="G406" s="128" t="s">
        <v>310</v>
      </c>
      <c r="H406" s="129">
        <v>10</v>
      </c>
      <c r="I406" s="130"/>
      <c r="J406" s="131">
        <f t="shared" si="0"/>
        <v>0</v>
      </c>
      <c r="K406" s="127" t="s">
        <v>845</v>
      </c>
      <c r="L406" s="33"/>
      <c r="M406" s="132" t="s">
        <v>3</v>
      </c>
      <c r="N406" s="133" t="s">
        <v>40</v>
      </c>
      <c r="P406" s="134">
        <f t="shared" si="1"/>
        <v>0</v>
      </c>
      <c r="Q406" s="134">
        <v>0</v>
      </c>
      <c r="R406" s="134">
        <f t="shared" si="2"/>
        <v>0</v>
      </c>
      <c r="S406" s="134">
        <v>0</v>
      </c>
      <c r="T406" s="135">
        <f t="shared" si="3"/>
        <v>0</v>
      </c>
      <c r="AR406" s="136" t="s">
        <v>171</v>
      </c>
      <c r="AT406" s="136" t="s">
        <v>124</v>
      </c>
      <c r="AU406" s="136" t="s">
        <v>77</v>
      </c>
      <c r="AY406" s="18" t="s">
        <v>122</v>
      </c>
      <c r="BE406" s="137">
        <f t="shared" si="4"/>
        <v>0</v>
      </c>
      <c r="BF406" s="137">
        <f t="shared" si="5"/>
        <v>0</v>
      </c>
      <c r="BG406" s="137">
        <f t="shared" si="6"/>
        <v>0</v>
      </c>
      <c r="BH406" s="137">
        <f t="shared" si="7"/>
        <v>0</v>
      </c>
      <c r="BI406" s="137">
        <f t="shared" si="8"/>
        <v>0</v>
      </c>
      <c r="BJ406" s="18" t="s">
        <v>75</v>
      </c>
      <c r="BK406" s="137">
        <f t="shared" si="9"/>
        <v>0</v>
      </c>
      <c r="BL406" s="18" t="s">
        <v>171</v>
      </c>
      <c r="BM406" s="136" t="s">
        <v>577</v>
      </c>
    </row>
    <row r="407" spans="2:65" s="1" customFormat="1">
      <c r="B407" s="33"/>
      <c r="D407" s="138" t="s">
        <v>129</v>
      </c>
      <c r="F407" s="139" t="s">
        <v>578</v>
      </c>
      <c r="I407" s="140"/>
      <c r="L407" s="33"/>
      <c r="M407" s="141"/>
      <c r="T407" s="54"/>
      <c r="AT407" s="18" t="s">
        <v>129</v>
      </c>
      <c r="AU407" s="18" t="s">
        <v>77</v>
      </c>
    </row>
    <row r="408" spans="2:65" s="1" customFormat="1" ht="44.25" customHeight="1">
      <c r="B408" s="124"/>
      <c r="C408" s="125" t="s">
        <v>579</v>
      </c>
      <c r="D408" s="125" t="s">
        <v>124</v>
      </c>
      <c r="E408" s="126" t="s">
        <v>580</v>
      </c>
      <c r="F408" s="127" t="s">
        <v>581</v>
      </c>
      <c r="G408" s="128" t="s">
        <v>310</v>
      </c>
      <c r="H408" s="129">
        <v>46</v>
      </c>
      <c r="I408" s="130"/>
      <c r="J408" s="131">
        <f>ROUND(I408*H408,2)</f>
        <v>0</v>
      </c>
      <c r="K408" s="127" t="s">
        <v>845</v>
      </c>
      <c r="L408" s="33"/>
      <c r="M408" s="132" t="s">
        <v>3</v>
      </c>
      <c r="N408" s="133" t="s">
        <v>40</v>
      </c>
      <c r="P408" s="134">
        <f>O408*H408</f>
        <v>0</v>
      </c>
      <c r="Q408" s="134">
        <v>0</v>
      </c>
      <c r="R408" s="134">
        <f>Q408*H408</f>
        <v>0</v>
      </c>
      <c r="S408" s="134">
        <v>0</v>
      </c>
      <c r="T408" s="135">
        <f>S408*H408</f>
        <v>0</v>
      </c>
      <c r="AR408" s="136" t="s">
        <v>171</v>
      </c>
      <c r="AT408" s="136" t="s">
        <v>124</v>
      </c>
      <c r="AU408" s="136" t="s">
        <v>77</v>
      </c>
      <c r="AY408" s="18" t="s">
        <v>122</v>
      </c>
      <c r="BE408" s="137">
        <f>IF(N408="základní",J408,0)</f>
        <v>0</v>
      </c>
      <c r="BF408" s="137">
        <f>IF(N408="snížená",J408,0)</f>
        <v>0</v>
      </c>
      <c r="BG408" s="137">
        <f>IF(N408="zákl. přenesená",J408,0)</f>
        <v>0</v>
      </c>
      <c r="BH408" s="137">
        <f>IF(N408="sníž. přenesená",J408,0)</f>
        <v>0</v>
      </c>
      <c r="BI408" s="137">
        <f>IF(N408="nulová",J408,0)</f>
        <v>0</v>
      </c>
      <c r="BJ408" s="18" t="s">
        <v>75</v>
      </c>
      <c r="BK408" s="137">
        <f>ROUND(I408*H408,2)</f>
        <v>0</v>
      </c>
      <c r="BL408" s="18" t="s">
        <v>171</v>
      </c>
      <c r="BM408" s="136" t="s">
        <v>582</v>
      </c>
    </row>
    <row r="409" spans="2:65" s="1" customFormat="1">
      <c r="B409" s="33"/>
      <c r="D409" s="138" t="s">
        <v>129</v>
      </c>
      <c r="F409" s="139" t="s">
        <v>583</v>
      </c>
      <c r="I409" s="140"/>
      <c r="L409" s="33"/>
      <c r="M409" s="141"/>
      <c r="T409" s="54"/>
      <c r="AT409" s="18" t="s">
        <v>129</v>
      </c>
      <c r="AU409" s="18" t="s">
        <v>77</v>
      </c>
    </row>
    <row r="410" spans="2:65" s="1" customFormat="1" ht="24.2" customHeight="1">
      <c r="B410" s="124"/>
      <c r="C410" s="163" t="s">
        <v>371</v>
      </c>
      <c r="D410" s="163" t="s">
        <v>193</v>
      </c>
      <c r="E410" s="164" t="s">
        <v>584</v>
      </c>
      <c r="F410" s="165" t="s">
        <v>585</v>
      </c>
      <c r="G410" s="166" t="s">
        <v>183</v>
      </c>
      <c r="H410" s="167">
        <v>61.2</v>
      </c>
      <c r="I410" s="168"/>
      <c r="J410" s="169">
        <f>ROUND(I410*H410,2)</f>
        <v>0</v>
      </c>
      <c r="K410" s="165" t="s">
        <v>3</v>
      </c>
      <c r="L410" s="170"/>
      <c r="M410" s="171" t="s">
        <v>3</v>
      </c>
      <c r="N410" s="172" t="s">
        <v>40</v>
      </c>
      <c r="P410" s="134">
        <f>O410*H410</f>
        <v>0</v>
      </c>
      <c r="Q410" s="134">
        <v>0</v>
      </c>
      <c r="R410" s="134">
        <f>Q410*H410</f>
        <v>0</v>
      </c>
      <c r="S410" s="134">
        <v>0</v>
      </c>
      <c r="T410" s="135">
        <f>S410*H410</f>
        <v>0</v>
      </c>
      <c r="AR410" s="136" t="s">
        <v>222</v>
      </c>
      <c r="AT410" s="136" t="s">
        <v>193</v>
      </c>
      <c r="AU410" s="136" t="s">
        <v>77</v>
      </c>
      <c r="AY410" s="18" t="s">
        <v>122</v>
      </c>
      <c r="BE410" s="137">
        <f>IF(N410="základní",J410,0)</f>
        <v>0</v>
      </c>
      <c r="BF410" s="137">
        <f>IF(N410="snížená",J410,0)</f>
        <v>0</v>
      </c>
      <c r="BG410" s="137">
        <f>IF(N410="zákl. přenesená",J410,0)</f>
        <v>0</v>
      </c>
      <c r="BH410" s="137">
        <f>IF(N410="sníž. přenesená",J410,0)</f>
        <v>0</v>
      </c>
      <c r="BI410" s="137">
        <f>IF(N410="nulová",J410,0)</f>
        <v>0</v>
      </c>
      <c r="BJ410" s="18" t="s">
        <v>75</v>
      </c>
      <c r="BK410" s="137">
        <f>ROUND(I410*H410,2)</f>
        <v>0</v>
      </c>
      <c r="BL410" s="18" t="s">
        <v>171</v>
      </c>
      <c r="BM410" s="136" t="s">
        <v>586</v>
      </c>
    </row>
    <row r="411" spans="2:65" s="13" customFormat="1">
      <c r="B411" s="149"/>
      <c r="D411" s="143" t="s">
        <v>131</v>
      </c>
      <c r="E411" s="150" t="s">
        <v>3</v>
      </c>
      <c r="F411" s="151" t="s">
        <v>497</v>
      </c>
      <c r="H411" s="152">
        <v>51.52</v>
      </c>
      <c r="I411" s="153"/>
      <c r="L411" s="149"/>
      <c r="M411" s="154"/>
      <c r="T411" s="155"/>
      <c r="AT411" s="150" t="s">
        <v>131</v>
      </c>
      <c r="AU411" s="150" t="s">
        <v>77</v>
      </c>
      <c r="AV411" s="13" t="s">
        <v>77</v>
      </c>
      <c r="AW411" s="13" t="s">
        <v>133</v>
      </c>
      <c r="AX411" s="13" t="s">
        <v>69</v>
      </c>
      <c r="AY411" s="150" t="s">
        <v>122</v>
      </c>
    </row>
    <row r="412" spans="2:65" s="13" customFormat="1">
      <c r="B412" s="149"/>
      <c r="D412" s="143" t="s">
        <v>131</v>
      </c>
      <c r="E412" s="150" t="s">
        <v>3</v>
      </c>
      <c r="F412" s="151" t="s">
        <v>498</v>
      </c>
      <c r="H412" s="152">
        <v>7.76</v>
      </c>
      <c r="I412" s="153"/>
      <c r="L412" s="149"/>
      <c r="M412" s="154"/>
      <c r="T412" s="155"/>
      <c r="AT412" s="150" t="s">
        <v>131</v>
      </c>
      <c r="AU412" s="150" t="s">
        <v>77</v>
      </c>
      <c r="AV412" s="13" t="s">
        <v>77</v>
      </c>
      <c r="AW412" s="13" t="s">
        <v>133</v>
      </c>
      <c r="AX412" s="13" t="s">
        <v>69</v>
      </c>
      <c r="AY412" s="150" t="s">
        <v>122</v>
      </c>
    </row>
    <row r="413" spans="2:65" s="13" customFormat="1">
      <c r="B413" s="149"/>
      <c r="D413" s="143" t="s">
        <v>131</v>
      </c>
      <c r="E413" s="150" t="s">
        <v>3</v>
      </c>
      <c r="F413" s="151" t="s">
        <v>500</v>
      </c>
      <c r="H413" s="152">
        <v>1.92</v>
      </c>
      <c r="I413" s="153"/>
      <c r="L413" s="149"/>
      <c r="M413" s="154"/>
      <c r="T413" s="155"/>
      <c r="AT413" s="150" t="s">
        <v>131</v>
      </c>
      <c r="AU413" s="150" t="s">
        <v>77</v>
      </c>
      <c r="AV413" s="13" t="s">
        <v>77</v>
      </c>
      <c r="AW413" s="13" t="s">
        <v>133</v>
      </c>
      <c r="AX413" s="13" t="s">
        <v>69</v>
      </c>
      <c r="AY413" s="150" t="s">
        <v>122</v>
      </c>
    </row>
    <row r="414" spans="2:65" s="14" customFormat="1">
      <c r="B414" s="156"/>
      <c r="D414" s="143" t="s">
        <v>131</v>
      </c>
      <c r="E414" s="157" t="s">
        <v>3</v>
      </c>
      <c r="F414" s="158" t="s">
        <v>135</v>
      </c>
      <c r="H414" s="159">
        <v>61.2</v>
      </c>
      <c r="I414" s="160"/>
      <c r="L414" s="156"/>
      <c r="M414" s="161"/>
      <c r="T414" s="162"/>
      <c r="AT414" s="157" t="s">
        <v>131</v>
      </c>
      <c r="AU414" s="157" t="s">
        <v>77</v>
      </c>
      <c r="AV414" s="14" t="s">
        <v>128</v>
      </c>
      <c r="AW414" s="14" t="s">
        <v>133</v>
      </c>
      <c r="AX414" s="14" t="s">
        <v>75</v>
      </c>
      <c r="AY414" s="157" t="s">
        <v>122</v>
      </c>
    </row>
    <row r="415" spans="2:65" s="1" customFormat="1" ht="44.25" customHeight="1">
      <c r="B415" s="124"/>
      <c r="C415" s="125" t="s">
        <v>587</v>
      </c>
      <c r="D415" s="125" t="s">
        <v>124</v>
      </c>
      <c r="E415" s="126" t="s">
        <v>588</v>
      </c>
      <c r="F415" s="127" t="s">
        <v>589</v>
      </c>
      <c r="G415" s="128" t="s">
        <v>460</v>
      </c>
      <c r="H415" s="181"/>
      <c r="I415" s="130"/>
      <c r="J415" s="131">
        <f>ROUND(I415*H415,2)</f>
        <v>0</v>
      </c>
      <c r="K415" s="127" t="s">
        <v>845</v>
      </c>
      <c r="L415" s="33"/>
      <c r="M415" s="132" t="s">
        <v>3</v>
      </c>
      <c r="N415" s="133" t="s">
        <v>40</v>
      </c>
      <c r="P415" s="134">
        <f>O415*H415</f>
        <v>0</v>
      </c>
      <c r="Q415" s="134">
        <v>0</v>
      </c>
      <c r="R415" s="134">
        <f>Q415*H415</f>
        <v>0</v>
      </c>
      <c r="S415" s="134">
        <v>0</v>
      </c>
      <c r="T415" s="135">
        <f>S415*H415</f>
        <v>0</v>
      </c>
      <c r="AR415" s="136" t="s">
        <v>171</v>
      </c>
      <c r="AT415" s="136" t="s">
        <v>124</v>
      </c>
      <c r="AU415" s="136" t="s">
        <v>77</v>
      </c>
      <c r="AY415" s="18" t="s">
        <v>122</v>
      </c>
      <c r="BE415" s="137">
        <f>IF(N415="základní",J415,0)</f>
        <v>0</v>
      </c>
      <c r="BF415" s="137">
        <f>IF(N415="snížená",J415,0)</f>
        <v>0</v>
      </c>
      <c r="BG415" s="137">
        <f>IF(N415="zákl. přenesená",J415,0)</f>
        <v>0</v>
      </c>
      <c r="BH415" s="137">
        <f>IF(N415="sníž. přenesená",J415,0)</f>
        <v>0</v>
      </c>
      <c r="BI415" s="137">
        <f>IF(N415="nulová",J415,0)</f>
        <v>0</v>
      </c>
      <c r="BJ415" s="18" t="s">
        <v>75</v>
      </c>
      <c r="BK415" s="137">
        <f>ROUND(I415*H415,2)</f>
        <v>0</v>
      </c>
      <c r="BL415" s="18" t="s">
        <v>171</v>
      </c>
      <c r="BM415" s="136" t="s">
        <v>590</v>
      </c>
    </row>
    <row r="416" spans="2:65" s="1" customFormat="1">
      <c r="B416" s="33"/>
      <c r="D416" s="138" t="s">
        <v>129</v>
      </c>
      <c r="F416" s="139" t="s">
        <v>591</v>
      </c>
      <c r="I416" s="140"/>
      <c r="L416" s="33"/>
      <c r="M416" s="141"/>
      <c r="T416" s="54"/>
      <c r="AT416" s="18" t="s">
        <v>129</v>
      </c>
      <c r="AU416" s="18" t="s">
        <v>77</v>
      </c>
    </row>
    <row r="417" spans="2:65" s="11" customFormat="1" ht="22.9" customHeight="1">
      <c r="B417" s="112"/>
      <c r="D417" s="113" t="s">
        <v>68</v>
      </c>
      <c r="E417" s="122" t="s">
        <v>592</v>
      </c>
      <c r="F417" s="122" t="s">
        <v>593</v>
      </c>
      <c r="I417" s="115"/>
      <c r="J417" s="123">
        <f>BK417</f>
        <v>0</v>
      </c>
      <c r="L417" s="112"/>
      <c r="M417" s="117"/>
      <c r="P417" s="118">
        <f>SUM(P418:P424)</f>
        <v>0</v>
      </c>
      <c r="R417" s="118">
        <f>SUM(R418:R424)</f>
        <v>0.61075852379999995</v>
      </c>
      <c r="T417" s="119">
        <f>SUM(T418:T424)</f>
        <v>0</v>
      </c>
      <c r="AR417" s="113" t="s">
        <v>77</v>
      </c>
      <c r="AT417" s="120" t="s">
        <v>68</v>
      </c>
      <c r="AU417" s="120" t="s">
        <v>75</v>
      </c>
      <c r="AY417" s="113" t="s">
        <v>122</v>
      </c>
      <c r="BK417" s="121">
        <f>SUM(BK418:BK424)</f>
        <v>0</v>
      </c>
    </row>
    <row r="418" spans="2:65" s="1" customFormat="1" ht="16.5" customHeight="1">
      <c r="B418" s="124"/>
      <c r="C418" s="125" t="s">
        <v>377</v>
      </c>
      <c r="D418" s="125" t="s">
        <v>124</v>
      </c>
      <c r="E418" s="126" t="s">
        <v>594</v>
      </c>
      <c r="F418" s="127" t="s">
        <v>595</v>
      </c>
      <c r="G418" s="128" t="s">
        <v>127</v>
      </c>
      <c r="H418" s="129">
        <v>647.48400000000004</v>
      </c>
      <c r="I418" s="130"/>
      <c r="J418" s="131">
        <f>ROUND(I418*H418,2)</f>
        <v>0</v>
      </c>
      <c r="K418" s="127" t="s">
        <v>845</v>
      </c>
      <c r="L418" s="33"/>
      <c r="M418" s="132" t="s">
        <v>3</v>
      </c>
      <c r="N418" s="133" t="s">
        <v>40</v>
      </c>
      <c r="P418" s="134">
        <f>O418*H418</f>
        <v>0</v>
      </c>
      <c r="Q418" s="134">
        <v>0</v>
      </c>
      <c r="R418" s="134">
        <f>Q418*H418</f>
        <v>0</v>
      </c>
      <c r="S418" s="134">
        <v>0</v>
      </c>
      <c r="T418" s="135">
        <f>S418*H418</f>
        <v>0</v>
      </c>
      <c r="AR418" s="136" t="s">
        <v>171</v>
      </c>
      <c r="AT418" s="136" t="s">
        <v>124</v>
      </c>
      <c r="AU418" s="136" t="s">
        <v>77</v>
      </c>
      <c r="AY418" s="18" t="s">
        <v>122</v>
      </c>
      <c r="BE418" s="137">
        <f>IF(N418="základní",J418,0)</f>
        <v>0</v>
      </c>
      <c r="BF418" s="137">
        <f>IF(N418="snížená",J418,0)</f>
        <v>0</v>
      </c>
      <c r="BG418" s="137">
        <f>IF(N418="zákl. přenesená",J418,0)</f>
        <v>0</v>
      </c>
      <c r="BH418" s="137">
        <f>IF(N418="sníž. přenesená",J418,0)</f>
        <v>0</v>
      </c>
      <c r="BI418" s="137">
        <f>IF(N418="nulová",J418,0)</f>
        <v>0</v>
      </c>
      <c r="BJ418" s="18" t="s">
        <v>75</v>
      </c>
      <c r="BK418" s="137">
        <f>ROUND(I418*H418,2)</f>
        <v>0</v>
      </c>
      <c r="BL418" s="18" t="s">
        <v>171</v>
      </c>
      <c r="BM418" s="136" t="s">
        <v>596</v>
      </c>
    </row>
    <row r="419" spans="2:65" s="1" customFormat="1">
      <c r="B419" s="33"/>
      <c r="D419" s="138" t="s">
        <v>129</v>
      </c>
      <c r="F419" s="139" t="s">
        <v>597</v>
      </c>
      <c r="I419" s="140"/>
      <c r="L419" s="33"/>
      <c r="M419" s="141"/>
      <c r="T419" s="54"/>
      <c r="AT419" s="18" t="s">
        <v>129</v>
      </c>
      <c r="AU419" s="18" t="s">
        <v>77</v>
      </c>
    </row>
    <row r="420" spans="2:65" s="1" customFormat="1" ht="37.9" customHeight="1">
      <c r="B420" s="124"/>
      <c r="C420" s="125" t="s">
        <v>598</v>
      </c>
      <c r="D420" s="125" t="s">
        <v>124</v>
      </c>
      <c r="E420" s="126" t="s">
        <v>599</v>
      </c>
      <c r="F420" s="127" t="s">
        <v>600</v>
      </c>
      <c r="G420" s="128" t="s">
        <v>127</v>
      </c>
      <c r="H420" s="129">
        <v>736.03099999999995</v>
      </c>
      <c r="I420" s="130"/>
      <c r="J420" s="131">
        <f>ROUND(I420*H420,2)</f>
        <v>0</v>
      </c>
      <c r="K420" s="127" t="s">
        <v>845</v>
      </c>
      <c r="L420" s="33"/>
      <c r="M420" s="132" t="s">
        <v>3</v>
      </c>
      <c r="N420" s="133" t="s">
        <v>40</v>
      </c>
      <c r="P420" s="134">
        <f>O420*H420</f>
        <v>0</v>
      </c>
      <c r="Q420" s="134">
        <v>1.05E-4</v>
      </c>
      <c r="R420" s="134">
        <f>Q420*H420</f>
        <v>7.7283254999999995E-2</v>
      </c>
      <c r="S420" s="134">
        <v>0</v>
      </c>
      <c r="T420" s="135">
        <f>S420*H420</f>
        <v>0</v>
      </c>
      <c r="AR420" s="136" t="s">
        <v>171</v>
      </c>
      <c r="AT420" s="136" t="s">
        <v>124</v>
      </c>
      <c r="AU420" s="136" t="s">
        <v>77</v>
      </c>
      <c r="AY420" s="18" t="s">
        <v>122</v>
      </c>
      <c r="BE420" s="137">
        <f>IF(N420="základní",J420,0)</f>
        <v>0</v>
      </c>
      <c r="BF420" s="137">
        <f>IF(N420="snížená",J420,0)</f>
        <v>0</v>
      </c>
      <c r="BG420" s="137">
        <f>IF(N420="zákl. přenesená",J420,0)</f>
        <v>0</v>
      </c>
      <c r="BH420" s="137">
        <f>IF(N420="sníž. přenesená",J420,0)</f>
        <v>0</v>
      </c>
      <c r="BI420" s="137">
        <f>IF(N420="nulová",J420,0)</f>
        <v>0</v>
      </c>
      <c r="BJ420" s="18" t="s">
        <v>75</v>
      </c>
      <c r="BK420" s="137">
        <f>ROUND(I420*H420,2)</f>
        <v>0</v>
      </c>
      <c r="BL420" s="18" t="s">
        <v>171</v>
      </c>
      <c r="BM420" s="136" t="s">
        <v>601</v>
      </c>
    </row>
    <row r="421" spans="2:65" s="1" customFormat="1">
      <c r="B421" s="33"/>
      <c r="D421" s="138" t="s">
        <v>129</v>
      </c>
      <c r="F421" s="139" t="s">
        <v>602</v>
      </c>
      <c r="I421" s="140"/>
      <c r="L421" s="33"/>
      <c r="M421" s="141"/>
      <c r="T421" s="54"/>
      <c r="AT421" s="18" t="s">
        <v>129</v>
      </c>
      <c r="AU421" s="18" t="s">
        <v>77</v>
      </c>
    </row>
    <row r="422" spans="2:65" s="1" customFormat="1" ht="37.9" customHeight="1">
      <c r="B422" s="124"/>
      <c r="C422" s="125" t="s">
        <v>384</v>
      </c>
      <c r="D422" s="125" t="s">
        <v>124</v>
      </c>
      <c r="E422" s="126" t="s">
        <v>603</v>
      </c>
      <c r="F422" s="127" t="s">
        <v>604</v>
      </c>
      <c r="G422" s="128" t="s">
        <v>127</v>
      </c>
      <c r="H422" s="129">
        <v>736.03099999999995</v>
      </c>
      <c r="I422" s="130"/>
      <c r="J422" s="131">
        <f>ROUND(I422*H422,2)</f>
        <v>0</v>
      </c>
      <c r="K422" s="127" t="s">
        <v>845</v>
      </c>
      <c r="L422" s="33"/>
      <c r="M422" s="132" t="s">
        <v>3</v>
      </c>
      <c r="N422" s="133" t="s">
        <v>40</v>
      </c>
      <c r="P422" s="134">
        <f>O422*H422</f>
        <v>0</v>
      </c>
      <c r="Q422" s="134">
        <v>7.2480000000000005E-4</v>
      </c>
      <c r="R422" s="134">
        <f>Q422*H422</f>
        <v>0.53347526879999996</v>
      </c>
      <c r="S422" s="134">
        <v>0</v>
      </c>
      <c r="T422" s="135">
        <f>S422*H422</f>
        <v>0</v>
      </c>
      <c r="AR422" s="136" t="s">
        <v>171</v>
      </c>
      <c r="AT422" s="136" t="s">
        <v>124</v>
      </c>
      <c r="AU422" s="136" t="s">
        <v>77</v>
      </c>
      <c r="AY422" s="18" t="s">
        <v>122</v>
      </c>
      <c r="BE422" s="137">
        <f>IF(N422="základní",J422,0)</f>
        <v>0</v>
      </c>
      <c r="BF422" s="137">
        <f>IF(N422="snížená",J422,0)</f>
        <v>0</v>
      </c>
      <c r="BG422" s="137">
        <f>IF(N422="zákl. přenesená",J422,0)</f>
        <v>0</v>
      </c>
      <c r="BH422" s="137">
        <f>IF(N422="sníž. přenesená",J422,0)</f>
        <v>0</v>
      </c>
      <c r="BI422" s="137">
        <f>IF(N422="nulová",J422,0)</f>
        <v>0</v>
      </c>
      <c r="BJ422" s="18" t="s">
        <v>75</v>
      </c>
      <c r="BK422" s="137">
        <f>ROUND(I422*H422,2)</f>
        <v>0</v>
      </c>
      <c r="BL422" s="18" t="s">
        <v>171</v>
      </c>
      <c r="BM422" s="136" t="s">
        <v>605</v>
      </c>
    </row>
    <row r="423" spans="2:65" s="1" customFormat="1">
      <c r="B423" s="33"/>
      <c r="D423" s="138" t="s">
        <v>129</v>
      </c>
      <c r="F423" s="139" t="s">
        <v>606</v>
      </c>
      <c r="I423" s="140"/>
      <c r="L423" s="33"/>
      <c r="M423" s="141"/>
      <c r="T423" s="54"/>
      <c r="AT423" s="18" t="s">
        <v>129</v>
      </c>
      <c r="AU423" s="18" t="s">
        <v>77</v>
      </c>
    </row>
    <row r="424" spans="2:65" s="1" customFormat="1" ht="29.25">
      <c r="B424" s="33"/>
      <c r="D424" s="143" t="s">
        <v>270</v>
      </c>
      <c r="F424" s="180" t="s">
        <v>607</v>
      </c>
      <c r="I424" s="140"/>
      <c r="L424" s="33"/>
      <c r="M424" s="141"/>
      <c r="T424" s="54"/>
      <c r="AT424" s="18" t="s">
        <v>270</v>
      </c>
      <c r="AU424" s="18" t="s">
        <v>77</v>
      </c>
    </row>
    <row r="425" spans="2:65" s="11" customFormat="1" ht="22.9" customHeight="1">
      <c r="B425" s="112"/>
      <c r="D425" s="113" t="s">
        <v>68</v>
      </c>
      <c r="E425" s="122" t="s">
        <v>608</v>
      </c>
      <c r="F425" s="122" t="s">
        <v>609</v>
      </c>
      <c r="I425" s="115"/>
      <c r="J425" s="123">
        <f>BK425</f>
        <v>0</v>
      </c>
      <c r="L425" s="112"/>
      <c r="M425" s="117"/>
      <c r="P425" s="118">
        <f>SUM(P426:P435)</f>
        <v>0</v>
      </c>
      <c r="R425" s="118">
        <f>SUM(R426:R435)</f>
        <v>4.7682768E-2</v>
      </c>
      <c r="T425" s="119">
        <f>SUM(T426:T435)</f>
        <v>0</v>
      </c>
      <c r="AR425" s="113" t="s">
        <v>77</v>
      </c>
      <c r="AT425" s="120" t="s">
        <v>68</v>
      </c>
      <c r="AU425" s="120" t="s">
        <v>75</v>
      </c>
      <c r="AY425" s="113" t="s">
        <v>122</v>
      </c>
      <c r="BK425" s="121">
        <f>SUM(BK426:BK435)</f>
        <v>0</v>
      </c>
    </row>
    <row r="426" spans="2:65" s="1" customFormat="1" ht="33" customHeight="1">
      <c r="B426" s="124"/>
      <c r="C426" s="125" t="s">
        <v>610</v>
      </c>
      <c r="D426" s="125" t="s">
        <v>124</v>
      </c>
      <c r="E426" s="126" t="s">
        <v>611</v>
      </c>
      <c r="F426" s="127" t="s">
        <v>612</v>
      </c>
      <c r="G426" s="128" t="s">
        <v>127</v>
      </c>
      <c r="H426" s="129">
        <v>104.02</v>
      </c>
      <c r="I426" s="130"/>
      <c r="J426" s="131">
        <f>ROUND(I426*H426,2)</f>
        <v>0</v>
      </c>
      <c r="K426" s="127" t="s">
        <v>845</v>
      </c>
      <c r="L426" s="33"/>
      <c r="M426" s="132" t="s">
        <v>3</v>
      </c>
      <c r="N426" s="133" t="s">
        <v>40</v>
      </c>
      <c r="P426" s="134">
        <f>O426*H426</f>
        <v>0</v>
      </c>
      <c r="Q426" s="134">
        <v>2.0000000000000001E-4</v>
      </c>
      <c r="R426" s="134">
        <f>Q426*H426</f>
        <v>2.0804E-2</v>
      </c>
      <c r="S426" s="134">
        <v>0</v>
      </c>
      <c r="T426" s="135">
        <f>S426*H426</f>
        <v>0</v>
      </c>
      <c r="AR426" s="136" t="s">
        <v>171</v>
      </c>
      <c r="AT426" s="136" t="s">
        <v>124</v>
      </c>
      <c r="AU426" s="136" t="s">
        <v>77</v>
      </c>
      <c r="AY426" s="18" t="s">
        <v>122</v>
      </c>
      <c r="BE426" s="137">
        <f>IF(N426="základní",J426,0)</f>
        <v>0</v>
      </c>
      <c r="BF426" s="137">
        <f>IF(N426="snížená",J426,0)</f>
        <v>0</v>
      </c>
      <c r="BG426" s="137">
        <f>IF(N426="zákl. přenesená",J426,0)</f>
        <v>0</v>
      </c>
      <c r="BH426" s="137">
        <f>IF(N426="sníž. přenesená",J426,0)</f>
        <v>0</v>
      </c>
      <c r="BI426" s="137">
        <f>IF(N426="nulová",J426,0)</f>
        <v>0</v>
      </c>
      <c r="BJ426" s="18" t="s">
        <v>75</v>
      </c>
      <c r="BK426" s="137">
        <f>ROUND(I426*H426,2)</f>
        <v>0</v>
      </c>
      <c r="BL426" s="18" t="s">
        <v>171</v>
      </c>
      <c r="BM426" s="136" t="s">
        <v>613</v>
      </c>
    </row>
    <row r="427" spans="2:65" s="1" customFormat="1">
      <c r="B427" s="33"/>
      <c r="D427" s="138" t="s">
        <v>129</v>
      </c>
      <c r="F427" s="139" t="s">
        <v>614</v>
      </c>
      <c r="I427" s="140"/>
      <c r="L427" s="33"/>
      <c r="M427" s="141"/>
      <c r="T427" s="54"/>
      <c r="AT427" s="18" t="s">
        <v>129</v>
      </c>
      <c r="AU427" s="18" t="s">
        <v>77</v>
      </c>
    </row>
    <row r="428" spans="2:65" s="12" customFormat="1">
      <c r="B428" s="142"/>
      <c r="D428" s="143" t="s">
        <v>131</v>
      </c>
      <c r="E428" s="144" t="s">
        <v>3</v>
      </c>
      <c r="F428" s="145" t="s">
        <v>615</v>
      </c>
      <c r="H428" s="144" t="s">
        <v>3</v>
      </c>
      <c r="I428" s="146"/>
      <c r="L428" s="142"/>
      <c r="M428" s="147"/>
      <c r="T428" s="148"/>
      <c r="AT428" s="144" t="s">
        <v>131</v>
      </c>
      <c r="AU428" s="144" t="s">
        <v>77</v>
      </c>
      <c r="AV428" s="12" t="s">
        <v>75</v>
      </c>
      <c r="AW428" s="12" t="s">
        <v>133</v>
      </c>
      <c r="AX428" s="12" t="s">
        <v>69</v>
      </c>
      <c r="AY428" s="144" t="s">
        <v>122</v>
      </c>
    </row>
    <row r="429" spans="2:65" s="13" customFormat="1">
      <c r="B429" s="149"/>
      <c r="D429" s="143" t="s">
        <v>131</v>
      </c>
      <c r="E429" s="150" t="s">
        <v>3</v>
      </c>
      <c r="F429" s="151" t="s">
        <v>616</v>
      </c>
      <c r="H429" s="152">
        <v>86.295999999999992</v>
      </c>
      <c r="I429" s="153"/>
      <c r="L429" s="149"/>
      <c r="M429" s="154"/>
      <c r="T429" s="155"/>
      <c r="AT429" s="150" t="s">
        <v>131</v>
      </c>
      <c r="AU429" s="150" t="s">
        <v>77</v>
      </c>
      <c r="AV429" s="13" t="s">
        <v>77</v>
      </c>
      <c r="AW429" s="13" t="s">
        <v>133</v>
      </c>
      <c r="AX429" s="13" t="s">
        <v>69</v>
      </c>
      <c r="AY429" s="150" t="s">
        <v>122</v>
      </c>
    </row>
    <row r="430" spans="2:65" s="13" customFormat="1">
      <c r="B430" s="149"/>
      <c r="D430" s="143" t="s">
        <v>131</v>
      </c>
      <c r="E430" s="150" t="s">
        <v>3</v>
      </c>
      <c r="F430" s="151" t="s">
        <v>617</v>
      </c>
      <c r="H430" s="152">
        <v>13.215999999999999</v>
      </c>
      <c r="I430" s="153"/>
      <c r="L430" s="149"/>
      <c r="M430" s="154"/>
      <c r="T430" s="155"/>
      <c r="AT430" s="150" t="s">
        <v>131</v>
      </c>
      <c r="AU430" s="150" t="s">
        <v>77</v>
      </c>
      <c r="AV430" s="13" t="s">
        <v>77</v>
      </c>
      <c r="AW430" s="13" t="s">
        <v>133</v>
      </c>
      <c r="AX430" s="13" t="s">
        <v>69</v>
      </c>
      <c r="AY430" s="150" t="s">
        <v>122</v>
      </c>
    </row>
    <row r="431" spans="2:65" s="13" customFormat="1">
      <c r="B431" s="149"/>
      <c r="D431" s="143" t="s">
        <v>131</v>
      </c>
      <c r="E431" s="150" t="s">
        <v>3</v>
      </c>
      <c r="F431" s="151" t="s">
        <v>618</v>
      </c>
      <c r="H431" s="152">
        <v>2.4499999999999997</v>
      </c>
      <c r="I431" s="153"/>
      <c r="L431" s="149"/>
      <c r="M431" s="154"/>
      <c r="T431" s="155"/>
      <c r="AT431" s="150" t="s">
        <v>131</v>
      </c>
      <c r="AU431" s="150" t="s">
        <v>77</v>
      </c>
      <c r="AV431" s="13" t="s">
        <v>77</v>
      </c>
      <c r="AW431" s="13" t="s">
        <v>133</v>
      </c>
      <c r="AX431" s="13" t="s">
        <v>69</v>
      </c>
      <c r="AY431" s="150" t="s">
        <v>122</v>
      </c>
    </row>
    <row r="432" spans="2:65" s="13" customFormat="1">
      <c r="B432" s="149"/>
      <c r="D432" s="143" t="s">
        <v>131</v>
      </c>
      <c r="E432" s="150" t="s">
        <v>3</v>
      </c>
      <c r="F432" s="151" t="s">
        <v>619</v>
      </c>
      <c r="H432" s="152">
        <v>2.0579999999999994</v>
      </c>
      <c r="I432" s="153"/>
      <c r="L432" s="149"/>
      <c r="M432" s="154"/>
      <c r="T432" s="155"/>
      <c r="AT432" s="150" t="s">
        <v>131</v>
      </c>
      <c r="AU432" s="150" t="s">
        <v>77</v>
      </c>
      <c r="AV432" s="13" t="s">
        <v>77</v>
      </c>
      <c r="AW432" s="13" t="s">
        <v>133</v>
      </c>
      <c r="AX432" s="13" t="s">
        <v>69</v>
      </c>
      <c r="AY432" s="150" t="s">
        <v>122</v>
      </c>
    </row>
    <row r="433" spans="2:65" s="14" customFormat="1">
      <c r="B433" s="156"/>
      <c r="D433" s="143" t="s">
        <v>131</v>
      </c>
      <c r="E433" s="157" t="s">
        <v>3</v>
      </c>
      <c r="F433" s="158" t="s">
        <v>135</v>
      </c>
      <c r="H433" s="159">
        <v>104.01999999999998</v>
      </c>
      <c r="I433" s="160"/>
      <c r="L433" s="156"/>
      <c r="M433" s="161"/>
      <c r="T433" s="162"/>
      <c r="AT433" s="157" t="s">
        <v>131</v>
      </c>
      <c r="AU433" s="157" t="s">
        <v>77</v>
      </c>
      <c r="AV433" s="14" t="s">
        <v>128</v>
      </c>
      <c r="AW433" s="14" t="s">
        <v>133</v>
      </c>
      <c r="AX433" s="14" t="s">
        <v>75</v>
      </c>
      <c r="AY433" s="157" t="s">
        <v>122</v>
      </c>
    </row>
    <row r="434" spans="2:65" s="1" customFormat="1" ht="37.9" customHeight="1">
      <c r="B434" s="124"/>
      <c r="C434" s="125" t="s">
        <v>389</v>
      </c>
      <c r="D434" s="125" t="s">
        <v>124</v>
      </c>
      <c r="E434" s="126" t="s">
        <v>620</v>
      </c>
      <c r="F434" s="127" t="s">
        <v>621</v>
      </c>
      <c r="G434" s="128" t="s">
        <v>127</v>
      </c>
      <c r="H434" s="129">
        <v>104.02</v>
      </c>
      <c r="I434" s="130"/>
      <c r="J434" s="131">
        <f>ROUND(I434*H434,2)</f>
        <v>0</v>
      </c>
      <c r="K434" s="127" t="s">
        <v>845</v>
      </c>
      <c r="L434" s="33"/>
      <c r="M434" s="132" t="s">
        <v>3</v>
      </c>
      <c r="N434" s="133" t="s">
        <v>40</v>
      </c>
      <c r="P434" s="134">
        <f>O434*H434</f>
        <v>0</v>
      </c>
      <c r="Q434" s="134">
        <v>2.5839999999999999E-4</v>
      </c>
      <c r="R434" s="134">
        <f>Q434*H434</f>
        <v>2.6878767999999997E-2</v>
      </c>
      <c r="S434" s="134">
        <v>0</v>
      </c>
      <c r="T434" s="135">
        <f>S434*H434</f>
        <v>0</v>
      </c>
      <c r="AR434" s="136" t="s">
        <v>171</v>
      </c>
      <c r="AT434" s="136" t="s">
        <v>124</v>
      </c>
      <c r="AU434" s="136" t="s">
        <v>77</v>
      </c>
      <c r="AY434" s="18" t="s">
        <v>122</v>
      </c>
      <c r="BE434" s="137">
        <f>IF(N434="základní",J434,0)</f>
        <v>0</v>
      </c>
      <c r="BF434" s="137">
        <f>IF(N434="snížená",J434,0)</f>
        <v>0</v>
      </c>
      <c r="BG434" s="137">
        <f>IF(N434="zákl. přenesená",J434,0)</f>
        <v>0</v>
      </c>
      <c r="BH434" s="137">
        <f>IF(N434="sníž. přenesená",J434,0)</f>
        <v>0</v>
      </c>
      <c r="BI434" s="137">
        <f>IF(N434="nulová",J434,0)</f>
        <v>0</v>
      </c>
      <c r="BJ434" s="18" t="s">
        <v>75</v>
      </c>
      <c r="BK434" s="137">
        <f>ROUND(I434*H434,2)</f>
        <v>0</v>
      </c>
      <c r="BL434" s="18" t="s">
        <v>171</v>
      </c>
      <c r="BM434" s="136" t="s">
        <v>622</v>
      </c>
    </row>
    <row r="435" spans="2:65" s="1" customFormat="1">
      <c r="B435" s="33"/>
      <c r="D435" s="138" t="s">
        <v>129</v>
      </c>
      <c r="F435" s="139" t="s">
        <v>623</v>
      </c>
      <c r="I435" s="140"/>
      <c r="L435" s="33"/>
      <c r="M435" s="141"/>
      <c r="T435" s="54"/>
      <c r="AT435" s="18" t="s">
        <v>129</v>
      </c>
      <c r="AU435" s="18" t="s">
        <v>77</v>
      </c>
    </row>
    <row r="436" spans="2:65" s="11" customFormat="1" ht="25.9" customHeight="1">
      <c r="B436" s="112"/>
      <c r="D436" s="113" t="s">
        <v>68</v>
      </c>
      <c r="E436" s="114" t="s">
        <v>624</v>
      </c>
      <c r="F436" s="114" t="s">
        <v>625</v>
      </c>
      <c r="I436" s="115"/>
      <c r="J436" s="116">
        <f>BK436</f>
        <v>0</v>
      </c>
      <c r="L436" s="112"/>
      <c r="M436" s="117"/>
      <c r="P436" s="118">
        <f>P437+P440+P446+P449</f>
        <v>0</v>
      </c>
      <c r="R436" s="118">
        <f>R437+R440+R446+R449</f>
        <v>0</v>
      </c>
      <c r="T436" s="119">
        <f>T437+T440+T446+T449</f>
        <v>0</v>
      </c>
      <c r="AR436" s="113" t="s">
        <v>154</v>
      </c>
      <c r="AT436" s="120" t="s">
        <v>68</v>
      </c>
      <c r="AU436" s="120" t="s">
        <v>69</v>
      </c>
      <c r="AY436" s="113" t="s">
        <v>122</v>
      </c>
      <c r="BK436" s="121">
        <f>BK437+BK440+BK446+BK449</f>
        <v>0</v>
      </c>
    </row>
    <row r="437" spans="2:65" s="11" customFormat="1" ht="22.9" customHeight="1">
      <c r="B437" s="112"/>
      <c r="D437" s="113" t="s">
        <v>68</v>
      </c>
      <c r="E437" s="122" t="s">
        <v>626</v>
      </c>
      <c r="F437" s="122" t="s">
        <v>627</v>
      </c>
      <c r="I437" s="115"/>
      <c r="J437" s="123">
        <f>BK437</f>
        <v>0</v>
      </c>
      <c r="L437" s="112"/>
      <c r="M437" s="117"/>
      <c r="P437" s="118">
        <f>SUM(P438:P439)</f>
        <v>0</v>
      </c>
      <c r="R437" s="118">
        <f>SUM(R438:R439)</f>
        <v>0</v>
      </c>
      <c r="T437" s="119">
        <f>SUM(T438:T439)</f>
        <v>0</v>
      </c>
      <c r="AR437" s="113" t="s">
        <v>154</v>
      </c>
      <c r="AT437" s="120" t="s">
        <v>68</v>
      </c>
      <c r="AU437" s="120" t="s">
        <v>75</v>
      </c>
      <c r="AY437" s="113" t="s">
        <v>122</v>
      </c>
      <c r="BK437" s="121">
        <f>SUM(BK438:BK439)</f>
        <v>0</v>
      </c>
    </row>
    <row r="438" spans="2:65" s="1" customFormat="1" ht="16.5" customHeight="1">
      <c r="B438" s="124"/>
      <c r="C438" s="125" t="s">
        <v>628</v>
      </c>
      <c r="D438" s="125" t="s">
        <v>124</v>
      </c>
      <c r="E438" s="126" t="s">
        <v>629</v>
      </c>
      <c r="F438" s="127" t="s">
        <v>630</v>
      </c>
      <c r="G438" s="128" t="s">
        <v>631</v>
      </c>
      <c r="H438" s="129">
        <v>1</v>
      </c>
      <c r="I438" s="130"/>
      <c r="J438" s="131">
        <f>ROUND(I438*H438,2)</f>
        <v>0</v>
      </c>
      <c r="K438" s="127" t="s">
        <v>845</v>
      </c>
      <c r="L438" s="33"/>
      <c r="M438" s="132" t="s">
        <v>3</v>
      </c>
      <c r="N438" s="133" t="s">
        <v>40</v>
      </c>
      <c r="P438" s="134">
        <f>O438*H438</f>
        <v>0</v>
      </c>
      <c r="Q438" s="134">
        <v>0</v>
      </c>
      <c r="R438" s="134">
        <f>Q438*H438</f>
        <v>0</v>
      </c>
      <c r="S438" s="134">
        <v>0</v>
      </c>
      <c r="T438" s="135">
        <f>S438*H438</f>
        <v>0</v>
      </c>
      <c r="AR438" s="136" t="s">
        <v>128</v>
      </c>
      <c r="AT438" s="136" t="s">
        <v>124</v>
      </c>
      <c r="AU438" s="136" t="s">
        <v>77</v>
      </c>
      <c r="AY438" s="18" t="s">
        <v>122</v>
      </c>
      <c r="BE438" s="137">
        <f>IF(N438="základní",J438,0)</f>
        <v>0</v>
      </c>
      <c r="BF438" s="137">
        <f>IF(N438="snížená",J438,0)</f>
        <v>0</v>
      </c>
      <c r="BG438" s="137">
        <f>IF(N438="zákl. přenesená",J438,0)</f>
        <v>0</v>
      </c>
      <c r="BH438" s="137">
        <f>IF(N438="sníž. přenesená",J438,0)</f>
        <v>0</v>
      </c>
      <c r="BI438" s="137">
        <f>IF(N438="nulová",J438,0)</f>
        <v>0</v>
      </c>
      <c r="BJ438" s="18" t="s">
        <v>75</v>
      </c>
      <c r="BK438" s="137">
        <f>ROUND(I438*H438,2)</f>
        <v>0</v>
      </c>
      <c r="BL438" s="18" t="s">
        <v>128</v>
      </c>
      <c r="BM438" s="136" t="s">
        <v>632</v>
      </c>
    </row>
    <row r="439" spans="2:65" s="1" customFormat="1">
      <c r="B439" s="33"/>
      <c r="D439" s="138" t="s">
        <v>129</v>
      </c>
      <c r="F439" s="139" t="s">
        <v>633</v>
      </c>
      <c r="I439" s="140"/>
      <c r="L439" s="33"/>
      <c r="M439" s="141"/>
      <c r="T439" s="54"/>
      <c r="AT439" s="18" t="s">
        <v>129</v>
      </c>
      <c r="AU439" s="18" t="s">
        <v>77</v>
      </c>
    </row>
    <row r="440" spans="2:65" s="11" customFormat="1" ht="22.9" customHeight="1">
      <c r="B440" s="112"/>
      <c r="D440" s="113" t="s">
        <v>68</v>
      </c>
      <c r="E440" s="122" t="s">
        <v>634</v>
      </c>
      <c r="F440" s="122" t="s">
        <v>635</v>
      </c>
      <c r="I440" s="115"/>
      <c r="J440" s="123">
        <f>BK440</f>
        <v>0</v>
      </c>
      <c r="L440" s="112"/>
      <c r="M440" s="117"/>
      <c r="P440" s="118">
        <f>SUM(P441:P445)</f>
        <v>0</v>
      </c>
      <c r="R440" s="118">
        <f>SUM(R441:R445)</f>
        <v>0</v>
      </c>
      <c r="T440" s="119">
        <f>SUM(T441:T445)</f>
        <v>0</v>
      </c>
      <c r="AR440" s="113" t="s">
        <v>154</v>
      </c>
      <c r="AT440" s="120" t="s">
        <v>68</v>
      </c>
      <c r="AU440" s="120" t="s">
        <v>75</v>
      </c>
      <c r="AY440" s="113" t="s">
        <v>122</v>
      </c>
      <c r="BK440" s="121">
        <f>SUM(BK441:BK445)</f>
        <v>0</v>
      </c>
    </row>
    <row r="441" spans="2:65" s="1" customFormat="1" ht="16.5" customHeight="1">
      <c r="B441" s="124"/>
      <c r="C441" s="125" t="s">
        <v>394</v>
      </c>
      <c r="D441" s="125" t="s">
        <v>124</v>
      </c>
      <c r="E441" s="126" t="s">
        <v>636</v>
      </c>
      <c r="F441" s="127" t="s">
        <v>635</v>
      </c>
      <c r="G441" s="128" t="s">
        <v>631</v>
      </c>
      <c r="H441" s="129">
        <v>1</v>
      </c>
      <c r="I441" s="130"/>
      <c r="J441" s="131">
        <f>ROUND(I441*H441,2)</f>
        <v>0</v>
      </c>
      <c r="K441" s="127" t="s">
        <v>845</v>
      </c>
      <c r="L441" s="33"/>
      <c r="M441" s="132" t="s">
        <v>3</v>
      </c>
      <c r="N441" s="133" t="s">
        <v>40</v>
      </c>
      <c r="P441" s="134">
        <f>O441*H441</f>
        <v>0</v>
      </c>
      <c r="Q441" s="134">
        <v>0</v>
      </c>
      <c r="R441" s="134">
        <f>Q441*H441</f>
        <v>0</v>
      </c>
      <c r="S441" s="134">
        <v>0</v>
      </c>
      <c r="T441" s="135">
        <f>S441*H441</f>
        <v>0</v>
      </c>
      <c r="AR441" s="136" t="s">
        <v>128</v>
      </c>
      <c r="AT441" s="136" t="s">
        <v>124</v>
      </c>
      <c r="AU441" s="136" t="s">
        <v>77</v>
      </c>
      <c r="AY441" s="18" t="s">
        <v>122</v>
      </c>
      <c r="BE441" s="137">
        <f>IF(N441="základní",J441,0)</f>
        <v>0</v>
      </c>
      <c r="BF441" s="137">
        <f>IF(N441="snížená",J441,0)</f>
        <v>0</v>
      </c>
      <c r="BG441" s="137">
        <f>IF(N441="zákl. přenesená",J441,0)</f>
        <v>0</v>
      </c>
      <c r="BH441" s="137">
        <f>IF(N441="sníž. přenesená",J441,0)</f>
        <v>0</v>
      </c>
      <c r="BI441" s="137">
        <f>IF(N441="nulová",J441,0)</f>
        <v>0</v>
      </c>
      <c r="BJ441" s="18" t="s">
        <v>75</v>
      </c>
      <c r="BK441" s="137">
        <f>ROUND(I441*H441,2)</f>
        <v>0</v>
      </c>
      <c r="BL441" s="18" t="s">
        <v>128</v>
      </c>
      <c r="BM441" s="136" t="s">
        <v>637</v>
      </c>
    </row>
    <row r="442" spans="2:65" s="1" customFormat="1">
      <c r="B442" s="33"/>
      <c r="D442" s="138" t="s">
        <v>129</v>
      </c>
      <c r="F442" s="139" t="s">
        <v>638</v>
      </c>
      <c r="I442" s="140"/>
      <c r="L442" s="33"/>
      <c r="M442" s="141"/>
      <c r="T442" s="54"/>
      <c r="AT442" s="18" t="s">
        <v>129</v>
      </c>
      <c r="AU442" s="18" t="s">
        <v>77</v>
      </c>
    </row>
    <row r="443" spans="2:65" s="1" customFormat="1" ht="16.5" customHeight="1">
      <c r="B443" s="124"/>
      <c r="C443" s="125" t="s">
        <v>639</v>
      </c>
      <c r="D443" s="125" t="s">
        <v>124</v>
      </c>
      <c r="E443" s="126" t="s">
        <v>640</v>
      </c>
      <c r="F443" s="127" t="s">
        <v>641</v>
      </c>
      <c r="G443" s="128" t="s">
        <v>631</v>
      </c>
      <c r="H443" s="129">
        <v>1</v>
      </c>
      <c r="I443" s="130"/>
      <c r="J443" s="131">
        <f>ROUND(I443*H443,2)</f>
        <v>0</v>
      </c>
      <c r="K443" s="127" t="s">
        <v>3</v>
      </c>
      <c r="L443" s="33"/>
      <c r="M443" s="132" t="s">
        <v>3</v>
      </c>
      <c r="N443" s="133" t="s">
        <v>40</v>
      </c>
      <c r="P443" s="134">
        <f>O443*H443</f>
        <v>0</v>
      </c>
      <c r="Q443" s="134">
        <v>0</v>
      </c>
      <c r="R443" s="134">
        <f>Q443*H443</f>
        <v>0</v>
      </c>
      <c r="S443" s="134">
        <v>0</v>
      </c>
      <c r="T443" s="135">
        <f>S443*H443</f>
        <v>0</v>
      </c>
      <c r="AR443" s="136" t="s">
        <v>128</v>
      </c>
      <c r="AT443" s="136" t="s">
        <v>124</v>
      </c>
      <c r="AU443" s="136" t="s">
        <v>77</v>
      </c>
      <c r="AY443" s="18" t="s">
        <v>122</v>
      </c>
      <c r="BE443" s="137">
        <f>IF(N443="základní",J443,0)</f>
        <v>0</v>
      </c>
      <c r="BF443" s="137">
        <f>IF(N443="snížená",J443,0)</f>
        <v>0</v>
      </c>
      <c r="BG443" s="137">
        <f>IF(N443="zákl. přenesená",J443,0)</f>
        <v>0</v>
      </c>
      <c r="BH443" s="137">
        <f>IF(N443="sníž. přenesená",J443,0)</f>
        <v>0</v>
      </c>
      <c r="BI443" s="137">
        <f>IF(N443="nulová",J443,0)</f>
        <v>0</v>
      </c>
      <c r="BJ443" s="18" t="s">
        <v>75</v>
      </c>
      <c r="BK443" s="137">
        <f>ROUND(I443*H443,2)</f>
        <v>0</v>
      </c>
      <c r="BL443" s="18" t="s">
        <v>128</v>
      </c>
      <c r="BM443" s="136" t="s">
        <v>642</v>
      </c>
    </row>
    <row r="444" spans="2:65" s="1" customFormat="1" ht="16.5" customHeight="1">
      <c r="B444" s="124"/>
      <c r="C444" s="125" t="s">
        <v>398</v>
      </c>
      <c r="D444" s="125" t="s">
        <v>124</v>
      </c>
      <c r="E444" s="126" t="s">
        <v>643</v>
      </c>
      <c r="F444" s="127" t="s">
        <v>644</v>
      </c>
      <c r="G444" s="128" t="s">
        <v>631</v>
      </c>
      <c r="H444" s="129">
        <v>1</v>
      </c>
      <c r="I444" s="130"/>
      <c r="J444" s="131">
        <f>ROUND(I444*H444,2)</f>
        <v>0</v>
      </c>
      <c r="K444" s="127" t="s">
        <v>845</v>
      </c>
      <c r="L444" s="33"/>
      <c r="M444" s="132" t="s">
        <v>3</v>
      </c>
      <c r="N444" s="133" t="s">
        <v>40</v>
      </c>
      <c r="P444" s="134">
        <f>O444*H444</f>
        <v>0</v>
      </c>
      <c r="Q444" s="134">
        <v>0</v>
      </c>
      <c r="R444" s="134">
        <f>Q444*H444</f>
        <v>0</v>
      </c>
      <c r="S444" s="134">
        <v>0</v>
      </c>
      <c r="T444" s="135">
        <f>S444*H444</f>
        <v>0</v>
      </c>
      <c r="AR444" s="136" t="s">
        <v>128</v>
      </c>
      <c r="AT444" s="136" t="s">
        <v>124</v>
      </c>
      <c r="AU444" s="136" t="s">
        <v>77</v>
      </c>
      <c r="AY444" s="18" t="s">
        <v>122</v>
      </c>
      <c r="BE444" s="137">
        <f>IF(N444="základní",J444,0)</f>
        <v>0</v>
      </c>
      <c r="BF444" s="137">
        <f>IF(N444="snížená",J444,0)</f>
        <v>0</v>
      </c>
      <c r="BG444" s="137">
        <f>IF(N444="zákl. přenesená",J444,0)</f>
        <v>0</v>
      </c>
      <c r="BH444" s="137">
        <f>IF(N444="sníž. přenesená",J444,0)</f>
        <v>0</v>
      </c>
      <c r="BI444" s="137">
        <f>IF(N444="nulová",J444,0)</f>
        <v>0</v>
      </c>
      <c r="BJ444" s="18" t="s">
        <v>75</v>
      </c>
      <c r="BK444" s="137">
        <f>ROUND(I444*H444,2)</f>
        <v>0</v>
      </c>
      <c r="BL444" s="18" t="s">
        <v>128</v>
      </c>
      <c r="BM444" s="136" t="s">
        <v>645</v>
      </c>
    </row>
    <row r="445" spans="2:65" s="1" customFormat="1">
      <c r="B445" s="33"/>
      <c r="D445" s="138" t="s">
        <v>129</v>
      </c>
      <c r="F445" s="139" t="s">
        <v>646</v>
      </c>
      <c r="I445" s="140"/>
      <c r="L445" s="33"/>
      <c r="M445" s="141"/>
      <c r="T445" s="54"/>
      <c r="AT445" s="18" t="s">
        <v>129</v>
      </c>
      <c r="AU445" s="18" t="s">
        <v>77</v>
      </c>
    </row>
    <row r="446" spans="2:65" s="11" customFormat="1" ht="22.9" customHeight="1">
      <c r="B446" s="112"/>
      <c r="D446" s="113" t="s">
        <v>68</v>
      </c>
      <c r="E446" s="122" t="s">
        <v>647</v>
      </c>
      <c r="F446" s="122" t="s">
        <v>648</v>
      </c>
      <c r="I446" s="115"/>
      <c r="J446" s="123">
        <f>BK446</f>
        <v>0</v>
      </c>
      <c r="L446" s="112"/>
      <c r="M446" s="117"/>
      <c r="P446" s="118">
        <f>SUM(P447:P448)</f>
        <v>0</v>
      </c>
      <c r="R446" s="118">
        <f>SUM(R447:R448)</f>
        <v>0</v>
      </c>
      <c r="T446" s="119">
        <f>SUM(T447:T448)</f>
        <v>0</v>
      </c>
      <c r="AR446" s="113" t="s">
        <v>154</v>
      </c>
      <c r="AT446" s="120" t="s">
        <v>68</v>
      </c>
      <c r="AU446" s="120" t="s">
        <v>75</v>
      </c>
      <c r="AY446" s="113" t="s">
        <v>122</v>
      </c>
      <c r="BK446" s="121">
        <f>SUM(BK447:BK448)</f>
        <v>0</v>
      </c>
    </row>
    <row r="447" spans="2:65" s="1" customFormat="1" ht="16.5" customHeight="1">
      <c r="B447" s="124"/>
      <c r="C447" s="125" t="s">
        <v>649</v>
      </c>
      <c r="D447" s="125" t="s">
        <v>124</v>
      </c>
      <c r="E447" s="126" t="s">
        <v>650</v>
      </c>
      <c r="F447" s="127" t="s">
        <v>651</v>
      </c>
      <c r="G447" s="128" t="s">
        <v>631</v>
      </c>
      <c r="H447" s="129">
        <v>1</v>
      </c>
      <c r="I447" s="130"/>
      <c r="J447" s="131">
        <f>ROUND(I447*H447,2)</f>
        <v>0</v>
      </c>
      <c r="K447" s="127" t="s">
        <v>845</v>
      </c>
      <c r="L447" s="33"/>
      <c r="M447" s="132" t="s">
        <v>3</v>
      </c>
      <c r="N447" s="133" t="s">
        <v>40</v>
      </c>
      <c r="P447" s="134">
        <f>O447*H447</f>
        <v>0</v>
      </c>
      <c r="Q447" s="134">
        <v>0</v>
      </c>
      <c r="R447" s="134">
        <f>Q447*H447</f>
        <v>0</v>
      </c>
      <c r="S447" s="134">
        <v>0</v>
      </c>
      <c r="T447" s="135">
        <f>S447*H447</f>
        <v>0</v>
      </c>
      <c r="AR447" s="136" t="s">
        <v>128</v>
      </c>
      <c r="AT447" s="136" t="s">
        <v>124</v>
      </c>
      <c r="AU447" s="136" t="s">
        <v>77</v>
      </c>
      <c r="AY447" s="18" t="s">
        <v>122</v>
      </c>
      <c r="BE447" s="137">
        <f>IF(N447="základní",J447,0)</f>
        <v>0</v>
      </c>
      <c r="BF447" s="137">
        <f>IF(N447="snížená",J447,0)</f>
        <v>0</v>
      </c>
      <c r="BG447" s="137">
        <f>IF(N447="zákl. přenesená",J447,0)</f>
        <v>0</v>
      </c>
      <c r="BH447" s="137">
        <f>IF(N447="sníž. přenesená",J447,0)</f>
        <v>0</v>
      </c>
      <c r="BI447" s="137">
        <f>IF(N447="nulová",J447,0)</f>
        <v>0</v>
      </c>
      <c r="BJ447" s="18" t="s">
        <v>75</v>
      </c>
      <c r="BK447" s="137">
        <f>ROUND(I447*H447,2)</f>
        <v>0</v>
      </c>
      <c r="BL447" s="18" t="s">
        <v>128</v>
      </c>
      <c r="BM447" s="136" t="s">
        <v>652</v>
      </c>
    </row>
    <row r="448" spans="2:65" s="1" customFormat="1">
      <c r="B448" s="33"/>
      <c r="D448" s="138" t="s">
        <v>129</v>
      </c>
      <c r="F448" s="139" t="s">
        <v>653</v>
      </c>
      <c r="I448" s="140"/>
      <c r="L448" s="33"/>
      <c r="M448" s="141"/>
      <c r="T448" s="54"/>
      <c r="AT448" s="18" t="s">
        <v>129</v>
      </c>
      <c r="AU448" s="18" t="s">
        <v>77</v>
      </c>
    </row>
    <row r="449" spans="2:65" s="11" customFormat="1" ht="22.9" customHeight="1">
      <c r="B449" s="112"/>
      <c r="D449" s="113" t="s">
        <v>68</v>
      </c>
      <c r="E449" s="122" t="s">
        <v>654</v>
      </c>
      <c r="F449" s="122" t="s">
        <v>655</v>
      </c>
      <c r="I449" s="115"/>
      <c r="J449" s="123">
        <f>BK449</f>
        <v>0</v>
      </c>
      <c r="L449" s="112"/>
      <c r="M449" s="117"/>
      <c r="P449" s="118">
        <f>SUM(P450:P451)</f>
        <v>0</v>
      </c>
      <c r="R449" s="118">
        <f>SUM(R450:R451)</f>
        <v>0</v>
      </c>
      <c r="T449" s="119">
        <f>SUM(T450:T451)</f>
        <v>0</v>
      </c>
      <c r="AR449" s="113" t="s">
        <v>154</v>
      </c>
      <c r="AT449" s="120" t="s">
        <v>68</v>
      </c>
      <c r="AU449" s="120" t="s">
        <v>75</v>
      </c>
      <c r="AY449" s="113" t="s">
        <v>122</v>
      </c>
      <c r="BK449" s="121">
        <f>SUM(BK450:BK451)</f>
        <v>0</v>
      </c>
    </row>
    <row r="450" spans="2:65" s="1" customFormat="1" ht="33" customHeight="1">
      <c r="B450" s="124"/>
      <c r="C450" s="125" t="s">
        <v>403</v>
      </c>
      <c r="D450" s="125" t="s">
        <v>124</v>
      </c>
      <c r="E450" s="126" t="s">
        <v>656</v>
      </c>
      <c r="F450" s="127" t="s">
        <v>657</v>
      </c>
      <c r="G450" s="128" t="s">
        <v>631</v>
      </c>
      <c r="H450" s="129">
        <v>1</v>
      </c>
      <c r="I450" s="130"/>
      <c r="J450" s="131">
        <f>ROUND(I450*H450,2)</f>
        <v>0</v>
      </c>
      <c r="K450" s="127" t="s">
        <v>845</v>
      </c>
      <c r="L450" s="33"/>
      <c r="M450" s="132" t="s">
        <v>3</v>
      </c>
      <c r="N450" s="133" t="s">
        <v>40</v>
      </c>
      <c r="P450" s="134">
        <f>O450*H450</f>
        <v>0</v>
      </c>
      <c r="Q450" s="134">
        <v>0</v>
      </c>
      <c r="R450" s="134">
        <f>Q450*H450</f>
        <v>0</v>
      </c>
      <c r="S450" s="134">
        <v>0</v>
      </c>
      <c r="T450" s="135">
        <f>S450*H450</f>
        <v>0</v>
      </c>
      <c r="AR450" s="136" t="s">
        <v>128</v>
      </c>
      <c r="AT450" s="136" t="s">
        <v>124</v>
      </c>
      <c r="AU450" s="136" t="s">
        <v>77</v>
      </c>
      <c r="AY450" s="18" t="s">
        <v>122</v>
      </c>
      <c r="BE450" s="137">
        <f>IF(N450="základní",J450,0)</f>
        <v>0</v>
      </c>
      <c r="BF450" s="137">
        <f>IF(N450="snížená",J450,0)</f>
        <v>0</v>
      </c>
      <c r="BG450" s="137">
        <f>IF(N450="zákl. přenesená",J450,0)</f>
        <v>0</v>
      </c>
      <c r="BH450" s="137">
        <f>IF(N450="sníž. přenesená",J450,0)</f>
        <v>0</v>
      </c>
      <c r="BI450" s="137">
        <f>IF(N450="nulová",J450,0)</f>
        <v>0</v>
      </c>
      <c r="BJ450" s="18" t="s">
        <v>75</v>
      </c>
      <c r="BK450" s="137">
        <f>ROUND(I450*H450,2)</f>
        <v>0</v>
      </c>
      <c r="BL450" s="18" t="s">
        <v>128</v>
      </c>
      <c r="BM450" s="136" t="s">
        <v>658</v>
      </c>
    </row>
    <row r="451" spans="2:65" s="1" customFormat="1">
      <c r="B451" s="33"/>
      <c r="D451" s="138" t="s">
        <v>129</v>
      </c>
      <c r="F451" s="139" t="s">
        <v>659</v>
      </c>
      <c r="I451" s="140"/>
      <c r="L451" s="33"/>
      <c r="M451" s="182"/>
      <c r="N451" s="183"/>
      <c r="O451" s="183"/>
      <c r="P451" s="183"/>
      <c r="Q451" s="183"/>
      <c r="R451" s="183"/>
      <c r="S451" s="183"/>
      <c r="T451" s="184"/>
      <c r="AT451" s="18" t="s">
        <v>129</v>
      </c>
      <c r="AU451" s="18" t="s">
        <v>77</v>
      </c>
    </row>
    <row r="452" spans="2:65" s="1" customFormat="1" ht="6.95" customHeight="1">
      <c r="B452" s="42"/>
      <c r="C452" s="43"/>
      <c r="D452" s="43"/>
      <c r="E452" s="43"/>
      <c r="F452" s="43"/>
      <c r="G452" s="43"/>
      <c r="H452" s="43"/>
      <c r="I452" s="43"/>
      <c r="J452" s="43"/>
      <c r="K452" s="43"/>
      <c r="L452" s="33"/>
    </row>
  </sheetData>
  <sheetProtection algorithmName="SHA-512" hashValue="RtaWlsHj0qIgVeYxWacsfXCV0sMWnyMk62e5jPt93HqliJQNIfBstwJij8WXMO+M1dgRzb9SAJe2g/Y8iiUZ4A==" saltValue="PmEnzOew0oiirqHBM8ZwHA==" spinCount="100000" sheet="1" objects="1" scenarios="1"/>
  <autoFilter ref="C101:K451" xr:uid="{00000000-0009-0000-0000-000001000000}"/>
  <mergeCells count="9">
    <mergeCell ref="E50:H50"/>
    <mergeCell ref="E92:H92"/>
    <mergeCell ref="E94:H94"/>
    <mergeCell ref="L2:V2"/>
    <mergeCell ref="E7:H7"/>
    <mergeCell ref="E9:H9"/>
    <mergeCell ref="E18:H18"/>
    <mergeCell ref="E27:H27"/>
    <mergeCell ref="E48:H48"/>
  </mergeCells>
  <hyperlinks>
    <hyperlink ref="F106" r:id="rId1" xr:uid="{00000000-0004-0000-0100-000000000000}"/>
    <hyperlink ref="F111" r:id="rId2" xr:uid="{00000000-0004-0000-0100-000001000000}"/>
    <hyperlink ref="F118" r:id="rId3" xr:uid="{00000000-0004-0000-0100-000002000000}"/>
    <hyperlink ref="F120" r:id="rId4" xr:uid="{00000000-0004-0000-0100-000003000000}"/>
    <hyperlink ref="F124" r:id="rId5" xr:uid="{00000000-0004-0000-0100-000004000000}"/>
    <hyperlink ref="F128" r:id="rId6" xr:uid="{00000000-0004-0000-0100-000005000000}"/>
    <hyperlink ref="F130" r:id="rId7" xr:uid="{00000000-0004-0000-0100-000006000000}"/>
    <hyperlink ref="F134" r:id="rId8" xr:uid="{00000000-0004-0000-0100-000007000000}"/>
    <hyperlink ref="F136" r:id="rId9" xr:uid="{00000000-0004-0000-0100-000008000000}"/>
    <hyperlink ref="F141" r:id="rId10" xr:uid="{00000000-0004-0000-0100-000009000000}"/>
    <hyperlink ref="F145" r:id="rId11" xr:uid="{00000000-0004-0000-0100-00000A000000}"/>
    <hyperlink ref="F157" r:id="rId12" xr:uid="{00000000-0004-0000-0100-00000B000000}"/>
    <hyperlink ref="F165" r:id="rId13" xr:uid="{00000000-0004-0000-0100-00000C000000}"/>
    <hyperlink ref="F170" r:id="rId14" xr:uid="{00000000-0004-0000-0100-00000D000000}"/>
    <hyperlink ref="F178" r:id="rId15" xr:uid="{00000000-0004-0000-0100-00000E000000}"/>
    <hyperlink ref="F192" r:id="rId16" xr:uid="{00000000-0004-0000-0100-00000F000000}"/>
    <hyperlink ref="F202" r:id="rId17" xr:uid="{00000000-0004-0000-0100-000010000000}"/>
    <hyperlink ref="F205" r:id="rId18" xr:uid="{00000000-0004-0000-0100-000011000000}"/>
    <hyperlink ref="F212" r:id="rId19" xr:uid="{00000000-0004-0000-0100-000012000000}"/>
    <hyperlink ref="F223" r:id="rId20" xr:uid="{00000000-0004-0000-0100-000013000000}"/>
    <hyperlink ref="F227" r:id="rId21" xr:uid="{00000000-0004-0000-0100-000014000000}"/>
    <hyperlink ref="F234" r:id="rId22" xr:uid="{00000000-0004-0000-0100-000015000000}"/>
    <hyperlink ref="F239" r:id="rId23" xr:uid="{00000000-0004-0000-0100-000016000000}"/>
    <hyperlink ref="F241" r:id="rId24" xr:uid="{00000000-0004-0000-0100-000017000000}"/>
    <hyperlink ref="F248" r:id="rId25" xr:uid="{00000000-0004-0000-0100-000018000000}"/>
    <hyperlink ref="F250" r:id="rId26" xr:uid="{00000000-0004-0000-0100-000019000000}"/>
    <hyperlink ref="F255" r:id="rId27" xr:uid="{00000000-0004-0000-0100-00001A000000}"/>
    <hyperlink ref="F257" r:id="rId28" xr:uid="{00000000-0004-0000-0100-00001B000000}"/>
    <hyperlink ref="F266" r:id="rId29" xr:uid="{00000000-0004-0000-0100-00001C000000}"/>
    <hyperlink ref="F268" r:id="rId30" xr:uid="{00000000-0004-0000-0100-00001D000000}"/>
    <hyperlink ref="F274" r:id="rId31" xr:uid="{00000000-0004-0000-0100-00001E000000}"/>
    <hyperlink ref="F279" r:id="rId32" xr:uid="{00000000-0004-0000-0100-00001F000000}"/>
    <hyperlink ref="F284" r:id="rId33" xr:uid="{00000000-0004-0000-0100-000020000000}"/>
    <hyperlink ref="F289" r:id="rId34" xr:uid="{00000000-0004-0000-0100-000021000000}"/>
    <hyperlink ref="F293" r:id="rId35" xr:uid="{00000000-0004-0000-0100-000022000000}"/>
    <hyperlink ref="F295" r:id="rId36" xr:uid="{00000000-0004-0000-0100-000023000000}"/>
    <hyperlink ref="F297" r:id="rId37" xr:uid="{00000000-0004-0000-0100-000024000000}"/>
    <hyperlink ref="F302" r:id="rId38" xr:uid="{00000000-0004-0000-0100-000025000000}"/>
    <hyperlink ref="F308" r:id="rId39" xr:uid="{00000000-0004-0000-0100-000026000000}"/>
    <hyperlink ref="F310" r:id="rId40" xr:uid="{00000000-0004-0000-0100-000027000000}"/>
    <hyperlink ref="F312" r:id="rId41" xr:uid="{00000000-0004-0000-0100-000028000000}"/>
    <hyperlink ref="F314" r:id="rId42" xr:uid="{00000000-0004-0000-0100-000029000000}"/>
    <hyperlink ref="F318" r:id="rId43" xr:uid="{00000000-0004-0000-0100-00002A000000}"/>
    <hyperlink ref="F320" r:id="rId44" xr:uid="{00000000-0004-0000-0100-00002B000000}"/>
    <hyperlink ref="F322" r:id="rId45" xr:uid="{00000000-0004-0000-0100-00002C000000}"/>
    <hyperlink ref="F324" r:id="rId46" xr:uid="{00000000-0004-0000-0100-00002D000000}"/>
    <hyperlink ref="F327" r:id="rId47" xr:uid="{00000000-0004-0000-0100-00002E000000}"/>
    <hyperlink ref="F332" r:id="rId48" xr:uid="{00000000-0004-0000-0100-00002F000000}"/>
    <hyperlink ref="F336" r:id="rId49" xr:uid="{00000000-0004-0000-0100-000030000000}"/>
    <hyperlink ref="F340" r:id="rId50" xr:uid="{00000000-0004-0000-0100-000031000000}"/>
    <hyperlink ref="F343" r:id="rId51" xr:uid="{00000000-0004-0000-0100-000032000000}"/>
    <hyperlink ref="F351" r:id="rId52" xr:uid="{00000000-0004-0000-0100-000033000000}"/>
    <hyperlink ref="F371" r:id="rId53" xr:uid="{00000000-0004-0000-0100-000034000000}"/>
    <hyperlink ref="F374" r:id="rId54" xr:uid="{00000000-0004-0000-0100-000035000000}"/>
    <hyperlink ref="F376" r:id="rId55" xr:uid="{00000000-0004-0000-0100-000036000000}"/>
    <hyperlink ref="F378" r:id="rId56" xr:uid="{00000000-0004-0000-0100-000037000000}"/>
    <hyperlink ref="F382" r:id="rId57" xr:uid="{00000000-0004-0000-0100-000038000000}"/>
    <hyperlink ref="F386" r:id="rId58" xr:uid="{00000000-0004-0000-0100-000039000000}"/>
    <hyperlink ref="F390" r:id="rId59" xr:uid="{00000000-0004-0000-0100-00003A000000}"/>
    <hyperlink ref="F394" r:id="rId60" xr:uid="{00000000-0004-0000-0100-00003B000000}"/>
    <hyperlink ref="F407" r:id="rId61" xr:uid="{00000000-0004-0000-0100-00003C000000}"/>
    <hyperlink ref="F409" r:id="rId62" xr:uid="{00000000-0004-0000-0100-00003D000000}"/>
    <hyperlink ref="F416" r:id="rId63" xr:uid="{00000000-0004-0000-0100-00003E000000}"/>
    <hyperlink ref="F419" r:id="rId64" xr:uid="{00000000-0004-0000-0100-00003F000000}"/>
    <hyperlink ref="F421" r:id="rId65" xr:uid="{00000000-0004-0000-0100-000040000000}"/>
    <hyperlink ref="F423" r:id="rId66" xr:uid="{00000000-0004-0000-0100-000041000000}"/>
    <hyperlink ref="F427" r:id="rId67" xr:uid="{00000000-0004-0000-0100-000042000000}"/>
    <hyperlink ref="F435" r:id="rId68" xr:uid="{00000000-0004-0000-0100-000043000000}"/>
    <hyperlink ref="F439" r:id="rId69" xr:uid="{00000000-0004-0000-0100-000044000000}"/>
    <hyperlink ref="F442" r:id="rId70" xr:uid="{00000000-0004-0000-0100-000045000000}"/>
    <hyperlink ref="F445" r:id="rId71" xr:uid="{00000000-0004-0000-0100-000046000000}"/>
    <hyperlink ref="F448" r:id="rId72" xr:uid="{00000000-0004-0000-0100-000047000000}"/>
    <hyperlink ref="F451" r:id="rId73" xr:uid="{00000000-0004-0000-0100-00004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185" customWidth="1"/>
    <col min="2" max="2" width="1.6640625" style="185" customWidth="1"/>
    <col min="3" max="4" width="5" style="185" customWidth="1"/>
    <col min="5" max="5" width="11.6640625" style="185" customWidth="1"/>
    <col min="6" max="6" width="9.1640625" style="185" customWidth="1"/>
    <col min="7" max="7" width="5" style="185" customWidth="1"/>
    <col min="8" max="8" width="77.83203125" style="185" customWidth="1"/>
    <col min="9" max="10" width="20" style="185" customWidth="1"/>
    <col min="11" max="11" width="1.6640625" style="185" customWidth="1"/>
  </cols>
  <sheetData>
    <row r="1" spans="2:11" customFormat="1" ht="37.5" customHeight="1"/>
    <row r="2" spans="2:11" customFormat="1" ht="7.5" customHeight="1">
      <c r="B2" s="186"/>
      <c r="C2" s="187"/>
      <c r="D2" s="187"/>
      <c r="E2" s="187"/>
      <c r="F2" s="187"/>
      <c r="G2" s="187"/>
      <c r="H2" s="187"/>
      <c r="I2" s="187"/>
      <c r="J2" s="187"/>
      <c r="K2" s="188"/>
    </row>
    <row r="3" spans="2:11" s="16" customFormat="1" ht="45" customHeight="1">
      <c r="B3" s="189"/>
      <c r="C3" s="307" t="s">
        <v>660</v>
      </c>
      <c r="D3" s="307"/>
      <c r="E3" s="307"/>
      <c r="F3" s="307"/>
      <c r="G3" s="307"/>
      <c r="H3" s="307"/>
      <c r="I3" s="307"/>
      <c r="J3" s="307"/>
      <c r="K3" s="190"/>
    </row>
    <row r="4" spans="2:11" customFormat="1" ht="25.5" customHeight="1">
      <c r="B4" s="191"/>
      <c r="C4" s="312" t="s">
        <v>661</v>
      </c>
      <c r="D4" s="312"/>
      <c r="E4" s="312"/>
      <c r="F4" s="312"/>
      <c r="G4" s="312"/>
      <c r="H4" s="312"/>
      <c r="I4" s="312"/>
      <c r="J4" s="312"/>
      <c r="K4" s="192"/>
    </row>
    <row r="5" spans="2:11" customFormat="1" ht="5.25" customHeight="1">
      <c r="B5" s="191"/>
      <c r="C5" s="193"/>
      <c r="D5" s="193"/>
      <c r="E5" s="193"/>
      <c r="F5" s="193"/>
      <c r="G5" s="193"/>
      <c r="H5" s="193"/>
      <c r="I5" s="193"/>
      <c r="J5" s="193"/>
      <c r="K5" s="192"/>
    </row>
    <row r="6" spans="2:11" customFormat="1" ht="15" customHeight="1">
      <c r="B6" s="191"/>
      <c r="C6" s="311" t="s">
        <v>662</v>
      </c>
      <c r="D6" s="311"/>
      <c r="E6" s="311"/>
      <c r="F6" s="311"/>
      <c r="G6" s="311"/>
      <c r="H6" s="311"/>
      <c r="I6" s="311"/>
      <c r="J6" s="311"/>
      <c r="K6" s="192"/>
    </row>
    <row r="7" spans="2:11" customFormat="1" ht="15" customHeight="1">
      <c r="B7" s="195"/>
      <c r="C7" s="311" t="s">
        <v>663</v>
      </c>
      <c r="D7" s="311"/>
      <c r="E7" s="311"/>
      <c r="F7" s="311"/>
      <c r="G7" s="311"/>
      <c r="H7" s="311"/>
      <c r="I7" s="311"/>
      <c r="J7" s="311"/>
      <c r="K7" s="192"/>
    </row>
    <row r="8" spans="2:11" customFormat="1" ht="12.75" customHeight="1">
      <c r="B8" s="195"/>
      <c r="C8" s="194"/>
      <c r="D8" s="194"/>
      <c r="E8" s="194"/>
      <c r="F8" s="194"/>
      <c r="G8" s="194"/>
      <c r="H8" s="194"/>
      <c r="I8" s="194"/>
      <c r="J8" s="194"/>
      <c r="K8" s="192"/>
    </row>
    <row r="9" spans="2:11" customFormat="1" ht="15" customHeight="1">
      <c r="B9" s="195"/>
      <c r="C9" s="311" t="s">
        <v>664</v>
      </c>
      <c r="D9" s="311"/>
      <c r="E9" s="311"/>
      <c r="F9" s="311"/>
      <c r="G9" s="311"/>
      <c r="H9" s="311"/>
      <c r="I9" s="311"/>
      <c r="J9" s="311"/>
      <c r="K9" s="192"/>
    </row>
    <row r="10" spans="2:11" customFormat="1" ht="15" customHeight="1">
      <c r="B10" s="195"/>
      <c r="C10" s="194"/>
      <c r="D10" s="311" t="s">
        <v>665</v>
      </c>
      <c r="E10" s="311"/>
      <c r="F10" s="311"/>
      <c r="G10" s="311"/>
      <c r="H10" s="311"/>
      <c r="I10" s="311"/>
      <c r="J10" s="311"/>
      <c r="K10" s="192"/>
    </row>
    <row r="11" spans="2:11" customFormat="1" ht="15" customHeight="1">
      <c r="B11" s="195"/>
      <c r="C11" s="196"/>
      <c r="D11" s="311" t="s">
        <v>666</v>
      </c>
      <c r="E11" s="311"/>
      <c r="F11" s="311"/>
      <c r="G11" s="311"/>
      <c r="H11" s="311"/>
      <c r="I11" s="311"/>
      <c r="J11" s="311"/>
      <c r="K11" s="192"/>
    </row>
    <row r="12" spans="2:11" customFormat="1" ht="15" customHeight="1">
      <c r="B12" s="195"/>
      <c r="C12" s="196"/>
      <c r="D12" s="194"/>
      <c r="E12" s="194"/>
      <c r="F12" s="194"/>
      <c r="G12" s="194"/>
      <c r="H12" s="194"/>
      <c r="I12" s="194"/>
      <c r="J12" s="194"/>
      <c r="K12" s="192"/>
    </row>
    <row r="13" spans="2:11" customFormat="1" ht="15" customHeight="1">
      <c r="B13" s="195"/>
      <c r="C13" s="196"/>
      <c r="D13" s="197" t="s">
        <v>667</v>
      </c>
      <c r="E13" s="194"/>
      <c r="F13" s="194"/>
      <c r="G13" s="194"/>
      <c r="H13" s="194"/>
      <c r="I13" s="194"/>
      <c r="J13" s="194"/>
      <c r="K13" s="192"/>
    </row>
    <row r="14" spans="2:11" customFormat="1" ht="12.75" customHeight="1">
      <c r="B14" s="195"/>
      <c r="C14" s="196"/>
      <c r="D14" s="196"/>
      <c r="E14" s="196"/>
      <c r="F14" s="196"/>
      <c r="G14" s="196"/>
      <c r="H14" s="196"/>
      <c r="I14" s="196"/>
      <c r="J14" s="196"/>
      <c r="K14" s="192"/>
    </row>
    <row r="15" spans="2:11" customFormat="1" ht="15" customHeight="1">
      <c r="B15" s="195"/>
      <c r="C15" s="196"/>
      <c r="D15" s="311" t="s">
        <v>668</v>
      </c>
      <c r="E15" s="311"/>
      <c r="F15" s="311"/>
      <c r="G15" s="311"/>
      <c r="H15" s="311"/>
      <c r="I15" s="311"/>
      <c r="J15" s="311"/>
      <c r="K15" s="192"/>
    </row>
    <row r="16" spans="2:11" customFormat="1" ht="15" customHeight="1">
      <c r="B16" s="195"/>
      <c r="C16" s="196"/>
      <c r="D16" s="311" t="s">
        <v>669</v>
      </c>
      <c r="E16" s="311"/>
      <c r="F16" s="311"/>
      <c r="G16" s="311"/>
      <c r="H16" s="311"/>
      <c r="I16" s="311"/>
      <c r="J16" s="311"/>
      <c r="K16" s="192"/>
    </row>
    <row r="17" spans="2:11" customFormat="1" ht="15" customHeight="1">
      <c r="B17" s="195"/>
      <c r="C17" s="196"/>
      <c r="D17" s="311" t="s">
        <v>670</v>
      </c>
      <c r="E17" s="311"/>
      <c r="F17" s="311"/>
      <c r="G17" s="311"/>
      <c r="H17" s="311"/>
      <c r="I17" s="311"/>
      <c r="J17" s="311"/>
      <c r="K17" s="192"/>
    </row>
    <row r="18" spans="2:11" customFormat="1" ht="15" customHeight="1">
      <c r="B18" s="195"/>
      <c r="C18" s="196"/>
      <c r="D18" s="196"/>
      <c r="E18" s="198" t="s">
        <v>74</v>
      </c>
      <c r="F18" s="311" t="s">
        <v>671</v>
      </c>
      <c r="G18" s="311"/>
      <c r="H18" s="311"/>
      <c r="I18" s="311"/>
      <c r="J18" s="311"/>
      <c r="K18" s="192"/>
    </row>
    <row r="19" spans="2:11" customFormat="1" ht="15" customHeight="1">
      <c r="B19" s="195"/>
      <c r="C19" s="196"/>
      <c r="D19" s="196"/>
      <c r="E19" s="198" t="s">
        <v>672</v>
      </c>
      <c r="F19" s="311" t="s">
        <v>673</v>
      </c>
      <c r="G19" s="311"/>
      <c r="H19" s="311"/>
      <c r="I19" s="311"/>
      <c r="J19" s="311"/>
      <c r="K19" s="192"/>
    </row>
    <row r="20" spans="2:11" customFormat="1" ht="15" customHeight="1">
      <c r="B20" s="195"/>
      <c r="C20" s="196"/>
      <c r="D20" s="196"/>
      <c r="E20" s="198" t="s">
        <v>674</v>
      </c>
      <c r="F20" s="311" t="s">
        <v>675</v>
      </c>
      <c r="G20" s="311"/>
      <c r="H20" s="311"/>
      <c r="I20" s="311"/>
      <c r="J20" s="311"/>
      <c r="K20" s="192"/>
    </row>
    <row r="21" spans="2:11" customFormat="1" ht="15" customHeight="1">
      <c r="B21" s="195"/>
      <c r="C21" s="196"/>
      <c r="D21" s="196"/>
      <c r="E21" s="198" t="s">
        <v>676</v>
      </c>
      <c r="F21" s="311" t="s">
        <v>677</v>
      </c>
      <c r="G21" s="311"/>
      <c r="H21" s="311"/>
      <c r="I21" s="311"/>
      <c r="J21" s="311"/>
      <c r="K21" s="192"/>
    </row>
    <row r="22" spans="2:11" customFormat="1" ht="15" customHeight="1">
      <c r="B22" s="195"/>
      <c r="C22" s="196"/>
      <c r="D22" s="196"/>
      <c r="E22" s="198" t="s">
        <v>678</v>
      </c>
      <c r="F22" s="311" t="s">
        <v>679</v>
      </c>
      <c r="G22" s="311"/>
      <c r="H22" s="311"/>
      <c r="I22" s="311"/>
      <c r="J22" s="311"/>
      <c r="K22" s="192"/>
    </row>
    <row r="23" spans="2:11" customFormat="1" ht="15" customHeight="1">
      <c r="B23" s="195"/>
      <c r="C23" s="196"/>
      <c r="D23" s="196"/>
      <c r="E23" s="198" t="s">
        <v>680</v>
      </c>
      <c r="F23" s="311" t="s">
        <v>681</v>
      </c>
      <c r="G23" s="311"/>
      <c r="H23" s="311"/>
      <c r="I23" s="311"/>
      <c r="J23" s="311"/>
      <c r="K23" s="192"/>
    </row>
    <row r="24" spans="2:11" customFormat="1" ht="12.75" customHeight="1">
      <c r="B24" s="195"/>
      <c r="C24" s="196"/>
      <c r="D24" s="196"/>
      <c r="E24" s="196"/>
      <c r="F24" s="196"/>
      <c r="G24" s="196"/>
      <c r="H24" s="196"/>
      <c r="I24" s="196"/>
      <c r="J24" s="196"/>
      <c r="K24" s="192"/>
    </row>
    <row r="25" spans="2:11" customFormat="1" ht="15" customHeight="1">
      <c r="B25" s="195"/>
      <c r="C25" s="311" t="s">
        <v>682</v>
      </c>
      <c r="D25" s="311"/>
      <c r="E25" s="311"/>
      <c r="F25" s="311"/>
      <c r="G25" s="311"/>
      <c r="H25" s="311"/>
      <c r="I25" s="311"/>
      <c r="J25" s="311"/>
      <c r="K25" s="192"/>
    </row>
    <row r="26" spans="2:11" customFormat="1" ht="15" customHeight="1">
      <c r="B26" s="195"/>
      <c r="C26" s="311" t="s">
        <v>683</v>
      </c>
      <c r="D26" s="311"/>
      <c r="E26" s="311"/>
      <c r="F26" s="311"/>
      <c r="G26" s="311"/>
      <c r="H26" s="311"/>
      <c r="I26" s="311"/>
      <c r="J26" s="311"/>
      <c r="K26" s="192"/>
    </row>
    <row r="27" spans="2:11" customFormat="1" ht="15" customHeight="1">
      <c r="B27" s="195"/>
      <c r="C27" s="194"/>
      <c r="D27" s="311" t="s">
        <v>684</v>
      </c>
      <c r="E27" s="311"/>
      <c r="F27" s="311"/>
      <c r="G27" s="311"/>
      <c r="H27" s="311"/>
      <c r="I27" s="311"/>
      <c r="J27" s="311"/>
      <c r="K27" s="192"/>
    </row>
    <row r="28" spans="2:11" customFormat="1" ht="15" customHeight="1">
      <c r="B28" s="195"/>
      <c r="C28" s="196"/>
      <c r="D28" s="311" t="s">
        <v>685</v>
      </c>
      <c r="E28" s="311"/>
      <c r="F28" s="311"/>
      <c r="G28" s="311"/>
      <c r="H28" s="311"/>
      <c r="I28" s="311"/>
      <c r="J28" s="311"/>
      <c r="K28" s="192"/>
    </row>
    <row r="29" spans="2:11" customFormat="1" ht="12.75" customHeight="1">
      <c r="B29" s="195"/>
      <c r="C29" s="196"/>
      <c r="D29" s="196"/>
      <c r="E29" s="196"/>
      <c r="F29" s="196"/>
      <c r="G29" s="196"/>
      <c r="H29" s="196"/>
      <c r="I29" s="196"/>
      <c r="J29" s="196"/>
      <c r="K29" s="192"/>
    </row>
    <row r="30" spans="2:11" customFormat="1" ht="15" customHeight="1">
      <c r="B30" s="195"/>
      <c r="C30" s="196"/>
      <c r="D30" s="311" t="s">
        <v>686</v>
      </c>
      <c r="E30" s="311"/>
      <c r="F30" s="311"/>
      <c r="G30" s="311"/>
      <c r="H30" s="311"/>
      <c r="I30" s="311"/>
      <c r="J30" s="311"/>
      <c r="K30" s="192"/>
    </row>
    <row r="31" spans="2:11" customFormat="1" ht="15" customHeight="1">
      <c r="B31" s="195"/>
      <c r="C31" s="196"/>
      <c r="D31" s="311" t="s">
        <v>687</v>
      </c>
      <c r="E31" s="311"/>
      <c r="F31" s="311"/>
      <c r="G31" s="311"/>
      <c r="H31" s="311"/>
      <c r="I31" s="311"/>
      <c r="J31" s="311"/>
      <c r="K31" s="192"/>
    </row>
    <row r="32" spans="2:11" customFormat="1" ht="12.75" customHeight="1">
      <c r="B32" s="195"/>
      <c r="C32" s="196"/>
      <c r="D32" s="196"/>
      <c r="E32" s="196"/>
      <c r="F32" s="196"/>
      <c r="G32" s="196"/>
      <c r="H32" s="196"/>
      <c r="I32" s="196"/>
      <c r="J32" s="196"/>
      <c r="K32" s="192"/>
    </row>
    <row r="33" spans="2:11" customFormat="1" ht="15" customHeight="1">
      <c r="B33" s="195"/>
      <c r="C33" s="196"/>
      <c r="D33" s="311" t="s">
        <v>688</v>
      </c>
      <c r="E33" s="311"/>
      <c r="F33" s="311"/>
      <c r="G33" s="311"/>
      <c r="H33" s="311"/>
      <c r="I33" s="311"/>
      <c r="J33" s="311"/>
      <c r="K33" s="192"/>
    </row>
    <row r="34" spans="2:11" customFormat="1" ht="15" customHeight="1">
      <c r="B34" s="195"/>
      <c r="C34" s="196"/>
      <c r="D34" s="311" t="s">
        <v>689</v>
      </c>
      <c r="E34" s="311"/>
      <c r="F34" s="311"/>
      <c r="G34" s="311"/>
      <c r="H34" s="311"/>
      <c r="I34" s="311"/>
      <c r="J34" s="311"/>
      <c r="K34" s="192"/>
    </row>
    <row r="35" spans="2:11" customFormat="1" ht="15" customHeight="1">
      <c r="B35" s="195"/>
      <c r="C35" s="196"/>
      <c r="D35" s="311" t="s">
        <v>690</v>
      </c>
      <c r="E35" s="311"/>
      <c r="F35" s="311"/>
      <c r="G35" s="311"/>
      <c r="H35" s="311"/>
      <c r="I35" s="311"/>
      <c r="J35" s="311"/>
      <c r="K35" s="192"/>
    </row>
    <row r="36" spans="2:11" customFormat="1" ht="15" customHeight="1">
      <c r="B36" s="195"/>
      <c r="C36" s="196"/>
      <c r="D36" s="194"/>
      <c r="E36" s="197" t="s">
        <v>108</v>
      </c>
      <c r="F36" s="194"/>
      <c r="G36" s="311" t="s">
        <v>691</v>
      </c>
      <c r="H36" s="311"/>
      <c r="I36" s="311"/>
      <c r="J36" s="311"/>
      <c r="K36" s="192"/>
    </row>
    <row r="37" spans="2:11" customFormat="1" ht="30.75" customHeight="1">
      <c r="B37" s="195"/>
      <c r="C37" s="196"/>
      <c r="D37" s="194"/>
      <c r="E37" s="197" t="s">
        <v>692</v>
      </c>
      <c r="F37" s="194"/>
      <c r="G37" s="311" t="s">
        <v>693</v>
      </c>
      <c r="H37" s="311"/>
      <c r="I37" s="311"/>
      <c r="J37" s="311"/>
      <c r="K37" s="192"/>
    </row>
    <row r="38" spans="2:11" customFormat="1" ht="15" customHeight="1">
      <c r="B38" s="195"/>
      <c r="C38" s="196"/>
      <c r="D38" s="194"/>
      <c r="E38" s="197" t="s">
        <v>50</v>
      </c>
      <c r="F38" s="194"/>
      <c r="G38" s="311" t="s">
        <v>694</v>
      </c>
      <c r="H38" s="311"/>
      <c r="I38" s="311"/>
      <c r="J38" s="311"/>
      <c r="K38" s="192"/>
    </row>
    <row r="39" spans="2:11" customFormat="1" ht="15" customHeight="1">
      <c r="B39" s="195"/>
      <c r="C39" s="196"/>
      <c r="D39" s="194"/>
      <c r="E39" s="197" t="s">
        <v>51</v>
      </c>
      <c r="F39" s="194"/>
      <c r="G39" s="311" t="s">
        <v>695</v>
      </c>
      <c r="H39" s="311"/>
      <c r="I39" s="311"/>
      <c r="J39" s="311"/>
      <c r="K39" s="192"/>
    </row>
    <row r="40" spans="2:11" customFormat="1" ht="15" customHeight="1">
      <c r="B40" s="195"/>
      <c r="C40" s="196"/>
      <c r="D40" s="194"/>
      <c r="E40" s="197" t="s">
        <v>109</v>
      </c>
      <c r="F40" s="194"/>
      <c r="G40" s="311" t="s">
        <v>696</v>
      </c>
      <c r="H40" s="311"/>
      <c r="I40" s="311"/>
      <c r="J40" s="311"/>
      <c r="K40" s="192"/>
    </row>
    <row r="41" spans="2:11" customFormat="1" ht="15" customHeight="1">
      <c r="B41" s="195"/>
      <c r="C41" s="196"/>
      <c r="D41" s="194"/>
      <c r="E41" s="197" t="s">
        <v>110</v>
      </c>
      <c r="F41" s="194"/>
      <c r="G41" s="311" t="s">
        <v>697</v>
      </c>
      <c r="H41" s="311"/>
      <c r="I41" s="311"/>
      <c r="J41" s="311"/>
      <c r="K41" s="192"/>
    </row>
    <row r="42" spans="2:11" customFormat="1" ht="15" customHeight="1">
      <c r="B42" s="195"/>
      <c r="C42" s="196"/>
      <c r="D42" s="194"/>
      <c r="E42" s="197" t="s">
        <v>698</v>
      </c>
      <c r="F42" s="194"/>
      <c r="G42" s="311" t="s">
        <v>699</v>
      </c>
      <c r="H42" s="311"/>
      <c r="I42" s="311"/>
      <c r="J42" s="311"/>
      <c r="K42" s="192"/>
    </row>
    <row r="43" spans="2:11" customFormat="1" ht="15" customHeight="1">
      <c r="B43" s="195"/>
      <c r="C43" s="196"/>
      <c r="D43" s="194"/>
      <c r="E43" s="197"/>
      <c r="F43" s="194"/>
      <c r="G43" s="311" t="s">
        <v>700</v>
      </c>
      <c r="H43" s="311"/>
      <c r="I43" s="311"/>
      <c r="J43" s="311"/>
      <c r="K43" s="192"/>
    </row>
    <row r="44" spans="2:11" customFormat="1" ht="15" customHeight="1">
      <c r="B44" s="195"/>
      <c r="C44" s="196"/>
      <c r="D44" s="194"/>
      <c r="E44" s="197" t="s">
        <v>701</v>
      </c>
      <c r="F44" s="194"/>
      <c r="G44" s="311" t="s">
        <v>702</v>
      </c>
      <c r="H44" s="311"/>
      <c r="I44" s="311"/>
      <c r="J44" s="311"/>
      <c r="K44" s="192"/>
    </row>
    <row r="45" spans="2:11" customFormat="1" ht="15" customHeight="1">
      <c r="B45" s="195"/>
      <c r="C45" s="196"/>
      <c r="D45" s="194"/>
      <c r="E45" s="197" t="s">
        <v>112</v>
      </c>
      <c r="F45" s="194"/>
      <c r="G45" s="311" t="s">
        <v>703</v>
      </c>
      <c r="H45" s="311"/>
      <c r="I45" s="311"/>
      <c r="J45" s="311"/>
      <c r="K45" s="192"/>
    </row>
    <row r="46" spans="2:11" customFormat="1" ht="12.75" customHeight="1">
      <c r="B46" s="195"/>
      <c r="C46" s="196"/>
      <c r="D46" s="194"/>
      <c r="E46" s="194"/>
      <c r="F46" s="194"/>
      <c r="G46" s="194"/>
      <c r="H46" s="194"/>
      <c r="I46" s="194"/>
      <c r="J46" s="194"/>
      <c r="K46" s="192"/>
    </row>
    <row r="47" spans="2:11" customFormat="1" ht="15" customHeight="1">
      <c r="B47" s="195"/>
      <c r="C47" s="196"/>
      <c r="D47" s="311" t="s">
        <v>704</v>
      </c>
      <c r="E47" s="311"/>
      <c r="F47" s="311"/>
      <c r="G47" s="311"/>
      <c r="H47" s="311"/>
      <c r="I47" s="311"/>
      <c r="J47" s="311"/>
      <c r="K47" s="192"/>
    </row>
    <row r="48" spans="2:11" customFormat="1" ht="15" customHeight="1">
      <c r="B48" s="195"/>
      <c r="C48" s="196"/>
      <c r="D48" s="196"/>
      <c r="E48" s="311" t="s">
        <v>705</v>
      </c>
      <c r="F48" s="311"/>
      <c r="G48" s="311"/>
      <c r="H48" s="311"/>
      <c r="I48" s="311"/>
      <c r="J48" s="311"/>
      <c r="K48" s="192"/>
    </row>
    <row r="49" spans="2:11" customFormat="1" ht="15" customHeight="1">
      <c r="B49" s="195"/>
      <c r="C49" s="196"/>
      <c r="D49" s="196"/>
      <c r="E49" s="311" t="s">
        <v>706</v>
      </c>
      <c r="F49" s="311"/>
      <c r="G49" s="311"/>
      <c r="H49" s="311"/>
      <c r="I49" s="311"/>
      <c r="J49" s="311"/>
      <c r="K49" s="192"/>
    </row>
    <row r="50" spans="2:11" customFormat="1" ht="15" customHeight="1">
      <c r="B50" s="195"/>
      <c r="C50" s="196"/>
      <c r="D50" s="196"/>
      <c r="E50" s="311" t="s">
        <v>707</v>
      </c>
      <c r="F50" s="311"/>
      <c r="G50" s="311"/>
      <c r="H50" s="311"/>
      <c r="I50" s="311"/>
      <c r="J50" s="311"/>
      <c r="K50" s="192"/>
    </row>
    <row r="51" spans="2:11" customFormat="1" ht="15" customHeight="1">
      <c r="B51" s="195"/>
      <c r="C51" s="196"/>
      <c r="D51" s="311" t="s">
        <v>708</v>
      </c>
      <c r="E51" s="311"/>
      <c r="F51" s="311"/>
      <c r="G51" s="311"/>
      <c r="H51" s="311"/>
      <c r="I51" s="311"/>
      <c r="J51" s="311"/>
      <c r="K51" s="192"/>
    </row>
    <row r="52" spans="2:11" customFormat="1" ht="25.5" customHeight="1">
      <c r="B52" s="191"/>
      <c r="C52" s="312" t="s">
        <v>709</v>
      </c>
      <c r="D52" s="312"/>
      <c r="E52" s="312"/>
      <c r="F52" s="312"/>
      <c r="G52" s="312"/>
      <c r="H52" s="312"/>
      <c r="I52" s="312"/>
      <c r="J52" s="312"/>
      <c r="K52" s="192"/>
    </row>
    <row r="53" spans="2:11" customFormat="1" ht="5.25" customHeight="1">
      <c r="B53" s="191"/>
      <c r="C53" s="193"/>
      <c r="D53" s="193"/>
      <c r="E53" s="193"/>
      <c r="F53" s="193"/>
      <c r="G53" s="193"/>
      <c r="H53" s="193"/>
      <c r="I53" s="193"/>
      <c r="J53" s="193"/>
      <c r="K53" s="192"/>
    </row>
    <row r="54" spans="2:11" customFormat="1" ht="15" customHeight="1">
      <c r="B54" s="191"/>
      <c r="C54" s="311" t="s">
        <v>710</v>
      </c>
      <c r="D54" s="311"/>
      <c r="E54" s="311"/>
      <c r="F54" s="311"/>
      <c r="G54" s="311"/>
      <c r="H54" s="311"/>
      <c r="I54" s="311"/>
      <c r="J54" s="311"/>
      <c r="K54" s="192"/>
    </row>
    <row r="55" spans="2:11" customFormat="1" ht="15" customHeight="1">
      <c r="B55" s="191"/>
      <c r="C55" s="311" t="s">
        <v>711</v>
      </c>
      <c r="D55" s="311"/>
      <c r="E55" s="311"/>
      <c r="F55" s="311"/>
      <c r="G55" s="311"/>
      <c r="H55" s="311"/>
      <c r="I55" s="311"/>
      <c r="J55" s="311"/>
      <c r="K55" s="192"/>
    </row>
    <row r="56" spans="2:11" customFormat="1" ht="12.75" customHeight="1">
      <c r="B56" s="191"/>
      <c r="C56" s="194"/>
      <c r="D56" s="194"/>
      <c r="E56" s="194"/>
      <c r="F56" s="194"/>
      <c r="G56" s="194"/>
      <c r="H56" s="194"/>
      <c r="I56" s="194"/>
      <c r="J56" s="194"/>
      <c r="K56" s="192"/>
    </row>
    <row r="57" spans="2:11" customFormat="1" ht="15" customHeight="1">
      <c r="B57" s="191"/>
      <c r="C57" s="311" t="s">
        <v>712</v>
      </c>
      <c r="D57" s="311"/>
      <c r="E57" s="311"/>
      <c r="F57" s="311"/>
      <c r="G57" s="311"/>
      <c r="H57" s="311"/>
      <c r="I57" s="311"/>
      <c r="J57" s="311"/>
      <c r="K57" s="192"/>
    </row>
    <row r="58" spans="2:11" customFormat="1" ht="15" customHeight="1">
      <c r="B58" s="191"/>
      <c r="C58" s="196"/>
      <c r="D58" s="311" t="s">
        <v>713</v>
      </c>
      <c r="E58" s="311"/>
      <c r="F58" s="311"/>
      <c r="G58" s="311"/>
      <c r="H58" s="311"/>
      <c r="I58" s="311"/>
      <c r="J58" s="311"/>
      <c r="K58" s="192"/>
    </row>
    <row r="59" spans="2:11" customFormat="1" ht="15" customHeight="1">
      <c r="B59" s="191"/>
      <c r="C59" s="196"/>
      <c r="D59" s="311" t="s">
        <v>714</v>
      </c>
      <c r="E59" s="311"/>
      <c r="F59" s="311"/>
      <c r="G59" s="311"/>
      <c r="H59" s="311"/>
      <c r="I59" s="311"/>
      <c r="J59" s="311"/>
      <c r="K59" s="192"/>
    </row>
    <row r="60" spans="2:11" customFormat="1" ht="15" customHeight="1">
      <c r="B60" s="191"/>
      <c r="C60" s="196"/>
      <c r="D60" s="311" t="s">
        <v>715</v>
      </c>
      <c r="E60" s="311"/>
      <c r="F60" s="311"/>
      <c r="G60" s="311"/>
      <c r="H60" s="311"/>
      <c r="I60" s="311"/>
      <c r="J60" s="311"/>
      <c r="K60" s="192"/>
    </row>
    <row r="61" spans="2:11" customFormat="1" ht="15" customHeight="1">
      <c r="B61" s="191"/>
      <c r="C61" s="196"/>
      <c r="D61" s="311" t="s">
        <v>716</v>
      </c>
      <c r="E61" s="311"/>
      <c r="F61" s="311"/>
      <c r="G61" s="311"/>
      <c r="H61" s="311"/>
      <c r="I61" s="311"/>
      <c r="J61" s="311"/>
      <c r="K61" s="192"/>
    </row>
    <row r="62" spans="2:11" customFormat="1" ht="15" customHeight="1">
      <c r="B62" s="191"/>
      <c r="C62" s="196"/>
      <c r="D62" s="313" t="s">
        <v>717</v>
      </c>
      <c r="E62" s="313"/>
      <c r="F62" s="313"/>
      <c r="G62" s="313"/>
      <c r="H62" s="313"/>
      <c r="I62" s="313"/>
      <c r="J62" s="313"/>
      <c r="K62" s="192"/>
    </row>
    <row r="63" spans="2:11" customFormat="1" ht="15" customHeight="1">
      <c r="B63" s="191"/>
      <c r="C63" s="196"/>
      <c r="D63" s="311" t="s">
        <v>718</v>
      </c>
      <c r="E63" s="311"/>
      <c r="F63" s="311"/>
      <c r="G63" s="311"/>
      <c r="H63" s="311"/>
      <c r="I63" s="311"/>
      <c r="J63" s="311"/>
      <c r="K63" s="192"/>
    </row>
    <row r="64" spans="2:11" customFormat="1" ht="12.75" customHeight="1">
      <c r="B64" s="191"/>
      <c r="C64" s="196"/>
      <c r="D64" s="196"/>
      <c r="E64" s="199"/>
      <c r="F64" s="196"/>
      <c r="G64" s="196"/>
      <c r="H64" s="196"/>
      <c r="I64" s="196"/>
      <c r="J64" s="196"/>
      <c r="K64" s="192"/>
    </row>
    <row r="65" spans="2:11" customFormat="1" ht="15" customHeight="1">
      <c r="B65" s="191"/>
      <c r="C65" s="196"/>
      <c r="D65" s="311" t="s">
        <v>719</v>
      </c>
      <c r="E65" s="311"/>
      <c r="F65" s="311"/>
      <c r="G65" s="311"/>
      <c r="H65" s="311"/>
      <c r="I65" s="311"/>
      <c r="J65" s="311"/>
      <c r="K65" s="192"/>
    </row>
    <row r="66" spans="2:11" customFormat="1" ht="15" customHeight="1">
      <c r="B66" s="191"/>
      <c r="C66" s="196"/>
      <c r="D66" s="313" t="s">
        <v>720</v>
      </c>
      <c r="E66" s="313"/>
      <c r="F66" s="313"/>
      <c r="G66" s="313"/>
      <c r="H66" s="313"/>
      <c r="I66" s="313"/>
      <c r="J66" s="313"/>
      <c r="K66" s="192"/>
    </row>
    <row r="67" spans="2:11" customFormat="1" ht="15" customHeight="1">
      <c r="B67" s="191"/>
      <c r="C67" s="196"/>
      <c r="D67" s="311" t="s">
        <v>721</v>
      </c>
      <c r="E67" s="311"/>
      <c r="F67" s="311"/>
      <c r="G67" s="311"/>
      <c r="H67" s="311"/>
      <c r="I67" s="311"/>
      <c r="J67" s="311"/>
      <c r="K67" s="192"/>
    </row>
    <row r="68" spans="2:11" customFormat="1" ht="15" customHeight="1">
      <c r="B68" s="191"/>
      <c r="C68" s="196"/>
      <c r="D68" s="311" t="s">
        <v>722</v>
      </c>
      <c r="E68" s="311"/>
      <c r="F68" s="311"/>
      <c r="G68" s="311"/>
      <c r="H68" s="311"/>
      <c r="I68" s="311"/>
      <c r="J68" s="311"/>
      <c r="K68" s="192"/>
    </row>
    <row r="69" spans="2:11" customFormat="1" ht="15" customHeight="1">
      <c r="B69" s="191"/>
      <c r="C69" s="196"/>
      <c r="D69" s="311" t="s">
        <v>723</v>
      </c>
      <c r="E69" s="311"/>
      <c r="F69" s="311"/>
      <c r="G69" s="311"/>
      <c r="H69" s="311"/>
      <c r="I69" s="311"/>
      <c r="J69" s="311"/>
      <c r="K69" s="192"/>
    </row>
    <row r="70" spans="2:11" customFormat="1" ht="15" customHeight="1">
      <c r="B70" s="191"/>
      <c r="C70" s="196"/>
      <c r="D70" s="311" t="s">
        <v>724</v>
      </c>
      <c r="E70" s="311"/>
      <c r="F70" s="311"/>
      <c r="G70" s="311"/>
      <c r="H70" s="311"/>
      <c r="I70" s="311"/>
      <c r="J70" s="311"/>
      <c r="K70" s="192"/>
    </row>
    <row r="71" spans="2:11" customFormat="1" ht="12.75" customHeight="1">
      <c r="B71" s="200"/>
      <c r="C71" s="201"/>
      <c r="D71" s="201"/>
      <c r="E71" s="201"/>
      <c r="F71" s="201"/>
      <c r="G71" s="201"/>
      <c r="H71" s="201"/>
      <c r="I71" s="201"/>
      <c r="J71" s="201"/>
      <c r="K71" s="202"/>
    </row>
    <row r="72" spans="2:11" customFormat="1" ht="18.75" customHeight="1">
      <c r="B72" s="203"/>
      <c r="C72" s="203"/>
      <c r="D72" s="203"/>
      <c r="E72" s="203"/>
      <c r="F72" s="203"/>
      <c r="G72" s="203"/>
      <c r="H72" s="203"/>
      <c r="I72" s="203"/>
      <c r="J72" s="203"/>
      <c r="K72" s="204"/>
    </row>
    <row r="73" spans="2:11" customFormat="1" ht="18.75" customHeight="1">
      <c r="B73" s="204"/>
      <c r="C73" s="204"/>
      <c r="D73" s="204"/>
      <c r="E73" s="204"/>
      <c r="F73" s="204"/>
      <c r="G73" s="204"/>
      <c r="H73" s="204"/>
      <c r="I73" s="204"/>
      <c r="J73" s="204"/>
      <c r="K73" s="204"/>
    </row>
    <row r="74" spans="2:11" customFormat="1" ht="7.5" customHeight="1">
      <c r="B74" s="205"/>
      <c r="C74" s="206"/>
      <c r="D74" s="206"/>
      <c r="E74" s="206"/>
      <c r="F74" s="206"/>
      <c r="G74" s="206"/>
      <c r="H74" s="206"/>
      <c r="I74" s="206"/>
      <c r="J74" s="206"/>
      <c r="K74" s="207"/>
    </row>
    <row r="75" spans="2:11" customFormat="1" ht="45" customHeight="1">
      <c r="B75" s="208"/>
      <c r="C75" s="306" t="s">
        <v>725</v>
      </c>
      <c r="D75" s="306"/>
      <c r="E75" s="306"/>
      <c r="F75" s="306"/>
      <c r="G75" s="306"/>
      <c r="H75" s="306"/>
      <c r="I75" s="306"/>
      <c r="J75" s="306"/>
      <c r="K75" s="209"/>
    </row>
    <row r="76" spans="2:11" customFormat="1" ht="17.25" customHeight="1">
      <c r="B76" s="208"/>
      <c r="C76" s="210" t="s">
        <v>726</v>
      </c>
      <c r="D76" s="210"/>
      <c r="E76" s="210"/>
      <c r="F76" s="210" t="s">
        <v>727</v>
      </c>
      <c r="G76" s="211"/>
      <c r="H76" s="210" t="s">
        <v>51</v>
      </c>
      <c r="I76" s="210" t="s">
        <v>54</v>
      </c>
      <c r="J76" s="210" t="s">
        <v>728</v>
      </c>
      <c r="K76" s="209"/>
    </row>
    <row r="77" spans="2:11" customFormat="1" ht="17.25" customHeight="1">
      <c r="B77" s="208"/>
      <c r="C77" s="212" t="s">
        <v>729</v>
      </c>
      <c r="D77" s="212"/>
      <c r="E77" s="212"/>
      <c r="F77" s="213" t="s">
        <v>730</v>
      </c>
      <c r="G77" s="214"/>
      <c r="H77" s="212"/>
      <c r="I77" s="212"/>
      <c r="J77" s="212" t="s">
        <v>731</v>
      </c>
      <c r="K77" s="209"/>
    </row>
    <row r="78" spans="2:11" customFormat="1" ht="5.25" customHeight="1">
      <c r="B78" s="208"/>
      <c r="C78" s="215"/>
      <c r="D78" s="215"/>
      <c r="E78" s="215"/>
      <c r="F78" s="215"/>
      <c r="G78" s="216"/>
      <c r="H78" s="215"/>
      <c r="I78" s="215"/>
      <c r="J78" s="215"/>
      <c r="K78" s="209"/>
    </row>
    <row r="79" spans="2:11" customFormat="1" ht="15" customHeight="1">
      <c r="B79" s="208"/>
      <c r="C79" s="197" t="s">
        <v>50</v>
      </c>
      <c r="D79" s="217"/>
      <c r="E79" s="217"/>
      <c r="F79" s="218" t="s">
        <v>732</v>
      </c>
      <c r="G79" s="219"/>
      <c r="H79" s="197" t="s">
        <v>733</v>
      </c>
      <c r="I79" s="197" t="s">
        <v>734</v>
      </c>
      <c r="J79" s="197">
        <v>20</v>
      </c>
      <c r="K79" s="209"/>
    </row>
    <row r="80" spans="2:11" customFormat="1" ht="15" customHeight="1">
      <c r="B80" s="208"/>
      <c r="C80" s="197" t="s">
        <v>735</v>
      </c>
      <c r="D80" s="197"/>
      <c r="E80" s="197"/>
      <c r="F80" s="218" t="s">
        <v>732</v>
      </c>
      <c r="G80" s="219"/>
      <c r="H80" s="197" t="s">
        <v>736</v>
      </c>
      <c r="I80" s="197" t="s">
        <v>734</v>
      </c>
      <c r="J80" s="197">
        <v>120</v>
      </c>
      <c r="K80" s="209"/>
    </row>
    <row r="81" spans="2:11" customFormat="1" ht="15" customHeight="1">
      <c r="B81" s="220"/>
      <c r="C81" s="197" t="s">
        <v>737</v>
      </c>
      <c r="D81" s="197"/>
      <c r="E81" s="197"/>
      <c r="F81" s="218" t="s">
        <v>738</v>
      </c>
      <c r="G81" s="219"/>
      <c r="H81" s="197" t="s">
        <v>739</v>
      </c>
      <c r="I81" s="197" t="s">
        <v>734</v>
      </c>
      <c r="J81" s="197">
        <v>50</v>
      </c>
      <c r="K81" s="209"/>
    </row>
    <row r="82" spans="2:11" customFormat="1" ht="15" customHeight="1">
      <c r="B82" s="220"/>
      <c r="C82" s="197" t="s">
        <v>740</v>
      </c>
      <c r="D82" s="197"/>
      <c r="E82" s="197"/>
      <c r="F82" s="218" t="s">
        <v>732</v>
      </c>
      <c r="G82" s="219"/>
      <c r="H82" s="197" t="s">
        <v>741</v>
      </c>
      <c r="I82" s="197" t="s">
        <v>742</v>
      </c>
      <c r="J82" s="197"/>
      <c r="K82" s="209"/>
    </row>
    <row r="83" spans="2:11" customFormat="1" ht="15" customHeight="1">
      <c r="B83" s="220"/>
      <c r="C83" s="197" t="s">
        <v>743</v>
      </c>
      <c r="D83" s="197"/>
      <c r="E83" s="197"/>
      <c r="F83" s="218" t="s">
        <v>738</v>
      </c>
      <c r="G83" s="197"/>
      <c r="H83" s="197" t="s">
        <v>744</v>
      </c>
      <c r="I83" s="197" t="s">
        <v>734</v>
      </c>
      <c r="J83" s="197">
        <v>15</v>
      </c>
      <c r="K83" s="209"/>
    </row>
    <row r="84" spans="2:11" customFormat="1" ht="15" customHeight="1">
      <c r="B84" s="220"/>
      <c r="C84" s="197" t="s">
        <v>745</v>
      </c>
      <c r="D84" s="197"/>
      <c r="E84" s="197"/>
      <c r="F84" s="218" t="s">
        <v>738</v>
      </c>
      <c r="G84" s="197"/>
      <c r="H84" s="197" t="s">
        <v>746</v>
      </c>
      <c r="I84" s="197" t="s">
        <v>734</v>
      </c>
      <c r="J84" s="197">
        <v>15</v>
      </c>
      <c r="K84" s="209"/>
    </row>
    <row r="85" spans="2:11" customFormat="1" ht="15" customHeight="1">
      <c r="B85" s="220"/>
      <c r="C85" s="197" t="s">
        <v>747</v>
      </c>
      <c r="D85" s="197"/>
      <c r="E85" s="197"/>
      <c r="F85" s="218" t="s">
        <v>738</v>
      </c>
      <c r="G85" s="197"/>
      <c r="H85" s="197" t="s">
        <v>748</v>
      </c>
      <c r="I85" s="197" t="s">
        <v>734</v>
      </c>
      <c r="J85" s="197">
        <v>20</v>
      </c>
      <c r="K85" s="209"/>
    </row>
    <row r="86" spans="2:11" customFormat="1" ht="15" customHeight="1">
      <c r="B86" s="220"/>
      <c r="C86" s="197" t="s">
        <v>749</v>
      </c>
      <c r="D86" s="197"/>
      <c r="E86" s="197"/>
      <c r="F86" s="218" t="s">
        <v>738</v>
      </c>
      <c r="G86" s="197"/>
      <c r="H86" s="197" t="s">
        <v>750</v>
      </c>
      <c r="I86" s="197" t="s">
        <v>734</v>
      </c>
      <c r="J86" s="197">
        <v>20</v>
      </c>
      <c r="K86" s="209"/>
    </row>
    <row r="87" spans="2:11" customFormat="1" ht="15" customHeight="1">
      <c r="B87" s="220"/>
      <c r="C87" s="197" t="s">
        <v>751</v>
      </c>
      <c r="D87" s="197"/>
      <c r="E87" s="197"/>
      <c r="F87" s="218" t="s">
        <v>738</v>
      </c>
      <c r="G87" s="219"/>
      <c r="H87" s="197" t="s">
        <v>752</v>
      </c>
      <c r="I87" s="197" t="s">
        <v>734</v>
      </c>
      <c r="J87" s="197">
        <v>50</v>
      </c>
      <c r="K87" s="209"/>
    </row>
    <row r="88" spans="2:11" customFormat="1" ht="15" customHeight="1">
      <c r="B88" s="220"/>
      <c r="C88" s="197" t="s">
        <v>753</v>
      </c>
      <c r="D88" s="197"/>
      <c r="E88" s="197"/>
      <c r="F88" s="218" t="s">
        <v>738</v>
      </c>
      <c r="G88" s="219"/>
      <c r="H88" s="197" t="s">
        <v>754</v>
      </c>
      <c r="I88" s="197" t="s">
        <v>734</v>
      </c>
      <c r="J88" s="197">
        <v>20</v>
      </c>
      <c r="K88" s="209"/>
    </row>
    <row r="89" spans="2:11" customFormat="1" ht="15" customHeight="1">
      <c r="B89" s="220"/>
      <c r="C89" s="197" t="s">
        <v>755</v>
      </c>
      <c r="D89" s="197"/>
      <c r="E89" s="197"/>
      <c r="F89" s="218" t="s">
        <v>738</v>
      </c>
      <c r="G89" s="219"/>
      <c r="H89" s="197" t="s">
        <v>756</v>
      </c>
      <c r="I89" s="197" t="s">
        <v>734</v>
      </c>
      <c r="J89" s="197">
        <v>20</v>
      </c>
      <c r="K89" s="209"/>
    </row>
    <row r="90" spans="2:11" customFormat="1" ht="15" customHeight="1">
      <c r="B90" s="220"/>
      <c r="C90" s="197" t="s">
        <v>757</v>
      </c>
      <c r="D90" s="197"/>
      <c r="E90" s="197"/>
      <c r="F90" s="218" t="s">
        <v>738</v>
      </c>
      <c r="G90" s="219"/>
      <c r="H90" s="197" t="s">
        <v>758</v>
      </c>
      <c r="I90" s="197" t="s">
        <v>734</v>
      </c>
      <c r="J90" s="197">
        <v>50</v>
      </c>
      <c r="K90" s="209"/>
    </row>
    <row r="91" spans="2:11" customFormat="1" ht="15" customHeight="1">
      <c r="B91" s="220"/>
      <c r="C91" s="197" t="s">
        <v>759</v>
      </c>
      <c r="D91" s="197"/>
      <c r="E91" s="197"/>
      <c r="F91" s="218" t="s">
        <v>738</v>
      </c>
      <c r="G91" s="219"/>
      <c r="H91" s="197" t="s">
        <v>759</v>
      </c>
      <c r="I91" s="197" t="s">
        <v>734</v>
      </c>
      <c r="J91" s="197">
        <v>50</v>
      </c>
      <c r="K91" s="209"/>
    </row>
    <row r="92" spans="2:11" customFormat="1" ht="15" customHeight="1">
      <c r="B92" s="220"/>
      <c r="C92" s="197" t="s">
        <v>760</v>
      </c>
      <c r="D92" s="197"/>
      <c r="E92" s="197"/>
      <c r="F92" s="218" t="s">
        <v>738</v>
      </c>
      <c r="G92" s="219"/>
      <c r="H92" s="197" t="s">
        <v>761</v>
      </c>
      <c r="I92" s="197" t="s">
        <v>734</v>
      </c>
      <c r="J92" s="197">
        <v>255</v>
      </c>
      <c r="K92" s="209"/>
    </row>
    <row r="93" spans="2:11" customFormat="1" ht="15" customHeight="1">
      <c r="B93" s="220"/>
      <c r="C93" s="197" t="s">
        <v>762</v>
      </c>
      <c r="D93" s="197"/>
      <c r="E93" s="197"/>
      <c r="F93" s="218" t="s">
        <v>732</v>
      </c>
      <c r="G93" s="219"/>
      <c r="H93" s="197" t="s">
        <v>763</v>
      </c>
      <c r="I93" s="197" t="s">
        <v>764</v>
      </c>
      <c r="J93" s="197"/>
      <c r="K93" s="209"/>
    </row>
    <row r="94" spans="2:11" customFormat="1" ht="15" customHeight="1">
      <c r="B94" s="220"/>
      <c r="C94" s="197" t="s">
        <v>765</v>
      </c>
      <c r="D94" s="197"/>
      <c r="E94" s="197"/>
      <c r="F94" s="218" t="s">
        <v>732</v>
      </c>
      <c r="G94" s="219"/>
      <c r="H94" s="197" t="s">
        <v>766</v>
      </c>
      <c r="I94" s="197" t="s">
        <v>767</v>
      </c>
      <c r="J94" s="197"/>
      <c r="K94" s="209"/>
    </row>
    <row r="95" spans="2:11" customFormat="1" ht="15" customHeight="1">
      <c r="B95" s="220"/>
      <c r="C95" s="197" t="s">
        <v>768</v>
      </c>
      <c r="D95" s="197"/>
      <c r="E95" s="197"/>
      <c r="F95" s="218" t="s">
        <v>732</v>
      </c>
      <c r="G95" s="219"/>
      <c r="H95" s="197" t="s">
        <v>768</v>
      </c>
      <c r="I95" s="197" t="s">
        <v>767</v>
      </c>
      <c r="J95" s="197"/>
      <c r="K95" s="209"/>
    </row>
    <row r="96" spans="2:11" customFormat="1" ht="15" customHeight="1">
      <c r="B96" s="220"/>
      <c r="C96" s="197" t="s">
        <v>35</v>
      </c>
      <c r="D96" s="197"/>
      <c r="E96" s="197"/>
      <c r="F96" s="218" t="s">
        <v>732</v>
      </c>
      <c r="G96" s="219"/>
      <c r="H96" s="197" t="s">
        <v>769</v>
      </c>
      <c r="I96" s="197" t="s">
        <v>767</v>
      </c>
      <c r="J96" s="197"/>
      <c r="K96" s="209"/>
    </row>
    <row r="97" spans="2:11" customFormat="1" ht="15" customHeight="1">
      <c r="B97" s="220"/>
      <c r="C97" s="197" t="s">
        <v>45</v>
      </c>
      <c r="D97" s="197"/>
      <c r="E97" s="197"/>
      <c r="F97" s="218" t="s">
        <v>732</v>
      </c>
      <c r="G97" s="219"/>
      <c r="H97" s="197" t="s">
        <v>770</v>
      </c>
      <c r="I97" s="197" t="s">
        <v>767</v>
      </c>
      <c r="J97" s="197"/>
      <c r="K97" s="209"/>
    </row>
    <row r="98" spans="2:11" customFormat="1" ht="15" customHeight="1">
      <c r="B98" s="221"/>
      <c r="C98" s="222"/>
      <c r="D98" s="222"/>
      <c r="E98" s="222"/>
      <c r="F98" s="222"/>
      <c r="G98" s="222"/>
      <c r="H98" s="222"/>
      <c r="I98" s="222"/>
      <c r="J98" s="222"/>
      <c r="K98" s="223"/>
    </row>
    <row r="99" spans="2:11" customFormat="1" ht="18.75" customHeight="1">
      <c r="B99" s="224"/>
      <c r="C99" s="225"/>
      <c r="D99" s="225"/>
      <c r="E99" s="225"/>
      <c r="F99" s="225"/>
      <c r="G99" s="225"/>
      <c r="H99" s="225"/>
      <c r="I99" s="225"/>
      <c r="J99" s="225"/>
      <c r="K99" s="224"/>
    </row>
    <row r="100" spans="2:11" customFormat="1" ht="18.75" customHeight="1">
      <c r="B100" s="204"/>
      <c r="C100" s="204"/>
      <c r="D100" s="204"/>
      <c r="E100" s="204"/>
      <c r="F100" s="204"/>
      <c r="G100" s="204"/>
      <c r="H100" s="204"/>
      <c r="I100" s="204"/>
      <c r="J100" s="204"/>
      <c r="K100" s="204"/>
    </row>
    <row r="101" spans="2:11" customFormat="1" ht="7.5" customHeight="1">
      <c r="B101" s="205"/>
      <c r="C101" s="206"/>
      <c r="D101" s="206"/>
      <c r="E101" s="206"/>
      <c r="F101" s="206"/>
      <c r="G101" s="206"/>
      <c r="H101" s="206"/>
      <c r="I101" s="206"/>
      <c r="J101" s="206"/>
      <c r="K101" s="207"/>
    </row>
    <row r="102" spans="2:11" customFormat="1" ht="45" customHeight="1">
      <c r="B102" s="208"/>
      <c r="C102" s="306" t="s">
        <v>771</v>
      </c>
      <c r="D102" s="306"/>
      <c r="E102" s="306"/>
      <c r="F102" s="306"/>
      <c r="G102" s="306"/>
      <c r="H102" s="306"/>
      <c r="I102" s="306"/>
      <c r="J102" s="306"/>
      <c r="K102" s="209"/>
    </row>
    <row r="103" spans="2:11" customFormat="1" ht="17.25" customHeight="1">
      <c r="B103" s="208"/>
      <c r="C103" s="210" t="s">
        <v>726</v>
      </c>
      <c r="D103" s="210"/>
      <c r="E103" s="210"/>
      <c r="F103" s="210" t="s">
        <v>727</v>
      </c>
      <c r="G103" s="211"/>
      <c r="H103" s="210" t="s">
        <v>51</v>
      </c>
      <c r="I103" s="210" t="s">
        <v>54</v>
      </c>
      <c r="J103" s="210" t="s">
        <v>728</v>
      </c>
      <c r="K103" s="209"/>
    </row>
    <row r="104" spans="2:11" customFormat="1" ht="17.25" customHeight="1">
      <c r="B104" s="208"/>
      <c r="C104" s="212" t="s">
        <v>729</v>
      </c>
      <c r="D104" s="212"/>
      <c r="E104" s="212"/>
      <c r="F104" s="213" t="s">
        <v>730</v>
      </c>
      <c r="G104" s="214"/>
      <c r="H104" s="212"/>
      <c r="I104" s="212"/>
      <c r="J104" s="212" t="s">
        <v>731</v>
      </c>
      <c r="K104" s="209"/>
    </row>
    <row r="105" spans="2:11" customFormat="1" ht="5.25" customHeight="1">
      <c r="B105" s="208"/>
      <c r="C105" s="210"/>
      <c r="D105" s="210"/>
      <c r="E105" s="210"/>
      <c r="F105" s="210"/>
      <c r="G105" s="226"/>
      <c r="H105" s="210"/>
      <c r="I105" s="210"/>
      <c r="J105" s="210"/>
      <c r="K105" s="209"/>
    </row>
    <row r="106" spans="2:11" customFormat="1" ht="15" customHeight="1">
      <c r="B106" s="208"/>
      <c r="C106" s="197" t="s">
        <v>50</v>
      </c>
      <c r="D106" s="217"/>
      <c r="E106" s="217"/>
      <c r="F106" s="218" t="s">
        <v>732</v>
      </c>
      <c r="G106" s="197"/>
      <c r="H106" s="197" t="s">
        <v>772</v>
      </c>
      <c r="I106" s="197" t="s">
        <v>734</v>
      </c>
      <c r="J106" s="197">
        <v>20</v>
      </c>
      <c r="K106" s="209"/>
    </row>
    <row r="107" spans="2:11" customFormat="1" ht="15" customHeight="1">
      <c r="B107" s="208"/>
      <c r="C107" s="197" t="s">
        <v>735</v>
      </c>
      <c r="D107" s="197"/>
      <c r="E107" s="197"/>
      <c r="F107" s="218" t="s">
        <v>732</v>
      </c>
      <c r="G107" s="197"/>
      <c r="H107" s="197" t="s">
        <v>772</v>
      </c>
      <c r="I107" s="197" t="s">
        <v>734</v>
      </c>
      <c r="J107" s="197">
        <v>120</v>
      </c>
      <c r="K107" s="209"/>
    </row>
    <row r="108" spans="2:11" customFormat="1" ht="15" customHeight="1">
      <c r="B108" s="220"/>
      <c r="C108" s="197" t="s">
        <v>737</v>
      </c>
      <c r="D108" s="197"/>
      <c r="E108" s="197"/>
      <c r="F108" s="218" t="s">
        <v>738</v>
      </c>
      <c r="G108" s="197"/>
      <c r="H108" s="197" t="s">
        <v>772</v>
      </c>
      <c r="I108" s="197" t="s">
        <v>734</v>
      </c>
      <c r="J108" s="197">
        <v>50</v>
      </c>
      <c r="K108" s="209"/>
    </row>
    <row r="109" spans="2:11" customFormat="1" ht="15" customHeight="1">
      <c r="B109" s="220"/>
      <c r="C109" s="197" t="s">
        <v>740</v>
      </c>
      <c r="D109" s="197"/>
      <c r="E109" s="197"/>
      <c r="F109" s="218" t="s">
        <v>732</v>
      </c>
      <c r="G109" s="197"/>
      <c r="H109" s="197" t="s">
        <v>772</v>
      </c>
      <c r="I109" s="197" t="s">
        <v>742</v>
      </c>
      <c r="J109" s="197"/>
      <c r="K109" s="209"/>
    </row>
    <row r="110" spans="2:11" customFormat="1" ht="15" customHeight="1">
      <c r="B110" s="220"/>
      <c r="C110" s="197" t="s">
        <v>751</v>
      </c>
      <c r="D110" s="197"/>
      <c r="E110" s="197"/>
      <c r="F110" s="218" t="s">
        <v>738</v>
      </c>
      <c r="G110" s="197"/>
      <c r="H110" s="197" t="s">
        <v>772</v>
      </c>
      <c r="I110" s="197" t="s">
        <v>734</v>
      </c>
      <c r="J110" s="197">
        <v>50</v>
      </c>
      <c r="K110" s="209"/>
    </row>
    <row r="111" spans="2:11" customFormat="1" ht="15" customHeight="1">
      <c r="B111" s="220"/>
      <c r="C111" s="197" t="s">
        <v>759</v>
      </c>
      <c r="D111" s="197"/>
      <c r="E111" s="197"/>
      <c r="F111" s="218" t="s">
        <v>738</v>
      </c>
      <c r="G111" s="197"/>
      <c r="H111" s="197" t="s">
        <v>772</v>
      </c>
      <c r="I111" s="197" t="s">
        <v>734</v>
      </c>
      <c r="J111" s="197">
        <v>50</v>
      </c>
      <c r="K111" s="209"/>
    </row>
    <row r="112" spans="2:11" customFormat="1" ht="15" customHeight="1">
      <c r="B112" s="220"/>
      <c r="C112" s="197" t="s">
        <v>757</v>
      </c>
      <c r="D112" s="197"/>
      <c r="E112" s="197"/>
      <c r="F112" s="218" t="s">
        <v>738</v>
      </c>
      <c r="G112" s="197"/>
      <c r="H112" s="197" t="s">
        <v>772</v>
      </c>
      <c r="I112" s="197" t="s">
        <v>734</v>
      </c>
      <c r="J112" s="197">
        <v>50</v>
      </c>
      <c r="K112" s="209"/>
    </row>
    <row r="113" spans="2:11" customFormat="1" ht="15" customHeight="1">
      <c r="B113" s="220"/>
      <c r="C113" s="197" t="s">
        <v>50</v>
      </c>
      <c r="D113" s="197"/>
      <c r="E113" s="197"/>
      <c r="F113" s="218" t="s">
        <v>732</v>
      </c>
      <c r="G113" s="197"/>
      <c r="H113" s="197" t="s">
        <v>773</v>
      </c>
      <c r="I113" s="197" t="s">
        <v>734</v>
      </c>
      <c r="J113" s="197">
        <v>20</v>
      </c>
      <c r="K113" s="209"/>
    </row>
    <row r="114" spans="2:11" customFormat="1" ht="15" customHeight="1">
      <c r="B114" s="220"/>
      <c r="C114" s="197" t="s">
        <v>774</v>
      </c>
      <c r="D114" s="197"/>
      <c r="E114" s="197"/>
      <c r="F114" s="218" t="s">
        <v>732</v>
      </c>
      <c r="G114" s="197"/>
      <c r="H114" s="197" t="s">
        <v>775</v>
      </c>
      <c r="I114" s="197" t="s">
        <v>734</v>
      </c>
      <c r="J114" s="197">
        <v>120</v>
      </c>
      <c r="K114" s="209"/>
    </row>
    <row r="115" spans="2:11" customFormat="1" ht="15" customHeight="1">
      <c r="B115" s="220"/>
      <c r="C115" s="197" t="s">
        <v>35</v>
      </c>
      <c r="D115" s="197"/>
      <c r="E115" s="197"/>
      <c r="F115" s="218" t="s">
        <v>732</v>
      </c>
      <c r="G115" s="197"/>
      <c r="H115" s="197" t="s">
        <v>776</v>
      </c>
      <c r="I115" s="197" t="s">
        <v>767</v>
      </c>
      <c r="J115" s="197"/>
      <c r="K115" s="209"/>
    </row>
    <row r="116" spans="2:11" customFormat="1" ht="15" customHeight="1">
      <c r="B116" s="220"/>
      <c r="C116" s="197" t="s">
        <v>45</v>
      </c>
      <c r="D116" s="197"/>
      <c r="E116" s="197"/>
      <c r="F116" s="218" t="s">
        <v>732</v>
      </c>
      <c r="G116" s="197"/>
      <c r="H116" s="197" t="s">
        <v>777</v>
      </c>
      <c r="I116" s="197" t="s">
        <v>767</v>
      </c>
      <c r="J116" s="197"/>
      <c r="K116" s="209"/>
    </row>
    <row r="117" spans="2:11" customFormat="1" ht="15" customHeight="1">
      <c r="B117" s="220"/>
      <c r="C117" s="197" t="s">
        <v>54</v>
      </c>
      <c r="D117" s="197"/>
      <c r="E117" s="197"/>
      <c r="F117" s="218" t="s">
        <v>732</v>
      </c>
      <c r="G117" s="197"/>
      <c r="H117" s="197" t="s">
        <v>778</v>
      </c>
      <c r="I117" s="197" t="s">
        <v>779</v>
      </c>
      <c r="J117" s="197"/>
      <c r="K117" s="209"/>
    </row>
    <row r="118" spans="2:11" customFormat="1" ht="15" customHeight="1">
      <c r="B118" s="221"/>
      <c r="C118" s="227"/>
      <c r="D118" s="227"/>
      <c r="E118" s="227"/>
      <c r="F118" s="227"/>
      <c r="G118" s="227"/>
      <c r="H118" s="227"/>
      <c r="I118" s="227"/>
      <c r="J118" s="227"/>
      <c r="K118" s="223"/>
    </row>
    <row r="119" spans="2:11" customFormat="1" ht="18.75" customHeight="1">
      <c r="B119" s="228"/>
      <c r="C119" s="229"/>
      <c r="D119" s="229"/>
      <c r="E119" s="229"/>
      <c r="F119" s="230"/>
      <c r="G119" s="229"/>
      <c r="H119" s="229"/>
      <c r="I119" s="229"/>
      <c r="J119" s="229"/>
      <c r="K119" s="228"/>
    </row>
    <row r="120" spans="2:11" customFormat="1" ht="18.75" customHeight="1">
      <c r="B120" s="204"/>
      <c r="C120" s="204"/>
      <c r="D120" s="204"/>
      <c r="E120" s="204"/>
      <c r="F120" s="204"/>
      <c r="G120" s="204"/>
      <c r="H120" s="204"/>
      <c r="I120" s="204"/>
      <c r="J120" s="204"/>
      <c r="K120" s="204"/>
    </row>
    <row r="121" spans="2:11" customFormat="1" ht="7.5" customHeight="1">
      <c r="B121" s="231"/>
      <c r="C121" s="232"/>
      <c r="D121" s="232"/>
      <c r="E121" s="232"/>
      <c r="F121" s="232"/>
      <c r="G121" s="232"/>
      <c r="H121" s="232"/>
      <c r="I121" s="232"/>
      <c r="J121" s="232"/>
      <c r="K121" s="233"/>
    </row>
    <row r="122" spans="2:11" customFormat="1" ht="45" customHeight="1">
      <c r="B122" s="234"/>
      <c r="C122" s="307" t="s">
        <v>780</v>
      </c>
      <c r="D122" s="307"/>
      <c r="E122" s="307"/>
      <c r="F122" s="307"/>
      <c r="G122" s="307"/>
      <c r="H122" s="307"/>
      <c r="I122" s="307"/>
      <c r="J122" s="307"/>
      <c r="K122" s="235"/>
    </row>
    <row r="123" spans="2:11" customFormat="1" ht="17.25" customHeight="1">
      <c r="B123" s="236"/>
      <c r="C123" s="210" t="s">
        <v>726</v>
      </c>
      <c r="D123" s="210"/>
      <c r="E123" s="210"/>
      <c r="F123" s="210" t="s">
        <v>727</v>
      </c>
      <c r="G123" s="211"/>
      <c r="H123" s="210" t="s">
        <v>51</v>
      </c>
      <c r="I123" s="210" t="s">
        <v>54</v>
      </c>
      <c r="J123" s="210" t="s">
        <v>728</v>
      </c>
      <c r="K123" s="237"/>
    </row>
    <row r="124" spans="2:11" customFormat="1" ht="17.25" customHeight="1">
      <c r="B124" s="236"/>
      <c r="C124" s="212" t="s">
        <v>729</v>
      </c>
      <c r="D124" s="212"/>
      <c r="E124" s="212"/>
      <c r="F124" s="213" t="s">
        <v>730</v>
      </c>
      <c r="G124" s="214"/>
      <c r="H124" s="212"/>
      <c r="I124" s="212"/>
      <c r="J124" s="212" t="s">
        <v>731</v>
      </c>
      <c r="K124" s="237"/>
    </row>
    <row r="125" spans="2:11" customFormat="1" ht="5.25" customHeight="1">
      <c r="B125" s="238"/>
      <c r="C125" s="215"/>
      <c r="D125" s="215"/>
      <c r="E125" s="215"/>
      <c r="F125" s="215"/>
      <c r="G125" s="239"/>
      <c r="H125" s="215"/>
      <c r="I125" s="215"/>
      <c r="J125" s="215"/>
      <c r="K125" s="240"/>
    </row>
    <row r="126" spans="2:11" customFormat="1" ht="15" customHeight="1">
      <c r="B126" s="238"/>
      <c r="C126" s="197" t="s">
        <v>735</v>
      </c>
      <c r="D126" s="217"/>
      <c r="E126" s="217"/>
      <c r="F126" s="218" t="s">
        <v>732</v>
      </c>
      <c r="G126" s="197"/>
      <c r="H126" s="197" t="s">
        <v>772</v>
      </c>
      <c r="I126" s="197" t="s">
        <v>734</v>
      </c>
      <c r="J126" s="197">
        <v>120</v>
      </c>
      <c r="K126" s="241"/>
    </row>
    <row r="127" spans="2:11" customFormat="1" ht="15" customHeight="1">
      <c r="B127" s="238"/>
      <c r="C127" s="197" t="s">
        <v>781</v>
      </c>
      <c r="D127" s="197"/>
      <c r="E127" s="197"/>
      <c r="F127" s="218" t="s">
        <v>732</v>
      </c>
      <c r="G127" s="197"/>
      <c r="H127" s="197" t="s">
        <v>782</v>
      </c>
      <c r="I127" s="197" t="s">
        <v>734</v>
      </c>
      <c r="J127" s="197" t="s">
        <v>783</v>
      </c>
      <c r="K127" s="241"/>
    </row>
    <row r="128" spans="2:11" customFormat="1" ht="15" customHeight="1">
      <c r="B128" s="238"/>
      <c r="C128" s="197" t="s">
        <v>680</v>
      </c>
      <c r="D128" s="197"/>
      <c r="E128" s="197"/>
      <c r="F128" s="218" t="s">
        <v>732</v>
      </c>
      <c r="G128" s="197"/>
      <c r="H128" s="197" t="s">
        <v>784</v>
      </c>
      <c r="I128" s="197" t="s">
        <v>734</v>
      </c>
      <c r="J128" s="197" t="s">
        <v>783</v>
      </c>
      <c r="K128" s="241"/>
    </row>
    <row r="129" spans="2:11" customFormat="1" ht="15" customHeight="1">
      <c r="B129" s="238"/>
      <c r="C129" s="197" t="s">
        <v>743</v>
      </c>
      <c r="D129" s="197"/>
      <c r="E129" s="197"/>
      <c r="F129" s="218" t="s">
        <v>738</v>
      </c>
      <c r="G129" s="197"/>
      <c r="H129" s="197" t="s">
        <v>744</v>
      </c>
      <c r="I129" s="197" t="s">
        <v>734</v>
      </c>
      <c r="J129" s="197">
        <v>15</v>
      </c>
      <c r="K129" s="241"/>
    </row>
    <row r="130" spans="2:11" customFormat="1" ht="15" customHeight="1">
      <c r="B130" s="238"/>
      <c r="C130" s="197" t="s">
        <v>745</v>
      </c>
      <c r="D130" s="197"/>
      <c r="E130" s="197"/>
      <c r="F130" s="218" t="s">
        <v>738</v>
      </c>
      <c r="G130" s="197"/>
      <c r="H130" s="197" t="s">
        <v>746</v>
      </c>
      <c r="I130" s="197" t="s">
        <v>734</v>
      </c>
      <c r="J130" s="197">
        <v>15</v>
      </c>
      <c r="K130" s="241"/>
    </row>
    <row r="131" spans="2:11" customFormat="1" ht="15" customHeight="1">
      <c r="B131" s="238"/>
      <c r="C131" s="197" t="s">
        <v>747</v>
      </c>
      <c r="D131" s="197"/>
      <c r="E131" s="197"/>
      <c r="F131" s="218" t="s">
        <v>738</v>
      </c>
      <c r="G131" s="197"/>
      <c r="H131" s="197" t="s">
        <v>748</v>
      </c>
      <c r="I131" s="197" t="s">
        <v>734</v>
      </c>
      <c r="J131" s="197">
        <v>20</v>
      </c>
      <c r="K131" s="241"/>
    </row>
    <row r="132" spans="2:11" customFormat="1" ht="15" customHeight="1">
      <c r="B132" s="238"/>
      <c r="C132" s="197" t="s">
        <v>749</v>
      </c>
      <c r="D132" s="197"/>
      <c r="E132" s="197"/>
      <c r="F132" s="218" t="s">
        <v>738</v>
      </c>
      <c r="G132" s="197"/>
      <c r="H132" s="197" t="s">
        <v>750</v>
      </c>
      <c r="I132" s="197" t="s">
        <v>734</v>
      </c>
      <c r="J132" s="197">
        <v>20</v>
      </c>
      <c r="K132" s="241"/>
    </row>
    <row r="133" spans="2:11" customFormat="1" ht="15" customHeight="1">
      <c r="B133" s="238"/>
      <c r="C133" s="197" t="s">
        <v>737</v>
      </c>
      <c r="D133" s="197"/>
      <c r="E133" s="197"/>
      <c r="F133" s="218" t="s">
        <v>738</v>
      </c>
      <c r="G133" s="197"/>
      <c r="H133" s="197" t="s">
        <v>772</v>
      </c>
      <c r="I133" s="197" t="s">
        <v>734</v>
      </c>
      <c r="J133" s="197">
        <v>50</v>
      </c>
      <c r="K133" s="241"/>
    </row>
    <row r="134" spans="2:11" customFormat="1" ht="15" customHeight="1">
      <c r="B134" s="238"/>
      <c r="C134" s="197" t="s">
        <v>751</v>
      </c>
      <c r="D134" s="197"/>
      <c r="E134" s="197"/>
      <c r="F134" s="218" t="s">
        <v>738</v>
      </c>
      <c r="G134" s="197"/>
      <c r="H134" s="197" t="s">
        <v>772</v>
      </c>
      <c r="I134" s="197" t="s">
        <v>734</v>
      </c>
      <c r="J134" s="197">
        <v>50</v>
      </c>
      <c r="K134" s="241"/>
    </row>
    <row r="135" spans="2:11" customFormat="1" ht="15" customHeight="1">
      <c r="B135" s="238"/>
      <c r="C135" s="197" t="s">
        <v>757</v>
      </c>
      <c r="D135" s="197"/>
      <c r="E135" s="197"/>
      <c r="F135" s="218" t="s">
        <v>738</v>
      </c>
      <c r="G135" s="197"/>
      <c r="H135" s="197" t="s">
        <v>772</v>
      </c>
      <c r="I135" s="197" t="s">
        <v>734</v>
      </c>
      <c r="J135" s="197">
        <v>50</v>
      </c>
      <c r="K135" s="241"/>
    </row>
    <row r="136" spans="2:11" customFormat="1" ht="15" customHeight="1">
      <c r="B136" s="238"/>
      <c r="C136" s="197" t="s">
        <v>759</v>
      </c>
      <c r="D136" s="197"/>
      <c r="E136" s="197"/>
      <c r="F136" s="218" t="s">
        <v>738</v>
      </c>
      <c r="G136" s="197"/>
      <c r="H136" s="197" t="s">
        <v>772</v>
      </c>
      <c r="I136" s="197" t="s">
        <v>734</v>
      </c>
      <c r="J136" s="197">
        <v>50</v>
      </c>
      <c r="K136" s="241"/>
    </row>
    <row r="137" spans="2:11" customFormat="1" ht="15" customHeight="1">
      <c r="B137" s="238"/>
      <c r="C137" s="197" t="s">
        <v>760</v>
      </c>
      <c r="D137" s="197"/>
      <c r="E137" s="197"/>
      <c r="F137" s="218" t="s">
        <v>738</v>
      </c>
      <c r="G137" s="197"/>
      <c r="H137" s="197" t="s">
        <v>785</v>
      </c>
      <c r="I137" s="197" t="s">
        <v>734</v>
      </c>
      <c r="J137" s="197">
        <v>255</v>
      </c>
      <c r="K137" s="241"/>
    </row>
    <row r="138" spans="2:11" customFormat="1" ht="15" customHeight="1">
      <c r="B138" s="238"/>
      <c r="C138" s="197" t="s">
        <v>762</v>
      </c>
      <c r="D138" s="197"/>
      <c r="E138" s="197"/>
      <c r="F138" s="218" t="s">
        <v>732</v>
      </c>
      <c r="G138" s="197"/>
      <c r="H138" s="197" t="s">
        <v>786</v>
      </c>
      <c r="I138" s="197" t="s">
        <v>764</v>
      </c>
      <c r="J138" s="197"/>
      <c r="K138" s="241"/>
    </row>
    <row r="139" spans="2:11" customFormat="1" ht="15" customHeight="1">
      <c r="B139" s="238"/>
      <c r="C139" s="197" t="s">
        <v>765</v>
      </c>
      <c r="D139" s="197"/>
      <c r="E139" s="197"/>
      <c r="F139" s="218" t="s">
        <v>732</v>
      </c>
      <c r="G139" s="197"/>
      <c r="H139" s="197" t="s">
        <v>787</v>
      </c>
      <c r="I139" s="197" t="s">
        <v>767</v>
      </c>
      <c r="J139" s="197"/>
      <c r="K139" s="241"/>
    </row>
    <row r="140" spans="2:11" customFormat="1" ht="15" customHeight="1">
      <c r="B140" s="238"/>
      <c r="C140" s="197" t="s">
        <v>768</v>
      </c>
      <c r="D140" s="197"/>
      <c r="E140" s="197"/>
      <c r="F140" s="218" t="s">
        <v>732</v>
      </c>
      <c r="G140" s="197"/>
      <c r="H140" s="197" t="s">
        <v>768</v>
      </c>
      <c r="I140" s="197" t="s">
        <v>767</v>
      </c>
      <c r="J140" s="197"/>
      <c r="K140" s="241"/>
    </row>
    <row r="141" spans="2:11" customFormat="1" ht="15" customHeight="1">
      <c r="B141" s="238"/>
      <c r="C141" s="197" t="s">
        <v>35</v>
      </c>
      <c r="D141" s="197"/>
      <c r="E141" s="197"/>
      <c r="F141" s="218" t="s">
        <v>732</v>
      </c>
      <c r="G141" s="197"/>
      <c r="H141" s="197" t="s">
        <v>788</v>
      </c>
      <c r="I141" s="197" t="s">
        <v>767</v>
      </c>
      <c r="J141" s="197"/>
      <c r="K141" s="241"/>
    </row>
    <row r="142" spans="2:11" customFormat="1" ht="15" customHeight="1">
      <c r="B142" s="238"/>
      <c r="C142" s="197" t="s">
        <v>789</v>
      </c>
      <c r="D142" s="197"/>
      <c r="E142" s="197"/>
      <c r="F142" s="218" t="s">
        <v>732</v>
      </c>
      <c r="G142" s="197"/>
      <c r="H142" s="197" t="s">
        <v>790</v>
      </c>
      <c r="I142" s="197" t="s">
        <v>767</v>
      </c>
      <c r="J142" s="197"/>
      <c r="K142" s="241"/>
    </row>
    <row r="143" spans="2:11" customFormat="1" ht="15" customHeight="1">
      <c r="B143" s="242"/>
      <c r="C143" s="243"/>
      <c r="D143" s="243"/>
      <c r="E143" s="243"/>
      <c r="F143" s="243"/>
      <c r="G143" s="243"/>
      <c r="H143" s="243"/>
      <c r="I143" s="243"/>
      <c r="J143" s="243"/>
      <c r="K143" s="244"/>
    </row>
    <row r="144" spans="2:11" customFormat="1" ht="18.75" customHeight="1">
      <c r="B144" s="229"/>
      <c r="C144" s="229"/>
      <c r="D144" s="229"/>
      <c r="E144" s="229"/>
      <c r="F144" s="230"/>
      <c r="G144" s="229"/>
      <c r="H144" s="229"/>
      <c r="I144" s="229"/>
      <c r="J144" s="229"/>
      <c r="K144" s="229"/>
    </row>
    <row r="145" spans="2:11" customFormat="1" ht="18.75" customHeight="1">
      <c r="B145" s="204"/>
      <c r="C145" s="204"/>
      <c r="D145" s="204"/>
      <c r="E145" s="204"/>
      <c r="F145" s="204"/>
      <c r="G145" s="204"/>
      <c r="H145" s="204"/>
      <c r="I145" s="204"/>
      <c r="J145" s="204"/>
      <c r="K145" s="204"/>
    </row>
    <row r="146" spans="2:11" customFormat="1" ht="7.5" customHeight="1">
      <c r="B146" s="205"/>
      <c r="C146" s="206"/>
      <c r="D146" s="206"/>
      <c r="E146" s="206"/>
      <c r="F146" s="206"/>
      <c r="G146" s="206"/>
      <c r="H146" s="206"/>
      <c r="I146" s="206"/>
      <c r="J146" s="206"/>
      <c r="K146" s="207"/>
    </row>
    <row r="147" spans="2:11" customFormat="1" ht="45" customHeight="1">
      <c r="B147" s="208"/>
      <c r="C147" s="306" t="s">
        <v>791</v>
      </c>
      <c r="D147" s="306"/>
      <c r="E147" s="306"/>
      <c r="F147" s="306"/>
      <c r="G147" s="306"/>
      <c r="H147" s="306"/>
      <c r="I147" s="306"/>
      <c r="J147" s="306"/>
      <c r="K147" s="209"/>
    </row>
    <row r="148" spans="2:11" customFormat="1" ht="17.25" customHeight="1">
      <c r="B148" s="208"/>
      <c r="C148" s="210" t="s">
        <v>726</v>
      </c>
      <c r="D148" s="210"/>
      <c r="E148" s="210"/>
      <c r="F148" s="210" t="s">
        <v>727</v>
      </c>
      <c r="G148" s="211"/>
      <c r="H148" s="210" t="s">
        <v>51</v>
      </c>
      <c r="I148" s="210" t="s">
        <v>54</v>
      </c>
      <c r="J148" s="210" t="s">
        <v>728</v>
      </c>
      <c r="K148" s="209"/>
    </row>
    <row r="149" spans="2:11" customFormat="1" ht="17.25" customHeight="1">
      <c r="B149" s="208"/>
      <c r="C149" s="212" t="s">
        <v>729</v>
      </c>
      <c r="D149" s="212"/>
      <c r="E149" s="212"/>
      <c r="F149" s="213" t="s">
        <v>730</v>
      </c>
      <c r="G149" s="214"/>
      <c r="H149" s="212"/>
      <c r="I149" s="212"/>
      <c r="J149" s="212" t="s">
        <v>731</v>
      </c>
      <c r="K149" s="209"/>
    </row>
    <row r="150" spans="2:11" customFormat="1" ht="5.25" customHeight="1">
      <c r="B150" s="220"/>
      <c r="C150" s="215"/>
      <c r="D150" s="215"/>
      <c r="E150" s="215"/>
      <c r="F150" s="215"/>
      <c r="G150" s="216"/>
      <c r="H150" s="215"/>
      <c r="I150" s="215"/>
      <c r="J150" s="215"/>
      <c r="K150" s="241"/>
    </row>
    <row r="151" spans="2:11" customFormat="1" ht="15" customHeight="1">
      <c r="B151" s="220"/>
      <c r="C151" s="245" t="s">
        <v>735</v>
      </c>
      <c r="D151" s="197"/>
      <c r="E151" s="197"/>
      <c r="F151" s="246" t="s">
        <v>732</v>
      </c>
      <c r="G151" s="197"/>
      <c r="H151" s="245" t="s">
        <v>772</v>
      </c>
      <c r="I151" s="245" t="s">
        <v>734</v>
      </c>
      <c r="J151" s="245">
        <v>120</v>
      </c>
      <c r="K151" s="241"/>
    </row>
    <row r="152" spans="2:11" customFormat="1" ht="15" customHeight="1">
      <c r="B152" s="220"/>
      <c r="C152" s="245" t="s">
        <v>781</v>
      </c>
      <c r="D152" s="197"/>
      <c r="E152" s="197"/>
      <c r="F152" s="246" t="s">
        <v>732</v>
      </c>
      <c r="G152" s="197"/>
      <c r="H152" s="245" t="s">
        <v>792</v>
      </c>
      <c r="I152" s="245" t="s">
        <v>734</v>
      </c>
      <c r="J152" s="245" t="s">
        <v>783</v>
      </c>
      <c r="K152" s="241"/>
    </row>
    <row r="153" spans="2:11" customFormat="1" ht="15" customHeight="1">
      <c r="B153" s="220"/>
      <c r="C153" s="245" t="s">
        <v>680</v>
      </c>
      <c r="D153" s="197"/>
      <c r="E153" s="197"/>
      <c r="F153" s="246" t="s">
        <v>732</v>
      </c>
      <c r="G153" s="197"/>
      <c r="H153" s="245" t="s">
        <v>793</v>
      </c>
      <c r="I153" s="245" t="s">
        <v>734</v>
      </c>
      <c r="J153" s="245" t="s">
        <v>783</v>
      </c>
      <c r="K153" s="241"/>
    </row>
    <row r="154" spans="2:11" customFormat="1" ht="15" customHeight="1">
      <c r="B154" s="220"/>
      <c r="C154" s="245" t="s">
        <v>737</v>
      </c>
      <c r="D154" s="197"/>
      <c r="E154" s="197"/>
      <c r="F154" s="246" t="s">
        <v>738</v>
      </c>
      <c r="G154" s="197"/>
      <c r="H154" s="245" t="s">
        <v>772</v>
      </c>
      <c r="I154" s="245" t="s">
        <v>734</v>
      </c>
      <c r="J154" s="245">
        <v>50</v>
      </c>
      <c r="K154" s="241"/>
    </row>
    <row r="155" spans="2:11" customFormat="1" ht="15" customHeight="1">
      <c r="B155" s="220"/>
      <c r="C155" s="245" t="s">
        <v>740</v>
      </c>
      <c r="D155" s="197"/>
      <c r="E155" s="197"/>
      <c r="F155" s="246" t="s">
        <v>732</v>
      </c>
      <c r="G155" s="197"/>
      <c r="H155" s="245" t="s">
        <v>772</v>
      </c>
      <c r="I155" s="245" t="s">
        <v>742</v>
      </c>
      <c r="J155" s="245"/>
      <c r="K155" s="241"/>
    </row>
    <row r="156" spans="2:11" customFormat="1" ht="15" customHeight="1">
      <c r="B156" s="220"/>
      <c r="C156" s="245" t="s">
        <v>751</v>
      </c>
      <c r="D156" s="197"/>
      <c r="E156" s="197"/>
      <c r="F156" s="246" t="s">
        <v>738</v>
      </c>
      <c r="G156" s="197"/>
      <c r="H156" s="245" t="s">
        <v>772</v>
      </c>
      <c r="I156" s="245" t="s">
        <v>734</v>
      </c>
      <c r="J156" s="245">
        <v>50</v>
      </c>
      <c r="K156" s="241"/>
    </row>
    <row r="157" spans="2:11" customFormat="1" ht="15" customHeight="1">
      <c r="B157" s="220"/>
      <c r="C157" s="245" t="s">
        <v>759</v>
      </c>
      <c r="D157" s="197"/>
      <c r="E157" s="197"/>
      <c r="F157" s="246" t="s">
        <v>738</v>
      </c>
      <c r="G157" s="197"/>
      <c r="H157" s="245" t="s">
        <v>772</v>
      </c>
      <c r="I157" s="245" t="s">
        <v>734</v>
      </c>
      <c r="J157" s="245">
        <v>50</v>
      </c>
      <c r="K157" s="241"/>
    </row>
    <row r="158" spans="2:11" customFormat="1" ht="15" customHeight="1">
      <c r="B158" s="220"/>
      <c r="C158" s="245" t="s">
        <v>757</v>
      </c>
      <c r="D158" s="197"/>
      <c r="E158" s="197"/>
      <c r="F158" s="246" t="s">
        <v>738</v>
      </c>
      <c r="G158" s="197"/>
      <c r="H158" s="245" t="s">
        <v>772</v>
      </c>
      <c r="I158" s="245" t="s">
        <v>734</v>
      </c>
      <c r="J158" s="245">
        <v>50</v>
      </c>
      <c r="K158" s="241"/>
    </row>
    <row r="159" spans="2:11" customFormat="1" ht="15" customHeight="1">
      <c r="B159" s="220"/>
      <c r="C159" s="245" t="s">
        <v>81</v>
      </c>
      <c r="D159" s="197"/>
      <c r="E159" s="197"/>
      <c r="F159" s="246" t="s">
        <v>732</v>
      </c>
      <c r="G159" s="197"/>
      <c r="H159" s="245" t="s">
        <v>794</v>
      </c>
      <c r="I159" s="245" t="s">
        <v>734</v>
      </c>
      <c r="J159" s="245" t="s">
        <v>795</v>
      </c>
      <c r="K159" s="241"/>
    </row>
    <row r="160" spans="2:11" customFormat="1" ht="15" customHeight="1">
      <c r="B160" s="220"/>
      <c r="C160" s="245" t="s">
        <v>796</v>
      </c>
      <c r="D160" s="197"/>
      <c r="E160" s="197"/>
      <c r="F160" s="246" t="s">
        <v>732</v>
      </c>
      <c r="G160" s="197"/>
      <c r="H160" s="245" t="s">
        <v>797</v>
      </c>
      <c r="I160" s="245" t="s">
        <v>767</v>
      </c>
      <c r="J160" s="245"/>
      <c r="K160" s="241"/>
    </row>
    <row r="161" spans="2:11" customFormat="1" ht="15" customHeight="1">
      <c r="B161" s="247"/>
      <c r="C161" s="227"/>
      <c r="D161" s="227"/>
      <c r="E161" s="227"/>
      <c r="F161" s="227"/>
      <c r="G161" s="227"/>
      <c r="H161" s="227"/>
      <c r="I161" s="227"/>
      <c r="J161" s="227"/>
      <c r="K161" s="248"/>
    </row>
    <row r="162" spans="2:11" customFormat="1" ht="18.75" customHeight="1">
      <c r="B162" s="229"/>
      <c r="C162" s="239"/>
      <c r="D162" s="239"/>
      <c r="E162" s="239"/>
      <c r="F162" s="249"/>
      <c r="G162" s="239"/>
      <c r="H162" s="239"/>
      <c r="I162" s="239"/>
      <c r="J162" s="239"/>
      <c r="K162" s="229"/>
    </row>
    <row r="163" spans="2:11" customFormat="1" ht="18.75" customHeight="1">
      <c r="B163" s="204"/>
      <c r="C163" s="204"/>
      <c r="D163" s="204"/>
      <c r="E163" s="204"/>
      <c r="F163" s="204"/>
      <c r="G163" s="204"/>
      <c r="H163" s="204"/>
      <c r="I163" s="204"/>
      <c r="J163" s="204"/>
      <c r="K163" s="204"/>
    </row>
    <row r="164" spans="2:11" customFormat="1" ht="7.5" customHeight="1">
      <c r="B164" s="186"/>
      <c r="C164" s="187"/>
      <c r="D164" s="187"/>
      <c r="E164" s="187"/>
      <c r="F164" s="187"/>
      <c r="G164" s="187"/>
      <c r="H164" s="187"/>
      <c r="I164" s="187"/>
      <c r="J164" s="187"/>
      <c r="K164" s="188"/>
    </row>
    <row r="165" spans="2:11" customFormat="1" ht="45" customHeight="1">
      <c r="B165" s="189"/>
      <c r="C165" s="307" t="s">
        <v>798</v>
      </c>
      <c r="D165" s="307"/>
      <c r="E165" s="307"/>
      <c r="F165" s="307"/>
      <c r="G165" s="307"/>
      <c r="H165" s="307"/>
      <c r="I165" s="307"/>
      <c r="J165" s="307"/>
      <c r="K165" s="190"/>
    </row>
    <row r="166" spans="2:11" customFormat="1" ht="17.25" customHeight="1">
      <c r="B166" s="189"/>
      <c r="C166" s="210" t="s">
        <v>726</v>
      </c>
      <c r="D166" s="210"/>
      <c r="E166" s="210"/>
      <c r="F166" s="210" t="s">
        <v>727</v>
      </c>
      <c r="G166" s="250"/>
      <c r="H166" s="251" t="s">
        <v>51</v>
      </c>
      <c r="I166" s="251" t="s">
        <v>54</v>
      </c>
      <c r="J166" s="210" t="s">
        <v>728</v>
      </c>
      <c r="K166" s="190"/>
    </row>
    <row r="167" spans="2:11" customFormat="1" ht="17.25" customHeight="1">
      <c r="B167" s="191"/>
      <c r="C167" s="212" t="s">
        <v>729</v>
      </c>
      <c r="D167" s="212"/>
      <c r="E167" s="212"/>
      <c r="F167" s="213" t="s">
        <v>730</v>
      </c>
      <c r="G167" s="252"/>
      <c r="H167" s="253"/>
      <c r="I167" s="253"/>
      <c r="J167" s="212" t="s">
        <v>731</v>
      </c>
      <c r="K167" s="192"/>
    </row>
    <row r="168" spans="2:11" customFormat="1" ht="5.25" customHeight="1">
      <c r="B168" s="220"/>
      <c r="C168" s="215"/>
      <c r="D168" s="215"/>
      <c r="E168" s="215"/>
      <c r="F168" s="215"/>
      <c r="G168" s="216"/>
      <c r="H168" s="215"/>
      <c r="I168" s="215"/>
      <c r="J168" s="215"/>
      <c r="K168" s="241"/>
    </row>
    <row r="169" spans="2:11" customFormat="1" ht="15" customHeight="1">
      <c r="B169" s="220"/>
      <c r="C169" s="197" t="s">
        <v>735</v>
      </c>
      <c r="D169" s="197"/>
      <c r="E169" s="197"/>
      <c r="F169" s="218" t="s">
        <v>732</v>
      </c>
      <c r="G169" s="197"/>
      <c r="H169" s="197" t="s">
        <v>772</v>
      </c>
      <c r="I169" s="197" t="s">
        <v>734</v>
      </c>
      <c r="J169" s="197">
        <v>120</v>
      </c>
      <c r="K169" s="241"/>
    </row>
    <row r="170" spans="2:11" customFormat="1" ht="15" customHeight="1">
      <c r="B170" s="220"/>
      <c r="C170" s="197" t="s">
        <v>781</v>
      </c>
      <c r="D170" s="197"/>
      <c r="E170" s="197"/>
      <c r="F170" s="218" t="s">
        <v>732</v>
      </c>
      <c r="G170" s="197"/>
      <c r="H170" s="197" t="s">
        <v>782</v>
      </c>
      <c r="I170" s="197" t="s">
        <v>734</v>
      </c>
      <c r="J170" s="197" t="s">
        <v>783</v>
      </c>
      <c r="K170" s="241"/>
    </row>
    <row r="171" spans="2:11" customFormat="1" ht="15" customHeight="1">
      <c r="B171" s="220"/>
      <c r="C171" s="197" t="s">
        <v>680</v>
      </c>
      <c r="D171" s="197"/>
      <c r="E171" s="197"/>
      <c r="F171" s="218" t="s">
        <v>732</v>
      </c>
      <c r="G171" s="197"/>
      <c r="H171" s="197" t="s">
        <v>799</v>
      </c>
      <c r="I171" s="197" t="s">
        <v>734</v>
      </c>
      <c r="J171" s="197" t="s">
        <v>783</v>
      </c>
      <c r="K171" s="241"/>
    </row>
    <row r="172" spans="2:11" customFormat="1" ht="15" customHeight="1">
      <c r="B172" s="220"/>
      <c r="C172" s="197" t="s">
        <v>737</v>
      </c>
      <c r="D172" s="197"/>
      <c r="E172" s="197"/>
      <c r="F172" s="218" t="s">
        <v>738</v>
      </c>
      <c r="G172" s="197"/>
      <c r="H172" s="197" t="s">
        <v>799</v>
      </c>
      <c r="I172" s="197" t="s">
        <v>734</v>
      </c>
      <c r="J172" s="197">
        <v>50</v>
      </c>
      <c r="K172" s="241"/>
    </row>
    <row r="173" spans="2:11" customFormat="1" ht="15" customHeight="1">
      <c r="B173" s="220"/>
      <c r="C173" s="197" t="s">
        <v>740</v>
      </c>
      <c r="D173" s="197"/>
      <c r="E173" s="197"/>
      <c r="F173" s="218" t="s">
        <v>732</v>
      </c>
      <c r="G173" s="197"/>
      <c r="H173" s="197" t="s">
        <v>799</v>
      </c>
      <c r="I173" s="197" t="s">
        <v>742</v>
      </c>
      <c r="J173" s="197"/>
      <c r="K173" s="241"/>
    </row>
    <row r="174" spans="2:11" customFormat="1" ht="15" customHeight="1">
      <c r="B174" s="220"/>
      <c r="C174" s="197" t="s">
        <v>751</v>
      </c>
      <c r="D174" s="197"/>
      <c r="E174" s="197"/>
      <c r="F174" s="218" t="s">
        <v>738</v>
      </c>
      <c r="G174" s="197"/>
      <c r="H174" s="197" t="s">
        <v>799</v>
      </c>
      <c r="I174" s="197" t="s">
        <v>734</v>
      </c>
      <c r="J174" s="197">
        <v>50</v>
      </c>
      <c r="K174" s="241"/>
    </row>
    <row r="175" spans="2:11" customFormat="1" ht="15" customHeight="1">
      <c r="B175" s="220"/>
      <c r="C175" s="197" t="s">
        <v>759</v>
      </c>
      <c r="D175" s="197"/>
      <c r="E175" s="197"/>
      <c r="F175" s="218" t="s">
        <v>738</v>
      </c>
      <c r="G175" s="197"/>
      <c r="H175" s="197" t="s">
        <v>799</v>
      </c>
      <c r="I175" s="197" t="s">
        <v>734</v>
      </c>
      <c r="J175" s="197">
        <v>50</v>
      </c>
      <c r="K175" s="241"/>
    </row>
    <row r="176" spans="2:11" customFormat="1" ht="15" customHeight="1">
      <c r="B176" s="220"/>
      <c r="C176" s="197" t="s">
        <v>757</v>
      </c>
      <c r="D176" s="197"/>
      <c r="E176" s="197"/>
      <c r="F176" s="218" t="s">
        <v>738</v>
      </c>
      <c r="G176" s="197"/>
      <c r="H176" s="197" t="s">
        <v>799</v>
      </c>
      <c r="I176" s="197" t="s">
        <v>734</v>
      </c>
      <c r="J176" s="197">
        <v>50</v>
      </c>
      <c r="K176" s="241"/>
    </row>
    <row r="177" spans="2:11" customFormat="1" ht="15" customHeight="1">
      <c r="B177" s="220"/>
      <c r="C177" s="197" t="s">
        <v>108</v>
      </c>
      <c r="D177" s="197"/>
      <c r="E177" s="197"/>
      <c r="F177" s="218" t="s">
        <v>732</v>
      </c>
      <c r="G177" s="197"/>
      <c r="H177" s="197" t="s">
        <v>800</v>
      </c>
      <c r="I177" s="197" t="s">
        <v>801</v>
      </c>
      <c r="J177" s="197"/>
      <c r="K177" s="241"/>
    </row>
    <row r="178" spans="2:11" customFormat="1" ht="15" customHeight="1">
      <c r="B178" s="220"/>
      <c r="C178" s="197" t="s">
        <v>54</v>
      </c>
      <c r="D178" s="197"/>
      <c r="E178" s="197"/>
      <c r="F178" s="218" t="s">
        <v>732</v>
      </c>
      <c r="G178" s="197"/>
      <c r="H178" s="197" t="s">
        <v>802</v>
      </c>
      <c r="I178" s="197" t="s">
        <v>803</v>
      </c>
      <c r="J178" s="197">
        <v>1</v>
      </c>
      <c r="K178" s="241"/>
    </row>
    <row r="179" spans="2:11" customFormat="1" ht="15" customHeight="1">
      <c r="B179" s="220"/>
      <c r="C179" s="197" t="s">
        <v>50</v>
      </c>
      <c r="D179" s="197"/>
      <c r="E179" s="197"/>
      <c r="F179" s="218" t="s">
        <v>732</v>
      </c>
      <c r="G179" s="197"/>
      <c r="H179" s="197" t="s">
        <v>804</v>
      </c>
      <c r="I179" s="197" t="s">
        <v>734</v>
      </c>
      <c r="J179" s="197">
        <v>20</v>
      </c>
      <c r="K179" s="241"/>
    </row>
    <row r="180" spans="2:11" customFormat="1" ht="15" customHeight="1">
      <c r="B180" s="220"/>
      <c r="C180" s="197" t="s">
        <v>51</v>
      </c>
      <c r="D180" s="197"/>
      <c r="E180" s="197"/>
      <c r="F180" s="218" t="s">
        <v>732</v>
      </c>
      <c r="G180" s="197"/>
      <c r="H180" s="197" t="s">
        <v>805</v>
      </c>
      <c r="I180" s="197" t="s">
        <v>734</v>
      </c>
      <c r="J180" s="197">
        <v>255</v>
      </c>
      <c r="K180" s="241"/>
    </row>
    <row r="181" spans="2:11" customFormat="1" ht="15" customHeight="1">
      <c r="B181" s="220"/>
      <c r="C181" s="197" t="s">
        <v>109</v>
      </c>
      <c r="D181" s="197"/>
      <c r="E181" s="197"/>
      <c r="F181" s="218" t="s">
        <v>732</v>
      </c>
      <c r="G181" s="197"/>
      <c r="H181" s="197" t="s">
        <v>696</v>
      </c>
      <c r="I181" s="197" t="s">
        <v>734</v>
      </c>
      <c r="J181" s="197">
        <v>10</v>
      </c>
      <c r="K181" s="241"/>
    </row>
    <row r="182" spans="2:11" customFormat="1" ht="15" customHeight="1">
      <c r="B182" s="220"/>
      <c r="C182" s="197" t="s">
        <v>110</v>
      </c>
      <c r="D182" s="197"/>
      <c r="E182" s="197"/>
      <c r="F182" s="218" t="s">
        <v>732</v>
      </c>
      <c r="G182" s="197"/>
      <c r="H182" s="197" t="s">
        <v>806</v>
      </c>
      <c r="I182" s="197" t="s">
        <v>767</v>
      </c>
      <c r="J182" s="197"/>
      <c r="K182" s="241"/>
    </row>
    <row r="183" spans="2:11" customFormat="1" ht="15" customHeight="1">
      <c r="B183" s="220"/>
      <c r="C183" s="197" t="s">
        <v>807</v>
      </c>
      <c r="D183" s="197"/>
      <c r="E183" s="197"/>
      <c r="F183" s="218" t="s">
        <v>732</v>
      </c>
      <c r="G183" s="197"/>
      <c r="H183" s="197" t="s">
        <v>808</v>
      </c>
      <c r="I183" s="197" t="s">
        <v>767</v>
      </c>
      <c r="J183" s="197"/>
      <c r="K183" s="241"/>
    </row>
    <row r="184" spans="2:11" customFormat="1" ht="15" customHeight="1">
      <c r="B184" s="220"/>
      <c r="C184" s="197" t="s">
        <v>796</v>
      </c>
      <c r="D184" s="197"/>
      <c r="E184" s="197"/>
      <c r="F184" s="218" t="s">
        <v>732</v>
      </c>
      <c r="G184" s="197"/>
      <c r="H184" s="197" t="s">
        <v>809</v>
      </c>
      <c r="I184" s="197" t="s">
        <v>767</v>
      </c>
      <c r="J184" s="197"/>
      <c r="K184" s="241"/>
    </row>
    <row r="185" spans="2:11" customFormat="1" ht="15" customHeight="1">
      <c r="B185" s="220"/>
      <c r="C185" s="197" t="s">
        <v>112</v>
      </c>
      <c r="D185" s="197"/>
      <c r="E185" s="197"/>
      <c r="F185" s="218" t="s">
        <v>738</v>
      </c>
      <c r="G185" s="197"/>
      <c r="H185" s="197" t="s">
        <v>810</v>
      </c>
      <c r="I185" s="197" t="s">
        <v>734</v>
      </c>
      <c r="J185" s="197">
        <v>50</v>
      </c>
      <c r="K185" s="241"/>
    </row>
    <row r="186" spans="2:11" customFormat="1" ht="15" customHeight="1">
      <c r="B186" s="220"/>
      <c r="C186" s="197" t="s">
        <v>811</v>
      </c>
      <c r="D186" s="197"/>
      <c r="E186" s="197"/>
      <c r="F186" s="218" t="s">
        <v>738</v>
      </c>
      <c r="G186" s="197"/>
      <c r="H186" s="197" t="s">
        <v>812</v>
      </c>
      <c r="I186" s="197" t="s">
        <v>813</v>
      </c>
      <c r="J186" s="197"/>
      <c r="K186" s="241"/>
    </row>
    <row r="187" spans="2:11" customFormat="1" ht="15" customHeight="1">
      <c r="B187" s="220"/>
      <c r="C187" s="197" t="s">
        <v>814</v>
      </c>
      <c r="D187" s="197"/>
      <c r="E187" s="197"/>
      <c r="F187" s="218" t="s">
        <v>738</v>
      </c>
      <c r="G187" s="197"/>
      <c r="H187" s="197" t="s">
        <v>815</v>
      </c>
      <c r="I187" s="197" t="s">
        <v>813</v>
      </c>
      <c r="J187" s="197"/>
      <c r="K187" s="241"/>
    </row>
    <row r="188" spans="2:11" customFormat="1" ht="15" customHeight="1">
      <c r="B188" s="220"/>
      <c r="C188" s="197" t="s">
        <v>816</v>
      </c>
      <c r="D188" s="197"/>
      <c r="E188" s="197"/>
      <c r="F188" s="218" t="s">
        <v>738</v>
      </c>
      <c r="G188" s="197"/>
      <c r="H188" s="197" t="s">
        <v>817</v>
      </c>
      <c r="I188" s="197" t="s">
        <v>813</v>
      </c>
      <c r="J188" s="197"/>
      <c r="K188" s="241"/>
    </row>
    <row r="189" spans="2:11" customFormat="1" ht="15" customHeight="1">
      <c r="B189" s="220"/>
      <c r="C189" s="254" t="s">
        <v>818</v>
      </c>
      <c r="D189" s="197"/>
      <c r="E189" s="197"/>
      <c r="F189" s="218" t="s">
        <v>738</v>
      </c>
      <c r="G189" s="197"/>
      <c r="H189" s="197" t="s">
        <v>819</v>
      </c>
      <c r="I189" s="197" t="s">
        <v>820</v>
      </c>
      <c r="J189" s="255" t="s">
        <v>821</v>
      </c>
      <c r="K189" s="241"/>
    </row>
    <row r="190" spans="2:11" customFormat="1" ht="15" customHeight="1">
      <c r="B190" s="220"/>
      <c r="C190" s="254" t="s">
        <v>39</v>
      </c>
      <c r="D190" s="197"/>
      <c r="E190" s="197"/>
      <c r="F190" s="218" t="s">
        <v>732</v>
      </c>
      <c r="G190" s="197"/>
      <c r="H190" s="194" t="s">
        <v>822</v>
      </c>
      <c r="I190" s="197" t="s">
        <v>823</v>
      </c>
      <c r="J190" s="197"/>
      <c r="K190" s="241"/>
    </row>
    <row r="191" spans="2:11" customFormat="1" ht="15" customHeight="1">
      <c r="B191" s="220"/>
      <c r="C191" s="254" t="s">
        <v>824</v>
      </c>
      <c r="D191" s="197"/>
      <c r="E191" s="197"/>
      <c r="F191" s="218" t="s">
        <v>732</v>
      </c>
      <c r="G191" s="197"/>
      <c r="H191" s="197" t="s">
        <v>825</v>
      </c>
      <c r="I191" s="197" t="s">
        <v>767</v>
      </c>
      <c r="J191" s="197"/>
      <c r="K191" s="241"/>
    </row>
    <row r="192" spans="2:11" customFormat="1" ht="15" customHeight="1">
      <c r="B192" s="220"/>
      <c r="C192" s="254" t="s">
        <v>826</v>
      </c>
      <c r="D192" s="197"/>
      <c r="E192" s="197"/>
      <c r="F192" s="218" t="s">
        <v>732</v>
      </c>
      <c r="G192" s="197"/>
      <c r="H192" s="197" t="s">
        <v>827</v>
      </c>
      <c r="I192" s="197" t="s">
        <v>767</v>
      </c>
      <c r="J192" s="197"/>
      <c r="K192" s="241"/>
    </row>
    <row r="193" spans="2:11" customFormat="1" ht="15" customHeight="1">
      <c r="B193" s="220"/>
      <c r="C193" s="254" t="s">
        <v>828</v>
      </c>
      <c r="D193" s="197"/>
      <c r="E193" s="197"/>
      <c r="F193" s="218" t="s">
        <v>738</v>
      </c>
      <c r="G193" s="197"/>
      <c r="H193" s="197" t="s">
        <v>829</v>
      </c>
      <c r="I193" s="197" t="s">
        <v>767</v>
      </c>
      <c r="J193" s="197"/>
      <c r="K193" s="241"/>
    </row>
    <row r="194" spans="2:11" customFormat="1" ht="15" customHeight="1">
      <c r="B194" s="247"/>
      <c r="C194" s="256"/>
      <c r="D194" s="227"/>
      <c r="E194" s="227"/>
      <c r="F194" s="227"/>
      <c r="G194" s="227"/>
      <c r="H194" s="227"/>
      <c r="I194" s="227"/>
      <c r="J194" s="227"/>
      <c r="K194" s="248"/>
    </row>
    <row r="195" spans="2:11" customFormat="1" ht="18.75" customHeight="1">
      <c r="B195" s="229"/>
      <c r="C195" s="239"/>
      <c r="D195" s="239"/>
      <c r="E195" s="239"/>
      <c r="F195" s="249"/>
      <c r="G195" s="239"/>
      <c r="H195" s="239"/>
      <c r="I195" s="239"/>
      <c r="J195" s="239"/>
      <c r="K195" s="229"/>
    </row>
    <row r="196" spans="2:11" customFormat="1" ht="18.75" customHeight="1">
      <c r="B196" s="229"/>
      <c r="C196" s="239"/>
      <c r="D196" s="239"/>
      <c r="E196" s="239"/>
      <c r="F196" s="249"/>
      <c r="G196" s="239"/>
      <c r="H196" s="239"/>
      <c r="I196" s="239"/>
      <c r="J196" s="239"/>
      <c r="K196" s="229"/>
    </row>
    <row r="197" spans="2:11" customFormat="1" ht="18.75" customHeight="1">
      <c r="B197" s="204"/>
      <c r="C197" s="204"/>
      <c r="D197" s="204"/>
      <c r="E197" s="204"/>
      <c r="F197" s="204"/>
      <c r="G197" s="204"/>
      <c r="H197" s="204"/>
      <c r="I197" s="204"/>
      <c r="J197" s="204"/>
      <c r="K197" s="204"/>
    </row>
    <row r="198" spans="2:11" customFormat="1" ht="13.5">
      <c r="B198" s="186"/>
      <c r="C198" s="187"/>
      <c r="D198" s="187"/>
      <c r="E198" s="187"/>
      <c r="F198" s="187"/>
      <c r="G198" s="187"/>
      <c r="H198" s="187"/>
      <c r="I198" s="187"/>
      <c r="J198" s="187"/>
      <c r="K198" s="188"/>
    </row>
    <row r="199" spans="2:11" customFormat="1" ht="21">
      <c r="B199" s="189"/>
      <c r="C199" s="307" t="s">
        <v>830</v>
      </c>
      <c r="D199" s="307"/>
      <c r="E199" s="307"/>
      <c r="F199" s="307"/>
      <c r="G199" s="307"/>
      <c r="H199" s="307"/>
      <c r="I199" s="307"/>
      <c r="J199" s="307"/>
      <c r="K199" s="190"/>
    </row>
    <row r="200" spans="2:11" customFormat="1" ht="25.5" customHeight="1">
      <c r="B200" s="189"/>
      <c r="C200" s="257" t="s">
        <v>831</v>
      </c>
      <c r="D200" s="257"/>
      <c r="E200" s="257"/>
      <c r="F200" s="257" t="s">
        <v>832</v>
      </c>
      <c r="G200" s="258"/>
      <c r="H200" s="308" t="s">
        <v>833</v>
      </c>
      <c r="I200" s="308"/>
      <c r="J200" s="308"/>
      <c r="K200" s="190"/>
    </row>
    <row r="201" spans="2:11" customFormat="1" ht="5.25" customHeight="1">
      <c r="B201" s="220"/>
      <c r="C201" s="215"/>
      <c r="D201" s="215"/>
      <c r="E201" s="215"/>
      <c r="F201" s="215"/>
      <c r="G201" s="239"/>
      <c r="H201" s="215"/>
      <c r="I201" s="215"/>
      <c r="J201" s="215"/>
      <c r="K201" s="241"/>
    </row>
    <row r="202" spans="2:11" customFormat="1" ht="15" customHeight="1">
      <c r="B202" s="220"/>
      <c r="C202" s="197" t="s">
        <v>823</v>
      </c>
      <c r="D202" s="197"/>
      <c r="E202" s="197"/>
      <c r="F202" s="218" t="s">
        <v>40</v>
      </c>
      <c r="G202" s="197"/>
      <c r="H202" s="309" t="s">
        <v>834</v>
      </c>
      <c r="I202" s="309"/>
      <c r="J202" s="309"/>
      <c r="K202" s="241"/>
    </row>
    <row r="203" spans="2:11" customFormat="1" ht="15" customHeight="1">
      <c r="B203" s="220"/>
      <c r="C203" s="197"/>
      <c r="D203" s="197"/>
      <c r="E203" s="197"/>
      <c r="F203" s="218" t="s">
        <v>41</v>
      </c>
      <c r="G203" s="197"/>
      <c r="H203" s="309" t="s">
        <v>835</v>
      </c>
      <c r="I203" s="309"/>
      <c r="J203" s="309"/>
      <c r="K203" s="241"/>
    </row>
    <row r="204" spans="2:11" customFormat="1" ht="15" customHeight="1">
      <c r="B204" s="220"/>
      <c r="C204" s="197"/>
      <c r="D204" s="197"/>
      <c r="E204" s="197"/>
      <c r="F204" s="218" t="s">
        <v>44</v>
      </c>
      <c r="G204" s="197"/>
      <c r="H204" s="309" t="s">
        <v>836</v>
      </c>
      <c r="I204" s="309"/>
      <c r="J204" s="309"/>
      <c r="K204" s="241"/>
    </row>
    <row r="205" spans="2:11" customFormat="1" ht="15" customHeight="1">
      <c r="B205" s="220"/>
      <c r="C205" s="197"/>
      <c r="D205" s="197"/>
      <c r="E205" s="197"/>
      <c r="F205" s="218" t="s">
        <v>42</v>
      </c>
      <c r="G205" s="197"/>
      <c r="H205" s="309" t="s">
        <v>837</v>
      </c>
      <c r="I205" s="309"/>
      <c r="J205" s="309"/>
      <c r="K205" s="241"/>
    </row>
    <row r="206" spans="2:11" customFormat="1" ht="15" customHeight="1">
      <c r="B206" s="220"/>
      <c r="C206" s="197"/>
      <c r="D206" s="197"/>
      <c r="E206" s="197"/>
      <c r="F206" s="218" t="s">
        <v>43</v>
      </c>
      <c r="G206" s="197"/>
      <c r="H206" s="309" t="s">
        <v>838</v>
      </c>
      <c r="I206" s="309"/>
      <c r="J206" s="309"/>
      <c r="K206" s="241"/>
    </row>
    <row r="207" spans="2:11" customFormat="1" ht="15" customHeight="1">
      <c r="B207" s="220"/>
      <c r="C207" s="197"/>
      <c r="D207" s="197"/>
      <c r="E207" s="197"/>
      <c r="F207" s="218"/>
      <c r="G207" s="197"/>
      <c r="H207" s="197"/>
      <c r="I207" s="197"/>
      <c r="J207" s="197"/>
      <c r="K207" s="241"/>
    </row>
    <row r="208" spans="2:11" customFormat="1" ht="15" customHeight="1">
      <c r="B208" s="220"/>
      <c r="C208" s="197" t="s">
        <v>779</v>
      </c>
      <c r="D208" s="197"/>
      <c r="E208" s="197"/>
      <c r="F208" s="218" t="s">
        <v>74</v>
      </c>
      <c r="G208" s="197"/>
      <c r="H208" s="309" t="s">
        <v>839</v>
      </c>
      <c r="I208" s="309"/>
      <c r="J208" s="309"/>
      <c r="K208" s="241"/>
    </row>
    <row r="209" spans="2:11" customFormat="1" ht="15" customHeight="1">
      <c r="B209" s="220"/>
      <c r="C209" s="197"/>
      <c r="D209" s="197"/>
      <c r="E209" s="197"/>
      <c r="F209" s="218" t="s">
        <v>674</v>
      </c>
      <c r="G209" s="197"/>
      <c r="H209" s="309" t="s">
        <v>675</v>
      </c>
      <c r="I209" s="309"/>
      <c r="J209" s="309"/>
      <c r="K209" s="241"/>
    </row>
    <row r="210" spans="2:11" customFormat="1" ht="15" customHeight="1">
      <c r="B210" s="220"/>
      <c r="C210" s="197"/>
      <c r="D210" s="197"/>
      <c r="E210" s="197"/>
      <c r="F210" s="218" t="s">
        <v>672</v>
      </c>
      <c r="G210" s="197"/>
      <c r="H210" s="309" t="s">
        <v>840</v>
      </c>
      <c r="I210" s="309"/>
      <c r="J210" s="309"/>
      <c r="K210" s="241"/>
    </row>
    <row r="211" spans="2:11" customFormat="1" ht="15" customHeight="1">
      <c r="B211" s="259"/>
      <c r="C211" s="197"/>
      <c r="D211" s="197"/>
      <c r="E211" s="197"/>
      <c r="F211" s="218" t="s">
        <v>676</v>
      </c>
      <c r="G211" s="254"/>
      <c r="H211" s="310" t="s">
        <v>677</v>
      </c>
      <c r="I211" s="310"/>
      <c r="J211" s="310"/>
      <c r="K211" s="260"/>
    </row>
    <row r="212" spans="2:11" customFormat="1" ht="15" customHeight="1">
      <c r="B212" s="259"/>
      <c r="C212" s="197"/>
      <c r="D212" s="197"/>
      <c r="E212" s="197"/>
      <c r="F212" s="218" t="s">
        <v>678</v>
      </c>
      <c r="G212" s="254"/>
      <c r="H212" s="310" t="s">
        <v>655</v>
      </c>
      <c r="I212" s="310"/>
      <c r="J212" s="310"/>
      <c r="K212" s="260"/>
    </row>
    <row r="213" spans="2:11" customFormat="1" ht="15" customHeight="1">
      <c r="B213" s="259"/>
      <c r="C213" s="197"/>
      <c r="D213" s="197"/>
      <c r="E213" s="197"/>
      <c r="F213" s="218"/>
      <c r="G213" s="254"/>
      <c r="H213" s="245"/>
      <c r="I213" s="245"/>
      <c r="J213" s="245"/>
      <c r="K213" s="260"/>
    </row>
    <row r="214" spans="2:11" customFormat="1" ht="15" customHeight="1">
      <c r="B214" s="259"/>
      <c r="C214" s="197" t="s">
        <v>803</v>
      </c>
      <c r="D214" s="197"/>
      <c r="E214" s="197"/>
      <c r="F214" s="218">
        <v>1</v>
      </c>
      <c r="G214" s="254"/>
      <c r="H214" s="310" t="s">
        <v>841</v>
      </c>
      <c r="I214" s="310"/>
      <c r="J214" s="310"/>
      <c r="K214" s="260"/>
    </row>
    <row r="215" spans="2:11" customFormat="1" ht="15" customHeight="1">
      <c r="B215" s="259"/>
      <c r="C215" s="197"/>
      <c r="D215" s="197"/>
      <c r="E215" s="197"/>
      <c r="F215" s="218">
        <v>2</v>
      </c>
      <c r="G215" s="254"/>
      <c r="H215" s="310" t="s">
        <v>842</v>
      </c>
      <c r="I215" s="310"/>
      <c r="J215" s="310"/>
      <c r="K215" s="260"/>
    </row>
    <row r="216" spans="2:11" customFormat="1" ht="15" customHeight="1">
      <c r="B216" s="259"/>
      <c r="C216" s="197"/>
      <c r="D216" s="197"/>
      <c r="E216" s="197"/>
      <c r="F216" s="218">
        <v>3</v>
      </c>
      <c r="G216" s="254"/>
      <c r="H216" s="310" t="s">
        <v>843</v>
      </c>
      <c r="I216" s="310"/>
      <c r="J216" s="310"/>
      <c r="K216" s="260"/>
    </row>
    <row r="217" spans="2:11" customFormat="1" ht="15" customHeight="1">
      <c r="B217" s="259"/>
      <c r="C217" s="197"/>
      <c r="D217" s="197"/>
      <c r="E217" s="197"/>
      <c r="F217" s="218">
        <v>4</v>
      </c>
      <c r="G217" s="254"/>
      <c r="H217" s="310" t="s">
        <v>844</v>
      </c>
      <c r="I217" s="310"/>
      <c r="J217" s="310"/>
      <c r="K217" s="260"/>
    </row>
    <row r="218" spans="2:11" customFormat="1" ht="12.75" customHeight="1">
      <c r="B218" s="261"/>
      <c r="C218" s="262"/>
      <c r="D218" s="262"/>
      <c r="E218" s="262"/>
      <c r="F218" s="262"/>
      <c r="G218" s="262"/>
      <c r="H218" s="262"/>
      <c r="I218" s="262"/>
      <c r="J218" s="262"/>
      <c r="K218" s="263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00 - Stavební úpravy, Zám...</vt:lpstr>
      <vt:lpstr>Pokyny pro vyplnění</vt:lpstr>
      <vt:lpstr>'00 - Stavební úpravy, Zám...'!Názvy_tisku</vt:lpstr>
      <vt:lpstr>'Rekapitulace stavby'!Názvy_tisku</vt:lpstr>
      <vt:lpstr>'00 - Stavební úpravy, Zám...'!Oblast_tisku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Krolop</dc:creator>
  <cp:lastModifiedBy>Josef Krolop</cp:lastModifiedBy>
  <dcterms:created xsi:type="dcterms:W3CDTF">2023-04-20T13:22:51Z</dcterms:created>
  <dcterms:modified xsi:type="dcterms:W3CDTF">2023-04-21T11:03:53Z</dcterms:modified>
</cp:coreProperties>
</file>