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<sst xmlns="http://schemas.openxmlformats.org/spreadsheetml/2006/main" count="157" uniqueCount="88">
  <si>
    <t xml:space="preserve">        H - SOUHRNNÉ UKAZATELE PLÁNU NA ROK 2013</t>
  </si>
  <si>
    <t>v tis.Kč</t>
  </si>
  <si>
    <t>Externí zdroje</t>
  </si>
  <si>
    <t>skutečnost</t>
  </si>
  <si>
    <t>plán</t>
  </si>
  <si>
    <t>rok 2002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</si>
  <si>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</si>
  <si>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</si>
  <si>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</si>
  <si>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</si>
  <si>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</si>
  <si>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</si>
  <si>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</si>
  <si>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</si>
  <si>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rok 2011</t>
  </si>
  <si>
    <t>rok 2012</t>
  </si>
  <si>
    <t>rok 2013</t>
  </si>
  <si>
    <t>Neinvestiční dotace a příspěvky celkem</t>
  </si>
  <si>
    <t xml:space="preserve">v tom: (MD - silnice I. třídy, cyklostezky aj. </t>
  </si>
  <si>
    <t xml:space="preserve">v tom:  SFDI a ŘSD </t>
  </si>
  <si>
    <t xml:space="preserve">            Karlovarský kraj (silnice II.a III.třídy)</t>
  </si>
  <si>
    <t xml:space="preserve">            z toho:  odpisy hmotného majetku</t>
  </si>
  <si>
    <t xml:space="preserve">                        odpisy silniční sítě</t>
  </si>
  <si>
    <t xml:space="preserve">            Ostatní</t>
  </si>
  <si>
    <t>Investiční dotace a příspěvky celkem</t>
  </si>
  <si>
    <t>v tom:  Karlovarský kraj (silnice II. a III. třídy)</t>
  </si>
  <si>
    <t xml:space="preserve">           EU - dotace</t>
  </si>
  <si>
    <t xml:space="preserve">           Ostatní - příspěvek SFDI</t>
  </si>
  <si>
    <t xml:space="preserve">           Ostatní - příspěvky od cizích</t>
  </si>
  <si>
    <r>
      <t>N</t>
    </r>
    <r>
      <rPr>
        <b/>
        <sz val="11"/>
        <rFont val="Times New Roman"/>
        <family val="1"/>
      </rPr>
      <t>ávratné cizí zdroje celkem</t>
    </r>
  </si>
  <si>
    <t>v tom:  KB - investiční úvěr na souvisl.opravy</t>
  </si>
  <si>
    <t xml:space="preserve">           SFDI - krátkodobý investiční úvěr</t>
  </si>
  <si>
    <t xml:space="preserve">           ČS - úvěr na financování JA  II.-III. tříd</t>
  </si>
  <si>
    <t xml:space="preserve">           ČS - investiční úvěr na SROP</t>
  </si>
  <si>
    <t xml:space="preserve">           KB - investiční úvěr ROP - úvěr č.3</t>
  </si>
  <si>
    <t xml:space="preserve">           ČS - investiční úvěr CÍL 3 - úvěr č.4</t>
  </si>
  <si>
    <t xml:space="preserve">           KB - investiční úvěr ROP3 - úvěr č.5</t>
  </si>
  <si>
    <t>Externí zdroje celkem</t>
  </si>
  <si>
    <t>Interní zdroje - peněžní fondy</t>
  </si>
  <si>
    <t>k 1.1.2002</t>
  </si>
  <si>
    <t>k 1.1.2003</t>
  </si>
  <si>
    <t>k 1.1.2004</t>
  </si>
  <si>
    <t>k 1.1.2005</t>
  </si>
  <si>
    <t>k 1.1.2006</t>
  </si>
  <si>
    <t>k 1.1.2007</t>
  </si>
  <si>
    <t>k 1.1.2008</t>
  </si>
  <si>
    <t>k 1.1.2009</t>
  </si>
  <si>
    <t>k 1.1.2010</t>
  </si>
  <si>
    <t>k 1.1. 2011</t>
  </si>
  <si>
    <t>k 1.1. 2012</t>
  </si>
  <si>
    <t>Rezervní fond</t>
  </si>
  <si>
    <t>Investiční fond</t>
  </si>
  <si>
    <t>Fond odměn</t>
  </si>
  <si>
    <t>FKSP</t>
  </si>
  <si>
    <t>Interní zdroje celkem</t>
  </si>
  <si>
    <t>Druhotné zdroje</t>
  </si>
  <si>
    <t xml:space="preserve"> skutečnost</t>
  </si>
  <si>
    <t>Odpisy hmotného majetku (mimo silniční síť)</t>
  </si>
  <si>
    <t>Hospodářský výsledek z hlavní činnosti</t>
  </si>
  <si>
    <t>Hospodářský výsledek z jiné činnosti</t>
  </si>
  <si>
    <t>Použití RF + FO</t>
  </si>
  <si>
    <t>Druhotné zdroje celkem</t>
  </si>
  <si>
    <t>Zdroje celkem</t>
  </si>
  <si>
    <t>v tis. Kč</t>
  </si>
  <si>
    <t>Použití zdrojů</t>
  </si>
  <si>
    <t>Činnosti prov. vlastními pracovníky</t>
  </si>
  <si>
    <t>z toho: spotřeba materiálu</t>
  </si>
  <si>
    <t xml:space="preserve">            platy zaměstnanců + soc.zdr.poj.a zák.soc. náklady</t>
  </si>
  <si>
    <t xml:space="preserve">            odpisy hmotného majetku</t>
  </si>
  <si>
    <t xml:space="preserve">            energie</t>
  </si>
  <si>
    <t xml:space="preserve">            opravy a udržování</t>
  </si>
  <si>
    <t xml:space="preserve">            ostatní služby</t>
  </si>
  <si>
    <t xml:space="preserve">            ostatní náklady</t>
  </si>
  <si>
    <t xml:space="preserve">            druhotné náklady + náklady na jinou činnost </t>
  </si>
  <si>
    <t>Opravy a údržba provedená zhotovitelsky</t>
  </si>
  <si>
    <t>Investice</t>
  </si>
  <si>
    <t>z toho: strojní investice</t>
  </si>
  <si>
    <t>stavební investice</t>
  </si>
  <si>
    <t>ostatní investice</t>
  </si>
  <si>
    <t>investice do silniční sítě</t>
  </si>
  <si>
    <t>Odvod</t>
  </si>
  <si>
    <t>rezerva</t>
  </si>
  <si>
    <t>splátky investičních úvěrů</t>
  </si>
  <si>
    <t>Ostatní čerpání</t>
  </si>
  <si>
    <t>z toho: finanční krytí fondů a zisku</t>
  </si>
  <si>
    <t xml:space="preserve">           činnost pro MD, KÚ aj.</t>
  </si>
  <si>
    <t xml:space="preserve">           úroky a ostatní náklady</t>
  </si>
  <si>
    <t>Čerpání  zdrojů celkem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</si>
</sst>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rgb="FFC00000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4" fillId="0" borderId="2" xfId="0" applyNumberFormat="1" applyFont="1" applyBorder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3" borderId="0" xfId="0" applyNumberFormat="1" applyFont="1" applyFill="1" applyBorder="1"/>
    <xf numFmtId="3" fontId="12" fillId="3" borderId="10" xfId="0" applyNumberFormat="1" applyFont="1" applyFill="1" applyBorder="1"/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3" borderId="0" xfId="0" applyNumberFormat="1" applyFont="1" applyFill="1" applyBorder="1"/>
    <xf numFmtId="3" fontId="3" fillId="3" borderId="10" xfId="0" applyNumberFormat="1" applyFont="1" applyFill="1" applyBorder="1"/>
    <xf numFmtId="0" fontId="13" fillId="3" borderId="0" xfId="0" applyFont="1" applyFill="1" applyBorder="1" applyAlignment="1">
      <alignment horizontal="right" vertical="top" shrinkToFit="1"/>
    </xf>
    <xf numFmtId="0" fontId="13" fillId="0" borderId="10" xfId="0" applyFont="1" applyFill="1" applyBorder="1" applyAlignment="1">
      <alignment horizontal="right" vertical="top" shrinkToFit="1"/>
    </xf>
    <xf numFmtId="0" fontId="13" fillId="3" borderId="10" xfId="0" applyFont="1" applyFill="1" applyBorder="1" applyAlignment="1">
      <alignment horizontal="right" vertical="top" shrinkToFit="1"/>
    </xf>
    <xf numFmtId="0" fontId="13" fillId="4" borderId="10" xfId="0" applyFont="1" applyFill="1" applyBorder="1" applyAlignment="1">
      <alignment horizontal="right" vertical="top" shrinkToFit="1"/>
    </xf>
    <xf numFmtId="0" fontId="3" fillId="0" borderId="0" xfId="0" applyFont="1"/>
    <xf numFmtId="0" fontId="13" fillId="3" borderId="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vertical="top" wrapText="1" shrinkToFit="1"/>
    </xf>
    <xf numFmtId="0" fontId="13" fillId="3" borderId="10" xfId="0" applyFont="1" applyFill="1" applyBorder="1" applyAlignment="1">
      <alignment vertical="top" wrapText="1" shrinkToFit="1"/>
    </xf>
    <xf numFmtId="0" fontId="13" fillId="4" borderId="10" xfId="0" applyFont="1" applyFill="1" applyBorder="1" applyAlignment="1">
      <alignment vertical="top" wrapText="1" shrinkToFit="1"/>
    </xf>
    <xf numFmtId="0" fontId="14" fillId="0" borderId="9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3" borderId="0" xfId="0" applyNumberFormat="1" applyFont="1" applyFill="1" applyBorder="1"/>
    <xf numFmtId="3" fontId="14" fillId="3" borderId="1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/>
    <xf numFmtId="0" fontId="3" fillId="0" borderId="12" xfId="0" applyFont="1" applyBorder="1"/>
    <xf numFmtId="0" fontId="3" fillId="0" borderId="15" xfId="0" applyFont="1" applyBorder="1"/>
    <xf numFmtId="3" fontId="3" fillId="3" borderId="13" xfId="0" applyNumberFormat="1" applyFont="1" applyFill="1" applyBorder="1"/>
    <xf numFmtId="3" fontId="14" fillId="3" borderId="15" xfId="0" applyNumberFormat="1" applyFont="1" applyFill="1" applyBorder="1"/>
    <xf numFmtId="0" fontId="9" fillId="3" borderId="1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4" fillId="0" borderId="0" xfId="0" applyNumberFormat="1" applyFont="1" applyBorder="1"/>
    <xf numFmtId="0" fontId="16" fillId="3" borderId="17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3" fontId="16" fillId="3" borderId="17" xfId="0" applyNumberFormat="1" applyFont="1" applyFill="1" applyBorder="1" applyAlignment="1">
      <alignment horizontal="right"/>
    </xf>
    <xf numFmtId="0" fontId="16" fillId="3" borderId="19" xfId="0" applyFont="1" applyFill="1" applyBorder="1" applyAlignment="1">
      <alignment horizontal="right"/>
    </xf>
    <xf numFmtId="0" fontId="16" fillId="4" borderId="19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5" xfId="0" applyNumberFormat="1" applyFont="1" applyBorder="1"/>
    <xf numFmtId="3" fontId="3" fillId="3" borderId="15" xfId="0" applyNumberFormat="1" applyFont="1" applyFill="1" applyBorder="1"/>
    <xf numFmtId="0" fontId="13" fillId="3" borderId="13" xfId="0" applyFont="1" applyFill="1" applyBorder="1" applyAlignment="1">
      <alignment vertical="top" wrapText="1" shrinkToFit="1"/>
    </xf>
    <xf numFmtId="0" fontId="13" fillId="0" borderId="15" xfId="0" applyFont="1" applyFill="1" applyBorder="1" applyAlignment="1">
      <alignment vertical="top" wrapText="1" shrinkToFit="1"/>
    </xf>
    <xf numFmtId="0" fontId="13" fillId="3" borderId="15" xfId="0" applyFont="1" applyFill="1" applyBorder="1" applyAlignment="1">
      <alignment vertical="top" wrapText="1" shrinkToFit="1"/>
    </xf>
    <xf numFmtId="0" fontId="13" fillId="4" borderId="15" xfId="0" applyFont="1" applyFill="1" applyBorder="1" applyAlignment="1">
      <alignment vertical="top" wrapText="1" shrinkToFit="1"/>
    </xf>
    <xf numFmtId="0" fontId="12" fillId="0" borderId="9" xfId="0" applyFont="1" applyBorder="1"/>
    <xf numFmtId="0" fontId="12" fillId="0" borderId="0" xfId="0" applyFont="1" applyBorder="1"/>
    <xf numFmtId="0" fontId="12" fillId="0" borderId="11" xfId="0" applyFont="1" applyBorder="1"/>
    <xf numFmtId="3" fontId="12" fillId="0" borderId="0" xfId="0" applyNumberFormat="1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1" xfId="0" applyFont="1" applyBorder="1"/>
    <xf numFmtId="0" fontId="12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3" fontId="12" fillId="3" borderId="21" xfId="0" applyNumberFormat="1" applyFont="1" applyFill="1" applyBorder="1"/>
    <xf numFmtId="3" fontId="12" fillId="3" borderId="25" xfId="0" applyNumberFormat="1" applyFont="1" applyFill="1" applyBorder="1"/>
    <xf numFmtId="0" fontId="16" fillId="3" borderId="21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3" fontId="16" fillId="3" borderId="21" xfId="0" applyNumberFormat="1" applyFont="1" applyFill="1" applyBorder="1" applyAlignment="1">
      <alignment horizontal="right"/>
    </xf>
    <xf numFmtId="0" fontId="16" fillId="3" borderId="25" xfId="0" applyFont="1" applyFill="1" applyBorder="1" applyAlignment="1">
      <alignment horizontal="right"/>
    </xf>
    <xf numFmtId="0" fontId="16" fillId="4" borderId="25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18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3" fillId="3" borderId="4" xfId="0" applyNumberFormat="1" applyFont="1" applyFill="1" applyBorder="1"/>
    <xf numFmtId="3" fontId="3" fillId="0" borderId="11" xfId="0" applyNumberFormat="1" applyFont="1" applyFill="1" applyBorder="1"/>
    <xf numFmtId="3" fontId="3" fillId="3" borderId="11" xfId="0" applyNumberFormat="1" applyFont="1" applyFill="1" applyBorder="1"/>
    <xf numFmtId="3" fontId="3" fillId="4" borderId="11" xfId="0" applyNumberFormat="1" applyFont="1" applyFill="1" applyBorder="1"/>
    <xf numFmtId="3" fontId="3" fillId="0" borderId="29" xfId="0" applyNumberFormat="1" applyFont="1" applyBorder="1" applyAlignment="1">
      <alignment horizontal="right"/>
    </xf>
    <xf numFmtId="0" fontId="3" fillId="0" borderId="30" xfId="0" applyFont="1" applyBorder="1"/>
    <xf numFmtId="0" fontId="3" fillId="0" borderId="8" xfId="0" applyFont="1" applyBorder="1"/>
    <xf numFmtId="0" fontId="3" fillId="0" borderId="31" xfId="0" applyFont="1" applyBorder="1"/>
    <xf numFmtId="3" fontId="3" fillId="3" borderId="8" xfId="0" applyNumberFormat="1" applyFont="1" applyFill="1" applyBorder="1"/>
    <xf numFmtId="3" fontId="3" fillId="0" borderId="7" xfId="0" applyNumberFormat="1" applyFont="1" applyFill="1" applyBorder="1"/>
    <xf numFmtId="3" fontId="3" fillId="3" borderId="7" xfId="0" applyNumberFormat="1" applyFont="1" applyFill="1" applyBorder="1"/>
    <xf numFmtId="3" fontId="3" fillId="4" borderId="7" xfId="0" applyNumberFormat="1" applyFont="1" applyFill="1" applyBorder="1"/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3" fontId="4" fillId="0" borderId="35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0" borderId="31" xfId="0" applyNumberFormat="1" applyFont="1" applyBorder="1"/>
    <xf numFmtId="3" fontId="4" fillId="0" borderId="6" xfId="0" applyNumberFormat="1" applyFont="1" applyBorder="1"/>
    <xf numFmtId="3" fontId="4" fillId="3" borderId="8" xfId="0" applyNumberFormat="1" applyFont="1" applyFill="1" applyBorder="1"/>
    <xf numFmtId="3" fontId="4" fillId="0" borderId="7" xfId="0" applyNumberFormat="1" applyFont="1" applyFill="1" applyBorder="1"/>
    <xf numFmtId="3" fontId="4" fillId="3" borderId="7" xfId="0" applyNumberFormat="1" applyFont="1" applyFill="1" applyBorder="1"/>
    <xf numFmtId="3" fontId="4" fillId="4" borderId="7" xfId="0" applyNumberFormat="1" applyFont="1" applyFill="1" applyBorder="1"/>
    <xf numFmtId="0" fontId="22" fillId="0" borderId="0" xfId="0" applyFont="1"/>
    <xf numFmtId="0" fontId="0" fillId="3" borderId="0" xfId="0" applyFill="1"/>
    <xf numFmtId="0" fontId="18" fillId="3" borderId="0" xfId="0" applyFont="1" applyFill="1"/>
    <xf numFmtId="0" fontId="19" fillId="3" borderId="0" xfId="0" applyFont="1" applyFill="1"/>
    <xf numFmtId="0" fontId="2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6" xfId="0" applyNumberFormat="1" applyFont="1" applyBorder="1"/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8" xfId="0" applyNumberFormat="1" applyFont="1" applyBorder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8" xfId="0" applyNumberFormat="1" applyFont="1" applyBorder="1"/>
    <xf numFmtId="3" fontId="5" fillId="3" borderId="7" xfId="0" applyNumberFormat="1" applyFont="1" applyFill="1" applyBorder="1"/>
    <xf numFmtId="0" fontId="24" fillId="3" borderId="0" xfId="0" applyFont="1" applyFill="1" applyAlignment="1">
      <alignment vertical="center" wrapText="1" shrinkToFit="1"/>
    </xf>
    <xf numFmtId="0" fontId="24" fillId="0" borderId="0" xfId="0" applyFont="1" applyFill="1" applyAlignment="1">
      <alignment vertical="center" wrapText="1" shrinkToFit="1"/>
    </xf>
    <xf numFmtId="0" fontId="24" fillId="4" borderId="0" xfId="0" applyFont="1" applyFill="1" applyAlignment="1">
      <alignment vertical="center" wrapText="1" shrinkToFit="1"/>
    </xf>
    <xf numFmtId="0" fontId="12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4" fillId="0" borderId="29" xfId="0" applyNumberFormat="1" applyFont="1" applyBorder="1"/>
    <xf numFmtId="3" fontId="12" fillId="0" borderId="30" xfId="0" applyNumberFormat="1" applyFont="1" applyBorder="1"/>
    <xf numFmtId="3" fontId="12" fillId="0" borderId="8" xfId="0" applyNumberFormat="1" applyFont="1" applyBorder="1"/>
    <xf numFmtId="3" fontId="12" fillId="3" borderId="7" xfId="0" applyNumberFormat="1" applyFont="1" applyFill="1" applyBorder="1"/>
    <xf numFmtId="3" fontId="12" fillId="0" borderId="7" xfId="0" applyNumberFormat="1" applyFont="1" applyFill="1" applyBorder="1"/>
    <xf numFmtId="3" fontId="16" fillId="3" borderId="7" xfId="0" applyNumberFormat="1" applyFont="1" applyFill="1" applyBorder="1"/>
    <xf numFmtId="0" fontId="17" fillId="0" borderId="21" xfId="0" applyFont="1" applyBorder="1"/>
    <xf numFmtId="0" fontId="0" fillId="0" borderId="21" xfId="0" applyBorder="1"/>
    <xf numFmtId="0" fontId="17" fillId="3" borderId="21" xfId="0" applyFont="1" applyFill="1" applyBorder="1"/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12" fillId="3" borderId="22" xfId="0" applyNumberFormat="1" applyFont="1" applyFill="1" applyBorder="1"/>
    <xf numFmtId="3" fontId="16" fillId="3" borderId="22" xfId="0" applyNumberFormat="1" applyFont="1" applyFill="1" applyBorder="1"/>
    <xf numFmtId="3" fontId="16" fillId="4" borderId="22" xfId="0" applyNumberFormat="1" applyFont="1" applyFill="1" applyBorder="1"/>
    <xf numFmtId="0" fontId="5" fillId="0" borderId="0" xfId="0" applyFont="1"/>
    <xf numFmtId="0" fontId="3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3" fontId="4" fillId="0" borderId="36" xfId="0" applyNumberFormat="1" applyFont="1" applyBorder="1"/>
    <xf numFmtId="3" fontId="12" fillId="0" borderId="33" xfId="0" applyNumberFormat="1" applyFont="1" applyBorder="1"/>
    <xf numFmtId="3" fontId="12" fillId="3" borderId="11" xfId="0" applyNumberFormat="1" applyFont="1" applyFill="1" applyBorder="1"/>
    <xf numFmtId="3" fontId="12" fillId="0" borderId="11" xfId="0" applyNumberFormat="1" applyFont="1" applyFill="1" applyBorder="1"/>
    <xf numFmtId="3" fontId="16" fillId="3" borderId="11" xfId="0" applyNumberFormat="1" applyFont="1" applyFill="1" applyBorder="1"/>
    <xf numFmtId="3" fontId="12" fillId="4" borderId="11" xfId="0" applyNumberFormat="1" applyFont="1" applyFill="1" applyBorder="1"/>
    <xf numFmtId="0" fontId="3" fillId="0" borderId="0" xfId="0" applyFont="1" applyAlignment="1">
      <alignment/>
    </xf>
    <xf numFmtId="3" fontId="14" fillId="0" borderId="32" xfId="0" applyNumberFormat="1" applyFont="1" applyBorder="1"/>
    <xf numFmtId="3" fontId="14" fillId="0" borderId="33" xfId="0" applyNumberFormat="1" applyFont="1" applyBorder="1"/>
    <xf numFmtId="3" fontId="14" fillId="0" borderId="10" xfId="0" applyNumberFormat="1" applyFont="1" applyBorder="1"/>
    <xf numFmtId="3" fontId="14" fillId="3" borderId="11" xfId="0" applyNumberFormat="1" applyFont="1" applyFill="1" applyBorder="1"/>
    <xf numFmtId="3" fontId="14" fillId="0" borderId="11" xfId="0" applyNumberFormat="1" applyFont="1" applyFill="1" applyBorder="1"/>
    <xf numFmtId="3" fontId="14" fillId="4" borderId="11" xfId="0" applyNumberFormat="1" applyFont="1" applyFill="1" applyBorder="1"/>
    <xf numFmtId="0" fontId="14" fillId="0" borderId="9" xfId="0" applyFont="1" applyBorder="1"/>
    <xf numFmtId="3" fontId="14" fillId="0" borderId="32" xfId="0" applyNumberFormat="1" applyFont="1" applyBorder="1" applyAlignment="1">
      <alignment horizontal="right"/>
    </xf>
    <xf numFmtId="0" fontId="14" fillId="0" borderId="12" xfId="0" applyFont="1" applyBorder="1"/>
    <xf numFmtId="0" fontId="3" fillId="0" borderId="14" xfId="0" applyFont="1" applyBorder="1"/>
    <xf numFmtId="3" fontId="14" fillId="0" borderId="37" xfId="0" applyNumberFormat="1" applyFont="1" applyBorder="1" applyAlignment="1">
      <alignment horizontal="right"/>
    </xf>
    <xf numFmtId="3" fontId="14" fillId="3" borderId="14" xfId="0" applyNumberFormat="1" applyFont="1" applyFill="1" applyBorder="1"/>
    <xf numFmtId="3" fontId="14" fillId="0" borderId="14" xfId="0" applyNumberFormat="1" applyFont="1" applyFill="1" applyBorder="1"/>
    <xf numFmtId="3" fontId="14" fillId="4" borderId="14" xfId="0" applyNumberFormat="1" applyFont="1" applyFill="1" applyBorder="1"/>
    <xf numFmtId="0" fontId="27" fillId="0" borderId="38" xfId="0" applyFont="1" applyBorder="1"/>
    <xf numFmtId="0" fontId="27" fillId="0" borderId="39" xfId="0" applyFont="1" applyBorder="1"/>
    <xf numFmtId="0" fontId="27" fillId="0" borderId="40" xfId="0" applyFont="1" applyBorder="1"/>
    <xf numFmtId="3" fontId="27" fillId="0" borderId="41" xfId="0" applyNumberFormat="1" applyFont="1" applyBorder="1"/>
    <xf numFmtId="3" fontId="27" fillId="0" borderId="42" xfId="0" applyNumberFormat="1" applyFont="1" applyBorder="1"/>
    <xf numFmtId="3" fontId="27" fillId="0" borderId="43" xfId="0" applyNumberFormat="1" applyFont="1" applyBorder="1"/>
    <xf numFmtId="3" fontId="27" fillId="3" borderId="40" xfId="0" applyNumberFormat="1" applyFont="1" applyFill="1" applyBorder="1"/>
    <xf numFmtId="3" fontId="27" fillId="0" borderId="40" xfId="0" applyNumberFormat="1" applyFont="1" applyFill="1" applyBorder="1"/>
    <xf numFmtId="3" fontId="16" fillId="3" borderId="40" xfId="0" applyNumberFormat="1" applyFont="1" applyFill="1" applyBorder="1"/>
    <xf numFmtId="3" fontId="27" fillId="4" borderId="40" xfId="0" applyNumberFormat="1" applyFont="1" applyFill="1" applyBorder="1"/>
    <xf numFmtId="0" fontId="1" fillId="0" borderId="0" xfId="0" applyFont="1"/>
    <xf numFmtId="0" fontId="10" fillId="0" borderId="9" xfId="0" applyFont="1" applyBorder="1"/>
    <xf numFmtId="0" fontId="4" fillId="0" borderId="0" xfId="0" applyFont="1" applyBorder="1"/>
    <xf numFmtId="0" fontId="4" fillId="0" borderId="11" xfId="0" applyFont="1" applyBorder="1"/>
    <xf numFmtId="3" fontId="4" fillId="0" borderId="44" xfId="0" applyNumberFormat="1" applyFont="1" applyBorder="1"/>
    <xf numFmtId="3" fontId="12" fillId="0" borderId="17" xfId="0" applyNumberFormat="1" applyFont="1" applyBorder="1"/>
    <xf numFmtId="3" fontId="12" fillId="0" borderId="19" xfId="0" applyNumberFormat="1" applyFont="1" applyBorder="1"/>
    <xf numFmtId="3" fontId="16" fillId="4" borderId="11" xfId="0" applyNumberFormat="1" applyFont="1" applyFill="1" applyBorder="1"/>
    <xf numFmtId="0" fontId="14" fillId="0" borderId="0" xfId="0" applyFont="1" applyBorder="1"/>
    <xf numFmtId="0" fontId="14" fillId="0" borderId="11" xfId="0" applyFont="1" applyBorder="1"/>
    <xf numFmtId="3" fontId="14" fillId="0" borderId="0" xfId="0" applyNumberFormat="1" applyFont="1" applyBorder="1"/>
    <xf numFmtId="0" fontId="14" fillId="0" borderId="45" xfId="0" applyFont="1" applyBorder="1"/>
    <xf numFmtId="0" fontId="14" fillId="0" borderId="15" xfId="0" applyFont="1" applyBorder="1"/>
    <xf numFmtId="0" fontId="10" fillId="0" borderId="0" xfId="0" applyFont="1" applyBorder="1"/>
    <xf numFmtId="0" fontId="10" fillId="0" borderId="11" xfId="0" applyFont="1" applyBorder="1"/>
    <xf numFmtId="3" fontId="4" fillId="0" borderId="9" xfId="0" applyNumberFormat="1" applyFont="1" applyBorder="1"/>
    <xf numFmtId="3" fontId="12" fillId="0" borderId="42" xfId="0" applyNumberFormat="1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3" fontId="14" fillId="0" borderId="8" xfId="0" applyNumberFormat="1" applyFont="1" applyBorder="1"/>
    <xf numFmtId="3" fontId="14" fillId="3" borderId="7" xfId="0" applyNumberFormat="1" applyFont="1" applyFill="1" applyBorder="1"/>
    <xf numFmtId="3" fontId="14" fillId="0" borderId="7" xfId="0" applyNumberFormat="1" applyFont="1" applyFill="1" applyBorder="1"/>
    <xf numFmtId="3" fontId="14" fillId="4" borderId="7" xfId="0" applyNumberFormat="1" applyFont="1" applyFill="1" applyBorder="1"/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3" borderId="7" xfId="0" applyNumberFormat="1" applyFont="1" applyFill="1" applyBorder="1"/>
    <xf numFmtId="3" fontId="10" fillId="4" borderId="7" xfId="0" applyNumberFormat="1" applyFont="1" applyFill="1" applyBorder="1"/>
    <xf numFmtId="0" fontId="14" fillId="0" borderId="0" xfId="0" applyFont="1" applyFill="1" applyBorder="1"/>
    <xf numFmtId="0" fontId="24" fillId="0" borderId="0" xfId="0" applyFont="1" applyAlignment="1">
      <alignment horizontal="right" vertical="center" wrapText="1" shrinkToFit="1"/>
    </xf>
    <xf numFmtId="0" fontId="28" fillId="0" borderId="0" xfId="0" applyFont="1" applyAlignment="1">
      <alignment horizontal="right"/>
    </xf>
    <xf numFmtId="3" fontId="0" fillId="0" borderId="0" xfId="0" applyNumberFormat="1"/>
    <xf numFmtId="3" fontId="5" fillId="3" borderId="11" xfId="0" applyNumberFormat="1" applyFont="1" applyFill="1" applyBorder="1"/>
    <xf numFmtId="3" fontId="12" fillId="0" borderId="22" xfId="0" applyNumberFormat="1" applyFont="1" applyFill="1" applyBorder="1"/>
    <xf numFmtId="3" fontId="12" fillId="4" borderId="2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K77" sqref="K77"/>
    </sheetView>
  </sheetViews>
  <sheetFormatPr defaultColWidth="9.140625" defaultRowHeight="15" outlineLevelCol="1"/>
  <cols>
    <col min="1" max="1" width="11.140625" style="0" customWidth="1"/>
    <col min="2" max="2" width="16.8515625" style="0" customWidth="1"/>
    <col min="3" max="3" width="12.7109375" style="0" customWidth="1"/>
    <col min="4" max="4" width="10.28125" style="0" hidden="1" customWidth="1"/>
    <col min="5" max="5" width="10.8515625" style="0" hidden="1" customWidth="1" outlineLevel="1"/>
    <col min="6" max="6" width="10.140625" style="0" hidden="1" customWidth="1" outlineLevel="1"/>
    <col min="7" max="7" width="10.8515625" style="0" hidden="1" customWidth="1" outlineLevel="1"/>
    <col min="8" max="8" width="9.8515625" style="0" customWidth="1" collapsed="1"/>
    <col min="9" max="10" width="9.7109375" style="0" customWidth="1"/>
    <col min="11" max="11" width="9.8515625" style="0" customWidth="1"/>
    <col min="12" max="12" width="10.140625" style="0" customWidth="1"/>
    <col min="13" max="13" width="9.57421875" style="0" customWidth="1"/>
    <col min="14" max="14" width="9.28125" style="0" customWidth="1"/>
    <col min="15" max="15" width="10.7109375" style="0" customWidth="1"/>
    <col min="257" max="257" width="11.140625" style="0" customWidth="1"/>
    <col min="258" max="258" width="16.8515625" style="0" customWidth="1"/>
    <col min="259" max="259" width="12.7109375" style="0" customWidth="1"/>
    <col min="260" max="260" width="9.140625" style="0" hidden="1" customWidth="1"/>
    <col min="261" max="261" width="10.8515625" style="0" bestFit="1" customWidth="1"/>
    <col min="262" max="262" width="10.140625" style="0" customWidth="1"/>
    <col min="263" max="263" width="10.8515625" style="0" bestFit="1" customWidth="1"/>
    <col min="264" max="264" width="9.8515625" style="0" customWidth="1"/>
    <col min="265" max="266" width="9.7109375" style="0" customWidth="1"/>
    <col min="267" max="270" width="10.7109375" style="0" customWidth="1"/>
    <col min="513" max="513" width="11.140625" style="0" customWidth="1"/>
    <col min="514" max="514" width="16.8515625" style="0" customWidth="1"/>
    <col min="515" max="515" width="12.7109375" style="0" customWidth="1"/>
    <col min="516" max="516" width="9.140625" style="0" hidden="1" customWidth="1"/>
    <col min="517" max="517" width="10.8515625" style="0" bestFit="1" customWidth="1"/>
    <col min="518" max="518" width="10.140625" style="0" customWidth="1"/>
    <col min="519" max="519" width="10.8515625" style="0" bestFit="1" customWidth="1"/>
    <col min="520" max="520" width="9.8515625" style="0" customWidth="1"/>
    <col min="521" max="522" width="9.7109375" style="0" customWidth="1"/>
    <col min="523" max="526" width="10.7109375" style="0" customWidth="1"/>
    <col min="769" max="769" width="11.140625" style="0" customWidth="1"/>
    <col min="770" max="770" width="16.8515625" style="0" customWidth="1"/>
    <col min="771" max="771" width="12.7109375" style="0" customWidth="1"/>
    <col min="772" max="772" width="9.140625" style="0" hidden="1" customWidth="1"/>
    <col min="773" max="773" width="10.8515625" style="0" bestFit="1" customWidth="1"/>
    <col min="774" max="774" width="10.140625" style="0" customWidth="1"/>
    <col min="775" max="775" width="10.8515625" style="0" bestFit="1" customWidth="1"/>
    <col min="776" max="776" width="9.8515625" style="0" customWidth="1"/>
    <col min="777" max="778" width="9.7109375" style="0" customWidth="1"/>
    <col min="779" max="782" width="10.7109375" style="0" customWidth="1"/>
    <col min="1025" max="1025" width="11.140625" style="0" customWidth="1"/>
    <col min="1026" max="1026" width="16.8515625" style="0" customWidth="1"/>
    <col min="1027" max="1027" width="12.7109375" style="0" customWidth="1"/>
    <col min="1028" max="1028" width="9.140625" style="0" hidden="1" customWidth="1"/>
    <col min="1029" max="1029" width="10.8515625" style="0" bestFit="1" customWidth="1"/>
    <col min="1030" max="1030" width="10.140625" style="0" customWidth="1"/>
    <col min="1031" max="1031" width="10.8515625" style="0" bestFit="1" customWidth="1"/>
    <col min="1032" max="1032" width="9.8515625" style="0" customWidth="1"/>
    <col min="1033" max="1034" width="9.7109375" style="0" customWidth="1"/>
    <col min="1035" max="1038" width="10.7109375" style="0" customWidth="1"/>
    <col min="1281" max="1281" width="11.140625" style="0" customWidth="1"/>
    <col min="1282" max="1282" width="16.8515625" style="0" customWidth="1"/>
    <col min="1283" max="1283" width="12.7109375" style="0" customWidth="1"/>
    <col min="1284" max="1284" width="9.140625" style="0" hidden="1" customWidth="1"/>
    <col min="1285" max="1285" width="10.8515625" style="0" bestFit="1" customWidth="1"/>
    <col min="1286" max="1286" width="10.140625" style="0" customWidth="1"/>
    <col min="1287" max="1287" width="10.8515625" style="0" bestFit="1" customWidth="1"/>
    <col min="1288" max="1288" width="9.8515625" style="0" customWidth="1"/>
    <col min="1289" max="1290" width="9.7109375" style="0" customWidth="1"/>
    <col min="1291" max="1294" width="10.7109375" style="0" customWidth="1"/>
    <col min="1537" max="1537" width="11.140625" style="0" customWidth="1"/>
    <col min="1538" max="1538" width="16.8515625" style="0" customWidth="1"/>
    <col min="1539" max="1539" width="12.7109375" style="0" customWidth="1"/>
    <col min="1540" max="1540" width="9.140625" style="0" hidden="1" customWidth="1"/>
    <col min="1541" max="1541" width="10.8515625" style="0" bestFit="1" customWidth="1"/>
    <col min="1542" max="1542" width="10.140625" style="0" customWidth="1"/>
    <col min="1543" max="1543" width="10.8515625" style="0" bestFit="1" customWidth="1"/>
    <col min="1544" max="1544" width="9.8515625" style="0" customWidth="1"/>
    <col min="1545" max="1546" width="9.7109375" style="0" customWidth="1"/>
    <col min="1547" max="1550" width="10.7109375" style="0" customWidth="1"/>
    <col min="1793" max="1793" width="11.140625" style="0" customWidth="1"/>
    <col min="1794" max="1794" width="16.8515625" style="0" customWidth="1"/>
    <col min="1795" max="1795" width="12.7109375" style="0" customWidth="1"/>
    <col min="1796" max="1796" width="9.140625" style="0" hidden="1" customWidth="1"/>
    <col min="1797" max="1797" width="10.8515625" style="0" bestFit="1" customWidth="1"/>
    <col min="1798" max="1798" width="10.140625" style="0" customWidth="1"/>
    <col min="1799" max="1799" width="10.8515625" style="0" bestFit="1" customWidth="1"/>
    <col min="1800" max="1800" width="9.8515625" style="0" customWidth="1"/>
    <col min="1801" max="1802" width="9.7109375" style="0" customWidth="1"/>
    <col min="1803" max="1806" width="10.7109375" style="0" customWidth="1"/>
    <col min="2049" max="2049" width="11.140625" style="0" customWidth="1"/>
    <col min="2050" max="2050" width="16.8515625" style="0" customWidth="1"/>
    <col min="2051" max="2051" width="12.7109375" style="0" customWidth="1"/>
    <col min="2052" max="2052" width="9.140625" style="0" hidden="1" customWidth="1"/>
    <col min="2053" max="2053" width="10.8515625" style="0" bestFit="1" customWidth="1"/>
    <col min="2054" max="2054" width="10.140625" style="0" customWidth="1"/>
    <col min="2055" max="2055" width="10.8515625" style="0" bestFit="1" customWidth="1"/>
    <col min="2056" max="2056" width="9.8515625" style="0" customWidth="1"/>
    <col min="2057" max="2058" width="9.7109375" style="0" customWidth="1"/>
    <col min="2059" max="2062" width="10.7109375" style="0" customWidth="1"/>
    <col min="2305" max="2305" width="11.140625" style="0" customWidth="1"/>
    <col min="2306" max="2306" width="16.8515625" style="0" customWidth="1"/>
    <col min="2307" max="2307" width="12.7109375" style="0" customWidth="1"/>
    <col min="2308" max="2308" width="9.140625" style="0" hidden="1" customWidth="1"/>
    <col min="2309" max="2309" width="10.8515625" style="0" bestFit="1" customWidth="1"/>
    <col min="2310" max="2310" width="10.140625" style="0" customWidth="1"/>
    <col min="2311" max="2311" width="10.8515625" style="0" bestFit="1" customWidth="1"/>
    <col min="2312" max="2312" width="9.8515625" style="0" customWidth="1"/>
    <col min="2313" max="2314" width="9.7109375" style="0" customWidth="1"/>
    <col min="2315" max="2318" width="10.7109375" style="0" customWidth="1"/>
    <col min="2561" max="2561" width="11.140625" style="0" customWidth="1"/>
    <col min="2562" max="2562" width="16.8515625" style="0" customWidth="1"/>
    <col min="2563" max="2563" width="12.7109375" style="0" customWidth="1"/>
    <col min="2564" max="2564" width="9.140625" style="0" hidden="1" customWidth="1"/>
    <col min="2565" max="2565" width="10.8515625" style="0" bestFit="1" customWidth="1"/>
    <col min="2566" max="2566" width="10.140625" style="0" customWidth="1"/>
    <col min="2567" max="2567" width="10.8515625" style="0" bestFit="1" customWidth="1"/>
    <col min="2568" max="2568" width="9.8515625" style="0" customWidth="1"/>
    <col min="2569" max="2570" width="9.7109375" style="0" customWidth="1"/>
    <col min="2571" max="2574" width="10.7109375" style="0" customWidth="1"/>
    <col min="2817" max="2817" width="11.140625" style="0" customWidth="1"/>
    <col min="2818" max="2818" width="16.8515625" style="0" customWidth="1"/>
    <col min="2819" max="2819" width="12.7109375" style="0" customWidth="1"/>
    <col min="2820" max="2820" width="9.140625" style="0" hidden="1" customWidth="1"/>
    <col min="2821" max="2821" width="10.8515625" style="0" bestFit="1" customWidth="1"/>
    <col min="2822" max="2822" width="10.140625" style="0" customWidth="1"/>
    <col min="2823" max="2823" width="10.8515625" style="0" bestFit="1" customWidth="1"/>
    <col min="2824" max="2824" width="9.8515625" style="0" customWidth="1"/>
    <col min="2825" max="2826" width="9.7109375" style="0" customWidth="1"/>
    <col min="2827" max="2830" width="10.7109375" style="0" customWidth="1"/>
    <col min="3073" max="3073" width="11.140625" style="0" customWidth="1"/>
    <col min="3074" max="3074" width="16.8515625" style="0" customWidth="1"/>
    <col min="3075" max="3075" width="12.7109375" style="0" customWidth="1"/>
    <col min="3076" max="3076" width="9.140625" style="0" hidden="1" customWidth="1"/>
    <col min="3077" max="3077" width="10.8515625" style="0" bestFit="1" customWidth="1"/>
    <col min="3078" max="3078" width="10.140625" style="0" customWidth="1"/>
    <col min="3079" max="3079" width="10.8515625" style="0" bestFit="1" customWidth="1"/>
    <col min="3080" max="3080" width="9.8515625" style="0" customWidth="1"/>
    <col min="3081" max="3082" width="9.7109375" style="0" customWidth="1"/>
    <col min="3083" max="3086" width="10.7109375" style="0" customWidth="1"/>
    <col min="3329" max="3329" width="11.140625" style="0" customWidth="1"/>
    <col min="3330" max="3330" width="16.8515625" style="0" customWidth="1"/>
    <col min="3331" max="3331" width="12.7109375" style="0" customWidth="1"/>
    <col min="3332" max="3332" width="9.140625" style="0" hidden="1" customWidth="1"/>
    <col min="3333" max="3333" width="10.8515625" style="0" bestFit="1" customWidth="1"/>
    <col min="3334" max="3334" width="10.140625" style="0" customWidth="1"/>
    <col min="3335" max="3335" width="10.8515625" style="0" bestFit="1" customWidth="1"/>
    <col min="3336" max="3336" width="9.8515625" style="0" customWidth="1"/>
    <col min="3337" max="3338" width="9.7109375" style="0" customWidth="1"/>
    <col min="3339" max="3342" width="10.7109375" style="0" customWidth="1"/>
    <col min="3585" max="3585" width="11.140625" style="0" customWidth="1"/>
    <col min="3586" max="3586" width="16.8515625" style="0" customWidth="1"/>
    <col min="3587" max="3587" width="12.7109375" style="0" customWidth="1"/>
    <col min="3588" max="3588" width="9.140625" style="0" hidden="1" customWidth="1"/>
    <col min="3589" max="3589" width="10.8515625" style="0" bestFit="1" customWidth="1"/>
    <col min="3590" max="3590" width="10.140625" style="0" customWidth="1"/>
    <col min="3591" max="3591" width="10.8515625" style="0" bestFit="1" customWidth="1"/>
    <col min="3592" max="3592" width="9.8515625" style="0" customWidth="1"/>
    <col min="3593" max="3594" width="9.7109375" style="0" customWidth="1"/>
    <col min="3595" max="3598" width="10.7109375" style="0" customWidth="1"/>
    <col min="3841" max="3841" width="11.140625" style="0" customWidth="1"/>
    <col min="3842" max="3842" width="16.8515625" style="0" customWidth="1"/>
    <col min="3843" max="3843" width="12.7109375" style="0" customWidth="1"/>
    <col min="3844" max="3844" width="9.140625" style="0" hidden="1" customWidth="1"/>
    <col min="3845" max="3845" width="10.8515625" style="0" bestFit="1" customWidth="1"/>
    <col min="3846" max="3846" width="10.140625" style="0" customWidth="1"/>
    <col min="3847" max="3847" width="10.8515625" style="0" bestFit="1" customWidth="1"/>
    <col min="3848" max="3848" width="9.8515625" style="0" customWidth="1"/>
    <col min="3849" max="3850" width="9.7109375" style="0" customWidth="1"/>
    <col min="3851" max="3854" width="10.7109375" style="0" customWidth="1"/>
    <col min="4097" max="4097" width="11.140625" style="0" customWidth="1"/>
    <col min="4098" max="4098" width="16.8515625" style="0" customWidth="1"/>
    <col min="4099" max="4099" width="12.7109375" style="0" customWidth="1"/>
    <col min="4100" max="4100" width="9.140625" style="0" hidden="1" customWidth="1"/>
    <col min="4101" max="4101" width="10.8515625" style="0" bestFit="1" customWidth="1"/>
    <col min="4102" max="4102" width="10.140625" style="0" customWidth="1"/>
    <col min="4103" max="4103" width="10.8515625" style="0" bestFit="1" customWidth="1"/>
    <col min="4104" max="4104" width="9.8515625" style="0" customWidth="1"/>
    <col min="4105" max="4106" width="9.7109375" style="0" customWidth="1"/>
    <col min="4107" max="4110" width="10.7109375" style="0" customWidth="1"/>
    <col min="4353" max="4353" width="11.140625" style="0" customWidth="1"/>
    <col min="4354" max="4354" width="16.8515625" style="0" customWidth="1"/>
    <col min="4355" max="4355" width="12.7109375" style="0" customWidth="1"/>
    <col min="4356" max="4356" width="9.140625" style="0" hidden="1" customWidth="1"/>
    <col min="4357" max="4357" width="10.8515625" style="0" bestFit="1" customWidth="1"/>
    <col min="4358" max="4358" width="10.140625" style="0" customWidth="1"/>
    <col min="4359" max="4359" width="10.8515625" style="0" bestFit="1" customWidth="1"/>
    <col min="4360" max="4360" width="9.8515625" style="0" customWidth="1"/>
    <col min="4361" max="4362" width="9.7109375" style="0" customWidth="1"/>
    <col min="4363" max="4366" width="10.7109375" style="0" customWidth="1"/>
    <col min="4609" max="4609" width="11.140625" style="0" customWidth="1"/>
    <col min="4610" max="4610" width="16.8515625" style="0" customWidth="1"/>
    <col min="4611" max="4611" width="12.7109375" style="0" customWidth="1"/>
    <col min="4612" max="4612" width="9.140625" style="0" hidden="1" customWidth="1"/>
    <col min="4613" max="4613" width="10.8515625" style="0" bestFit="1" customWidth="1"/>
    <col min="4614" max="4614" width="10.140625" style="0" customWidth="1"/>
    <col min="4615" max="4615" width="10.8515625" style="0" bestFit="1" customWidth="1"/>
    <col min="4616" max="4616" width="9.8515625" style="0" customWidth="1"/>
    <col min="4617" max="4618" width="9.7109375" style="0" customWidth="1"/>
    <col min="4619" max="4622" width="10.7109375" style="0" customWidth="1"/>
    <col min="4865" max="4865" width="11.140625" style="0" customWidth="1"/>
    <col min="4866" max="4866" width="16.8515625" style="0" customWidth="1"/>
    <col min="4867" max="4867" width="12.7109375" style="0" customWidth="1"/>
    <col min="4868" max="4868" width="9.140625" style="0" hidden="1" customWidth="1"/>
    <col min="4869" max="4869" width="10.8515625" style="0" bestFit="1" customWidth="1"/>
    <col min="4870" max="4870" width="10.140625" style="0" customWidth="1"/>
    <col min="4871" max="4871" width="10.8515625" style="0" bestFit="1" customWidth="1"/>
    <col min="4872" max="4872" width="9.8515625" style="0" customWidth="1"/>
    <col min="4873" max="4874" width="9.7109375" style="0" customWidth="1"/>
    <col min="4875" max="4878" width="10.7109375" style="0" customWidth="1"/>
    <col min="5121" max="5121" width="11.140625" style="0" customWidth="1"/>
    <col min="5122" max="5122" width="16.8515625" style="0" customWidth="1"/>
    <col min="5123" max="5123" width="12.7109375" style="0" customWidth="1"/>
    <col min="5124" max="5124" width="9.140625" style="0" hidden="1" customWidth="1"/>
    <col min="5125" max="5125" width="10.8515625" style="0" bestFit="1" customWidth="1"/>
    <col min="5126" max="5126" width="10.140625" style="0" customWidth="1"/>
    <col min="5127" max="5127" width="10.8515625" style="0" bestFit="1" customWidth="1"/>
    <col min="5128" max="5128" width="9.8515625" style="0" customWidth="1"/>
    <col min="5129" max="5130" width="9.7109375" style="0" customWidth="1"/>
    <col min="5131" max="5134" width="10.7109375" style="0" customWidth="1"/>
    <col min="5377" max="5377" width="11.140625" style="0" customWidth="1"/>
    <col min="5378" max="5378" width="16.8515625" style="0" customWidth="1"/>
    <col min="5379" max="5379" width="12.7109375" style="0" customWidth="1"/>
    <col min="5380" max="5380" width="9.140625" style="0" hidden="1" customWidth="1"/>
    <col min="5381" max="5381" width="10.8515625" style="0" bestFit="1" customWidth="1"/>
    <col min="5382" max="5382" width="10.140625" style="0" customWidth="1"/>
    <col min="5383" max="5383" width="10.8515625" style="0" bestFit="1" customWidth="1"/>
    <col min="5384" max="5384" width="9.8515625" style="0" customWidth="1"/>
    <col min="5385" max="5386" width="9.7109375" style="0" customWidth="1"/>
    <col min="5387" max="5390" width="10.7109375" style="0" customWidth="1"/>
    <col min="5633" max="5633" width="11.140625" style="0" customWidth="1"/>
    <col min="5634" max="5634" width="16.8515625" style="0" customWidth="1"/>
    <col min="5635" max="5635" width="12.7109375" style="0" customWidth="1"/>
    <col min="5636" max="5636" width="9.140625" style="0" hidden="1" customWidth="1"/>
    <col min="5637" max="5637" width="10.8515625" style="0" bestFit="1" customWidth="1"/>
    <col min="5638" max="5638" width="10.140625" style="0" customWidth="1"/>
    <col min="5639" max="5639" width="10.8515625" style="0" bestFit="1" customWidth="1"/>
    <col min="5640" max="5640" width="9.8515625" style="0" customWidth="1"/>
    <col min="5641" max="5642" width="9.7109375" style="0" customWidth="1"/>
    <col min="5643" max="5646" width="10.7109375" style="0" customWidth="1"/>
    <col min="5889" max="5889" width="11.140625" style="0" customWidth="1"/>
    <col min="5890" max="5890" width="16.8515625" style="0" customWidth="1"/>
    <col min="5891" max="5891" width="12.7109375" style="0" customWidth="1"/>
    <col min="5892" max="5892" width="9.140625" style="0" hidden="1" customWidth="1"/>
    <col min="5893" max="5893" width="10.8515625" style="0" bestFit="1" customWidth="1"/>
    <col min="5894" max="5894" width="10.140625" style="0" customWidth="1"/>
    <col min="5895" max="5895" width="10.8515625" style="0" bestFit="1" customWidth="1"/>
    <col min="5896" max="5896" width="9.8515625" style="0" customWidth="1"/>
    <col min="5897" max="5898" width="9.7109375" style="0" customWidth="1"/>
    <col min="5899" max="5902" width="10.7109375" style="0" customWidth="1"/>
    <col min="6145" max="6145" width="11.140625" style="0" customWidth="1"/>
    <col min="6146" max="6146" width="16.8515625" style="0" customWidth="1"/>
    <col min="6147" max="6147" width="12.7109375" style="0" customWidth="1"/>
    <col min="6148" max="6148" width="9.140625" style="0" hidden="1" customWidth="1"/>
    <col min="6149" max="6149" width="10.8515625" style="0" bestFit="1" customWidth="1"/>
    <col min="6150" max="6150" width="10.140625" style="0" customWidth="1"/>
    <col min="6151" max="6151" width="10.8515625" style="0" bestFit="1" customWidth="1"/>
    <col min="6152" max="6152" width="9.8515625" style="0" customWidth="1"/>
    <col min="6153" max="6154" width="9.7109375" style="0" customWidth="1"/>
    <col min="6155" max="6158" width="10.7109375" style="0" customWidth="1"/>
    <col min="6401" max="6401" width="11.140625" style="0" customWidth="1"/>
    <col min="6402" max="6402" width="16.8515625" style="0" customWidth="1"/>
    <col min="6403" max="6403" width="12.7109375" style="0" customWidth="1"/>
    <col min="6404" max="6404" width="9.140625" style="0" hidden="1" customWidth="1"/>
    <col min="6405" max="6405" width="10.8515625" style="0" bestFit="1" customWidth="1"/>
    <col min="6406" max="6406" width="10.140625" style="0" customWidth="1"/>
    <col min="6407" max="6407" width="10.8515625" style="0" bestFit="1" customWidth="1"/>
    <col min="6408" max="6408" width="9.8515625" style="0" customWidth="1"/>
    <col min="6409" max="6410" width="9.7109375" style="0" customWidth="1"/>
    <col min="6411" max="6414" width="10.7109375" style="0" customWidth="1"/>
    <col min="6657" max="6657" width="11.140625" style="0" customWidth="1"/>
    <col min="6658" max="6658" width="16.8515625" style="0" customWidth="1"/>
    <col min="6659" max="6659" width="12.7109375" style="0" customWidth="1"/>
    <col min="6660" max="6660" width="9.140625" style="0" hidden="1" customWidth="1"/>
    <col min="6661" max="6661" width="10.8515625" style="0" bestFit="1" customWidth="1"/>
    <col min="6662" max="6662" width="10.140625" style="0" customWidth="1"/>
    <col min="6663" max="6663" width="10.8515625" style="0" bestFit="1" customWidth="1"/>
    <col min="6664" max="6664" width="9.8515625" style="0" customWidth="1"/>
    <col min="6665" max="6666" width="9.7109375" style="0" customWidth="1"/>
    <col min="6667" max="6670" width="10.7109375" style="0" customWidth="1"/>
    <col min="6913" max="6913" width="11.140625" style="0" customWidth="1"/>
    <col min="6914" max="6914" width="16.8515625" style="0" customWidth="1"/>
    <col min="6915" max="6915" width="12.7109375" style="0" customWidth="1"/>
    <col min="6916" max="6916" width="9.140625" style="0" hidden="1" customWidth="1"/>
    <col min="6917" max="6917" width="10.8515625" style="0" bestFit="1" customWidth="1"/>
    <col min="6918" max="6918" width="10.140625" style="0" customWidth="1"/>
    <col min="6919" max="6919" width="10.8515625" style="0" bestFit="1" customWidth="1"/>
    <col min="6920" max="6920" width="9.8515625" style="0" customWidth="1"/>
    <col min="6921" max="6922" width="9.7109375" style="0" customWidth="1"/>
    <col min="6923" max="6926" width="10.7109375" style="0" customWidth="1"/>
    <col min="7169" max="7169" width="11.140625" style="0" customWidth="1"/>
    <col min="7170" max="7170" width="16.8515625" style="0" customWidth="1"/>
    <col min="7171" max="7171" width="12.7109375" style="0" customWidth="1"/>
    <col min="7172" max="7172" width="9.140625" style="0" hidden="1" customWidth="1"/>
    <col min="7173" max="7173" width="10.8515625" style="0" bestFit="1" customWidth="1"/>
    <col min="7174" max="7174" width="10.140625" style="0" customWidth="1"/>
    <col min="7175" max="7175" width="10.8515625" style="0" bestFit="1" customWidth="1"/>
    <col min="7176" max="7176" width="9.8515625" style="0" customWidth="1"/>
    <col min="7177" max="7178" width="9.7109375" style="0" customWidth="1"/>
    <col min="7179" max="7182" width="10.7109375" style="0" customWidth="1"/>
    <col min="7425" max="7425" width="11.140625" style="0" customWidth="1"/>
    <col min="7426" max="7426" width="16.8515625" style="0" customWidth="1"/>
    <col min="7427" max="7427" width="12.7109375" style="0" customWidth="1"/>
    <col min="7428" max="7428" width="9.140625" style="0" hidden="1" customWidth="1"/>
    <col min="7429" max="7429" width="10.8515625" style="0" bestFit="1" customWidth="1"/>
    <col min="7430" max="7430" width="10.140625" style="0" customWidth="1"/>
    <col min="7431" max="7431" width="10.8515625" style="0" bestFit="1" customWidth="1"/>
    <col min="7432" max="7432" width="9.8515625" style="0" customWidth="1"/>
    <col min="7433" max="7434" width="9.7109375" style="0" customWidth="1"/>
    <col min="7435" max="7438" width="10.7109375" style="0" customWidth="1"/>
    <col min="7681" max="7681" width="11.140625" style="0" customWidth="1"/>
    <col min="7682" max="7682" width="16.8515625" style="0" customWidth="1"/>
    <col min="7683" max="7683" width="12.7109375" style="0" customWidth="1"/>
    <col min="7684" max="7684" width="9.140625" style="0" hidden="1" customWidth="1"/>
    <col min="7685" max="7685" width="10.8515625" style="0" bestFit="1" customWidth="1"/>
    <col min="7686" max="7686" width="10.140625" style="0" customWidth="1"/>
    <col min="7687" max="7687" width="10.8515625" style="0" bestFit="1" customWidth="1"/>
    <col min="7688" max="7688" width="9.8515625" style="0" customWidth="1"/>
    <col min="7689" max="7690" width="9.7109375" style="0" customWidth="1"/>
    <col min="7691" max="7694" width="10.7109375" style="0" customWidth="1"/>
    <col min="7937" max="7937" width="11.140625" style="0" customWidth="1"/>
    <col min="7938" max="7938" width="16.8515625" style="0" customWidth="1"/>
    <col min="7939" max="7939" width="12.7109375" style="0" customWidth="1"/>
    <col min="7940" max="7940" width="9.140625" style="0" hidden="1" customWidth="1"/>
    <col min="7941" max="7941" width="10.8515625" style="0" bestFit="1" customWidth="1"/>
    <col min="7942" max="7942" width="10.140625" style="0" customWidth="1"/>
    <col min="7943" max="7943" width="10.8515625" style="0" bestFit="1" customWidth="1"/>
    <col min="7944" max="7944" width="9.8515625" style="0" customWidth="1"/>
    <col min="7945" max="7946" width="9.7109375" style="0" customWidth="1"/>
    <col min="7947" max="7950" width="10.7109375" style="0" customWidth="1"/>
    <col min="8193" max="8193" width="11.140625" style="0" customWidth="1"/>
    <col min="8194" max="8194" width="16.8515625" style="0" customWidth="1"/>
    <col min="8195" max="8195" width="12.7109375" style="0" customWidth="1"/>
    <col min="8196" max="8196" width="9.140625" style="0" hidden="1" customWidth="1"/>
    <col min="8197" max="8197" width="10.8515625" style="0" bestFit="1" customWidth="1"/>
    <col min="8198" max="8198" width="10.140625" style="0" customWidth="1"/>
    <col min="8199" max="8199" width="10.8515625" style="0" bestFit="1" customWidth="1"/>
    <col min="8200" max="8200" width="9.8515625" style="0" customWidth="1"/>
    <col min="8201" max="8202" width="9.7109375" style="0" customWidth="1"/>
    <col min="8203" max="8206" width="10.7109375" style="0" customWidth="1"/>
    <col min="8449" max="8449" width="11.140625" style="0" customWidth="1"/>
    <col min="8450" max="8450" width="16.8515625" style="0" customWidth="1"/>
    <col min="8451" max="8451" width="12.7109375" style="0" customWidth="1"/>
    <col min="8452" max="8452" width="9.140625" style="0" hidden="1" customWidth="1"/>
    <col min="8453" max="8453" width="10.8515625" style="0" bestFit="1" customWidth="1"/>
    <col min="8454" max="8454" width="10.140625" style="0" customWidth="1"/>
    <col min="8455" max="8455" width="10.8515625" style="0" bestFit="1" customWidth="1"/>
    <col min="8456" max="8456" width="9.8515625" style="0" customWidth="1"/>
    <col min="8457" max="8458" width="9.7109375" style="0" customWidth="1"/>
    <col min="8459" max="8462" width="10.7109375" style="0" customWidth="1"/>
    <col min="8705" max="8705" width="11.140625" style="0" customWidth="1"/>
    <col min="8706" max="8706" width="16.8515625" style="0" customWidth="1"/>
    <col min="8707" max="8707" width="12.7109375" style="0" customWidth="1"/>
    <col min="8708" max="8708" width="9.140625" style="0" hidden="1" customWidth="1"/>
    <col min="8709" max="8709" width="10.8515625" style="0" bestFit="1" customWidth="1"/>
    <col min="8710" max="8710" width="10.140625" style="0" customWidth="1"/>
    <col min="8711" max="8711" width="10.8515625" style="0" bestFit="1" customWidth="1"/>
    <col min="8712" max="8712" width="9.8515625" style="0" customWidth="1"/>
    <col min="8713" max="8714" width="9.7109375" style="0" customWidth="1"/>
    <col min="8715" max="8718" width="10.7109375" style="0" customWidth="1"/>
    <col min="8961" max="8961" width="11.140625" style="0" customWidth="1"/>
    <col min="8962" max="8962" width="16.8515625" style="0" customWidth="1"/>
    <col min="8963" max="8963" width="12.7109375" style="0" customWidth="1"/>
    <col min="8964" max="8964" width="9.140625" style="0" hidden="1" customWidth="1"/>
    <col min="8965" max="8965" width="10.8515625" style="0" bestFit="1" customWidth="1"/>
    <col min="8966" max="8966" width="10.140625" style="0" customWidth="1"/>
    <col min="8967" max="8967" width="10.8515625" style="0" bestFit="1" customWidth="1"/>
    <col min="8968" max="8968" width="9.8515625" style="0" customWidth="1"/>
    <col min="8969" max="8970" width="9.7109375" style="0" customWidth="1"/>
    <col min="8971" max="8974" width="10.7109375" style="0" customWidth="1"/>
    <col min="9217" max="9217" width="11.140625" style="0" customWidth="1"/>
    <col min="9218" max="9218" width="16.8515625" style="0" customWidth="1"/>
    <col min="9219" max="9219" width="12.7109375" style="0" customWidth="1"/>
    <col min="9220" max="9220" width="9.140625" style="0" hidden="1" customWidth="1"/>
    <col min="9221" max="9221" width="10.8515625" style="0" bestFit="1" customWidth="1"/>
    <col min="9222" max="9222" width="10.140625" style="0" customWidth="1"/>
    <col min="9223" max="9223" width="10.8515625" style="0" bestFit="1" customWidth="1"/>
    <col min="9224" max="9224" width="9.8515625" style="0" customWidth="1"/>
    <col min="9225" max="9226" width="9.7109375" style="0" customWidth="1"/>
    <col min="9227" max="9230" width="10.7109375" style="0" customWidth="1"/>
    <col min="9473" max="9473" width="11.140625" style="0" customWidth="1"/>
    <col min="9474" max="9474" width="16.8515625" style="0" customWidth="1"/>
    <col min="9475" max="9475" width="12.7109375" style="0" customWidth="1"/>
    <col min="9476" max="9476" width="9.140625" style="0" hidden="1" customWidth="1"/>
    <col min="9477" max="9477" width="10.8515625" style="0" bestFit="1" customWidth="1"/>
    <col min="9478" max="9478" width="10.140625" style="0" customWidth="1"/>
    <col min="9479" max="9479" width="10.8515625" style="0" bestFit="1" customWidth="1"/>
    <col min="9480" max="9480" width="9.8515625" style="0" customWidth="1"/>
    <col min="9481" max="9482" width="9.7109375" style="0" customWidth="1"/>
    <col min="9483" max="9486" width="10.7109375" style="0" customWidth="1"/>
    <col min="9729" max="9729" width="11.140625" style="0" customWidth="1"/>
    <col min="9730" max="9730" width="16.8515625" style="0" customWidth="1"/>
    <col min="9731" max="9731" width="12.7109375" style="0" customWidth="1"/>
    <col min="9732" max="9732" width="9.140625" style="0" hidden="1" customWidth="1"/>
    <col min="9733" max="9733" width="10.8515625" style="0" bestFit="1" customWidth="1"/>
    <col min="9734" max="9734" width="10.140625" style="0" customWidth="1"/>
    <col min="9735" max="9735" width="10.8515625" style="0" bestFit="1" customWidth="1"/>
    <col min="9736" max="9736" width="9.8515625" style="0" customWidth="1"/>
    <col min="9737" max="9738" width="9.7109375" style="0" customWidth="1"/>
    <col min="9739" max="9742" width="10.7109375" style="0" customWidth="1"/>
    <col min="9985" max="9985" width="11.140625" style="0" customWidth="1"/>
    <col min="9986" max="9986" width="16.8515625" style="0" customWidth="1"/>
    <col min="9987" max="9987" width="12.7109375" style="0" customWidth="1"/>
    <col min="9988" max="9988" width="9.140625" style="0" hidden="1" customWidth="1"/>
    <col min="9989" max="9989" width="10.8515625" style="0" bestFit="1" customWidth="1"/>
    <col min="9990" max="9990" width="10.140625" style="0" customWidth="1"/>
    <col min="9991" max="9991" width="10.8515625" style="0" bestFit="1" customWidth="1"/>
    <col min="9992" max="9992" width="9.8515625" style="0" customWidth="1"/>
    <col min="9993" max="9994" width="9.7109375" style="0" customWidth="1"/>
    <col min="9995" max="9998" width="10.7109375" style="0" customWidth="1"/>
    <col min="10241" max="10241" width="11.140625" style="0" customWidth="1"/>
    <col min="10242" max="10242" width="16.8515625" style="0" customWidth="1"/>
    <col min="10243" max="10243" width="12.7109375" style="0" customWidth="1"/>
    <col min="10244" max="10244" width="9.140625" style="0" hidden="1" customWidth="1"/>
    <col min="10245" max="10245" width="10.8515625" style="0" bestFit="1" customWidth="1"/>
    <col min="10246" max="10246" width="10.140625" style="0" customWidth="1"/>
    <col min="10247" max="10247" width="10.8515625" style="0" bestFit="1" customWidth="1"/>
    <col min="10248" max="10248" width="9.8515625" style="0" customWidth="1"/>
    <col min="10249" max="10250" width="9.7109375" style="0" customWidth="1"/>
    <col min="10251" max="10254" width="10.7109375" style="0" customWidth="1"/>
    <col min="10497" max="10497" width="11.140625" style="0" customWidth="1"/>
    <col min="10498" max="10498" width="16.8515625" style="0" customWidth="1"/>
    <col min="10499" max="10499" width="12.7109375" style="0" customWidth="1"/>
    <col min="10500" max="10500" width="9.140625" style="0" hidden="1" customWidth="1"/>
    <col min="10501" max="10501" width="10.8515625" style="0" bestFit="1" customWidth="1"/>
    <col min="10502" max="10502" width="10.140625" style="0" customWidth="1"/>
    <col min="10503" max="10503" width="10.8515625" style="0" bestFit="1" customWidth="1"/>
    <col min="10504" max="10504" width="9.8515625" style="0" customWidth="1"/>
    <col min="10505" max="10506" width="9.7109375" style="0" customWidth="1"/>
    <col min="10507" max="10510" width="10.7109375" style="0" customWidth="1"/>
    <col min="10753" max="10753" width="11.140625" style="0" customWidth="1"/>
    <col min="10754" max="10754" width="16.8515625" style="0" customWidth="1"/>
    <col min="10755" max="10755" width="12.7109375" style="0" customWidth="1"/>
    <col min="10756" max="10756" width="9.140625" style="0" hidden="1" customWidth="1"/>
    <col min="10757" max="10757" width="10.8515625" style="0" bestFit="1" customWidth="1"/>
    <col min="10758" max="10758" width="10.140625" style="0" customWidth="1"/>
    <col min="10759" max="10759" width="10.8515625" style="0" bestFit="1" customWidth="1"/>
    <col min="10760" max="10760" width="9.8515625" style="0" customWidth="1"/>
    <col min="10761" max="10762" width="9.7109375" style="0" customWidth="1"/>
    <col min="10763" max="10766" width="10.7109375" style="0" customWidth="1"/>
    <col min="11009" max="11009" width="11.140625" style="0" customWidth="1"/>
    <col min="11010" max="11010" width="16.8515625" style="0" customWidth="1"/>
    <col min="11011" max="11011" width="12.7109375" style="0" customWidth="1"/>
    <col min="11012" max="11012" width="9.140625" style="0" hidden="1" customWidth="1"/>
    <col min="11013" max="11013" width="10.8515625" style="0" bestFit="1" customWidth="1"/>
    <col min="11014" max="11014" width="10.140625" style="0" customWidth="1"/>
    <col min="11015" max="11015" width="10.8515625" style="0" bestFit="1" customWidth="1"/>
    <col min="11016" max="11016" width="9.8515625" style="0" customWidth="1"/>
    <col min="11017" max="11018" width="9.7109375" style="0" customWidth="1"/>
    <col min="11019" max="11022" width="10.7109375" style="0" customWidth="1"/>
    <col min="11265" max="11265" width="11.140625" style="0" customWidth="1"/>
    <col min="11266" max="11266" width="16.8515625" style="0" customWidth="1"/>
    <col min="11267" max="11267" width="12.7109375" style="0" customWidth="1"/>
    <col min="11268" max="11268" width="9.140625" style="0" hidden="1" customWidth="1"/>
    <col min="11269" max="11269" width="10.8515625" style="0" bestFit="1" customWidth="1"/>
    <col min="11270" max="11270" width="10.140625" style="0" customWidth="1"/>
    <col min="11271" max="11271" width="10.8515625" style="0" bestFit="1" customWidth="1"/>
    <col min="11272" max="11272" width="9.8515625" style="0" customWidth="1"/>
    <col min="11273" max="11274" width="9.7109375" style="0" customWidth="1"/>
    <col min="11275" max="11278" width="10.7109375" style="0" customWidth="1"/>
    <col min="11521" max="11521" width="11.140625" style="0" customWidth="1"/>
    <col min="11522" max="11522" width="16.8515625" style="0" customWidth="1"/>
    <col min="11523" max="11523" width="12.7109375" style="0" customWidth="1"/>
    <col min="11524" max="11524" width="9.140625" style="0" hidden="1" customWidth="1"/>
    <col min="11525" max="11525" width="10.8515625" style="0" bestFit="1" customWidth="1"/>
    <col min="11526" max="11526" width="10.140625" style="0" customWidth="1"/>
    <col min="11527" max="11527" width="10.8515625" style="0" bestFit="1" customWidth="1"/>
    <col min="11528" max="11528" width="9.8515625" style="0" customWidth="1"/>
    <col min="11529" max="11530" width="9.7109375" style="0" customWidth="1"/>
    <col min="11531" max="11534" width="10.7109375" style="0" customWidth="1"/>
    <col min="11777" max="11777" width="11.140625" style="0" customWidth="1"/>
    <col min="11778" max="11778" width="16.8515625" style="0" customWidth="1"/>
    <col min="11779" max="11779" width="12.7109375" style="0" customWidth="1"/>
    <col min="11780" max="11780" width="9.140625" style="0" hidden="1" customWidth="1"/>
    <col min="11781" max="11781" width="10.8515625" style="0" bestFit="1" customWidth="1"/>
    <col min="11782" max="11782" width="10.140625" style="0" customWidth="1"/>
    <col min="11783" max="11783" width="10.8515625" style="0" bestFit="1" customWidth="1"/>
    <col min="11784" max="11784" width="9.8515625" style="0" customWidth="1"/>
    <col min="11785" max="11786" width="9.7109375" style="0" customWidth="1"/>
    <col min="11787" max="11790" width="10.7109375" style="0" customWidth="1"/>
    <col min="12033" max="12033" width="11.140625" style="0" customWidth="1"/>
    <col min="12034" max="12034" width="16.8515625" style="0" customWidth="1"/>
    <col min="12035" max="12035" width="12.7109375" style="0" customWidth="1"/>
    <col min="12036" max="12036" width="9.140625" style="0" hidden="1" customWidth="1"/>
    <col min="12037" max="12037" width="10.8515625" style="0" bestFit="1" customWidth="1"/>
    <col min="12038" max="12038" width="10.140625" style="0" customWidth="1"/>
    <col min="12039" max="12039" width="10.8515625" style="0" bestFit="1" customWidth="1"/>
    <col min="12040" max="12040" width="9.8515625" style="0" customWidth="1"/>
    <col min="12041" max="12042" width="9.7109375" style="0" customWidth="1"/>
    <col min="12043" max="12046" width="10.7109375" style="0" customWidth="1"/>
    <col min="12289" max="12289" width="11.140625" style="0" customWidth="1"/>
    <col min="12290" max="12290" width="16.8515625" style="0" customWidth="1"/>
    <col min="12291" max="12291" width="12.7109375" style="0" customWidth="1"/>
    <col min="12292" max="12292" width="9.140625" style="0" hidden="1" customWidth="1"/>
    <col min="12293" max="12293" width="10.8515625" style="0" bestFit="1" customWidth="1"/>
    <col min="12294" max="12294" width="10.140625" style="0" customWidth="1"/>
    <col min="12295" max="12295" width="10.8515625" style="0" bestFit="1" customWidth="1"/>
    <col min="12296" max="12296" width="9.8515625" style="0" customWidth="1"/>
    <col min="12297" max="12298" width="9.7109375" style="0" customWidth="1"/>
    <col min="12299" max="12302" width="10.7109375" style="0" customWidth="1"/>
    <col min="12545" max="12545" width="11.140625" style="0" customWidth="1"/>
    <col min="12546" max="12546" width="16.8515625" style="0" customWidth="1"/>
    <col min="12547" max="12547" width="12.7109375" style="0" customWidth="1"/>
    <col min="12548" max="12548" width="9.140625" style="0" hidden="1" customWidth="1"/>
    <col min="12549" max="12549" width="10.8515625" style="0" bestFit="1" customWidth="1"/>
    <col min="12550" max="12550" width="10.140625" style="0" customWidth="1"/>
    <col min="12551" max="12551" width="10.8515625" style="0" bestFit="1" customWidth="1"/>
    <col min="12552" max="12552" width="9.8515625" style="0" customWidth="1"/>
    <col min="12553" max="12554" width="9.7109375" style="0" customWidth="1"/>
    <col min="12555" max="12558" width="10.7109375" style="0" customWidth="1"/>
    <col min="12801" max="12801" width="11.140625" style="0" customWidth="1"/>
    <col min="12802" max="12802" width="16.8515625" style="0" customWidth="1"/>
    <col min="12803" max="12803" width="12.7109375" style="0" customWidth="1"/>
    <col min="12804" max="12804" width="9.140625" style="0" hidden="1" customWidth="1"/>
    <col min="12805" max="12805" width="10.8515625" style="0" bestFit="1" customWidth="1"/>
    <col min="12806" max="12806" width="10.140625" style="0" customWidth="1"/>
    <col min="12807" max="12807" width="10.8515625" style="0" bestFit="1" customWidth="1"/>
    <col min="12808" max="12808" width="9.8515625" style="0" customWidth="1"/>
    <col min="12809" max="12810" width="9.7109375" style="0" customWidth="1"/>
    <col min="12811" max="12814" width="10.7109375" style="0" customWidth="1"/>
    <col min="13057" max="13057" width="11.140625" style="0" customWidth="1"/>
    <col min="13058" max="13058" width="16.8515625" style="0" customWidth="1"/>
    <col min="13059" max="13059" width="12.7109375" style="0" customWidth="1"/>
    <col min="13060" max="13060" width="9.140625" style="0" hidden="1" customWidth="1"/>
    <col min="13061" max="13061" width="10.8515625" style="0" bestFit="1" customWidth="1"/>
    <col min="13062" max="13062" width="10.140625" style="0" customWidth="1"/>
    <col min="13063" max="13063" width="10.8515625" style="0" bestFit="1" customWidth="1"/>
    <col min="13064" max="13064" width="9.8515625" style="0" customWidth="1"/>
    <col min="13065" max="13066" width="9.7109375" style="0" customWidth="1"/>
    <col min="13067" max="13070" width="10.7109375" style="0" customWidth="1"/>
    <col min="13313" max="13313" width="11.140625" style="0" customWidth="1"/>
    <col min="13314" max="13314" width="16.8515625" style="0" customWidth="1"/>
    <col min="13315" max="13315" width="12.7109375" style="0" customWidth="1"/>
    <col min="13316" max="13316" width="9.140625" style="0" hidden="1" customWidth="1"/>
    <col min="13317" max="13317" width="10.8515625" style="0" bestFit="1" customWidth="1"/>
    <col min="13318" max="13318" width="10.140625" style="0" customWidth="1"/>
    <col min="13319" max="13319" width="10.8515625" style="0" bestFit="1" customWidth="1"/>
    <col min="13320" max="13320" width="9.8515625" style="0" customWidth="1"/>
    <col min="13321" max="13322" width="9.7109375" style="0" customWidth="1"/>
    <col min="13323" max="13326" width="10.7109375" style="0" customWidth="1"/>
    <col min="13569" max="13569" width="11.140625" style="0" customWidth="1"/>
    <col min="13570" max="13570" width="16.8515625" style="0" customWidth="1"/>
    <col min="13571" max="13571" width="12.7109375" style="0" customWidth="1"/>
    <col min="13572" max="13572" width="9.140625" style="0" hidden="1" customWidth="1"/>
    <col min="13573" max="13573" width="10.8515625" style="0" bestFit="1" customWidth="1"/>
    <col min="13574" max="13574" width="10.140625" style="0" customWidth="1"/>
    <col min="13575" max="13575" width="10.8515625" style="0" bestFit="1" customWidth="1"/>
    <col min="13576" max="13576" width="9.8515625" style="0" customWidth="1"/>
    <col min="13577" max="13578" width="9.7109375" style="0" customWidth="1"/>
    <col min="13579" max="13582" width="10.7109375" style="0" customWidth="1"/>
    <col min="13825" max="13825" width="11.140625" style="0" customWidth="1"/>
    <col min="13826" max="13826" width="16.8515625" style="0" customWidth="1"/>
    <col min="13827" max="13827" width="12.7109375" style="0" customWidth="1"/>
    <col min="13828" max="13828" width="9.140625" style="0" hidden="1" customWidth="1"/>
    <col min="13829" max="13829" width="10.8515625" style="0" bestFit="1" customWidth="1"/>
    <col min="13830" max="13830" width="10.140625" style="0" customWidth="1"/>
    <col min="13831" max="13831" width="10.8515625" style="0" bestFit="1" customWidth="1"/>
    <col min="13832" max="13832" width="9.8515625" style="0" customWidth="1"/>
    <col min="13833" max="13834" width="9.7109375" style="0" customWidth="1"/>
    <col min="13835" max="13838" width="10.7109375" style="0" customWidth="1"/>
    <col min="14081" max="14081" width="11.140625" style="0" customWidth="1"/>
    <col min="14082" max="14082" width="16.8515625" style="0" customWidth="1"/>
    <col min="14083" max="14083" width="12.7109375" style="0" customWidth="1"/>
    <col min="14084" max="14084" width="9.140625" style="0" hidden="1" customWidth="1"/>
    <col min="14085" max="14085" width="10.8515625" style="0" bestFit="1" customWidth="1"/>
    <col min="14086" max="14086" width="10.140625" style="0" customWidth="1"/>
    <col min="14087" max="14087" width="10.8515625" style="0" bestFit="1" customWidth="1"/>
    <col min="14088" max="14088" width="9.8515625" style="0" customWidth="1"/>
    <col min="14089" max="14090" width="9.7109375" style="0" customWidth="1"/>
    <col min="14091" max="14094" width="10.7109375" style="0" customWidth="1"/>
    <col min="14337" max="14337" width="11.140625" style="0" customWidth="1"/>
    <col min="14338" max="14338" width="16.8515625" style="0" customWidth="1"/>
    <col min="14339" max="14339" width="12.7109375" style="0" customWidth="1"/>
    <col min="14340" max="14340" width="9.140625" style="0" hidden="1" customWidth="1"/>
    <col min="14341" max="14341" width="10.8515625" style="0" bestFit="1" customWidth="1"/>
    <col min="14342" max="14342" width="10.140625" style="0" customWidth="1"/>
    <col min="14343" max="14343" width="10.8515625" style="0" bestFit="1" customWidth="1"/>
    <col min="14344" max="14344" width="9.8515625" style="0" customWidth="1"/>
    <col min="14345" max="14346" width="9.7109375" style="0" customWidth="1"/>
    <col min="14347" max="14350" width="10.7109375" style="0" customWidth="1"/>
    <col min="14593" max="14593" width="11.140625" style="0" customWidth="1"/>
    <col min="14594" max="14594" width="16.8515625" style="0" customWidth="1"/>
    <col min="14595" max="14595" width="12.7109375" style="0" customWidth="1"/>
    <col min="14596" max="14596" width="9.140625" style="0" hidden="1" customWidth="1"/>
    <col min="14597" max="14597" width="10.8515625" style="0" bestFit="1" customWidth="1"/>
    <col min="14598" max="14598" width="10.140625" style="0" customWidth="1"/>
    <col min="14599" max="14599" width="10.8515625" style="0" bestFit="1" customWidth="1"/>
    <col min="14600" max="14600" width="9.8515625" style="0" customWidth="1"/>
    <col min="14601" max="14602" width="9.7109375" style="0" customWidth="1"/>
    <col min="14603" max="14606" width="10.7109375" style="0" customWidth="1"/>
    <col min="14849" max="14849" width="11.140625" style="0" customWidth="1"/>
    <col min="14850" max="14850" width="16.8515625" style="0" customWidth="1"/>
    <col min="14851" max="14851" width="12.7109375" style="0" customWidth="1"/>
    <col min="14852" max="14852" width="9.140625" style="0" hidden="1" customWidth="1"/>
    <col min="14853" max="14853" width="10.8515625" style="0" bestFit="1" customWidth="1"/>
    <col min="14854" max="14854" width="10.140625" style="0" customWidth="1"/>
    <col min="14855" max="14855" width="10.8515625" style="0" bestFit="1" customWidth="1"/>
    <col min="14856" max="14856" width="9.8515625" style="0" customWidth="1"/>
    <col min="14857" max="14858" width="9.7109375" style="0" customWidth="1"/>
    <col min="14859" max="14862" width="10.7109375" style="0" customWidth="1"/>
    <col min="15105" max="15105" width="11.140625" style="0" customWidth="1"/>
    <col min="15106" max="15106" width="16.8515625" style="0" customWidth="1"/>
    <col min="15107" max="15107" width="12.7109375" style="0" customWidth="1"/>
    <col min="15108" max="15108" width="9.140625" style="0" hidden="1" customWidth="1"/>
    <col min="15109" max="15109" width="10.8515625" style="0" bestFit="1" customWidth="1"/>
    <col min="15110" max="15110" width="10.140625" style="0" customWidth="1"/>
    <col min="15111" max="15111" width="10.8515625" style="0" bestFit="1" customWidth="1"/>
    <col min="15112" max="15112" width="9.8515625" style="0" customWidth="1"/>
    <col min="15113" max="15114" width="9.7109375" style="0" customWidth="1"/>
    <col min="15115" max="15118" width="10.7109375" style="0" customWidth="1"/>
    <col min="15361" max="15361" width="11.140625" style="0" customWidth="1"/>
    <col min="15362" max="15362" width="16.8515625" style="0" customWidth="1"/>
    <col min="15363" max="15363" width="12.7109375" style="0" customWidth="1"/>
    <col min="15364" max="15364" width="9.140625" style="0" hidden="1" customWidth="1"/>
    <col min="15365" max="15365" width="10.8515625" style="0" bestFit="1" customWidth="1"/>
    <col min="15366" max="15366" width="10.140625" style="0" customWidth="1"/>
    <col min="15367" max="15367" width="10.8515625" style="0" bestFit="1" customWidth="1"/>
    <col min="15368" max="15368" width="9.8515625" style="0" customWidth="1"/>
    <col min="15369" max="15370" width="9.7109375" style="0" customWidth="1"/>
    <col min="15371" max="15374" width="10.7109375" style="0" customWidth="1"/>
    <col min="15617" max="15617" width="11.140625" style="0" customWidth="1"/>
    <col min="15618" max="15618" width="16.8515625" style="0" customWidth="1"/>
    <col min="15619" max="15619" width="12.7109375" style="0" customWidth="1"/>
    <col min="15620" max="15620" width="9.140625" style="0" hidden="1" customWidth="1"/>
    <col min="15621" max="15621" width="10.8515625" style="0" bestFit="1" customWidth="1"/>
    <col min="15622" max="15622" width="10.140625" style="0" customWidth="1"/>
    <col min="15623" max="15623" width="10.8515625" style="0" bestFit="1" customWidth="1"/>
    <col min="15624" max="15624" width="9.8515625" style="0" customWidth="1"/>
    <col min="15625" max="15626" width="9.7109375" style="0" customWidth="1"/>
    <col min="15627" max="15630" width="10.7109375" style="0" customWidth="1"/>
    <col min="15873" max="15873" width="11.140625" style="0" customWidth="1"/>
    <col min="15874" max="15874" width="16.8515625" style="0" customWidth="1"/>
    <col min="15875" max="15875" width="12.7109375" style="0" customWidth="1"/>
    <col min="15876" max="15876" width="9.140625" style="0" hidden="1" customWidth="1"/>
    <col min="15877" max="15877" width="10.8515625" style="0" bestFit="1" customWidth="1"/>
    <col min="15878" max="15878" width="10.140625" style="0" customWidth="1"/>
    <col min="15879" max="15879" width="10.8515625" style="0" bestFit="1" customWidth="1"/>
    <col min="15880" max="15880" width="9.8515625" style="0" customWidth="1"/>
    <col min="15881" max="15882" width="9.7109375" style="0" customWidth="1"/>
    <col min="15883" max="15886" width="10.7109375" style="0" customWidth="1"/>
    <col min="16129" max="16129" width="11.140625" style="0" customWidth="1"/>
    <col min="16130" max="16130" width="16.8515625" style="0" customWidth="1"/>
    <col min="16131" max="16131" width="12.7109375" style="0" customWidth="1"/>
    <col min="16132" max="16132" width="9.140625" style="0" hidden="1" customWidth="1"/>
    <col min="16133" max="16133" width="10.8515625" style="0" bestFit="1" customWidth="1"/>
    <col min="16134" max="16134" width="10.140625" style="0" customWidth="1"/>
    <col min="16135" max="16135" width="10.8515625" style="0" bestFit="1" customWidth="1"/>
    <col min="16136" max="16136" width="9.8515625" style="0" customWidth="1"/>
    <col min="16137" max="16138" width="9.7109375" style="0" customWidth="1"/>
    <col min="16139" max="16142" width="10.7109375" style="0" customWidth="1"/>
  </cols>
  <sheetData>
    <row r="1" spans="1:9" ht="20.25">
      <c r="A1" s="1"/>
      <c r="B1" s="1" t="s">
        <v>0</v>
      </c>
      <c r="H1" s="2"/>
      <c r="I1" s="2"/>
    </row>
    <row r="2" spans="1:15" ht="21" thickBot="1">
      <c r="A2" s="1"/>
      <c r="G2" s="2"/>
      <c r="H2" s="2"/>
      <c r="I2" s="3"/>
      <c r="J2" s="3"/>
      <c r="K2" s="3"/>
      <c r="L2" s="3"/>
      <c r="M2" s="3"/>
      <c r="N2" s="3"/>
      <c r="O2" s="3" t="s">
        <v>1</v>
      </c>
    </row>
    <row r="3" spans="1:15" s="15" customFormat="1" ht="12">
      <c r="A3" s="4" t="s">
        <v>2</v>
      </c>
      <c r="B3" s="5"/>
      <c r="C3" s="6"/>
      <c r="D3" s="7" t="s">
        <v>3</v>
      </c>
      <c r="E3" s="8" t="s">
        <v>3</v>
      </c>
      <c r="F3" s="9" t="s">
        <v>3</v>
      </c>
      <c r="G3" s="10" t="s">
        <v>3</v>
      </c>
      <c r="H3" s="11" t="s">
        <v>3</v>
      </c>
      <c r="I3" s="12" t="s">
        <v>3</v>
      </c>
      <c r="J3" s="13" t="s">
        <v>3</v>
      </c>
      <c r="K3" s="12" t="s">
        <v>3</v>
      </c>
      <c r="L3" s="13" t="s">
        <v>3</v>
      </c>
      <c r="M3" s="12" t="s">
        <v>3</v>
      </c>
      <c r="N3" s="13" t="s">
        <v>3</v>
      </c>
      <c r="O3" s="14" t="s">
        <v>4</v>
      </c>
    </row>
    <row r="4" spans="1:15" s="15" customFormat="1" ht="12.75" thickBot="1">
      <c r="A4" s="16"/>
      <c r="B4" s="17"/>
      <c r="C4" s="18"/>
      <c r="D4" s="19" t="s">
        <v>5</v>
      </c>
      <c r="E4" s="20" t="s">
        <v>6</v>
      </c>
      <c r="F4" s="21" t="s">
        <v>7</v>
      </c>
      <c r="G4" s="22" t="s">
        <v>8</v>
      </c>
      <c r="H4" s="23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6" t="s">
        <v>14</v>
      </c>
      <c r="N4" s="27" t="s">
        <v>15</v>
      </c>
      <c r="O4" s="28" t="s">
        <v>16</v>
      </c>
    </row>
    <row r="5" spans="1:15" ht="15.75">
      <c r="A5" s="29" t="s">
        <v>17</v>
      </c>
      <c r="B5" s="30"/>
      <c r="C5" s="31"/>
      <c r="D5" s="32">
        <f>+D6+D8+D11</f>
        <v>289420</v>
      </c>
      <c r="E5" s="33">
        <f>+E6+E8+E11</f>
        <v>296470</v>
      </c>
      <c r="F5" s="34">
        <f>+F6+F8+F11</f>
        <v>326704</v>
      </c>
      <c r="G5" s="35">
        <v>419090</v>
      </c>
      <c r="H5" s="36">
        <f>SUM(H7+H8+H11)</f>
        <v>447563</v>
      </c>
      <c r="I5" s="36">
        <f aca="true" t="shared" si="0" ref="I5:M5">SUM(I7+I8+I11)</f>
        <v>414158</v>
      </c>
      <c r="J5" s="36">
        <f t="shared" si="0"/>
        <v>389154</v>
      </c>
      <c r="K5" s="36">
        <f t="shared" si="0"/>
        <v>381705</v>
      </c>
      <c r="L5" s="36">
        <f t="shared" si="0"/>
        <v>388856</v>
      </c>
      <c r="M5" s="36">
        <f t="shared" si="0"/>
        <v>354177</v>
      </c>
      <c r="N5" s="36">
        <f>SUM(N6+N7+N8+N11)</f>
        <v>353560</v>
      </c>
      <c r="O5" s="36">
        <f>SUM(O7+O8+O11)</f>
        <v>335928</v>
      </c>
    </row>
    <row r="6" spans="1:15" s="49" customFormat="1" ht="18.75">
      <c r="A6" s="37" t="s">
        <v>18</v>
      </c>
      <c r="B6" s="38"/>
      <c r="C6" s="39"/>
      <c r="D6" s="40">
        <v>47180</v>
      </c>
      <c r="E6" s="41">
        <v>45101</v>
      </c>
      <c r="F6" s="42">
        <v>46762</v>
      </c>
      <c r="G6" s="43">
        <v>35102</v>
      </c>
      <c r="H6" s="44"/>
      <c r="I6" s="45"/>
      <c r="J6" s="46"/>
      <c r="K6" s="45"/>
      <c r="L6" s="47"/>
      <c r="M6" s="47"/>
      <c r="N6" s="47">
        <v>17052</v>
      </c>
      <c r="O6" s="48"/>
    </row>
    <row r="7" spans="1:15" s="49" customFormat="1" ht="18.75">
      <c r="A7" s="37" t="s">
        <v>19</v>
      </c>
      <c r="B7" s="38"/>
      <c r="C7" s="39"/>
      <c r="D7" s="40"/>
      <c r="E7" s="41"/>
      <c r="F7" s="42"/>
      <c r="G7" s="43"/>
      <c r="H7" s="44">
        <v>42630</v>
      </c>
      <c r="I7" s="45">
        <v>25111</v>
      </c>
      <c r="J7" s="46">
        <v>0</v>
      </c>
      <c r="K7" s="45">
        <v>0</v>
      </c>
      <c r="L7" s="47">
        <v>27984</v>
      </c>
      <c r="M7" s="47">
        <v>0</v>
      </c>
      <c r="N7" s="47">
        <v>17</v>
      </c>
      <c r="O7" s="48">
        <v>0</v>
      </c>
    </row>
    <row r="8" spans="1:15" s="49" customFormat="1" ht="18.75">
      <c r="A8" s="37" t="s">
        <v>20</v>
      </c>
      <c r="B8" s="38"/>
      <c r="C8" s="39"/>
      <c r="D8" s="40">
        <v>242240</v>
      </c>
      <c r="E8" s="41">
        <v>251108</v>
      </c>
      <c r="F8" s="42">
        <v>279414</v>
      </c>
      <c r="G8" s="43">
        <v>373240</v>
      </c>
      <c r="H8" s="44">
        <v>381568</v>
      </c>
      <c r="I8" s="50">
        <v>380700</v>
      </c>
      <c r="J8" s="51">
        <v>380700</v>
      </c>
      <c r="K8" s="50">
        <v>375101</v>
      </c>
      <c r="L8" s="52">
        <v>352344</v>
      </c>
      <c r="M8" s="52">
        <v>347000</v>
      </c>
      <c r="N8" s="52">
        <v>330928</v>
      </c>
      <c r="O8" s="53">
        <v>330928</v>
      </c>
    </row>
    <row r="9" spans="1:15" s="49" customFormat="1" ht="11.25">
      <c r="A9" s="54" t="s">
        <v>21</v>
      </c>
      <c r="B9" s="38"/>
      <c r="C9" s="39"/>
      <c r="D9" s="55">
        <f>-85487+130746</f>
        <v>45259</v>
      </c>
      <c r="E9" s="56">
        <v>43322</v>
      </c>
      <c r="F9" s="57">
        <v>41000</v>
      </c>
      <c r="G9" s="58">
        <v>32201</v>
      </c>
      <c r="H9" s="59">
        <v>3409</v>
      </c>
      <c r="I9" s="60">
        <v>1883</v>
      </c>
      <c r="J9" s="61">
        <v>2218</v>
      </c>
      <c r="K9" s="60">
        <v>1963</v>
      </c>
      <c r="L9" s="62">
        <v>2000</v>
      </c>
      <c r="M9" s="62">
        <v>1911</v>
      </c>
      <c r="N9" s="62">
        <v>1454</v>
      </c>
      <c r="O9" s="63">
        <v>1287</v>
      </c>
    </row>
    <row r="10" spans="1:15" s="49" customFormat="1" ht="11.25">
      <c r="A10" s="54" t="s">
        <v>22</v>
      </c>
      <c r="B10" s="38"/>
      <c r="C10" s="39"/>
      <c r="D10" s="64"/>
      <c r="E10" s="65"/>
      <c r="F10" s="57">
        <v>33000</v>
      </c>
      <c r="G10" s="58">
        <v>56261</v>
      </c>
      <c r="H10" s="59">
        <v>62005</v>
      </c>
      <c r="I10" s="60">
        <v>68474</v>
      </c>
      <c r="J10" s="61">
        <v>75188</v>
      </c>
      <c r="K10" s="60">
        <v>82488</v>
      </c>
      <c r="L10" s="62">
        <v>93139</v>
      </c>
      <c r="M10" s="62">
        <v>108408</v>
      </c>
      <c r="N10" s="62">
        <v>106434</v>
      </c>
      <c r="O10" s="63">
        <v>110165</v>
      </c>
    </row>
    <row r="11" spans="1:15" s="49" customFormat="1" ht="11.25">
      <c r="A11" s="66" t="s">
        <v>23</v>
      </c>
      <c r="B11" s="67"/>
      <c r="C11" s="68"/>
      <c r="D11" s="69"/>
      <c r="E11" s="70">
        <v>261</v>
      </c>
      <c r="F11" s="71">
        <v>528</v>
      </c>
      <c r="G11" s="72">
        <v>10748</v>
      </c>
      <c r="H11" s="73">
        <v>23365</v>
      </c>
      <c r="I11" s="74">
        <v>8347</v>
      </c>
      <c r="J11" s="75">
        <v>8454</v>
      </c>
      <c r="K11" s="74">
        <v>6604</v>
      </c>
      <c r="L11" s="76">
        <v>8528</v>
      </c>
      <c r="M11" s="76">
        <v>7177</v>
      </c>
      <c r="N11" s="76">
        <v>5563</v>
      </c>
      <c r="O11" s="77">
        <v>5000</v>
      </c>
    </row>
    <row r="12" spans="1:15" ht="15.75">
      <c r="A12" s="78" t="s">
        <v>24</v>
      </c>
      <c r="B12" s="79"/>
      <c r="C12" s="80"/>
      <c r="D12" s="81">
        <f>+D13+D16</f>
        <v>3512</v>
      </c>
      <c r="E12" s="33">
        <f>+E13+E16</f>
        <v>97432</v>
      </c>
      <c r="F12" s="34">
        <f>+F13+F16</f>
        <v>86675</v>
      </c>
      <c r="G12" s="35">
        <v>99941</v>
      </c>
      <c r="H12" s="36">
        <f>SUM(H13+H14+H16)</f>
        <v>127672</v>
      </c>
      <c r="I12" s="82">
        <f aca="true" t="shared" si="1" ref="I12:O12">SUM(I16+I14+I13+I15)</f>
        <v>218745</v>
      </c>
      <c r="J12" s="83">
        <f t="shared" si="1"/>
        <v>213469</v>
      </c>
      <c r="K12" s="84">
        <f t="shared" si="1"/>
        <v>421140</v>
      </c>
      <c r="L12" s="85">
        <f t="shared" si="1"/>
        <v>625029</v>
      </c>
      <c r="M12" s="85">
        <f>SUM(M16+M14+M13+M15)</f>
        <v>312692</v>
      </c>
      <c r="N12" s="85">
        <f t="shared" si="1"/>
        <v>110052</v>
      </c>
      <c r="O12" s="86">
        <f t="shared" si="1"/>
        <v>62000</v>
      </c>
    </row>
    <row r="13" spans="1:15" s="49" customFormat="1" ht="11.25">
      <c r="A13" s="37" t="s">
        <v>25</v>
      </c>
      <c r="B13" s="38"/>
      <c r="C13" s="39"/>
      <c r="D13" s="40">
        <v>3512</v>
      </c>
      <c r="E13" s="41">
        <f>59432+38000</f>
        <v>97432</v>
      </c>
      <c r="F13" s="42">
        <v>82551</v>
      </c>
      <c r="G13" s="43">
        <v>61920</v>
      </c>
      <c r="H13" s="44">
        <v>43879</v>
      </c>
      <c r="I13" s="60">
        <v>63080</v>
      </c>
      <c r="J13" s="61">
        <v>112011</v>
      </c>
      <c r="K13" s="60">
        <v>87000</v>
      </c>
      <c r="L13" s="62">
        <v>79096</v>
      </c>
      <c r="M13" s="62">
        <v>79499</v>
      </c>
      <c r="N13" s="62">
        <v>97550</v>
      </c>
      <c r="O13" s="63">
        <v>62000</v>
      </c>
    </row>
    <row r="14" spans="1:15" s="49" customFormat="1" ht="11.25">
      <c r="A14" s="87" t="s">
        <v>26</v>
      </c>
      <c r="B14" s="88"/>
      <c r="C14" s="89"/>
      <c r="D14" s="40"/>
      <c r="E14" s="41"/>
      <c r="F14" s="42"/>
      <c r="G14" s="43"/>
      <c r="H14" s="44">
        <v>71460</v>
      </c>
      <c r="I14" s="60">
        <v>154141</v>
      </c>
      <c r="J14" s="61">
        <v>0</v>
      </c>
      <c r="K14" s="60">
        <v>233846</v>
      </c>
      <c r="L14" s="62">
        <v>467637</v>
      </c>
      <c r="M14" s="62">
        <v>233193</v>
      </c>
      <c r="N14" s="62">
        <v>12143</v>
      </c>
      <c r="O14" s="63">
        <v>0</v>
      </c>
    </row>
    <row r="15" spans="1:15" s="49" customFormat="1" ht="11.25">
      <c r="A15" s="87" t="s">
        <v>27</v>
      </c>
      <c r="B15" s="88"/>
      <c r="C15" s="89"/>
      <c r="D15" s="40"/>
      <c r="E15" s="41"/>
      <c r="F15" s="42"/>
      <c r="G15" s="43"/>
      <c r="H15" s="44"/>
      <c r="I15" s="60"/>
      <c r="J15" s="61">
        <v>97636</v>
      </c>
      <c r="K15" s="60">
        <v>99161</v>
      </c>
      <c r="L15" s="62">
        <v>41542</v>
      </c>
      <c r="M15" s="62">
        <v>0</v>
      </c>
      <c r="N15" s="62">
        <v>298</v>
      </c>
      <c r="O15" s="63">
        <v>0</v>
      </c>
    </row>
    <row r="16" spans="1:15" s="49" customFormat="1" ht="18.75">
      <c r="A16" s="66" t="s">
        <v>28</v>
      </c>
      <c r="B16" s="67"/>
      <c r="C16" s="68"/>
      <c r="D16" s="90"/>
      <c r="E16" s="91"/>
      <c r="F16" s="92">
        <v>4124</v>
      </c>
      <c r="G16" s="72">
        <v>38021</v>
      </c>
      <c r="H16" s="93">
        <v>12333</v>
      </c>
      <c r="I16" s="94">
        <v>1524</v>
      </c>
      <c r="J16" s="95">
        <v>3822</v>
      </c>
      <c r="K16" s="94">
        <v>1133</v>
      </c>
      <c r="L16" s="96">
        <v>36754</v>
      </c>
      <c r="M16" s="96">
        <v>0</v>
      </c>
      <c r="N16" s="96">
        <v>61</v>
      </c>
      <c r="O16" s="97">
        <v>0</v>
      </c>
    </row>
    <row r="17" spans="1:15" ht="15.75">
      <c r="A17" s="98" t="s">
        <v>29</v>
      </c>
      <c r="B17" s="99"/>
      <c r="C17" s="100"/>
      <c r="D17" s="101"/>
      <c r="E17" s="33"/>
      <c r="F17" s="34">
        <f>+F18+F24</f>
        <v>16165</v>
      </c>
      <c r="G17" s="35">
        <v>334937</v>
      </c>
      <c r="H17" s="36">
        <f>SUM(H19+H21)</f>
        <v>249425</v>
      </c>
      <c r="I17" s="82">
        <f>SUM(I24+I20+I19+I21)</f>
        <v>132585</v>
      </c>
      <c r="J17" s="83">
        <f>SUM(J18:J24)</f>
        <v>276191</v>
      </c>
      <c r="K17" s="83">
        <f>SUM(K18:K24)</f>
        <v>269138</v>
      </c>
      <c r="L17" s="85">
        <f>SUM(L24+L20+L19+L18+L22+L23)</f>
        <v>514258</v>
      </c>
      <c r="M17" s="85">
        <f>SUM(M24+M20+M19+M18+M22)</f>
        <v>0</v>
      </c>
      <c r="N17" s="85">
        <f>SUM(N24+N20+N19+N18+N22)</f>
        <v>28436</v>
      </c>
      <c r="O17" s="86">
        <f>SUM(O24+O20+O19+O18+O22)</f>
        <v>239000</v>
      </c>
    </row>
    <row r="18" spans="1:15" s="49" customFormat="1" ht="11.25">
      <c r="A18" s="102" t="s">
        <v>30</v>
      </c>
      <c r="B18" s="103"/>
      <c r="C18" s="104"/>
      <c r="D18" s="40"/>
      <c r="E18" s="41"/>
      <c r="F18" s="42">
        <v>16165</v>
      </c>
      <c r="G18" s="43">
        <v>283835</v>
      </c>
      <c r="H18" s="44">
        <v>0</v>
      </c>
      <c r="I18" s="60">
        <v>0</v>
      </c>
      <c r="J18" s="61">
        <v>0</v>
      </c>
      <c r="K18" s="60">
        <v>0</v>
      </c>
      <c r="L18" s="62">
        <v>0</v>
      </c>
      <c r="M18" s="62">
        <v>0</v>
      </c>
      <c r="N18" s="62">
        <v>0</v>
      </c>
      <c r="O18" s="63">
        <v>0</v>
      </c>
    </row>
    <row r="19" spans="1:15" s="49" customFormat="1" ht="11.25">
      <c r="A19" s="102" t="s">
        <v>31</v>
      </c>
      <c r="B19" s="103"/>
      <c r="C19" s="104"/>
      <c r="D19" s="40"/>
      <c r="E19" s="41"/>
      <c r="F19" s="42"/>
      <c r="G19" s="43">
        <v>44105</v>
      </c>
      <c r="H19" s="44">
        <v>155696</v>
      </c>
      <c r="I19" s="60">
        <v>10518</v>
      </c>
      <c r="J19" s="61">
        <v>142610</v>
      </c>
      <c r="K19" s="60">
        <v>72905</v>
      </c>
      <c r="L19" s="62">
        <v>211075</v>
      </c>
      <c r="M19" s="62">
        <v>0</v>
      </c>
      <c r="N19" s="62">
        <v>0</v>
      </c>
      <c r="O19" s="63">
        <v>0</v>
      </c>
    </row>
    <row r="20" spans="1:15" s="49" customFormat="1" ht="11.25">
      <c r="A20" s="102" t="s">
        <v>32</v>
      </c>
      <c r="B20" s="103"/>
      <c r="C20" s="104"/>
      <c r="D20" s="40"/>
      <c r="E20" s="41"/>
      <c r="F20" s="42"/>
      <c r="G20" s="43"/>
      <c r="H20" s="44"/>
      <c r="I20" s="60">
        <v>98102</v>
      </c>
      <c r="J20" s="61">
        <v>0</v>
      </c>
      <c r="K20" s="60">
        <v>0</v>
      </c>
      <c r="L20" s="62">
        <v>0</v>
      </c>
      <c r="M20" s="62">
        <v>0</v>
      </c>
      <c r="N20" s="62">
        <v>0</v>
      </c>
      <c r="O20" s="63">
        <v>0</v>
      </c>
    </row>
    <row r="21" spans="1:15" s="49" customFormat="1" ht="18.75">
      <c r="A21" s="102" t="s">
        <v>33</v>
      </c>
      <c r="B21" s="103"/>
      <c r="C21" s="104"/>
      <c r="D21" s="40"/>
      <c r="E21" s="41"/>
      <c r="F21" s="42"/>
      <c r="G21" s="43">
        <v>6997</v>
      </c>
      <c r="H21" s="44">
        <v>93729</v>
      </c>
      <c r="I21" s="50">
        <v>23965</v>
      </c>
      <c r="J21" s="51">
        <v>0</v>
      </c>
      <c r="K21" s="50">
        <v>0</v>
      </c>
      <c r="L21" s="52">
        <v>0</v>
      </c>
      <c r="M21" s="52">
        <v>0</v>
      </c>
      <c r="N21" s="52">
        <v>0</v>
      </c>
      <c r="O21" s="53">
        <v>0</v>
      </c>
    </row>
    <row r="22" spans="1:15" s="49" customFormat="1" ht="11.25">
      <c r="A22" s="102" t="s">
        <v>34</v>
      </c>
      <c r="B22" s="103"/>
      <c r="C22" s="104"/>
      <c r="D22" s="40"/>
      <c r="E22" s="41"/>
      <c r="F22" s="42"/>
      <c r="G22" s="43"/>
      <c r="H22" s="44"/>
      <c r="I22" s="60"/>
      <c r="J22" s="61">
        <v>109686</v>
      </c>
      <c r="K22" s="60">
        <v>161408</v>
      </c>
      <c r="L22" s="62">
        <v>150947</v>
      </c>
      <c r="M22" s="62">
        <v>0</v>
      </c>
      <c r="N22" s="62">
        <v>0</v>
      </c>
      <c r="O22" s="63">
        <v>0</v>
      </c>
    </row>
    <row r="23" spans="1:15" s="49" customFormat="1" ht="18.75">
      <c r="A23" s="102" t="s">
        <v>35</v>
      </c>
      <c r="B23" s="103"/>
      <c r="C23" s="104"/>
      <c r="D23" s="40"/>
      <c r="E23" s="41"/>
      <c r="F23" s="42"/>
      <c r="G23" s="43"/>
      <c r="H23" s="44"/>
      <c r="I23" s="50"/>
      <c r="J23" s="51">
        <v>23895</v>
      </c>
      <c r="K23" s="50">
        <v>34825</v>
      </c>
      <c r="L23" s="52">
        <v>152236</v>
      </c>
      <c r="M23" s="52">
        <v>0</v>
      </c>
      <c r="N23" s="52">
        <v>0</v>
      </c>
      <c r="O23" s="53">
        <v>0</v>
      </c>
    </row>
    <row r="24" spans="1:15" s="49" customFormat="1" ht="19.5" thickBot="1">
      <c r="A24" s="102" t="s">
        <v>36</v>
      </c>
      <c r="B24" s="103"/>
      <c r="C24" s="104"/>
      <c r="D24" s="40"/>
      <c r="E24" s="40"/>
      <c r="F24" s="42"/>
      <c r="G24" s="43"/>
      <c r="H24" s="44"/>
      <c r="I24" s="50"/>
      <c r="J24" s="51"/>
      <c r="K24" s="50"/>
      <c r="L24" s="52"/>
      <c r="M24" s="52">
        <v>0</v>
      </c>
      <c r="N24" s="52">
        <v>28436</v>
      </c>
      <c r="O24" s="53">
        <v>239000</v>
      </c>
    </row>
    <row r="25" spans="1:15" ht="16.5" thickBot="1">
      <c r="A25" s="105" t="s">
        <v>37</v>
      </c>
      <c r="B25" s="106"/>
      <c r="C25" s="107"/>
      <c r="D25" s="108">
        <f>+D5+D12+D17</f>
        <v>292932</v>
      </c>
      <c r="E25" s="109">
        <f>+E5+E12+E17</f>
        <v>393902</v>
      </c>
      <c r="F25" s="110">
        <f>+F5+F12+F17</f>
        <v>429544</v>
      </c>
      <c r="G25" s="111">
        <f>+G5+G12+G17</f>
        <v>853968</v>
      </c>
      <c r="H25" s="112">
        <f>+H5+H12+H17</f>
        <v>824660</v>
      </c>
      <c r="I25" s="113">
        <f aca="true" t="shared" si="2" ref="I25:O25">SUM(I5+I12+I17)</f>
        <v>765488</v>
      </c>
      <c r="J25" s="114">
        <f t="shared" si="2"/>
        <v>878814</v>
      </c>
      <c r="K25" s="115">
        <f t="shared" si="2"/>
        <v>1071983</v>
      </c>
      <c r="L25" s="116">
        <f t="shared" si="2"/>
        <v>1528143</v>
      </c>
      <c r="M25" s="116">
        <f t="shared" si="2"/>
        <v>666869</v>
      </c>
      <c r="N25" s="116">
        <f t="shared" si="2"/>
        <v>492048</v>
      </c>
      <c r="O25" s="117">
        <f t="shared" si="2"/>
        <v>636928</v>
      </c>
    </row>
    <row r="26" spans="9:15" ht="15.75" thickBot="1">
      <c r="I26" s="2"/>
      <c r="J26" s="2"/>
      <c r="K26" s="2"/>
      <c r="L26" s="118"/>
      <c r="M26" s="119"/>
      <c r="N26" s="120"/>
      <c r="O26" s="2"/>
    </row>
    <row r="27" spans="1:15" s="15" customFormat="1" ht="12">
      <c r="A27" s="121" t="s">
        <v>38</v>
      </c>
      <c r="B27" s="122"/>
      <c r="C27" s="123"/>
      <c r="D27" s="124" t="s">
        <v>3</v>
      </c>
      <c r="E27" s="125" t="s">
        <v>3</v>
      </c>
      <c r="F27" s="9" t="s">
        <v>3</v>
      </c>
      <c r="G27" s="126" t="s">
        <v>3</v>
      </c>
      <c r="H27" s="125" t="s">
        <v>3</v>
      </c>
      <c r="I27" s="127" t="s">
        <v>3</v>
      </c>
      <c r="J27" s="128" t="s">
        <v>3</v>
      </c>
      <c r="K27" s="129" t="s">
        <v>3</v>
      </c>
      <c r="L27" s="129" t="s">
        <v>3</v>
      </c>
      <c r="M27" s="12" t="s">
        <v>3</v>
      </c>
      <c r="N27" s="13" t="s">
        <v>3</v>
      </c>
      <c r="O27" s="130" t="s">
        <v>4</v>
      </c>
    </row>
    <row r="28" spans="1:15" s="15" customFormat="1" ht="12.75" thickBot="1">
      <c r="A28" s="131"/>
      <c r="B28" s="132"/>
      <c r="C28" s="133"/>
      <c r="D28" s="134" t="s">
        <v>39</v>
      </c>
      <c r="E28" s="135" t="s">
        <v>40</v>
      </c>
      <c r="F28" s="21" t="s">
        <v>41</v>
      </c>
      <c r="G28" s="136" t="s">
        <v>42</v>
      </c>
      <c r="H28" s="137" t="s">
        <v>43</v>
      </c>
      <c r="I28" s="138" t="s">
        <v>44</v>
      </c>
      <c r="J28" s="139" t="s">
        <v>45</v>
      </c>
      <c r="K28" s="140" t="s">
        <v>46</v>
      </c>
      <c r="L28" s="140" t="s">
        <v>47</v>
      </c>
      <c r="M28" s="26" t="s">
        <v>48</v>
      </c>
      <c r="N28" s="27" t="s">
        <v>49</v>
      </c>
      <c r="O28" s="141">
        <v>2013</v>
      </c>
    </row>
    <row r="29" spans="1:15" s="49" customFormat="1" ht="11.25">
      <c r="A29" s="102" t="s">
        <v>50</v>
      </c>
      <c r="B29" s="103"/>
      <c r="C29" s="104"/>
      <c r="D29" s="142">
        <v>452</v>
      </c>
      <c r="E29" s="143">
        <v>452</v>
      </c>
      <c r="F29" s="42">
        <v>452</v>
      </c>
      <c r="G29" s="144">
        <v>77</v>
      </c>
      <c r="H29" s="143">
        <v>376</v>
      </c>
      <c r="I29" s="145">
        <v>6303</v>
      </c>
      <c r="J29" s="146">
        <v>1003</v>
      </c>
      <c r="K29" s="147">
        <v>2118</v>
      </c>
      <c r="L29" s="147">
        <v>618</v>
      </c>
      <c r="M29" s="147">
        <v>826</v>
      </c>
      <c r="N29" s="147">
        <v>1190</v>
      </c>
      <c r="O29" s="148">
        <v>1359</v>
      </c>
    </row>
    <row r="30" spans="1:15" s="49" customFormat="1" ht="11.25">
      <c r="A30" s="102" t="s">
        <v>51</v>
      </c>
      <c r="B30" s="103"/>
      <c r="C30" s="104"/>
      <c r="D30" s="142">
        <v>4589</v>
      </c>
      <c r="E30" s="143">
        <v>6208</v>
      </c>
      <c r="F30" s="42">
        <v>14</v>
      </c>
      <c r="G30" s="144">
        <v>16761</v>
      </c>
      <c r="H30" s="143">
        <v>36767</v>
      </c>
      <c r="I30" s="44">
        <v>17275</v>
      </c>
      <c r="J30" s="146">
        <v>6306</v>
      </c>
      <c r="K30" s="147">
        <v>13590</v>
      </c>
      <c r="L30" s="147">
        <v>9885</v>
      </c>
      <c r="M30" s="147">
        <v>25865</v>
      </c>
      <c r="N30" s="147">
        <v>21129</v>
      </c>
      <c r="O30" s="148">
        <v>29500</v>
      </c>
    </row>
    <row r="31" spans="1:15" s="49" customFormat="1" ht="11.25">
      <c r="A31" s="102" t="s">
        <v>52</v>
      </c>
      <c r="B31" s="103"/>
      <c r="C31" s="104"/>
      <c r="D31" s="142">
        <v>377</v>
      </c>
      <c r="E31" s="143">
        <v>377</v>
      </c>
      <c r="F31" s="42">
        <v>763</v>
      </c>
      <c r="G31" s="144">
        <v>763</v>
      </c>
      <c r="H31" s="143">
        <v>0</v>
      </c>
      <c r="I31" s="44">
        <v>0</v>
      </c>
      <c r="J31" s="146">
        <v>107</v>
      </c>
      <c r="K31" s="147">
        <v>338</v>
      </c>
      <c r="L31" s="147">
        <v>331</v>
      </c>
      <c r="M31" s="147">
        <v>357</v>
      </c>
      <c r="N31" s="147">
        <v>328</v>
      </c>
      <c r="O31" s="148">
        <v>407</v>
      </c>
    </row>
    <row r="32" spans="1:15" s="49" customFormat="1" ht="12" thickBot="1">
      <c r="A32" s="102" t="s">
        <v>53</v>
      </c>
      <c r="B32" s="103"/>
      <c r="C32" s="104"/>
      <c r="D32" s="149">
        <v>1368</v>
      </c>
      <c r="E32" s="150">
        <v>1501</v>
      </c>
      <c r="F32" s="151">
        <v>1662</v>
      </c>
      <c r="G32" s="152">
        <v>1671</v>
      </c>
      <c r="H32" s="150">
        <v>102</v>
      </c>
      <c r="I32" s="153">
        <v>141</v>
      </c>
      <c r="J32" s="154">
        <v>68</v>
      </c>
      <c r="K32" s="155">
        <v>123</v>
      </c>
      <c r="L32" s="155">
        <v>103</v>
      </c>
      <c r="M32" s="155">
        <v>131</v>
      </c>
      <c r="N32" s="155">
        <v>100</v>
      </c>
      <c r="O32" s="156">
        <v>82</v>
      </c>
    </row>
    <row r="33" spans="1:15" ht="16.5" thickBot="1">
      <c r="A33" s="157" t="s">
        <v>54</v>
      </c>
      <c r="B33" s="158"/>
      <c r="C33" s="159"/>
      <c r="D33" s="160">
        <f>SUM(D29:D32)</f>
        <v>6786</v>
      </c>
      <c r="E33" s="161">
        <f>SUM(E29:E32)</f>
        <v>8538</v>
      </c>
      <c r="F33" s="162">
        <f>SUM(F29:F32)</f>
        <v>2891</v>
      </c>
      <c r="G33" s="163">
        <f>SUM(G29:G32)</f>
        <v>19272</v>
      </c>
      <c r="H33" s="164">
        <f>SUM(H29:H32)</f>
        <v>37245</v>
      </c>
      <c r="I33" s="165">
        <f>I31+SUM(I29+I30+I31+I32)</f>
        <v>23719</v>
      </c>
      <c r="J33" s="166">
        <f>SUM(J29:J32)</f>
        <v>7484</v>
      </c>
      <c r="K33" s="167">
        <f>K31+SUM(K29+K30+K32)</f>
        <v>16169</v>
      </c>
      <c r="L33" s="167">
        <f>L31+SUM(L29+L30+L32)</f>
        <v>10937</v>
      </c>
      <c r="M33" s="167">
        <f>M31+SUM(M29+M30+M32)</f>
        <v>27179</v>
      </c>
      <c r="N33" s="167">
        <f>N31+SUM(N29+N30+N32)</f>
        <v>22747</v>
      </c>
      <c r="O33" s="168">
        <f>O31+SUM(O29+O30+O32)</f>
        <v>31348</v>
      </c>
    </row>
    <row r="34" spans="3:14" ht="16.5" thickBot="1">
      <c r="C34" s="169"/>
      <c r="G34" s="2"/>
      <c r="H34" s="2"/>
      <c r="I34" s="170"/>
      <c r="L34" s="170"/>
      <c r="M34" s="171"/>
      <c r="N34" s="172"/>
    </row>
    <row r="35" spans="1:15" s="15" customFormat="1" ht="12">
      <c r="A35" s="173" t="s">
        <v>55</v>
      </c>
      <c r="B35" s="174"/>
      <c r="C35" s="175"/>
      <c r="D35" s="124" t="s">
        <v>3</v>
      </c>
      <c r="E35" s="176" t="s">
        <v>3</v>
      </c>
      <c r="F35" s="177" t="s">
        <v>3</v>
      </c>
      <c r="G35" s="178" t="s">
        <v>3</v>
      </c>
      <c r="H35" s="179" t="s">
        <v>3</v>
      </c>
      <c r="I35" s="180" t="s">
        <v>56</v>
      </c>
      <c r="J35" s="129" t="s">
        <v>3</v>
      </c>
      <c r="K35" s="129" t="s">
        <v>3</v>
      </c>
      <c r="L35" s="129" t="s">
        <v>3</v>
      </c>
      <c r="M35" s="12" t="s">
        <v>3</v>
      </c>
      <c r="N35" s="13" t="s">
        <v>3</v>
      </c>
      <c r="O35" s="181" t="s">
        <v>4</v>
      </c>
    </row>
    <row r="36" spans="1:15" s="15" customFormat="1" ht="12.75" thickBot="1">
      <c r="A36" s="182"/>
      <c r="B36" s="183"/>
      <c r="C36" s="184"/>
      <c r="D36" s="134" t="s">
        <v>5</v>
      </c>
      <c r="E36" s="135" t="s">
        <v>6</v>
      </c>
      <c r="F36" s="21" t="s">
        <v>7</v>
      </c>
      <c r="G36" s="185" t="s">
        <v>8</v>
      </c>
      <c r="H36" s="186" t="s">
        <v>9</v>
      </c>
      <c r="I36" s="27" t="s">
        <v>10</v>
      </c>
      <c r="J36" s="140" t="s">
        <v>11</v>
      </c>
      <c r="K36" s="140" t="s">
        <v>12</v>
      </c>
      <c r="L36" s="140" t="s">
        <v>13</v>
      </c>
      <c r="M36" s="26" t="s">
        <v>14</v>
      </c>
      <c r="N36" s="27" t="s">
        <v>15</v>
      </c>
      <c r="O36" s="141" t="s">
        <v>16</v>
      </c>
    </row>
    <row r="37" spans="1:15" s="49" customFormat="1" ht="11.25">
      <c r="A37" s="187" t="s">
        <v>57</v>
      </c>
      <c r="B37" s="188"/>
      <c r="C37" s="189"/>
      <c r="D37" s="190">
        <v>45259</v>
      </c>
      <c r="E37" s="143">
        <v>43322</v>
      </c>
      <c r="F37" s="42">
        <v>41654</v>
      </c>
      <c r="G37" s="147">
        <v>32201</v>
      </c>
      <c r="H37" s="147">
        <v>3409</v>
      </c>
      <c r="I37" s="147">
        <v>1883</v>
      </c>
      <c r="J37" s="146">
        <v>2218</v>
      </c>
      <c r="K37" s="147">
        <v>1944</v>
      </c>
      <c r="L37" s="147">
        <v>1476</v>
      </c>
      <c r="M37" s="147">
        <v>1646</v>
      </c>
      <c r="N37" s="147">
        <v>1420</v>
      </c>
      <c r="O37" s="148">
        <v>2560</v>
      </c>
    </row>
    <row r="38" spans="1:15" s="49" customFormat="1" ht="11.25">
      <c r="A38" s="87" t="s">
        <v>58</v>
      </c>
      <c r="B38" s="88"/>
      <c r="C38" s="89"/>
      <c r="D38" s="142"/>
      <c r="E38" s="143">
        <v>7722</v>
      </c>
      <c r="F38" s="42">
        <v>250</v>
      </c>
      <c r="G38" s="147">
        <v>373</v>
      </c>
      <c r="H38" s="147">
        <v>307</v>
      </c>
      <c r="I38" s="147">
        <v>307</v>
      </c>
      <c r="J38" s="146">
        <v>945</v>
      </c>
      <c r="K38" s="147">
        <v>0</v>
      </c>
      <c r="L38" s="147">
        <v>451</v>
      </c>
      <c r="M38" s="147">
        <v>0</v>
      </c>
      <c r="N38" s="147">
        <v>91</v>
      </c>
      <c r="O38" s="148">
        <v>0</v>
      </c>
    </row>
    <row r="39" spans="1:15" s="49" customFormat="1" ht="11.25">
      <c r="A39" s="87" t="s">
        <v>59</v>
      </c>
      <c r="B39" s="88"/>
      <c r="C39" s="89"/>
      <c r="D39" s="142"/>
      <c r="E39" s="143"/>
      <c r="F39" s="42"/>
      <c r="G39" s="147"/>
      <c r="H39" s="147"/>
      <c r="I39" s="147"/>
      <c r="J39" s="146"/>
      <c r="K39" s="147"/>
      <c r="L39" s="147"/>
      <c r="M39" s="147"/>
      <c r="N39" s="147">
        <v>207</v>
      </c>
      <c r="O39" s="148"/>
    </row>
    <row r="40" spans="1:15" s="49" customFormat="1" ht="12" thickBot="1">
      <c r="A40" s="191" t="s">
        <v>60</v>
      </c>
      <c r="B40" s="192"/>
      <c r="C40" s="193"/>
      <c r="D40" s="194">
        <f>1412-427+381</f>
        <v>1366</v>
      </c>
      <c r="E40" s="195"/>
      <c r="F40" s="196"/>
      <c r="G40" s="155"/>
      <c r="H40" s="155">
        <v>22475</v>
      </c>
      <c r="I40" s="155">
        <v>0</v>
      </c>
      <c r="J40" s="154">
        <v>0</v>
      </c>
      <c r="K40" s="155">
        <v>0</v>
      </c>
      <c r="L40" s="155">
        <v>1832</v>
      </c>
      <c r="M40" s="155">
        <v>120</v>
      </c>
      <c r="N40" s="155"/>
      <c r="O40" s="156">
        <v>0</v>
      </c>
    </row>
    <row r="41" spans="1:15" ht="16.5" thickBot="1">
      <c r="A41" s="197"/>
      <c r="B41" s="198"/>
      <c r="C41" s="199"/>
      <c r="D41" s="200"/>
      <c r="E41" s="201"/>
      <c r="F41" s="202"/>
      <c r="G41" s="203"/>
      <c r="H41" s="308"/>
      <c r="I41" s="204"/>
      <c r="J41" s="205"/>
      <c r="K41" s="206"/>
      <c r="L41" s="204"/>
      <c r="M41" s="204"/>
      <c r="N41" s="204"/>
      <c r="O41" s="206"/>
    </row>
    <row r="42" spans="1:15" ht="16.5" thickBot="1">
      <c r="A42" s="207" t="s">
        <v>61</v>
      </c>
      <c r="B42" s="208"/>
      <c r="C42" s="209"/>
      <c r="D42" s="210">
        <f aca="true" t="shared" si="3" ref="D42:K42">SUM(D37:D41)</f>
        <v>46625</v>
      </c>
      <c r="E42" s="211">
        <f t="shared" si="3"/>
        <v>51044</v>
      </c>
      <c r="F42" s="212">
        <f t="shared" si="3"/>
        <v>41904</v>
      </c>
      <c r="G42" s="213">
        <f t="shared" si="3"/>
        <v>32574</v>
      </c>
      <c r="H42" s="112">
        <f t="shared" si="3"/>
        <v>26191</v>
      </c>
      <c r="I42" s="223">
        <f t="shared" si="3"/>
        <v>2190</v>
      </c>
      <c r="J42" s="309">
        <f t="shared" si="3"/>
        <v>3163</v>
      </c>
      <c r="K42" s="224">
        <f t="shared" si="3"/>
        <v>1944</v>
      </c>
      <c r="L42" s="223">
        <f>SUM(L37:L41)</f>
        <v>3759</v>
      </c>
      <c r="M42" s="223">
        <f>SUM(M37:M41)</f>
        <v>1766</v>
      </c>
      <c r="N42" s="223">
        <f>SUM(N37:N41)</f>
        <v>1718</v>
      </c>
      <c r="O42" s="310">
        <f>SUM(O37:O41)</f>
        <v>2560</v>
      </c>
    </row>
    <row r="43" spans="1:15" ht="15.75" thickBot="1">
      <c r="A43" s="216"/>
      <c r="B43" s="216"/>
      <c r="C43" s="216"/>
      <c r="D43" s="217"/>
      <c r="E43" s="216"/>
      <c r="F43" s="216"/>
      <c r="G43" s="218"/>
      <c r="H43" s="218"/>
      <c r="I43" s="219"/>
      <c r="J43" s="219"/>
      <c r="K43" s="219"/>
      <c r="L43" s="220"/>
      <c r="M43" s="220"/>
      <c r="N43" s="220"/>
      <c r="O43" s="219"/>
    </row>
    <row r="44" spans="1:15" s="226" customFormat="1" ht="16.5" thickBot="1">
      <c r="A44" s="157" t="s">
        <v>62</v>
      </c>
      <c r="B44" s="221"/>
      <c r="C44" s="222"/>
      <c r="D44" s="160">
        <f aca="true" t="shared" si="4" ref="D44:O44">+D25+D33+D42</f>
        <v>346343</v>
      </c>
      <c r="E44" s="109">
        <f t="shared" si="4"/>
        <v>453484</v>
      </c>
      <c r="F44" s="110">
        <f t="shared" si="4"/>
        <v>474339</v>
      </c>
      <c r="G44" s="223">
        <f t="shared" si="4"/>
        <v>905814</v>
      </c>
      <c r="H44" s="223">
        <f t="shared" si="4"/>
        <v>888096</v>
      </c>
      <c r="I44" s="223">
        <f t="shared" si="4"/>
        <v>791397</v>
      </c>
      <c r="J44" s="223">
        <f t="shared" si="4"/>
        <v>889461</v>
      </c>
      <c r="K44" s="224">
        <f t="shared" si="4"/>
        <v>1090096</v>
      </c>
      <c r="L44" s="224">
        <f t="shared" si="4"/>
        <v>1542839</v>
      </c>
      <c r="M44" s="224">
        <f t="shared" si="4"/>
        <v>695814</v>
      </c>
      <c r="N44" s="224">
        <f t="shared" si="4"/>
        <v>516513</v>
      </c>
      <c r="O44" s="225">
        <f t="shared" si="4"/>
        <v>670836</v>
      </c>
    </row>
    <row r="45" spans="3:14" ht="15.75">
      <c r="C45" s="169"/>
      <c r="G45" s="2"/>
      <c r="H45" s="118"/>
      <c r="L45" s="170"/>
      <c r="M45" s="171"/>
      <c r="N45" s="172"/>
    </row>
    <row r="46" spans="7:15" s="49" customFormat="1" ht="12" thickBot="1">
      <c r="G46" s="3"/>
      <c r="H46" s="227"/>
      <c r="I46" s="227"/>
      <c r="J46" s="227"/>
      <c r="K46" s="227"/>
      <c r="L46" s="227"/>
      <c r="M46" s="228"/>
      <c r="N46" s="227"/>
      <c r="O46" s="227" t="s">
        <v>63</v>
      </c>
    </row>
    <row r="47" spans="1:15" ht="15">
      <c r="A47" s="229" t="s">
        <v>64</v>
      </c>
      <c r="B47" s="230"/>
      <c r="C47" s="231"/>
      <c r="D47" s="232" t="s">
        <v>3</v>
      </c>
      <c r="E47" s="176" t="s">
        <v>3</v>
      </c>
      <c r="F47" s="177" t="s">
        <v>3</v>
      </c>
      <c r="G47" s="178" t="s">
        <v>3</v>
      </c>
      <c r="H47" s="233" t="s">
        <v>3</v>
      </c>
      <c r="I47" s="234" t="s">
        <v>3</v>
      </c>
      <c r="J47" s="234" t="s">
        <v>3</v>
      </c>
      <c r="K47" s="129" t="s">
        <v>3</v>
      </c>
      <c r="L47" s="129" t="s">
        <v>3</v>
      </c>
      <c r="M47" s="13" t="s">
        <v>3</v>
      </c>
      <c r="N47" s="13" t="s">
        <v>3</v>
      </c>
      <c r="O47" s="181" t="s">
        <v>4</v>
      </c>
    </row>
    <row r="48" spans="1:15" ht="15.75" thickBot="1">
      <c r="A48" s="235"/>
      <c r="B48" s="236"/>
      <c r="C48" s="237"/>
      <c r="D48" s="238" t="s">
        <v>5</v>
      </c>
      <c r="E48" s="135" t="s">
        <v>6</v>
      </c>
      <c r="F48" s="21" t="s">
        <v>7</v>
      </c>
      <c r="G48" s="185" t="s">
        <v>8</v>
      </c>
      <c r="H48" s="186" t="s">
        <v>9</v>
      </c>
      <c r="I48" s="27" t="s">
        <v>10</v>
      </c>
      <c r="J48" s="140" t="s">
        <v>11</v>
      </c>
      <c r="K48" s="140" t="s">
        <v>12</v>
      </c>
      <c r="L48" s="140" t="s">
        <v>13</v>
      </c>
      <c r="M48" s="27" t="s">
        <v>14</v>
      </c>
      <c r="N48" s="27" t="s">
        <v>15</v>
      </c>
      <c r="O48" s="141" t="s">
        <v>16</v>
      </c>
    </row>
    <row r="49" spans="1:15" s="226" customFormat="1" ht="15.75">
      <c r="A49" s="239" t="s">
        <v>65</v>
      </c>
      <c r="B49" s="240"/>
      <c r="C49" s="241"/>
      <c r="D49" s="242">
        <f>SUM(D50:D57)</f>
        <v>208762</v>
      </c>
      <c r="E49" s="243">
        <f>SUM(E50:E57)</f>
        <v>210208</v>
      </c>
      <c r="F49" s="34">
        <f>SUM(F50:F57)</f>
        <v>234114</v>
      </c>
      <c r="G49" s="244">
        <f>SUM(G50:G57)</f>
        <v>249161</v>
      </c>
      <c r="H49" s="244">
        <f>SUM(H50:H57)</f>
        <v>18694</v>
      </c>
      <c r="I49" s="244">
        <f>SUM(I50+I51+I52+I53+I54+I55+I56+I57)</f>
        <v>20296</v>
      </c>
      <c r="J49" s="245">
        <f>SUM(J50+J51+J52+J53+J54+J55+J56+J57)</f>
        <v>19925</v>
      </c>
      <c r="K49" s="246">
        <f>SUM(K50+K51+K52+K53+K54+K55+K56+K57)</f>
        <v>21506</v>
      </c>
      <c r="L49" s="244">
        <f>SUM(L50+L51+L52+L53+L54+L55+L56+L57)</f>
        <v>21337</v>
      </c>
      <c r="M49" s="244">
        <f>SUM(M50:M57)</f>
        <v>23881</v>
      </c>
      <c r="N49" s="244">
        <f>SUM(N50:N57)</f>
        <v>23501</v>
      </c>
      <c r="O49" s="247">
        <f>SUM(O50:O57)</f>
        <v>25000</v>
      </c>
    </row>
    <row r="50" spans="1:15" s="49" customFormat="1" ht="11.25">
      <c r="A50" s="54" t="s">
        <v>66</v>
      </c>
      <c r="B50" s="248"/>
      <c r="C50" s="39"/>
      <c r="D50" s="249">
        <v>76750</v>
      </c>
      <c r="E50" s="250">
        <v>84946</v>
      </c>
      <c r="F50" s="251">
        <f>100323+509</f>
        <v>100832</v>
      </c>
      <c r="G50" s="252">
        <v>125313</v>
      </c>
      <c r="H50" s="252">
        <v>1526</v>
      </c>
      <c r="I50" s="252">
        <v>1448</v>
      </c>
      <c r="J50" s="253">
        <v>1600</v>
      </c>
      <c r="K50" s="252">
        <v>1253</v>
      </c>
      <c r="L50" s="252">
        <v>1387</v>
      </c>
      <c r="M50" s="252">
        <v>1400</v>
      </c>
      <c r="N50" s="252">
        <v>1276</v>
      </c>
      <c r="O50" s="254">
        <v>1300</v>
      </c>
    </row>
    <row r="51" spans="1:15" s="49" customFormat="1" ht="11.25">
      <c r="A51" s="54" t="s">
        <v>67</v>
      </c>
      <c r="B51" s="248"/>
      <c r="C51" s="39"/>
      <c r="D51" s="249">
        <f>46904+16110</f>
        <v>63014</v>
      </c>
      <c r="E51" s="250">
        <f>51390+17750</f>
        <v>69140</v>
      </c>
      <c r="F51" s="251">
        <f>71763+177+61</f>
        <v>72001</v>
      </c>
      <c r="G51" s="252">
        <v>64211</v>
      </c>
      <c r="H51" s="252">
        <v>13788</v>
      </c>
      <c r="I51" s="252">
        <v>13907</v>
      </c>
      <c r="J51" s="253">
        <v>14689</v>
      </c>
      <c r="K51" s="252">
        <v>16539</v>
      </c>
      <c r="L51" s="252">
        <v>17056</v>
      </c>
      <c r="M51" s="252">
        <v>17082</v>
      </c>
      <c r="N51" s="252">
        <v>18502</v>
      </c>
      <c r="O51" s="254">
        <v>18082</v>
      </c>
    </row>
    <row r="52" spans="1:15" s="49" customFormat="1" ht="11.25">
      <c r="A52" s="255" t="s">
        <v>68</v>
      </c>
      <c r="B52" s="103"/>
      <c r="C52" s="104"/>
      <c r="D52" s="256">
        <f>-85487+130746</f>
        <v>45259</v>
      </c>
      <c r="E52" s="250">
        <v>43322</v>
      </c>
      <c r="F52" s="251">
        <f>41417+237</f>
        <v>41654</v>
      </c>
      <c r="G52" s="252">
        <v>32201</v>
      </c>
      <c r="H52" s="252">
        <v>3409</v>
      </c>
      <c r="I52" s="252">
        <v>1883</v>
      </c>
      <c r="J52" s="253">
        <v>2218</v>
      </c>
      <c r="K52" s="252">
        <v>1944</v>
      </c>
      <c r="L52" s="252">
        <v>1631</v>
      </c>
      <c r="M52" s="252">
        <v>1800</v>
      </c>
      <c r="N52" s="252">
        <v>1403</v>
      </c>
      <c r="O52" s="254">
        <v>1500</v>
      </c>
    </row>
    <row r="53" spans="1:15" s="49" customFormat="1" ht="11.25">
      <c r="A53" s="255" t="s">
        <v>69</v>
      </c>
      <c r="B53" s="103"/>
      <c r="C53" s="104"/>
      <c r="D53" s="256">
        <v>4708</v>
      </c>
      <c r="E53" s="250">
        <v>4978</v>
      </c>
      <c r="F53" s="251">
        <v>4816</v>
      </c>
      <c r="G53" s="252">
        <v>5046</v>
      </c>
      <c r="H53" s="252">
        <v>954</v>
      </c>
      <c r="I53" s="252">
        <v>892</v>
      </c>
      <c r="J53" s="253">
        <v>684</v>
      </c>
      <c r="K53" s="252">
        <v>766</v>
      </c>
      <c r="L53" s="252">
        <v>787</v>
      </c>
      <c r="M53" s="252">
        <v>800</v>
      </c>
      <c r="N53" s="252">
        <v>743</v>
      </c>
      <c r="O53" s="254">
        <v>800</v>
      </c>
    </row>
    <row r="54" spans="1:15" s="49" customFormat="1" ht="11.25">
      <c r="A54" s="255" t="s">
        <v>70</v>
      </c>
      <c r="B54" s="103"/>
      <c r="C54" s="104"/>
      <c r="D54" s="256">
        <f>88711-79618</f>
        <v>9093</v>
      </c>
      <c r="E54" s="250">
        <v>9080</v>
      </c>
      <c r="F54" s="251">
        <f>8941+40</f>
        <v>8981</v>
      </c>
      <c r="G54" s="252">
        <v>6035</v>
      </c>
      <c r="H54" s="252">
        <v>802</v>
      </c>
      <c r="I54" s="252">
        <v>477</v>
      </c>
      <c r="J54" s="253">
        <v>540</v>
      </c>
      <c r="K54" s="252">
        <v>540</v>
      </c>
      <c r="L54" s="252">
        <v>306</v>
      </c>
      <c r="M54" s="252">
        <v>500</v>
      </c>
      <c r="N54" s="252">
        <v>503</v>
      </c>
      <c r="O54" s="254">
        <v>500</v>
      </c>
    </row>
    <row r="55" spans="1:15" s="49" customFormat="1" ht="11.25">
      <c r="A55" s="255" t="s">
        <v>71</v>
      </c>
      <c r="B55" s="103"/>
      <c r="C55" s="104"/>
      <c r="D55" s="256">
        <f>10359-2495</f>
        <v>7864</v>
      </c>
      <c r="E55" s="250">
        <f>141551-9080+18825-143564</f>
        <v>7732</v>
      </c>
      <c r="F55" s="251">
        <f>9347+35</f>
        <v>9382</v>
      </c>
      <c r="G55" s="252">
        <v>16355</v>
      </c>
      <c r="H55" s="252">
        <v>678</v>
      </c>
      <c r="I55" s="252">
        <v>2516</v>
      </c>
      <c r="J55" s="253">
        <v>2095</v>
      </c>
      <c r="K55" s="252">
        <v>2594</v>
      </c>
      <c r="L55" s="252">
        <v>2021</v>
      </c>
      <c r="M55" s="252">
        <v>1918</v>
      </c>
      <c r="N55" s="252">
        <v>2772</v>
      </c>
      <c r="O55" s="254">
        <v>1818</v>
      </c>
    </row>
    <row r="56" spans="1:15" s="49" customFormat="1" ht="11.25">
      <c r="A56" s="255" t="s">
        <v>72</v>
      </c>
      <c r="B56" s="103"/>
      <c r="C56" s="104"/>
      <c r="D56" s="256">
        <f>2396+21+1324+27+757+6733+448+232</f>
        <v>11938</v>
      </c>
      <c r="E56" s="250">
        <f>2313+57+1406+255+4469+159+426</f>
        <v>9085</v>
      </c>
      <c r="F56" s="251">
        <f>7886+72</f>
        <v>7958</v>
      </c>
      <c r="G56" s="252"/>
      <c r="H56" s="252">
        <v>680</v>
      </c>
      <c r="I56" s="252">
        <v>1682</v>
      </c>
      <c r="J56" s="253">
        <v>1058</v>
      </c>
      <c r="K56" s="252">
        <v>843</v>
      </c>
      <c r="L56" s="252">
        <v>915</v>
      </c>
      <c r="M56" s="252">
        <v>481</v>
      </c>
      <c r="N56" s="252">
        <v>1089</v>
      </c>
      <c r="O56" s="254">
        <v>1000</v>
      </c>
    </row>
    <row r="57" spans="1:15" s="49" customFormat="1" ht="11.25">
      <c r="A57" s="257" t="s">
        <v>73</v>
      </c>
      <c r="B57" s="69"/>
      <c r="C57" s="258"/>
      <c r="D57" s="259">
        <v>-9864</v>
      </c>
      <c r="E57" s="250">
        <v>-18075</v>
      </c>
      <c r="F57" s="251">
        <v>-11510</v>
      </c>
      <c r="G57" s="260"/>
      <c r="H57" s="260">
        <v>-3143</v>
      </c>
      <c r="I57" s="260">
        <v>-2509</v>
      </c>
      <c r="J57" s="261">
        <v>-2959</v>
      </c>
      <c r="K57" s="260">
        <v>-2973</v>
      </c>
      <c r="L57" s="260">
        <v>-2766</v>
      </c>
      <c r="M57" s="260">
        <v>-100</v>
      </c>
      <c r="N57" s="260">
        <v>-2787</v>
      </c>
      <c r="O57" s="262">
        <v>0</v>
      </c>
    </row>
    <row r="58" spans="1:15" s="273" customFormat="1" ht="14.25">
      <c r="A58" s="263" t="s">
        <v>74</v>
      </c>
      <c r="B58" s="264"/>
      <c r="C58" s="265"/>
      <c r="D58" s="266">
        <v>82112</v>
      </c>
      <c r="E58" s="267">
        <v>143564</v>
      </c>
      <c r="F58" s="268">
        <v>72833</v>
      </c>
      <c r="G58" s="269">
        <v>161054</v>
      </c>
      <c r="H58" s="269">
        <v>303706</v>
      </c>
      <c r="I58" s="269">
        <v>332963</v>
      </c>
      <c r="J58" s="270">
        <v>338946</v>
      </c>
      <c r="K58" s="271">
        <v>326029</v>
      </c>
      <c r="L58" s="269">
        <v>312546</v>
      </c>
      <c r="M58" s="269">
        <v>300435</v>
      </c>
      <c r="N58" s="269">
        <v>293293</v>
      </c>
      <c r="O58" s="272">
        <v>271200</v>
      </c>
    </row>
    <row r="59" spans="1:15" s="226" customFormat="1" ht="15.75">
      <c r="A59" s="274" t="s">
        <v>75</v>
      </c>
      <c r="B59" s="275"/>
      <c r="C59" s="276"/>
      <c r="D59" s="277">
        <f>SUM(D60:D66)</f>
        <v>45598</v>
      </c>
      <c r="E59" s="278">
        <f>SUM(E60:E66)</f>
        <v>98981</v>
      </c>
      <c r="F59" s="279">
        <f>SUM(F60:F66)</f>
        <v>136970</v>
      </c>
      <c r="G59" s="244">
        <v>473838</v>
      </c>
      <c r="H59" s="244">
        <f>SUM(H60+H61+H62+H63+H64+H66)</f>
        <v>458969</v>
      </c>
      <c r="I59" s="244">
        <f aca="true" t="shared" si="5" ref="I59:O59">SUM(I60+I61+I62+I63+I64+I65+I66)</f>
        <v>385137</v>
      </c>
      <c r="J59" s="245">
        <f t="shared" si="5"/>
        <v>492276</v>
      </c>
      <c r="K59" s="246">
        <f t="shared" si="5"/>
        <v>712194</v>
      </c>
      <c r="L59" s="246">
        <f t="shared" si="5"/>
        <v>1162640</v>
      </c>
      <c r="M59" s="246">
        <f t="shared" si="5"/>
        <v>334073</v>
      </c>
      <c r="N59" s="246">
        <f t="shared" si="5"/>
        <v>139523</v>
      </c>
      <c r="O59" s="280">
        <f t="shared" si="5"/>
        <v>358788</v>
      </c>
    </row>
    <row r="60" spans="1:15" s="49" customFormat="1" ht="11.25">
      <c r="A60" s="255" t="s">
        <v>76</v>
      </c>
      <c r="B60" s="281"/>
      <c r="C60" s="282"/>
      <c r="D60" s="249">
        <v>22319</v>
      </c>
      <c r="E60" s="250">
        <v>24114</v>
      </c>
      <c r="F60" s="251">
        <v>3483</v>
      </c>
      <c r="G60" s="252">
        <v>20324</v>
      </c>
      <c r="H60" s="252">
        <v>7080</v>
      </c>
      <c r="I60" s="252">
        <v>1506</v>
      </c>
      <c r="J60" s="253">
        <v>664</v>
      </c>
      <c r="K60" s="252">
        <v>507</v>
      </c>
      <c r="L60" s="252">
        <v>424</v>
      </c>
      <c r="M60" s="252">
        <v>1501</v>
      </c>
      <c r="N60" s="252">
        <v>765</v>
      </c>
      <c r="O60" s="254">
        <v>0</v>
      </c>
    </row>
    <row r="61" spans="1:15" s="49" customFormat="1" ht="11.25">
      <c r="A61" s="255" t="s">
        <v>77</v>
      </c>
      <c r="B61" s="281"/>
      <c r="C61" s="282"/>
      <c r="D61" s="249">
        <v>11414</v>
      </c>
      <c r="E61" s="250">
        <v>5985</v>
      </c>
      <c r="F61" s="251">
        <v>19157</v>
      </c>
      <c r="G61" s="252">
        <v>9797</v>
      </c>
      <c r="H61" s="252">
        <v>5244</v>
      </c>
      <c r="I61" s="252">
        <v>200</v>
      </c>
      <c r="J61" s="253">
        <v>2011</v>
      </c>
      <c r="K61" s="252">
        <v>3006</v>
      </c>
      <c r="L61" s="252">
        <v>0</v>
      </c>
      <c r="M61" s="252">
        <v>188</v>
      </c>
      <c r="N61" s="252">
        <v>0</v>
      </c>
      <c r="O61" s="254">
        <v>0</v>
      </c>
    </row>
    <row r="62" spans="1:15" s="49" customFormat="1" ht="11.25">
      <c r="A62" s="255" t="s">
        <v>78</v>
      </c>
      <c r="B62" s="281"/>
      <c r="C62" s="282"/>
      <c r="D62" s="249">
        <v>714</v>
      </c>
      <c r="E62" s="250">
        <v>5189</v>
      </c>
      <c r="F62" s="251">
        <v>1433</v>
      </c>
      <c r="G62" s="252">
        <v>3730</v>
      </c>
      <c r="H62" s="252">
        <v>1594</v>
      </c>
      <c r="I62" s="252">
        <v>148</v>
      </c>
      <c r="J62" s="253">
        <v>289</v>
      </c>
      <c r="K62" s="252">
        <v>200</v>
      </c>
      <c r="L62" s="252">
        <v>55</v>
      </c>
      <c r="M62" s="252">
        <v>0</v>
      </c>
      <c r="N62" s="252">
        <v>0</v>
      </c>
      <c r="O62" s="254">
        <v>22000</v>
      </c>
    </row>
    <row r="63" spans="1:15" s="49" customFormat="1" ht="11.25">
      <c r="A63" s="255" t="s">
        <v>79</v>
      </c>
      <c r="B63" s="281"/>
      <c r="C63" s="282"/>
      <c r="D63" s="249">
        <v>11151</v>
      </c>
      <c r="E63" s="250">
        <v>63693</v>
      </c>
      <c r="F63" s="251">
        <v>112897</v>
      </c>
      <c r="G63" s="252">
        <v>439987</v>
      </c>
      <c r="H63" s="252">
        <v>324466</v>
      </c>
      <c r="I63" s="252">
        <v>207701</v>
      </c>
      <c r="J63" s="253">
        <v>416242</v>
      </c>
      <c r="K63" s="252">
        <v>400467</v>
      </c>
      <c r="L63" s="252">
        <v>619565</v>
      </c>
      <c r="M63" s="252">
        <v>36287</v>
      </c>
      <c r="N63" s="252">
        <v>72422</v>
      </c>
      <c r="O63" s="254">
        <v>282900</v>
      </c>
    </row>
    <row r="64" spans="1:15" s="49" customFormat="1" ht="11.25">
      <c r="A64" s="255" t="s">
        <v>80</v>
      </c>
      <c r="B64" s="281"/>
      <c r="C64" s="282"/>
      <c r="D64" s="249"/>
      <c r="E64" s="283"/>
      <c r="F64" s="251"/>
      <c r="G64" s="252"/>
      <c r="H64" s="252">
        <v>8000</v>
      </c>
      <c r="I64" s="252">
        <v>0</v>
      </c>
      <c r="J64" s="253">
        <v>0</v>
      </c>
      <c r="K64" s="252">
        <v>0</v>
      </c>
      <c r="L64" s="252">
        <v>0</v>
      </c>
      <c r="M64" s="252">
        <v>0</v>
      </c>
      <c r="N64" s="252">
        <v>0</v>
      </c>
      <c r="O64" s="254">
        <v>0</v>
      </c>
    </row>
    <row r="65" spans="1:15" s="49" customFormat="1" ht="11.25">
      <c r="A65" s="255" t="s">
        <v>81</v>
      </c>
      <c r="B65" s="281"/>
      <c r="C65" s="282"/>
      <c r="D65" s="249"/>
      <c r="E65" s="283"/>
      <c r="F65" s="251"/>
      <c r="G65" s="252"/>
      <c r="H65" s="252">
        <v>0</v>
      </c>
      <c r="I65" s="252">
        <v>0</v>
      </c>
      <c r="J65" s="253">
        <v>0</v>
      </c>
      <c r="K65" s="252">
        <v>0</v>
      </c>
      <c r="L65" s="252">
        <v>0</v>
      </c>
      <c r="M65" s="252">
        <v>0</v>
      </c>
      <c r="N65" s="252">
        <v>0</v>
      </c>
      <c r="O65" s="254">
        <v>750</v>
      </c>
    </row>
    <row r="66" spans="1:15" s="49" customFormat="1" ht="11.25">
      <c r="A66" s="257" t="s">
        <v>82</v>
      </c>
      <c r="B66" s="69"/>
      <c r="C66" s="258"/>
      <c r="D66" s="259"/>
      <c r="E66" s="284"/>
      <c r="F66" s="285"/>
      <c r="G66" s="260">
        <v>0</v>
      </c>
      <c r="H66" s="260">
        <v>112585</v>
      </c>
      <c r="I66" s="260">
        <v>175582</v>
      </c>
      <c r="J66" s="261">
        <v>73070</v>
      </c>
      <c r="K66" s="260">
        <v>308014</v>
      </c>
      <c r="L66" s="260">
        <v>542596</v>
      </c>
      <c r="M66" s="260">
        <v>296097</v>
      </c>
      <c r="N66" s="260">
        <v>66336</v>
      </c>
      <c r="O66" s="262">
        <v>53138</v>
      </c>
    </row>
    <row r="67" spans="1:15" ht="15.75">
      <c r="A67" s="274" t="s">
        <v>83</v>
      </c>
      <c r="B67" s="286"/>
      <c r="C67" s="287"/>
      <c r="D67" s="288">
        <f aca="true" t="shared" si="6" ref="D67:I67">SUM(D68:D70)</f>
        <v>9871</v>
      </c>
      <c r="E67" s="289">
        <f t="shared" si="6"/>
        <v>731</v>
      </c>
      <c r="F67" s="34">
        <f t="shared" si="6"/>
        <v>30422</v>
      </c>
      <c r="G67" s="244">
        <f t="shared" si="6"/>
        <v>21761</v>
      </c>
      <c r="H67" s="244">
        <f t="shared" si="6"/>
        <v>106727</v>
      </c>
      <c r="I67" s="244">
        <f t="shared" si="6"/>
        <v>53001</v>
      </c>
      <c r="J67" s="245">
        <f aca="true" t="shared" si="7" ref="J67:O67">SUM(J68:J70)</f>
        <v>38314</v>
      </c>
      <c r="K67" s="246">
        <f t="shared" si="7"/>
        <v>30367</v>
      </c>
      <c r="L67" s="244">
        <f t="shared" si="7"/>
        <v>46316</v>
      </c>
      <c r="M67" s="244">
        <f t="shared" si="7"/>
        <v>37425</v>
      </c>
      <c r="N67" s="244">
        <f t="shared" si="7"/>
        <v>60196</v>
      </c>
      <c r="O67" s="247">
        <f t="shared" si="7"/>
        <v>15848</v>
      </c>
    </row>
    <row r="68" spans="1:15" s="49" customFormat="1" ht="11.25">
      <c r="A68" s="255" t="s">
        <v>84</v>
      </c>
      <c r="B68" s="281"/>
      <c r="C68" s="282"/>
      <c r="D68" s="249">
        <v>8538</v>
      </c>
      <c r="E68" s="250">
        <v>2891</v>
      </c>
      <c r="F68" s="251">
        <v>19272</v>
      </c>
      <c r="G68" s="252">
        <v>19272</v>
      </c>
      <c r="H68" s="252">
        <v>36501</v>
      </c>
      <c r="I68" s="252">
        <v>8090</v>
      </c>
      <c r="J68" s="253">
        <v>16169</v>
      </c>
      <c r="K68" s="252">
        <v>11115</v>
      </c>
      <c r="L68" s="252">
        <v>27637</v>
      </c>
      <c r="M68" s="252">
        <v>22747</v>
      </c>
      <c r="N68" s="252">
        <v>31647</v>
      </c>
      <c r="O68" s="254">
        <v>1848</v>
      </c>
    </row>
    <row r="69" spans="1:15" s="49" customFormat="1" ht="11.25">
      <c r="A69" s="255" t="s">
        <v>85</v>
      </c>
      <c r="B69" s="281"/>
      <c r="C69" s="282"/>
      <c r="D69" s="249"/>
      <c r="E69" s="250"/>
      <c r="F69" s="251"/>
      <c r="G69" s="252"/>
      <c r="H69" s="252">
        <v>42712</v>
      </c>
      <c r="I69" s="252">
        <v>25111</v>
      </c>
      <c r="J69" s="253">
        <v>0</v>
      </c>
      <c r="K69" s="252">
        <v>0</v>
      </c>
      <c r="L69" s="252">
        <v>0</v>
      </c>
      <c r="M69" s="252">
        <v>0</v>
      </c>
      <c r="N69" s="252">
        <v>16845</v>
      </c>
      <c r="O69" s="254">
        <v>0</v>
      </c>
    </row>
    <row r="70" spans="1:15" s="49" customFormat="1" ht="12" thickBot="1">
      <c r="A70" s="290" t="s">
        <v>86</v>
      </c>
      <c r="B70" s="291"/>
      <c r="C70" s="292"/>
      <c r="D70" s="293">
        <v>1333</v>
      </c>
      <c r="E70" s="294">
        <v>-2160</v>
      </c>
      <c r="F70" s="295">
        <v>11150</v>
      </c>
      <c r="G70" s="296">
        <v>2489</v>
      </c>
      <c r="H70" s="296">
        <v>27514</v>
      </c>
      <c r="I70" s="296">
        <v>19800</v>
      </c>
      <c r="J70" s="297">
        <v>22145</v>
      </c>
      <c r="K70" s="296">
        <v>19252</v>
      </c>
      <c r="L70" s="296">
        <v>18679</v>
      </c>
      <c r="M70" s="296">
        <v>14678</v>
      </c>
      <c r="N70" s="296">
        <v>11704</v>
      </c>
      <c r="O70" s="298">
        <v>14000</v>
      </c>
    </row>
    <row r="71" spans="1:15" ht="16.5" thickBot="1">
      <c r="A71" s="299" t="s">
        <v>87</v>
      </c>
      <c r="B71" s="300"/>
      <c r="C71" s="301"/>
      <c r="D71" s="210">
        <f aca="true" t="shared" si="8" ref="D71:O71">+D49+D58+D59+D67</f>
        <v>346343</v>
      </c>
      <c r="E71" s="211">
        <f t="shared" si="8"/>
        <v>453484</v>
      </c>
      <c r="F71" s="212">
        <f t="shared" si="8"/>
        <v>474339</v>
      </c>
      <c r="G71" s="213">
        <f t="shared" si="8"/>
        <v>905814</v>
      </c>
      <c r="H71" s="213">
        <f t="shared" si="8"/>
        <v>888096</v>
      </c>
      <c r="I71" s="213">
        <f t="shared" si="8"/>
        <v>791397</v>
      </c>
      <c r="J71" s="214">
        <f t="shared" si="8"/>
        <v>889461</v>
      </c>
      <c r="K71" s="215">
        <f t="shared" si="8"/>
        <v>1090096</v>
      </c>
      <c r="L71" s="302">
        <f t="shared" si="8"/>
        <v>1542839</v>
      </c>
      <c r="M71" s="302">
        <f t="shared" si="8"/>
        <v>695814</v>
      </c>
      <c r="N71" s="302">
        <f t="shared" si="8"/>
        <v>516513</v>
      </c>
      <c r="O71" s="303">
        <f t="shared" si="8"/>
        <v>670836</v>
      </c>
    </row>
    <row r="72" spans="1:15" ht="15">
      <c r="A72" s="304"/>
      <c r="D72" s="305"/>
      <c r="I72" s="306"/>
      <c r="J72" s="306"/>
      <c r="K72" s="306"/>
      <c r="L72" s="306"/>
      <c r="M72" s="306"/>
      <c r="N72" s="306"/>
      <c r="O72" s="306"/>
    </row>
    <row r="73" spans="4:15" ht="15"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</row>
    <row r="74" spans="9:15" ht="15">
      <c r="I74" s="306"/>
      <c r="J74" s="306"/>
      <c r="K74" s="306"/>
      <c r="L74" s="306"/>
      <c r="M74" s="306"/>
      <c r="N74" s="306"/>
      <c r="O74" s="306"/>
    </row>
    <row r="75" spans="9:15" ht="15">
      <c r="I75" s="306"/>
      <c r="J75" s="306"/>
      <c r="K75" s="306"/>
      <c r="L75" s="306"/>
      <c r="M75" s="306"/>
      <c r="N75" s="306"/>
      <c r="O75" s="306"/>
    </row>
  </sheetData>
  <mergeCells count="23">
    <mergeCell ref="A44:C44"/>
    <mergeCell ref="A47:C48"/>
    <mergeCell ref="A50:C50"/>
    <mergeCell ref="A51:C51"/>
    <mergeCell ref="A71:C71"/>
    <mergeCell ref="A27:C28"/>
    <mergeCell ref="A33:C33"/>
    <mergeCell ref="A35:C36"/>
    <mergeCell ref="A37:C37"/>
    <mergeCell ref="A40:C40"/>
    <mergeCell ref="A42:C42"/>
    <mergeCell ref="A10:C10"/>
    <mergeCell ref="A11:C11"/>
    <mergeCell ref="A12:C12"/>
    <mergeCell ref="A13:C13"/>
    <mergeCell ref="A16:C16"/>
    <mergeCell ref="A25:C25"/>
    <mergeCell ref="A3:C4"/>
    <mergeCell ref="A5:C5"/>
    <mergeCell ref="A6:C6"/>
    <mergeCell ref="A7:C7"/>
    <mergeCell ref="A8:C8"/>
    <mergeCell ref="A9:C9"/>
  </mergeCells>
  <printOptions/>
  <pageMargins left="0.7" right="0.7" top="0.787401575" bottom="0.787401575" header="0.3" footer="0.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2013-08-01T09:20:40Z</dcterms:modified>
  <cp:category/>
  <cp:version/>
  <cp:contentType/>
  <cp:contentStatus/>
</cp:coreProperties>
</file>