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3712\Documents\Severozápadní_Čechy\011 - Karlovarský kraj\Parkovací plochy U Řezníka\"/>
    </mc:Choice>
  </mc:AlternateContent>
  <bookViews>
    <workbookView xWindow="0" yWindow="0" windowWidth="28800" windowHeight="11700" activeTab="1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Pol'!$A$1:$U$115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5" i="12" l="1"/>
  <c r="F39" i="1" s="1"/>
  <c r="F40" i="1" s="1"/>
  <c r="BA75" i="12"/>
  <c r="F9" i="12"/>
  <c r="G9" i="12" s="1"/>
  <c r="I9" i="12"/>
  <c r="K9" i="12"/>
  <c r="O9" i="12"/>
  <c r="Q9" i="12"/>
  <c r="U9" i="12"/>
  <c r="F10" i="12"/>
  <c r="G10" i="12" s="1"/>
  <c r="M10" i="12" s="1"/>
  <c r="I10" i="12"/>
  <c r="K10" i="12"/>
  <c r="O10" i="12"/>
  <c r="Q10" i="12"/>
  <c r="U10" i="12"/>
  <c r="F11" i="12"/>
  <c r="G11" i="12" s="1"/>
  <c r="M11" i="12" s="1"/>
  <c r="I11" i="12"/>
  <c r="K11" i="12"/>
  <c r="O11" i="12"/>
  <c r="Q11" i="12"/>
  <c r="U11" i="12"/>
  <c r="F12" i="12"/>
  <c r="G12" i="12" s="1"/>
  <c r="M12" i="12" s="1"/>
  <c r="I12" i="12"/>
  <c r="K12" i="12"/>
  <c r="O12" i="12"/>
  <c r="Q12" i="12"/>
  <c r="U12" i="12"/>
  <c r="F13" i="12"/>
  <c r="G13" i="12"/>
  <c r="M13" i="12" s="1"/>
  <c r="I13" i="12"/>
  <c r="K13" i="12"/>
  <c r="O13" i="12"/>
  <c r="Q13" i="12"/>
  <c r="U13" i="12"/>
  <c r="F14" i="12"/>
  <c r="G14" i="12" s="1"/>
  <c r="M14" i="12" s="1"/>
  <c r="I14" i="12"/>
  <c r="K14" i="12"/>
  <c r="O14" i="12"/>
  <c r="Q14" i="12"/>
  <c r="U14" i="12"/>
  <c r="F15" i="12"/>
  <c r="G15" i="12"/>
  <c r="M15" i="12" s="1"/>
  <c r="I15" i="12"/>
  <c r="K15" i="12"/>
  <c r="O15" i="12"/>
  <c r="Q15" i="12"/>
  <c r="U15" i="12"/>
  <c r="F16" i="12"/>
  <c r="G16" i="12" s="1"/>
  <c r="M16" i="12" s="1"/>
  <c r="I16" i="12"/>
  <c r="K16" i="12"/>
  <c r="O16" i="12"/>
  <c r="Q16" i="12"/>
  <c r="U16" i="12"/>
  <c r="F17" i="12"/>
  <c r="G17" i="12" s="1"/>
  <c r="M17" i="12" s="1"/>
  <c r="I17" i="12"/>
  <c r="K17" i="12"/>
  <c r="O17" i="12"/>
  <c r="Q17" i="12"/>
  <c r="U17" i="12"/>
  <c r="F18" i="12"/>
  <c r="G18" i="12" s="1"/>
  <c r="M18" i="12" s="1"/>
  <c r="I18" i="12"/>
  <c r="K18" i="12"/>
  <c r="O18" i="12"/>
  <c r="Q18" i="12"/>
  <c r="U18" i="12"/>
  <c r="F19" i="12"/>
  <c r="G19" i="12" s="1"/>
  <c r="M19" i="12" s="1"/>
  <c r="I19" i="12"/>
  <c r="K19" i="12"/>
  <c r="O19" i="12"/>
  <c r="Q19" i="12"/>
  <c r="U19" i="12"/>
  <c r="F20" i="12"/>
  <c r="G20" i="12" s="1"/>
  <c r="M20" i="12" s="1"/>
  <c r="I20" i="12"/>
  <c r="K20" i="12"/>
  <c r="O20" i="12"/>
  <c r="Q20" i="12"/>
  <c r="U20" i="12"/>
  <c r="F21" i="12"/>
  <c r="G21" i="12"/>
  <c r="M21" i="12" s="1"/>
  <c r="I21" i="12"/>
  <c r="K21" i="12"/>
  <c r="O21" i="12"/>
  <c r="Q21" i="12"/>
  <c r="U21" i="12"/>
  <c r="F22" i="12"/>
  <c r="G22" i="12" s="1"/>
  <c r="M22" i="12" s="1"/>
  <c r="I22" i="12"/>
  <c r="K22" i="12"/>
  <c r="O22" i="12"/>
  <c r="Q22" i="12"/>
  <c r="U22" i="12"/>
  <c r="F23" i="12"/>
  <c r="G23" i="12" s="1"/>
  <c r="M23" i="12" s="1"/>
  <c r="I23" i="12"/>
  <c r="K23" i="12"/>
  <c r="O23" i="12"/>
  <c r="Q23" i="12"/>
  <c r="U23" i="12"/>
  <c r="F24" i="12"/>
  <c r="G24" i="12" s="1"/>
  <c r="M24" i="12" s="1"/>
  <c r="I24" i="12"/>
  <c r="K24" i="12"/>
  <c r="O24" i="12"/>
  <c r="Q24" i="12"/>
  <c r="U24" i="12"/>
  <c r="F25" i="12"/>
  <c r="G25" i="12" s="1"/>
  <c r="M25" i="12" s="1"/>
  <c r="I25" i="12"/>
  <c r="K25" i="12"/>
  <c r="O25" i="12"/>
  <c r="Q25" i="12"/>
  <c r="U25" i="12"/>
  <c r="F27" i="12"/>
  <c r="G27" i="12" s="1"/>
  <c r="I27" i="12"/>
  <c r="K27" i="12"/>
  <c r="O27" i="12"/>
  <c r="O26" i="12" s="1"/>
  <c r="Q27" i="12"/>
  <c r="U27" i="12"/>
  <c r="F28" i="12"/>
  <c r="G28" i="12" s="1"/>
  <c r="M28" i="12" s="1"/>
  <c r="I28" i="12"/>
  <c r="K28" i="12"/>
  <c r="O28" i="12"/>
  <c r="Q28" i="12"/>
  <c r="U28" i="12"/>
  <c r="F29" i="12"/>
  <c r="G29" i="12" s="1"/>
  <c r="M29" i="12" s="1"/>
  <c r="I29" i="12"/>
  <c r="K29" i="12"/>
  <c r="O29" i="12"/>
  <c r="Q29" i="12"/>
  <c r="U29" i="12"/>
  <c r="F30" i="12"/>
  <c r="G30" i="12" s="1"/>
  <c r="M30" i="12" s="1"/>
  <c r="I30" i="12"/>
  <c r="K30" i="12"/>
  <c r="O30" i="12"/>
  <c r="Q30" i="12"/>
  <c r="U30" i="12"/>
  <c r="F31" i="12"/>
  <c r="G31" i="12" s="1"/>
  <c r="M31" i="12" s="1"/>
  <c r="I31" i="12"/>
  <c r="K31" i="12"/>
  <c r="O31" i="12"/>
  <c r="Q31" i="12"/>
  <c r="U31" i="12"/>
  <c r="F32" i="12"/>
  <c r="G32" i="12" s="1"/>
  <c r="M32" i="12" s="1"/>
  <c r="I32" i="12"/>
  <c r="K32" i="12"/>
  <c r="O32" i="12"/>
  <c r="Q32" i="12"/>
  <c r="U32" i="12"/>
  <c r="F33" i="12"/>
  <c r="G33" i="12" s="1"/>
  <c r="M33" i="12" s="1"/>
  <c r="I33" i="12"/>
  <c r="K33" i="12"/>
  <c r="O33" i="12"/>
  <c r="Q33" i="12"/>
  <c r="U33" i="12"/>
  <c r="F34" i="12"/>
  <c r="G34" i="12" s="1"/>
  <c r="M34" i="12" s="1"/>
  <c r="I34" i="12"/>
  <c r="K34" i="12"/>
  <c r="O34" i="12"/>
  <c r="Q34" i="12"/>
  <c r="U34" i="12"/>
  <c r="F35" i="12"/>
  <c r="G35" i="12" s="1"/>
  <c r="M35" i="12" s="1"/>
  <c r="I35" i="12"/>
  <c r="K35" i="12"/>
  <c r="O35" i="12"/>
  <c r="Q35" i="12"/>
  <c r="U35" i="12"/>
  <c r="F36" i="12"/>
  <c r="G36" i="12"/>
  <c r="M36" i="12" s="1"/>
  <c r="I36" i="12"/>
  <c r="K36" i="12"/>
  <c r="O36" i="12"/>
  <c r="Q36" i="12"/>
  <c r="U36" i="12"/>
  <c r="F38" i="12"/>
  <c r="G38" i="12"/>
  <c r="M38" i="12" s="1"/>
  <c r="I38" i="12"/>
  <c r="I37" i="12" s="1"/>
  <c r="G51" i="1" s="1"/>
  <c r="I51" i="1" s="1"/>
  <c r="K38" i="12"/>
  <c r="O38" i="12"/>
  <c r="Q38" i="12"/>
  <c r="U38" i="12"/>
  <c r="F39" i="12"/>
  <c r="G39" i="12" s="1"/>
  <c r="G37" i="12" s="1"/>
  <c r="I39" i="12"/>
  <c r="K39" i="12"/>
  <c r="K37" i="12" s="1"/>
  <c r="H51" i="1" s="1"/>
  <c r="O39" i="12"/>
  <c r="Q39" i="12"/>
  <c r="U39" i="12"/>
  <c r="F40" i="12"/>
  <c r="G40" i="12"/>
  <c r="M40" i="12" s="1"/>
  <c r="I40" i="12"/>
  <c r="K40" i="12"/>
  <c r="O40" i="12"/>
  <c r="Q40" i="12"/>
  <c r="U40" i="12"/>
  <c r="F42" i="12"/>
  <c r="G42" i="12"/>
  <c r="M42" i="12" s="1"/>
  <c r="I42" i="12"/>
  <c r="K42" i="12"/>
  <c r="O42" i="12"/>
  <c r="Q42" i="12"/>
  <c r="U42" i="12"/>
  <c r="F43" i="12"/>
  <c r="G43" i="12" s="1"/>
  <c r="I43" i="12"/>
  <c r="K43" i="12"/>
  <c r="O43" i="12"/>
  <c r="Q43" i="12"/>
  <c r="U43" i="12"/>
  <c r="F44" i="12"/>
  <c r="G44" i="12" s="1"/>
  <c r="M44" i="12" s="1"/>
  <c r="I44" i="12"/>
  <c r="K44" i="12"/>
  <c r="O44" i="12"/>
  <c r="Q44" i="12"/>
  <c r="U44" i="12"/>
  <c r="F45" i="12"/>
  <c r="G45" i="12"/>
  <c r="M45" i="12" s="1"/>
  <c r="I45" i="12"/>
  <c r="K45" i="12"/>
  <c r="O45" i="12"/>
  <c r="Q45" i="12"/>
  <c r="U45" i="12"/>
  <c r="F46" i="12"/>
  <c r="G46" i="12" s="1"/>
  <c r="M46" i="12" s="1"/>
  <c r="I46" i="12"/>
  <c r="K46" i="12"/>
  <c r="O46" i="12"/>
  <c r="Q46" i="12"/>
  <c r="U46" i="12"/>
  <c r="F47" i="12"/>
  <c r="G47" i="12"/>
  <c r="M47" i="12" s="1"/>
  <c r="I47" i="12"/>
  <c r="K47" i="12"/>
  <c r="O47" i="12"/>
  <c r="Q47" i="12"/>
  <c r="U47" i="12"/>
  <c r="F48" i="12"/>
  <c r="G48" i="12"/>
  <c r="M48" i="12" s="1"/>
  <c r="I48" i="12"/>
  <c r="K48" i="12"/>
  <c r="O48" i="12"/>
  <c r="Q48" i="12"/>
  <c r="U48" i="12"/>
  <c r="F49" i="12"/>
  <c r="G49" i="12" s="1"/>
  <c r="M49" i="12" s="1"/>
  <c r="I49" i="12"/>
  <c r="K49" i="12"/>
  <c r="O49" i="12"/>
  <c r="Q49" i="12"/>
  <c r="U49" i="12"/>
  <c r="F51" i="12"/>
  <c r="G51" i="12" s="1"/>
  <c r="I51" i="12"/>
  <c r="K51" i="12"/>
  <c r="K50" i="12" s="1"/>
  <c r="H53" i="1" s="1"/>
  <c r="O51" i="12"/>
  <c r="Q51" i="12"/>
  <c r="U51" i="12"/>
  <c r="F52" i="12"/>
  <c r="G52" i="12"/>
  <c r="I52" i="12"/>
  <c r="K52" i="12"/>
  <c r="M52" i="12"/>
  <c r="O52" i="12"/>
  <c r="Q52" i="12"/>
  <c r="U52" i="12"/>
  <c r="F53" i="12"/>
  <c r="G53" i="12"/>
  <c r="M53" i="12" s="1"/>
  <c r="I53" i="12"/>
  <c r="K53" i="12"/>
  <c r="O53" i="12"/>
  <c r="Q53" i="12"/>
  <c r="U53" i="12"/>
  <c r="F54" i="12"/>
  <c r="G54" i="12" s="1"/>
  <c r="M54" i="12" s="1"/>
  <c r="I54" i="12"/>
  <c r="K54" i="12"/>
  <c r="O54" i="12"/>
  <c r="Q54" i="12"/>
  <c r="U54" i="12"/>
  <c r="F55" i="12"/>
  <c r="G55" i="12" s="1"/>
  <c r="M55" i="12" s="1"/>
  <c r="I55" i="12"/>
  <c r="K55" i="12"/>
  <c r="O55" i="12"/>
  <c r="Q55" i="12"/>
  <c r="U55" i="12"/>
  <c r="G56" i="12"/>
  <c r="I56" i="12"/>
  <c r="G54" i="1" s="1"/>
  <c r="F57" i="12"/>
  <c r="G57" i="12"/>
  <c r="I57" i="12"/>
  <c r="K57" i="12"/>
  <c r="M57" i="12"/>
  <c r="O57" i="12"/>
  <c r="Q57" i="12"/>
  <c r="U57" i="12"/>
  <c r="F58" i="12"/>
  <c r="G58" i="12"/>
  <c r="I58" i="12"/>
  <c r="K58" i="12"/>
  <c r="M58" i="12"/>
  <c r="O58" i="12"/>
  <c r="Q58" i="12"/>
  <c r="U58" i="12"/>
  <c r="F59" i="12"/>
  <c r="G59" i="12"/>
  <c r="I59" i="12"/>
  <c r="K59" i="12"/>
  <c r="M59" i="12"/>
  <c r="O59" i="12"/>
  <c r="Q59" i="12"/>
  <c r="U59" i="12"/>
  <c r="F60" i="12"/>
  <c r="G60" i="12"/>
  <c r="I60" i="12"/>
  <c r="K60" i="12"/>
  <c r="M60" i="12"/>
  <c r="O60" i="12"/>
  <c r="Q60" i="12"/>
  <c r="U60" i="12"/>
  <c r="F62" i="12"/>
  <c r="G62" i="12" s="1"/>
  <c r="I62" i="12"/>
  <c r="K62" i="12"/>
  <c r="O62" i="12"/>
  <c r="Q62" i="12"/>
  <c r="U62" i="12"/>
  <c r="F63" i="12"/>
  <c r="G63" i="12" s="1"/>
  <c r="M63" i="12" s="1"/>
  <c r="I63" i="12"/>
  <c r="K63" i="12"/>
  <c r="O63" i="12"/>
  <c r="Q63" i="12"/>
  <c r="U63" i="12"/>
  <c r="F64" i="12"/>
  <c r="G64" i="12" s="1"/>
  <c r="M64" i="12" s="1"/>
  <c r="I64" i="12"/>
  <c r="K64" i="12"/>
  <c r="O64" i="12"/>
  <c r="Q64" i="12"/>
  <c r="U64" i="12"/>
  <c r="F65" i="12"/>
  <c r="G65" i="12" s="1"/>
  <c r="M65" i="12" s="1"/>
  <c r="I65" i="12"/>
  <c r="K65" i="12"/>
  <c r="O65" i="12"/>
  <c r="Q65" i="12"/>
  <c r="U65" i="12"/>
  <c r="F66" i="12"/>
  <c r="G66" i="12" s="1"/>
  <c r="M66" i="12" s="1"/>
  <c r="I66" i="12"/>
  <c r="K66" i="12"/>
  <c r="O66" i="12"/>
  <c r="Q66" i="12"/>
  <c r="U66" i="12"/>
  <c r="F67" i="12"/>
  <c r="G67" i="12" s="1"/>
  <c r="M67" i="12" s="1"/>
  <c r="I67" i="12"/>
  <c r="K67" i="12"/>
  <c r="O67" i="12"/>
  <c r="Q67" i="12"/>
  <c r="U67" i="12"/>
  <c r="F68" i="12"/>
  <c r="G68" i="12" s="1"/>
  <c r="M68" i="12" s="1"/>
  <c r="I68" i="12"/>
  <c r="K68" i="12"/>
  <c r="O68" i="12"/>
  <c r="Q68" i="12"/>
  <c r="U68" i="12"/>
  <c r="F69" i="12"/>
  <c r="G69" i="12" s="1"/>
  <c r="M69" i="12" s="1"/>
  <c r="I69" i="12"/>
  <c r="K69" i="12"/>
  <c r="O69" i="12"/>
  <c r="Q69" i="12"/>
  <c r="U69" i="12"/>
  <c r="F70" i="12"/>
  <c r="G70" i="12" s="1"/>
  <c r="M70" i="12" s="1"/>
  <c r="I70" i="12"/>
  <c r="K70" i="12"/>
  <c r="O70" i="12"/>
  <c r="Q70" i="12"/>
  <c r="U70" i="12"/>
  <c r="F71" i="12"/>
  <c r="G71" i="12" s="1"/>
  <c r="M71" i="12" s="1"/>
  <c r="I71" i="12"/>
  <c r="K71" i="12"/>
  <c r="O71" i="12"/>
  <c r="Q71" i="12"/>
  <c r="U71" i="12"/>
  <c r="F72" i="12"/>
  <c r="G72" i="12" s="1"/>
  <c r="M72" i="12" s="1"/>
  <c r="I72" i="12"/>
  <c r="K72" i="12"/>
  <c r="O72" i="12"/>
  <c r="Q72" i="12"/>
  <c r="U72" i="12"/>
  <c r="F73" i="12"/>
  <c r="G73" i="12" s="1"/>
  <c r="M73" i="12" s="1"/>
  <c r="I73" i="12"/>
  <c r="K73" i="12"/>
  <c r="O73" i="12"/>
  <c r="Q73" i="12"/>
  <c r="U73" i="12"/>
  <c r="F74" i="12"/>
  <c r="G74" i="12" s="1"/>
  <c r="M74" i="12" s="1"/>
  <c r="I74" i="12"/>
  <c r="K74" i="12"/>
  <c r="O74" i="12"/>
  <c r="Q74" i="12"/>
  <c r="U74" i="12"/>
  <c r="F76" i="12"/>
  <c r="G76" i="12" s="1"/>
  <c r="M76" i="12" s="1"/>
  <c r="I76" i="12"/>
  <c r="K76" i="12"/>
  <c r="O76" i="12"/>
  <c r="Q76" i="12"/>
  <c r="U76" i="12"/>
  <c r="F77" i="12"/>
  <c r="G77" i="12" s="1"/>
  <c r="M77" i="12" s="1"/>
  <c r="I77" i="12"/>
  <c r="K77" i="12"/>
  <c r="O77" i="12"/>
  <c r="Q77" i="12"/>
  <c r="U77" i="12"/>
  <c r="F78" i="12"/>
  <c r="G78" i="12" s="1"/>
  <c r="M78" i="12" s="1"/>
  <c r="I78" i="12"/>
  <c r="K78" i="12"/>
  <c r="O78" i="12"/>
  <c r="Q78" i="12"/>
  <c r="U78" i="12"/>
  <c r="F79" i="12"/>
  <c r="G79" i="12" s="1"/>
  <c r="M79" i="12" s="1"/>
  <c r="I79" i="12"/>
  <c r="K79" i="12"/>
  <c r="O79" i="12"/>
  <c r="Q79" i="12"/>
  <c r="U79" i="12"/>
  <c r="F80" i="12"/>
  <c r="G80" i="12" s="1"/>
  <c r="M80" i="12" s="1"/>
  <c r="I80" i="12"/>
  <c r="K80" i="12"/>
  <c r="O80" i="12"/>
  <c r="Q80" i="12"/>
  <c r="U80" i="12"/>
  <c r="F81" i="12"/>
  <c r="G81" i="12" s="1"/>
  <c r="M81" i="12" s="1"/>
  <c r="I81" i="12"/>
  <c r="K81" i="12"/>
  <c r="O81" i="12"/>
  <c r="Q81" i="12"/>
  <c r="U81" i="12"/>
  <c r="F82" i="12"/>
  <c r="G82" i="12" s="1"/>
  <c r="M82" i="12" s="1"/>
  <c r="I82" i="12"/>
  <c r="K82" i="12"/>
  <c r="O82" i="12"/>
  <c r="Q82" i="12"/>
  <c r="U82" i="12"/>
  <c r="F83" i="12"/>
  <c r="G83" i="12" s="1"/>
  <c r="M83" i="12" s="1"/>
  <c r="I83" i="12"/>
  <c r="K83" i="12"/>
  <c r="O83" i="12"/>
  <c r="Q83" i="12"/>
  <c r="U83" i="12"/>
  <c r="F84" i="12"/>
  <c r="G84" i="12" s="1"/>
  <c r="M84" i="12" s="1"/>
  <c r="I84" i="12"/>
  <c r="K84" i="12"/>
  <c r="O84" i="12"/>
  <c r="Q84" i="12"/>
  <c r="U84" i="12"/>
  <c r="F85" i="12"/>
  <c r="G85" i="12" s="1"/>
  <c r="M85" i="12" s="1"/>
  <c r="I85" i="12"/>
  <c r="K85" i="12"/>
  <c r="O85" i="12"/>
  <c r="Q85" i="12"/>
  <c r="U85" i="12"/>
  <c r="F86" i="12"/>
  <c r="G86" i="12" s="1"/>
  <c r="M86" i="12" s="1"/>
  <c r="I86" i="12"/>
  <c r="K86" i="12"/>
  <c r="O86" i="12"/>
  <c r="Q86" i="12"/>
  <c r="U86" i="12"/>
  <c r="F87" i="12"/>
  <c r="G87" i="12" s="1"/>
  <c r="M87" i="12" s="1"/>
  <c r="I87" i="12"/>
  <c r="K87" i="12"/>
  <c r="O87" i="12"/>
  <c r="Q87" i="12"/>
  <c r="U87" i="12"/>
  <c r="F88" i="12"/>
  <c r="G88" i="12" s="1"/>
  <c r="M88" i="12" s="1"/>
  <c r="I88" i="12"/>
  <c r="K88" i="12"/>
  <c r="O88" i="12"/>
  <c r="Q88" i="12"/>
  <c r="U88" i="12"/>
  <c r="F89" i="12"/>
  <c r="G89" i="12" s="1"/>
  <c r="M89" i="12" s="1"/>
  <c r="I89" i="12"/>
  <c r="K89" i="12"/>
  <c r="O89" i="12"/>
  <c r="Q89" i="12"/>
  <c r="U89" i="12"/>
  <c r="F90" i="12"/>
  <c r="G90" i="12" s="1"/>
  <c r="M90" i="12" s="1"/>
  <c r="I90" i="12"/>
  <c r="K90" i="12"/>
  <c r="O90" i="12"/>
  <c r="Q90" i="12"/>
  <c r="U90" i="12"/>
  <c r="F91" i="12"/>
  <c r="G91" i="12" s="1"/>
  <c r="M91" i="12" s="1"/>
  <c r="I91" i="12"/>
  <c r="K91" i="12"/>
  <c r="O91" i="12"/>
  <c r="Q91" i="12"/>
  <c r="U91" i="12"/>
  <c r="F92" i="12"/>
  <c r="G92" i="12" s="1"/>
  <c r="M92" i="12" s="1"/>
  <c r="I92" i="12"/>
  <c r="K92" i="12"/>
  <c r="O92" i="12"/>
  <c r="Q92" i="12"/>
  <c r="U92" i="12"/>
  <c r="F93" i="12"/>
  <c r="G93" i="12" s="1"/>
  <c r="M93" i="12" s="1"/>
  <c r="I93" i="12"/>
  <c r="K93" i="12"/>
  <c r="O93" i="12"/>
  <c r="Q93" i="12"/>
  <c r="U93" i="12"/>
  <c r="F94" i="12"/>
  <c r="G94" i="12" s="1"/>
  <c r="M94" i="12" s="1"/>
  <c r="I94" i="12"/>
  <c r="K94" i="12"/>
  <c r="O94" i="12"/>
  <c r="Q94" i="12"/>
  <c r="U94" i="12"/>
  <c r="F95" i="12"/>
  <c r="G95" i="12" s="1"/>
  <c r="M95" i="12" s="1"/>
  <c r="I95" i="12"/>
  <c r="K95" i="12"/>
  <c r="O95" i="12"/>
  <c r="Q95" i="12"/>
  <c r="U95" i="12"/>
  <c r="F96" i="12"/>
  <c r="G96" i="12" s="1"/>
  <c r="M96" i="12" s="1"/>
  <c r="I96" i="12"/>
  <c r="K96" i="12"/>
  <c r="O96" i="12"/>
  <c r="Q96" i="12"/>
  <c r="U96" i="12"/>
  <c r="F97" i="12"/>
  <c r="G97" i="12" s="1"/>
  <c r="M97" i="12" s="1"/>
  <c r="I97" i="12"/>
  <c r="K97" i="12"/>
  <c r="O97" i="12"/>
  <c r="Q97" i="12"/>
  <c r="U97" i="12"/>
  <c r="F98" i="12"/>
  <c r="G98" i="12" s="1"/>
  <c r="M98" i="12" s="1"/>
  <c r="I98" i="12"/>
  <c r="K98" i="12"/>
  <c r="O98" i="12"/>
  <c r="Q98" i="12"/>
  <c r="U98" i="12"/>
  <c r="F99" i="12"/>
  <c r="G99" i="12" s="1"/>
  <c r="M99" i="12" s="1"/>
  <c r="I99" i="12"/>
  <c r="K99" i="12"/>
  <c r="O99" i="12"/>
  <c r="Q99" i="12"/>
  <c r="U99" i="12"/>
  <c r="F100" i="12"/>
  <c r="G100" i="12" s="1"/>
  <c r="M100" i="12" s="1"/>
  <c r="I100" i="12"/>
  <c r="K100" i="12"/>
  <c r="O100" i="12"/>
  <c r="Q100" i="12"/>
  <c r="U100" i="12"/>
  <c r="F101" i="12"/>
  <c r="G101" i="12" s="1"/>
  <c r="M101" i="12" s="1"/>
  <c r="I101" i="12"/>
  <c r="K101" i="12"/>
  <c r="O101" i="12"/>
  <c r="Q101" i="12"/>
  <c r="U101" i="12"/>
  <c r="F102" i="12"/>
  <c r="G102" i="12" s="1"/>
  <c r="M102" i="12" s="1"/>
  <c r="I102" i="12"/>
  <c r="K102" i="12"/>
  <c r="O102" i="12"/>
  <c r="Q102" i="12"/>
  <c r="U102" i="12"/>
  <c r="F103" i="12"/>
  <c r="G103" i="12" s="1"/>
  <c r="M103" i="12" s="1"/>
  <c r="I103" i="12"/>
  <c r="K103" i="12"/>
  <c r="O103" i="12"/>
  <c r="Q103" i="12"/>
  <c r="U103" i="12"/>
  <c r="I20" i="1"/>
  <c r="G20" i="1"/>
  <c r="E20" i="1"/>
  <c r="I18" i="1"/>
  <c r="G18" i="1"/>
  <c r="E18" i="1"/>
  <c r="AZ43" i="1"/>
  <c r="G27" i="1"/>
  <c r="J28" i="1"/>
  <c r="J26" i="1"/>
  <c r="G38" i="1"/>
  <c r="F38" i="1"/>
  <c r="H32" i="1"/>
  <c r="J23" i="1"/>
  <c r="J24" i="1"/>
  <c r="J25" i="1"/>
  <c r="J27" i="1"/>
  <c r="E24" i="1"/>
  <c r="E26" i="1"/>
  <c r="M62" i="12" l="1"/>
  <c r="G61" i="12"/>
  <c r="M43" i="12"/>
  <c r="G41" i="12"/>
  <c r="E19" i="1"/>
  <c r="M61" i="12"/>
  <c r="M9" i="12"/>
  <c r="M8" i="12" s="1"/>
  <c r="AD105" i="12"/>
  <c r="G39" i="1" s="1"/>
  <c r="M51" i="12"/>
  <c r="M50" i="12" s="1"/>
  <c r="G50" i="12"/>
  <c r="K61" i="12"/>
  <c r="H55" i="1" s="1"/>
  <c r="G17" i="1" s="1"/>
  <c r="M56" i="12"/>
  <c r="K8" i="12"/>
  <c r="H49" i="1" s="1"/>
  <c r="I61" i="12"/>
  <c r="G55" i="1" s="1"/>
  <c r="K56" i="12"/>
  <c r="H54" i="1" s="1"/>
  <c r="G19" i="1" s="1"/>
  <c r="I50" i="12"/>
  <c r="G53" i="1" s="1"/>
  <c r="I53" i="1" s="1"/>
  <c r="O41" i="12"/>
  <c r="K41" i="12"/>
  <c r="H52" i="1" s="1"/>
  <c r="K26" i="12"/>
  <c r="H50" i="1" s="1"/>
  <c r="I8" i="12"/>
  <c r="G49" i="1" s="1"/>
  <c r="I26" i="12"/>
  <c r="G50" i="1" s="1"/>
  <c r="I41" i="12"/>
  <c r="G52" i="1" s="1"/>
  <c r="U61" i="12"/>
  <c r="U37" i="12"/>
  <c r="U8" i="12"/>
  <c r="Q61" i="12"/>
  <c r="U56" i="12"/>
  <c r="U50" i="12"/>
  <c r="Q37" i="12"/>
  <c r="Q8" i="12"/>
  <c r="O61" i="12"/>
  <c r="Q56" i="12"/>
  <c r="Q50" i="12"/>
  <c r="U41" i="12"/>
  <c r="O37" i="12"/>
  <c r="U26" i="12"/>
  <c r="O8" i="12"/>
  <c r="O56" i="12"/>
  <c r="O50" i="12"/>
  <c r="Q41" i="12"/>
  <c r="Q26" i="12"/>
  <c r="G23" i="1"/>
  <c r="M27" i="12"/>
  <c r="M26" i="12" s="1"/>
  <c r="G26" i="12"/>
  <c r="G8" i="12"/>
  <c r="M41" i="12"/>
  <c r="M39" i="12"/>
  <c r="M37" i="12" s="1"/>
  <c r="I52" i="1" l="1"/>
  <c r="I55" i="1"/>
  <c r="I17" i="1" s="1"/>
  <c r="E17" i="1"/>
  <c r="I50" i="1"/>
  <c r="H56" i="1"/>
  <c r="G16" i="1"/>
  <c r="G21" i="1" s="1"/>
  <c r="I54" i="1"/>
  <c r="I19" i="1" s="1"/>
  <c r="G105" i="12"/>
  <c r="G56" i="1"/>
  <c r="I49" i="1"/>
  <c r="E16" i="1"/>
  <c r="E21" i="1" s="1"/>
  <c r="G40" i="1"/>
  <c r="H39" i="1"/>
  <c r="G24" i="1"/>
  <c r="H40" i="1" l="1"/>
  <c r="I39" i="1"/>
  <c r="I40" i="1" s="1"/>
  <c r="I56" i="1"/>
  <c r="I16" i="1"/>
  <c r="I21" i="1" s="1"/>
  <c r="G25" i="1"/>
  <c r="G26" i="1" s="1"/>
  <c r="G28" i="1"/>
  <c r="J39" i="1"/>
  <c r="J40" i="1" l="1"/>
  <c r="G29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<sst xmlns="http://schemas.openxmlformats.org/spreadsheetml/2006/main" count="529" uniqueCount="267">
  <si>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</si>
  <si>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</si>
  <si>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</si>
  <si>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</si>
  <si>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</si>
  <si>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</si>
  <si>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</si>
  <si>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</si>
  <si>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</si>
  <si>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</si>
  <si>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</si>
  <si>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</si>
  <si>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</si>
  <si>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</si>
  <si>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</si>
  <si>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</si>
  <si>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</si>
  <si>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</si>
  <si>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</si>
  <si>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</si>
  <si>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</si>
  <si>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</si>
  <si>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</si>
  <si>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</si>
  <si>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</si>
  <si>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</si>
  <si>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</si>
  <si>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</si>
  <si>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</si>
  <si>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</si>
  <si>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</si>
  <si>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</si>
  <si>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</si>
  <si>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</si>
  <si>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</si>
  <si>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</si>
  <si>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</si>
  <si>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</si>
  <si>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</si>
  <si>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</si>
  <si>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</si>
  <si>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</si>
  <si>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</si>
  <si>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Nové Sedlo</t>
  </si>
  <si>
    <t>Rozpočet:</t>
  </si>
  <si>
    <t>Misto</t>
  </si>
  <si>
    <t>Odbor investic</t>
  </si>
  <si>
    <t>Parkovací místa "U řezníka" u č.p. 382 Nové Sedlo</t>
  </si>
  <si>
    <t>Město Nové Sedlo</t>
  </si>
  <si>
    <t xml:space="preserve">Masarykova 502 </t>
  </si>
  <si>
    <t>357 34</t>
  </si>
  <si>
    <t>Rozpočet</t>
  </si>
  <si>
    <t>Celkem za stavbu</t>
  </si>
  <si>
    <t>CZK</t>
  </si>
  <si>
    <t xml:space="preserve">Popis rozpočtu:  - </t>
  </si>
  <si>
    <t>Parkoviště, chodník, úprava oplocení areálu školy, výsadba zeleně</t>
  </si>
  <si>
    <t>Rekapitulace dílů</t>
  </si>
  <si>
    <t>Typ dílu</t>
  </si>
  <si>
    <t>1</t>
  </si>
  <si>
    <t>Zemní práce</t>
  </si>
  <si>
    <t>5</t>
  </si>
  <si>
    <t>Komunikace</t>
  </si>
  <si>
    <t>91</t>
  </si>
  <si>
    <t>Doplňující práce na komunikaci</t>
  </si>
  <si>
    <t>96</t>
  </si>
  <si>
    <t>Bourání konstrukcí</t>
  </si>
  <si>
    <t>99</t>
  </si>
  <si>
    <t>Staveništní přesun hmot</t>
  </si>
  <si>
    <t>VN</t>
  </si>
  <si>
    <t>184</t>
  </si>
  <si>
    <t>Výsadba dřevin a keřů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</si>
  <si>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</si>
  <si>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</si>
  <si>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</si>
  <si>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</si>
  <si>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</si>
  <si>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</si>
  <si>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</si>
  <si>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</si>
  <si>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</si>
  <si>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</si>
  <si>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</si>
  <si>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</si>
  <si>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</si>
  <si>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</si>
  <si>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</si>
  <si>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</si>
  <si>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</si>
  <si>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</si>
  <si>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</si>
  <si>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</si>
  <si>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</si>
  <si>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</si>
  <si>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</si>
  <si>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</si>
  <si>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</si>
  <si>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</si>
  <si>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</si>
  <si>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</si>
  <si>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111201101R00</t>
  </si>
  <si>
    <t>Odstranění křovin i s kořeny na ploše do 1000 m2</t>
  </si>
  <si>
    <t>m2</t>
  </si>
  <si>
    <t>POL1_0</t>
  </si>
  <si>
    <t>162301501R00</t>
  </si>
  <si>
    <t>Vodorovné přemístění křovin do  5000 m</t>
  </si>
  <si>
    <t>112100001RAA</t>
  </si>
  <si>
    <t>Kácení stromů do 500 mm a odstranění pařezů, včetně odvozu</t>
  </si>
  <si>
    <t>kus</t>
  </si>
  <si>
    <t>111251111R00</t>
  </si>
  <si>
    <t xml:space="preserve">Drcení ořezaných větví průměru do 10 cm strojně, s odvozem dřevní drtě do 20 km a se složením </t>
  </si>
  <si>
    <t>m3</t>
  </si>
  <si>
    <t>111202118R00</t>
  </si>
  <si>
    <t>Odfrézování pařezu, dřevina měkká, hl.20, D 80 cm</t>
  </si>
  <si>
    <t>121101102R00</t>
  </si>
  <si>
    <t>Sejmutí ornice s přemístěním přes 50 do 100 m</t>
  </si>
  <si>
    <t>181300012RA0</t>
  </si>
  <si>
    <t>Rozprostření ornice v rovině tloušťka 20 cm</t>
  </si>
  <si>
    <t>122301101R00</t>
  </si>
  <si>
    <t>Odkopávky nezapažené v hor. 4 do 100 m3</t>
  </si>
  <si>
    <t>122301109R00</t>
  </si>
  <si>
    <t>Příplatek za lepivost - odkopávky v hor. 4</t>
  </si>
  <si>
    <t>162701102R00</t>
  </si>
  <si>
    <t>Vodorovné přemístění výkopku z hor.1-4 do 7000 m</t>
  </si>
  <si>
    <t>162100010RAC</t>
  </si>
  <si>
    <t>Vodorovné přemístění výkopku, příplatek za každých dalších 10 km</t>
  </si>
  <si>
    <t>139601103R00</t>
  </si>
  <si>
    <t>Ruční výkop jam v hornině tř. 4, pro sloupky oplocení</t>
  </si>
  <si>
    <t>162201102R00</t>
  </si>
  <si>
    <t>Vodorovné přemístění výkopku z hor.1-4 do 50 m</t>
  </si>
  <si>
    <t>182951112RT3</t>
  </si>
  <si>
    <t>Položení netkané textilie včetně upevnění, včetně dodávky netkané zahradnické textilie a skob</t>
  </si>
  <si>
    <t>181102302R00</t>
  </si>
  <si>
    <t>Úprava pláně násypem kameniva bez zhutnění</t>
  </si>
  <si>
    <t>58333665R</t>
  </si>
  <si>
    <t>Kamenivo  těžené frakce 22-32 kačírek praný, volně ložený</t>
  </si>
  <si>
    <t>POL3_0</t>
  </si>
  <si>
    <t>119000002RA0</t>
  </si>
  <si>
    <t>Dočasné zajištění kabelů ve výkopu</t>
  </si>
  <si>
    <t>m</t>
  </si>
  <si>
    <t>916661111RT3</t>
  </si>
  <si>
    <t>Osazení park. obrubníků do lože z C 12/15 s opěrou, včetně obrubníku 80x250x500 mm</t>
  </si>
  <si>
    <t>917862111RT5</t>
  </si>
  <si>
    <t>Osazení stojat.obrub.bet.s opěrou do lože z C12/15, včetně obrubníku ABO 100/10/25</t>
  </si>
  <si>
    <t>918101111R00</t>
  </si>
  <si>
    <t>Lože pod obrubníky nebo obruby dlažeb z C 12/15</t>
  </si>
  <si>
    <t>591100020RAA</t>
  </si>
  <si>
    <t>Chodník z dlažby zámkové, podklad štěrkodrť, dlažba přírodní tloušťka 6 cm</t>
  </si>
  <si>
    <t>591050020RA0</t>
  </si>
  <si>
    <t>Komunikace z dlažby zámkové, podklad štěrkopísek</t>
  </si>
  <si>
    <t>460650011RT2</t>
  </si>
  <si>
    <t>Podkladová vrstva ze štěrku tl.25 cm, ze štěrkodrti tl. 25 cm</t>
  </si>
  <si>
    <t>568111111R00</t>
  </si>
  <si>
    <t>Zřízení vrstvy z geotextilie skl.do 1:5, š.do 10 m</t>
  </si>
  <si>
    <t>575191111R00</t>
  </si>
  <si>
    <t>Makadam živičný vsypný, kamenivo + asfalt 10 cm, (doasfaltování k obrubě)</t>
  </si>
  <si>
    <t>599000010RA0</t>
  </si>
  <si>
    <t>Oprava asfaltové komunikace, po výstavbě</t>
  </si>
  <si>
    <t>67352007R</t>
  </si>
  <si>
    <t>Geotextilie netkaná PK-Nontex PET 600 g/m2</t>
  </si>
  <si>
    <t>914001121RT6</t>
  </si>
  <si>
    <t>Osaz.svislé dopr.značky a sloupku,Al patka, základ, včetně dodávky sloupku a značky</t>
  </si>
  <si>
    <t>915701111R00</t>
  </si>
  <si>
    <t>Zřízení vodorovného značení z nátěr.hmot tl.do 3mm</t>
  </si>
  <si>
    <t>915711111RU1</t>
  </si>
  <si>
    <t>Vodorovné značení dělicích čar 12 cm střík.barvou, barva bílá</t>
  </si>
  <si>
    <t>919735113R00</t>
  </si>
  <si>
    <t>Řezání stávajícího živičného krytu tl. 10 - 15 cm</t>
  </si>
  <si>
    <t>460030073RT3</t>
  </si>
  <si>
    <t>Bourání živičných povrchů tl. vrstvy 10 - 15 cm, v ploše nad 10 m2</t>
  </si>
  <si>
    <t>962052211R00</t>
  </si>
  <si>
    <t>Bourání zdiva železobetonového nadzákladového</t>
  </si>
  <si>
    <t>961044111R00</t>
  </si>
  <si>
    <t>Bourání základů z betonu prostého</t>
  </si>
  <si>
    <t>979082111R00</t>
  </si>
  <si>
    <t>Vnitrostaveništní doprava suti do 10 m</t>
  </si>
  <si>
    <t>t</t>
  </si>
  <si>
    <t>979083117R00</t>
  </si>
  <si>
    <t>Vodorovné přemístění suti na skládku do 6000 m</t>
  </si>
  <si>
    <t>979093111R00</t>
  </si>
  <si>
    <t>Uložení suti na skládku bez zhutnění</t>
  </si>
  <si>
    <t>979990261R00</t>
  </si>
  <si>
    <t>Poplatek za uložení asfalt,. směsi obsahující dehet</t>
  </si>
  <si>
    <t>998225111R00</t>
  </si>
  <si>
    <t>Přesun hmot, pozemní komunikace, kryt živičný</t>
  </si>
  <si>
    <t>998225195R00</t>
  </si>
  <si>
    <t>Přesun hmot, komunik. živičné, přípl. dalších 5 km</t>
  </si>
  <si>
    <t>998223011R00</t>
  </si>
  <si>
    <t>Přesun hmot, pozemní komunikace, kryt dlážděný</t>
  </si>
  <si>
    <t>998223094R00</t>
  </si>
  <si>
    <t>Přesun hmot, komunikace dlážděné, příplatek 5 km</t>
  </si>
  <si>
    <t>998223091R00</t>
  </si>
  <si>
    <t>Přesun hmot, komunikace dlážděné, příplatek 1 km, Smolné Pece</t>
  </si>
  <si>
    <t>005211030R</t>
  </si>
  <si>
    <t xml:space="preserve">Dočasná dopravní opatření </t>
  </si>
  <si>
    <t>Soubor</t>
  </si>
  <si>
    <t>005241020R</t>
  </si>
  <si>
    <t xml:space="preserve">Geodetické zaměření skutečného provedení  </t>
  </si>
  <si>
    <t>005241010R</t>
  </si>
  <si>
    <t xml:space="preserve">Dokumentace skutečného provedení </t>
  </si>
  <si>
    <t>004111020R</t>
  </si>
  <si>
    <t xml:space="preserve">Vypracování geometrického plánu </t>
  </si>
  <si>
    <t>00572453R</t>
  </si>
  <si>
    <t>Směs travní sadová IV.- střední zátěž sušší PROFI, á 25 kg</t>
  </si>
  <si>
    <t>kg</t>
  </si>
  <si>
    <t>10311100R</t>
  </si>
  <si>
    <t>Rašelina zahradní a kompostová třídy I  VL</t>
  </si>
  <si>
    <t>28329910R</t>
  </si>
  <si>
    <t>Zavlažovací vak 55 l</t>
  </si>
  <si>
    <t>ks</t>
  </si>
  <si>
    <t>184802111R00</t>
  </si>
  <si>
    <t>Chemické oplevelení půdy před založením záhonu , postřikem naširoko, 2x opakováno</t>
  </si>
  <si>
    <t>181111111R00</t>
  </si>
  <si>
    <t>Plošná úprava terénu bez doplnění ornice</t>
  </si>
  <si>
    <t>Materiál</t>
  </si>
  <si>
    <t>Chemický přípravek - totální herbicid</t>
  </si>
  <si>
    <t>l</t>
  </si>
  <si>
    <t>183403114R00</t>
  </si>
  <si>
    <t>Obdělání půdy kultivátorováním v rovině</t>
  </si>
  <si>
    <t>183205111R00</t>
  </si>
  <si>
    <t>Založení záhonu pro výsadbu rostlin</t>
  </si>
  <si>
    <t>183101215</t>
  </si>
  <si>
    <t>Hloubení jamek pro vysazování rostlin s výměnou, půdy na 50%, do 0,40 m3</t>
  </si>
  <si>
    <t>184102115</t>
  </si>
  <si>
    <t>Výsadba dřeviny s balem  do předem vyhloubené, jamky se zalitím při průměru balu do 600 mm</t>
  </si>
  <si>
    <t>Vzrostlé listanté dřeviny, velikost 12/14, Malus 'Rudolph'</t>
  </si>
  <si>
    <t>184215133</t>
  </si>
  <si>
    <t>Ukotvení dřeviny třemi kůly</t>
  </si>
  <si>
    <t xml:space="preserve">3 kůly frézované délky 3m, průměr 6 cm a 9 příček,, spojovací materiál, </t>
  </si>
  <si>
    <t>kotvící páska či kokosový provaz</t>
  </si>
  <si>
    <t>POP</t>
  </si>
  <si>
    <t>184215413</t>
  </si>
  <si>
    <t>Zhotovení závlahové mísy</t>
  </si>
  <si>
    <t>Zhotovení ochranného nátěru kmene typu FlexSkin</t>
  </si>
  <si>
    <t>Ochranný nátěr kmene typu FlexSkin</t>
  </si>
  <si>
    <t>kpl</t>
  </si>
  <si>
    <t>184801121</t>
  </si>
  <si>
    <t>Ošetření vysazených dřevin soliterních</t>
  </si>
  <si>
    <t>183101114</t>
  </si>
  <si>
    <t>Hloubení jamek pro vysazování rostlin bez výměny, půdy, do 0,02 m3</t>
  </si>
  <si>
    <t>184102112</t>
  </si>
  <si>
    <t>Výsadba dřeviny s balem do 300 mm</t>
  </si>
  <si>
    <t>Výsadbový substrát</t>
  </si>
  <si>
    <t>184911421</t>
  </si>
  <si>
    <t>Mulčování vysazených rostlin při tl. mulče do 100, mm</t>
  </si>
  <si>
    <t>Projekt údržby dle metodiky a norem</t>
  </si>
  <si>
    <t>Vzrostlé listanté dřeviny, velikost 12/14, Malus Evereste</t>
  </si>
  <si>
    <t>Listnaté keře 40/50, Buddleia davidii 'Empire Blue'</t>
  </si>
  <si>
    <t xml:space="preserve">Listnaté keře 40/50, Cornus alba 'Sibirica Variegata' </t>
  </si>
  <si>
    <t xml:space="preserve">Listnaté keře 40/50, Deutzia scabra 'Plena' </t>
  </si>
  <si>
    <t>Listnaté keře 40/50, Forsythia x intermedia 'Lynwood'</t>
  </si>
  <si>
    <t>Listnaté keře 40/50, Hamamelis x intermedia 'Jelena'</t>
  </si>
  <si>
    <t>Listnaté keře 40/50, Hydrangea arborescens 'Grandiflora'</t>
  </si>
  <si>
    <t>Listnaté keře 40/50, Prunus laurocerasus 'Otto Luyken'</t>
  </si>
  <si>
    <t>Listnaté keře 40/50, Prunus laurocerasus 'Schipkaensis'</t>
  </si>
  <si>
    <t>Listnaté keře 40/50, Ribes alpinum</t>
  </si>
  <si>
    <t>Listnaté keře 40/50, Spiraea x cinerea 'Grefsheim'</t>
  </si>
  <si>
    <t>Listnaté keře 40/50, Spiraea x vanhouttei</t>
  </si>
  <si>
    <t>Listnaté keře 40/50, Syringa meyeri ´Palibin´</t>
  </si>
  <si>
    <t>Listnaté keře 40/50, Viburnum opulus 'Roseum'</t>
  </si>
  <si>
    <t>Listnaté keře 40/50, Weigela florida ´Bristol Ruby´</t>
  </si>
  <si>
    <t>Listnaté keře 40/50, Weigela florida ´Eva Rathke´</t>
  </si>
  <si>
    <t>Listnaté keře 40/50, Weigela florida 'Variegata'</t>
  </si>
  <si>
    <t>Mulč - mulčovací kůra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</si>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</sst>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9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8" fillId="0" borderId="0" xfId="0" applyFont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0" fontId="3" fillId="2" borderId="0" xfId="0" applyFont="1" applyFill="1" applyAlignment="1">
      <alignment horizontal="left" wrapTex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 applyProtection="1">
      <alignment horizontal="center"/>
    </xf>
    <xf numFmtId="0" fontId="0" fillId="0" borderId="0" xfId="0" applyProtection="1"/>
    <xf numFmtId="0" fontId="0" fillId="0" borderId="44" xfId="0" applyFont="1" applyBorder="1" applyAlignment="1" applyProtection="1">
      <alignment vertical="center"/>
    </xf>
    <xf numFmtId="49" fontId="0" fillId="0" borderId="40" xfId="0" applyNumberFormat="1" applyBorder="1" applyAlignment="1" applyProtection="1">
      <alignment vertical="center"/>
    </xf>
    <xf numFmtId="49" fontId="0" fillId="0" borderId="40" xfId="0" applyNumberFormat="1" applyBorder="1" applyAlignment="1" applyProtection="1">
      <alignment vertical="center"/>
    </xf>
    <xf numFmtId="0" fontId="0" fillId="0" borderId="40" xfId="0" applyBorder="1" applyAlignment="1" applyProtection="1">
      <alignment vertical="center"/>
    </xf>
    <xf numFmtId="0" fontId="0" fillId="0" borderId="47" xfId="0" applyBorder="1" applyAlignment="1" applyProtection="1">
      <alignment vertical="center"/>
    </xf>
    <xf numFmtId="0" fontId="0" fillId="0" borderId="45" xfId="0" applyFont="1" applyBorder="1" applyAlignment="1" applyProtection="1">
      <alignment vertical="center"/>
    </xf>
    <xf numFmtId="49" fontId="0" fillId="0" borderId="41" xfId="0" applyNumberFormat="1" applyBorder="1" applyAlignment="1" applyProtection="1">
      <alignment vertical="center"/>
    </xf>
    <xf numFmtId="49" fontId="0" fillId="0" borderId="41" xfId="0" applyNumberFormat="1" applyBorder="1" applyAlignment="1" applyProtection="1">
      <alignment vertical="center"/>
    </xf>
    <xf numFmtId="0" fontId="0" fillId="0" borderId="41" xfId="0" applyBorder="1" applyAlignment="1" applyProtection="1">
      <alignment vertical="center"/>
    </xf>
    <xf numFmtId="0" fontId="0" fillId="0" borderId="48" xfId="0" applyBorder="1" applyAlignment="1" applyProtection="1">
      <alignment vertical="center"/>
    </xf>
    <xf numFmtId="0" fontId="0" fillId="3" borderId="46" xfId="0" applyFill="1" applyBorder="1" applyProtection="1"/>
    <xf numFmtId="49" fontId="0" fillId="3" borderId="43" xfId="0" applyNumberFormat="1" applyFill="1" applyBorder="1" applyAlignment="1" applyProtection="1"/>
    <xf numFmtId="49" fontId="0" fillId="3" borderId="43" xfId="0" applyNumberFormat="1" applyFill="1" applyBorder="1" applyProtection="1"/>
    <xf numFmtId="0" fontId="0" fillId="3" borderId="43" xfId="0" applyFill="1" applyBorder="1" applyProtection="1"/>
    <xf numFmtId="0" fontId="0" fillId="3" borderId="42" xfId="0" applyFill="1" applyBorder="1" applyProtection="1"/>
    <xf numFmtId="0" fontId="0" fillId="3" borderId="35" xfId="0" applyFill="1" applyBorder="1" applyProtection="1"/>
    <xf numFmtId="49" fontId="0" fillId="3" borderId="35" xfId="0" applyNumberFormat="1" applyFill="1" applyBorder="1" applyProtection="1"/>
    <xf numFmtId="0" fontId="0" fillId="3" borderId="36" xfId="0" applyFill="1" applyBorder="1" applyProtection="1"/>
    <xf numFmtId="0" fontId="0" fillId="3" borderId="51" xfId="0" applyFill="1" applyBorder="1" applyProtection="1"/>
    <xf numFmtId="0" fontId="0" fillId="3" borderId="52" xfId="0" applyFill="1" applyBorder="1" applyAlignment="1" applyProtection="1">
      <alignment wrapText="1"/>
    </xf>
    <xf numFmtId="0" fontId="0" fillId="3" borderId="50" xfId="0" applyFill="1" applyBorder="1" applyAlignment="1" applyProtection="1">
      <alignment wrapText="1"/>
    </xf>
    <xf numFmtId="0" fontId="0" fillId="3" borderId="53" xfId="0" applyFill="1" applyBorder="1" applyAlignment="1" applyProtection="1">
      <alignment vertical="top"/>
    </xf>
    <xf numFmtId="49" fontId="0" fillId="3" borderId="53" xfId="0" applyNumberFormat="1" applyFill="1" applyBorder="1" applyAlignment="1" applyProtection="1">
      <alignment vertical="top"/>
    </xf>
    <xf numFmtId="49" fontId="0" fillId="3" borderId="49" xfId="0" applyNumberFormat="1" applyFill="1" applyBorder="1" applyAlignment="1" applyProtection="1">
      <alignment vertical="top"/>
    </xf>
    <xf numFmtId="0" fontId="0" fillId="3" borderId="49" xfId="0" applyFill="1" applyBorder="1" applyAlignment="1" applyProtection="1">
      <alignment vertical="top"/>
    </xf>
    <xf numFmtId="164" fontId="0" fillId="3" borderId="49" xfId="0" applyNumberFormat="1" applyFill="1" applyBorder="1" applyAlignment="1" applyProtection="1">
      <alignment vertical="top"/>
    </xf>
    <xf numFmtId="4" fontId="0" fillId="3" borderId="49" xfId="0" applyNumberFormat="1" applyFill="1" applyBorder="1" applyAlignment="1" applyProtection="1">
      <alignment vertical="top"/>
    </xf>
    <xf numFmtId="0" fontId="17" fillId="0" borderId="26" xfId="0" applyFont="1" applyBorder="1" applyAlignment="1" applyProtection="1">
      <alignment vertical="top"/>
    </xf>
    <xf numFmtId="0" fontId="17" fillId="0" borderId="26" xfId="0" applyNumberFormat="1" applyFont="1" applyBorder="1" applyAlignment="1" applyProtection="1">
      <alignment vertical="top"/>
    </xf>
    <xf numFmtId="0" fontId="17" fillId="0" borderId="33" xfId="0" applyNumberFormat="1" applyFont="1" applyBorder="1" applyAlignment="1" applyProtection="1">
      <alignment horizontal="left" vertical="top" wrapText="1"/>
    </xf>
    <xf numFmtId="0" fontId="17" fillId="0" borderId="33" xfId="0" applyFont="1" applyBorder="1" applyAlignment="1" applyProtection="1">
      <alignment vertical="top" shrinkToFit="1"/>
    </xf>
    <xf numFmtId="164" fontId="17" fillId="0" borderId="33" xfId="0" applyNumberFormat="1" applyFont="1" applyBorder="1" applyAlignment="1" applyProtection="1">
      <alignment vertical="top" shrinkToFit="1"/>
    </xf>
    <xf numFmtId="4" fontId="17" fillId="0" borderId="33" xfId="0" applyNumberFormat="1" applyFont="1" applyBorder="1" applyAlignment="1" applyProtection="1">
      <alignment vertical="top" shrinkToFit="1"/>
    </xf>
    <xf numFmtId="0" fontId="17" fillId="0" borderId="26" xfId="0" applyFont="1" applyBorder="1" applyAlignment="1" applyProtection="1">
      <alignment vertical="top" shrinkToFit="1"/>
    </xf>
    <xf numFmtId="0" fontId="17" fillId="0" borderId="0" xfId="0" applyFont="1" applyProtection="1"/>
    <xf numFmtId="0" fontId="0" fillId="3" borderId="10" xfId="0" applyFill="1" applyBorder="1" applyAlignment="1" applyProtection="1">
      <alignment vertical="top"/>
    </xf>
    <xf numFmtId="0" fontId="0" fillId="3" borderId="10" xfId="0" applyNumberFormat="1" applyFill="1" applyBorder="1" applyAlignment="1" applyProtection="1">
      <alignment vertical="top"/>
    </xf>
    <xf numFmtId="0" fontId="0" fillId="3" borderId="39" xfId="0" applyNumberFormat="1" applyFill="1" applyBorder="1" applyAlignment="1" applyProtection="1">
      <alignment horizontal="left" vertical="top" wrapText="1"/>
    </xf>
    <xf numFmtId="0" fontId="0" fillId="3" borderId="39" xfId="0" applyFill="1" applyBorder="1" applyAlignment="1" applyProtection="1">
      <alignment vertical="top" shrinkToFit="1"/>
    </xf>
    <xf numFmtId="164" fontId="0" fillId="3" borderId="39" xfId="0" applyNumberFormat="1" applyFill="1" applyBorder="1" applyAlignment="1" applyProtection="1">
      <alignment vertical="top" shrinkToFit="1"/>
    </xf>
    <xf numFmtId="4" fontId="0" fillId="3" borderId="39" xfId="0" applyNumberFormat="1" applyFill="1" applyBorder="1" applyAlignment="1" applyProtection="1">
      <alignment vertical="top" shrinkToFit="1"/>
    </xf>
    <xf numFmtId="0" fontId="0" fillId="3" borderId="10" xfId="0" applyFill="1" applyBorder="1" applyAlignment="1" applyProtection="1">
      <alignment vertical="top" shrinkToFit="1"/>
    </xf>
    <xf numFmtId="0" fontId="18" fillId="0" borderId="26" xfId="0" applyNumberFormat="1" applyFont="1" applyBorder="1" applyAlignment="1" applyProtection="1">
      <alignment horizontal="left" vertical="top" wrapText="1"/>
    </xf>
    <xf numFmtId="0" fontId="18" fillId="0" borderId="0" xfId="0" applyNumberFormat="1" applyFont="1" applyBorder="1" applyAlignment="1" applyProtection="1">
      <alignment vertical="top" wrapText="1" shrinkToFit="1"/>
    </xf>
    <xf numFmtId="164" fontId="18" fillId="0" borderId="0" xfId="0" applyNumberFormat="1" applyFont="1" applyBorder="1" applyAlignment="1" applyProtection="1">
      <alignment vertical="top" wrapText="1" shrinkToFit="1"/>
    </xf>
    <xf numFmtId="4" fontId="18" fillId="0" borderId="0" xfId="0" applyNumberFormat="1" applyFont="1" applyBorder="1" applyAlignment="1" applyProtection="1">
      <alignment vertical="top" wrapText="1" shrinkToFit="1"/>
    </xf>
    <xf numFmtId="4" fontId="18" fillId="0" borderId="34" xfId="0" applyNumberFormat="1" applyFont="1" applyBorder="1" applyAlignment="1" applyProtection="1">
      <alignment vertical="top" wrapText="1" shrinkToFit="1"/>
    </xf>
    <xf numFmtId="49" fontId="19" fillId="0" borderId="0" xfId="0" applyNumberFormat="1" applyFont="1" applyAlignment="1" applyProtection="1">
      <alignment wrapText="1"/>
    </xf>
    <xf numFmtId="0" fontId="17" fillId="0" borderId="10" xfId="0" applyFont="1" applyBorder="1" applyAlignment="1" applyProtection="1">
      <alignment vertical="top"/>
    </xf>
    <xf numFmtId="0" fontId="17" fillId="0" borderId="10" xfId="0" applyNumberFormat="1" applyFont="1" applyBorder="1" applyAlignment="1" applyProtection="1">
      <alignment vertical="top"/>
    </xf>
    <xf numFmtId="0" fontId="17" fillId="0" borderId="39" xfId="0" applyNumberFormat="1" applyFont="1" applyBorder="1" applyAlignment="1" applyProtection="1">
      <alignment horizontal="left" vertical="top" wrapText="1"/>
    </xf>
    <xf numFmtId="0" fontId="17" fillId="0" borderId="39" xfId="0" applyFont="1" applyBorder="1" applyAlignment="1" applyProtection="1">
      <alignment vertical="top" shrinkToFit="1"/>
    </xf>
    <xf numFmtId="164" fontId="17" fillId="0" borderId="39" xfId="0" applyNumberFormat="1" applyFont="1" applyBorder="1" applyAlignment="1" applyProtection="1">
      <alignment vertical="top" shrinkToFit="1"/>
    </xf>
    <xf numFmtId="4" fontId="17" fillId="0" borderId="39" xfId="0" applyNumberFormat="1" applyFont="1" applyBorder="1" applyAlignment="1" applyProtection="1">
      <alignment vertical="top" shrinkToFit="1"/>
    </xf>
    <xf numFmtId="0" fontId="17" fillId="0" borderId="10" xfId="0" applyFont="1" applyBorder="1" applyAlignment="1" applyProtection="1">
      <alignment vertical="top" shrinkToFit="1"/>
    </xf>
    <xf numFmtId="0" fontId="0" fillId="0" borderId="0" xfId="0" applyAlignment="1" applyProtection="1">
      <alignment vertical="top"/>
    </xf>
    <xf numFmtId="49" fontId="0" fillId="0" borderId="0" xfId="0" applyNumberFormat="1" applyAlignment="1" applyProtection="1">
      <alignment vertical="top"/>
    </xf>
    <xf numFmtId="49" fontId="0" fillId="0" borderId="0" xfId="0" applyNumberFormat="1" applyAlignment="1" applyProtection="1">
      <alignment horizontal="left" vertical="top" wrapText="1"/>
    </xf>
    <xf numFmtId="0" fontId="8" fillId="3" borderId="15" xfId="0" applyFont="1" applyFill="1" applyBorder="1" applyAlignment="1" applyProtection="1">
      <alignment vertical="top"/>
    </xf>
    <xf numFmtId="49" fontId="8" fillId="3" borderId="12" xfId="0" applyNumberFormat="1" applyFont="1" applyFill="1" applyBorder="1" applyAlignment="1" applyProtection="1">
      <alignment vertical="top"/>
    </xf>
    <xf numFmtId="49" fontId="8" fillId="3" borderId="12" xfId="0" applyNumberFormat="1" applyFont="1" applyFill="1" applyBorder="1" applyAlignment="1" applyProtection="1">
      <alignment horizontal="left" vertical="top" wrapText="1"/>
    </xf>
    <xf numFmtId="0" fontId="8" fillId="3" borderId="12" xfId="0" applyFont="1" applyFill="1" applyBorder="1" applyAlignment="1" applyProtection="1">
      <alignment vertical="top"/>
    </xf>
    <xf numFmtId="4" fontId="8" fillId="3" borderId="22" xfId="0" applyNumberFormat="1" applyFont="1" applyFill="1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left" vertical="top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left" wrapText="1"/>
    </xf>
    <xf numFmtId="0" fontId="0" fillId="0" borderId="36" xfId="0" applyFill="1" applyBorder="1" applyAlignment="1" applyProtection="1">
      <alignment vertical="top" wrapText="1"/>
    </xf>
    <xf numFmtId="0" fontId="0" fillId="0" borderId="18" xfId="0" applyFill="1" applyBorder="1" applyAlignment="1" applyProtection="1">
      <alignment vertical="top" wrapText="1"/>
    </xf>
    <xf numFmtId="0" fontId="0" fillId="0" borderId="18" xfId="0" applyFill="1" applyBorder="1" applyAlignment="1" applyProtection="1">
      <alignment horizontal="left" vertical="top" wrapText="1"/>
    </xf>
    <xf numFmtId="0" fontId="0" fillId="0" borderId="37" xfId="0" applyFill="1" applyBorder="1" applyAlignment="1" applyProtection="1">
      <alignment vertical="top" wrapText="1"/>
    </xf>
    <xf numFmtId="0" fontId="0" fillId="0" borderId="26" xfId="0" applyFill="1" applyBorder="1" applyAlignment="1" applyProtection="1">
      <alignment vertical="top" wrapText="1"/>
    </xf>
    <xf numFmtId="0" fontId="0" fillId="0" borderId="0" xfId="0" applyFill="1" applyBorder="1" applyAlignment="1" applyProtection="1">
      <alignment vertical="top" wrapText="1"/>
    </xf>
    <xf numFmtId="0" fontId="0" fillId="0" borderId="0" xfId="0" applyFill="1" applyBorder="1" applyAlignment="1" applyProtection="1">
      <alignment horizontal="left" vertical="top" wrapText="1"/>
    </xf>
    <xf numFmtId="0" fontId="0" fillId="0" borderId="34" xfId="0" applyFill="1" applyBorder="1" applyAlignment="1" applyProtection="1">
      <alignment vertical="top" wrapText="1"/>
    </xf>
    <xf numFmtId="0" fontId="0" fillId="0" borderId="10" xfId="0" applyFill="1" applyBorder="1" applyAlignment="1" applyProtection="1">
      <alignment vertical="top" wrapText="1"/>
    </xf>
    <xf numFmtId="0" fontId="0" fillId="0" borderId="6" xfId="0" applyFill="1" applyBorder="1" applyAlignment="1" applyProtection="1">
      <alignment vertical="top" wrapText="1"/>
    </xf>
    <xf numFmtId="0" fontId="0" fillId="0" borderId="6" xfId="0" applyFill="1" applyBorder="1" applyAlignment="1" applyProtection="1">
      <alignment horizontal="left" vertical="top" wrapText="1"/>
    </xf>
    <xf numFmtId="0" fontId="0" fillId="0" borderId="38" xfId="0" applyFill="1" applyBorder="1" applyAlignment="1" applyProtection="1">
      <alignment vertical="top" wrapText="1"/>
    </xf>
    <xf numFmtId="0" fontId="0" fillId="0" borderId="20" xfId="0" applyBorder="1" applyProtection="1"/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0" fillId="0" borderId="1" xfId="0" applyBorder="1" applyProtection="1"/>
    <xf numFmtId="0" fontId="9" fillId="3" borderId="1" xfId="0" applyFont="1" applyFill="1" applyBorder="1" applyAlignment="1" applyProtection="1">
      <alignment horizontal="left" vertical="center" indent="1"/>
    </xf>
    <xf numFmtId="49" fontId="6" fillId="3" borderId="0" xfId="0" applyNumberFormat="1" applyFont="1" applyFill="1" applyBorder="1" applyAlignment="1" applyProtection="1">
      <alignment horizontal="left" vertical="center"/>
    </xf>
    <xf numFmtId="49" fontId="6" fillId="3" borderId="18" xfId="0" applyNumberFormat="1" applyFont="1" applyFill="1" applyBorder="1" applyAlignment="1" applyProtection="1">
      <alignment horizontal="center" vertical="center" shrinkToFit="1"/>
    </xf>
    <xf numFmtId="0" fontId="6" fillId="3" borderId="18" xfId="0" applyFont="1" applyFill="1" applyBorder="1" applyAlignment="1" applyProtection="1">
      <alignment horizontal="center" vertical="center" shrinkToFit="1"/>
    </xf>
    <xf numFmtId="0" fontId="6" fillId="3" borderId="19" xfId="0" applyFont="1" applyFill="1" applyBorder="1" applyAlignment="1" applyProtection="1">
      <alignment horizontal="center" vertical="center" shrinkToFit="1"/>
    </xf>
    <xf numFmtId="14" fontId="3" fillId="0" borderId="0" xfId="0" applyNumberFormat="1" applyFont="1" applyAlignment="1" applyProtection="1">
      <alignment horizontal="left"/>
    </xf>
    <xf numFmtId="0" fontId="0" fillId="3" borderId="1" xfId="0" applyFont="1" applyFill="1" applyBorder="1" applyAlignment="1" applyProtection="1">
      <alignment horizontal="left" vertical="center" indent="1"/>
    </xf>
    <xf numFmtId="0" fontId="8" fillId="3" borderId="0" xfId="0" applyFont="1" applyFill="1" applyBorder="1" applyAlignment="1" applyProtection="1">
      <alignment horizontal="left" vertical="center"/>
    </xf>
    <xf numFmtId="49" fontId="8" fillId="3" borderId="0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0" fillId="3" borderId="9" xfId="0" applyFont="1" applyFill="1" applyBorder="1" applyAlignment="1" applyProtection="1">
      <alignment horizontal="left" vertical="center" indent="1"/>
    </xf>
    <xf numFmtId="0" fontId="0" fillId="3" borderId="6" xfId="0" applyFont="1" applyFill="1" applyBorder="1" applyProtection="1"/>
    <xf numFmtId="49" fontId="8" fillId="3" borderId="6" xfId="0" applyNumberFormat="1" applyFont="1" applyFill="1" applyBorder="1" applyAlignment="1" applyProtection="1">
      <alignment horizontal="left" vertical="center"/>
    </xf>
    <xf numFmtId="0" fontId="8" fillId="3" borderId="6" xfId="0" applyFont="1" applyFill="1" applyBorder="1" applyProtection="1"/>
    <xf numFmtId="0" fontId="8" fillId="3" borderId="6" xfId="0" applyFont="1" applyFill="1" applyBorder="1" applyAlignment="1" applyProtection="1"/>
    <xf numFmtId="0" fontId="8" fillId="3" borderId="8" xfId="0" applyFont="1" applyFill="1" applyBorder="1" applyAlignment="1" applyProtection="1"/>
    <xf numFmtId="0" fontId="0" fillId="0" borderId="1" xfId="0" applyFont="1" applyBorder="1" applyAlignment="1" applyProtection="1">
      <alignment horizontal="left" vertical="center" indent="1"/>
    </xf>
    <xf numFmtId="0" fontId="0" fillId="0" borderId="0" xfId="0" applyBorder="1" applyProtection="1"/>
    <xf numFmtId="49" fontId="8" fillId="0" borderId="0" xfId="0" applyNumberFormat="1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right" vertical="center"/>
    </xf>
    <xf numFmtId="0" fontId="0" fillId="0" borderId="2" xfId="0" applyBorder="1" applyAlignment="1" applyProtection="1"/>
    <xf numFmtId="0" fontId="8" fillId="0" borderId="1" xfId="0" applyFont="1" applyBorder="1" applyAlignment="1" applyProtection="1">
      <alignment horizontal="left" vertical="center" indent="1"/>
    </xf>
    <xf numFmtId="0" fontId="8" fillId="0" borderId="9" xfId="0" applyFont="1" applyBorder="1" applyAlignment="1" applyProtection="1">
      <alignment horizontal="left" vertical="center" indent="1"/>
    </xf>
    <xf numFmtId="49" fontId="8" fillId="0" borderId="6" xfId="0" applyNumberFormat="1" applyFont="1" applyBorder="1" applyAlignment="1" applyProtection="1">
      <alignment horizontal="right" vertical="center"/>
    </xf>
    <xf numFmtId="49" fontId="8" fillId="0" borderId="6" xfId="0" applyNumberFormat="1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0" fillId="0" borderId="8" xfId="0" applyBorder="1" applyAlignment="1" applyProtection="1"/>
    <xf numFmtId="0" fontId="8" fillId="0" borderId="0" xfId="0" applyFont="1" applyFill="1" applyBorder="1" applyAlignment="1" applyProtection="1">
      <alignment horizontal="left" vertical="center"/>
    </xf>
    <xf numFmtId="0" fontId="0" fillId="0" borderId="0" xfId="0" applyBorder="1" applyAlignment="1" applyProtection="1"/>
    <xf numFmtId="0" fontId="8" fillId="0" borderId="0" xfId="0" applyFont="1" applyBorder="1" applyAlignment="1" applyProtection="1">
      <alignment horizontal="left" vertical="center"/>
    </xf>
    <xf numFmtId="0" fontId="0" fillId="0" borderId="9" xfId="0" applyBorder="1" applyAlignment="1" applyProtection="1">
      <alignment horizontal="left" indent="1"/>
    </xf>
    <xf numFmtId="0" fontId="8" fillId="0" borderId="6" xfId="0" applyFont="1" applyBorder="1" applyAlignment="1" applyProtection="1">
      <alignment horizontal="right" vertical="center"/>
    </xf>
    <xf numFmtId="0" fontId="8" fillId="0" borderId="6" xfId="0" applyFont="1" applyFill="1" applyBorder="1" applyAlignment="1" applyProtection="1">
      <alignment horizontal="left" vertical="center"/>
    </xf>
    <xf numFmtId="0" fontId="0" fillId="0" borderId="6" xfId="0" applyBorder="1" applyAlignment="1" applyProtection="1">
      <alignment vertical="center"/>
    </xf>
    <xf numFmtId="0" fontId="0" fillId="0" borderId="6" xfId="0" applyBorder="1" applyAlignment="1" applyProtection="1"/>
    <xf numFmtId="0" fontId="0" fillId="0" borderId="6" xfId="0" applyBorder="1" applyAlignment="1" applyProtection="1">
      <alignment horizontal="right"/>
    </xf>
    <xf numFmtId="49" fontId="8" fillId="4" borderId="6" xfId="0" applyNumberFormat="1" applyFont="1" applyFill="1" applyBorder="1" applyAlignment="1" applyProtection="1">
      <alignment horizontal="right" vertical="center"/>
    </xf>
    <xf numFmtId="0" fontId="0" fillId="0" borderId="6" xfId="0" applyFont="1" applyBorder="1" applyAlignment="1" applyProtection="1">
      <alignment horizontal="right" vertical="center"/>
    </xf>
    <xf numFmtId="0" fontId="0" fillId="0" borderId="17" xfId="0" applyFont="1" applyBorder="1" applyAlignment="1" applyProtection="1">
      <alignment horizontal="left" vertical="top" indent="1"/>
    </xf>
    <xf numFmtId="0" fontId="0" fillId="0" borderId="18" xfId="0" applyBorder="1" applyAlignment="1" applyProtection="1">
      <alignment vertical="top"/>
    </xf>
    <xf numFmtId="0" fontId="8" fillId="0" borderId="18" xfId="0" applyFont="1" applyFill="1" applyBorder="1" applyAlignment="1" applyProtection="1">
      <alignment horizontal="left" vertical="top"/>
    </xf>
    <xf numFmtId="0" fontId="8" fillId="0" borderId="18" xfId="0" applyFont="1" applyBorder="1" applyAlignment="1" applyProtection="1">
      <alignment vertical="center"/>
    </xf>
    <xf numFmtId="0" fontId="0" fillId="0" borderId="18" xfId="0" applyFont="1" applyBorder="1" applyAlignment="1" applyProtection="1">
      <alignment horizontal="right" vertical="center"/>
    </xf>
    <xf numFmtId="0" fontId="0" fillId="0" borderId="19" xfId="0" applyBorder="1" applyAlignment="1" applyProtection="1"/>
    <xf numFmtId="0" fontId="0" fillId="0" borderId="6" xfId="0" applyBorder="1" applyAlignment="1" applyProtection="1">
      <alignment horizontal="left"/>
    </xf>
    <xf numFmtId="1" fontId="0" fillId="0" borderId="6" xfId="0" applyNumberFormat="1" applyFont="1" applyBorder="1" applyAlignment="1" applyProtection="1">
      <alignment horizontal="right" indent="1"/>
    </xf>
    <xf numFmtId="0" fontId="0" fillId="0" borderId="6" xfId="0" applyFont="1" applyBorder="1" applyAlignment="1" applyProtection="1">
      <alignment horizontal="right" indent="1"/>
    </xf>
    <xf numFmtId="0" fontId="0" fillId="0" borderId="8" xfId="0" applyFont="1" applyBorder="1" applyAlignment="1" applyProtection="1">
      <alignment horizontal="right" indent="1"/>
    </xf>
    <xf numFmtId="49" fontId="0" fillId="0" borderId="1" xfId="0" applyNumberFormat="1" applyBorder="1" applyProtection="1"/>
    <xf numFmtId="49" fontId="0" fillId="0" borderId="14" xfId="0" applyNumberFormat="1" applyBorder="1" applyAlignment="1" applyProtection="1">
      <alignment horizontal="left" vertical="center" indent="1"/>
    </xf>
    <xf numFmtId="0" fontId="0" fillId="0" borderId="12" xfId="0" applyBorder="1" applyAlignment="1" applyProtection="1">
      <alignment horizontal="left" vertical="center"/>
    </xf>
    <xf numFmtId="0" fontId="0" fillId="0" borderId="12" xfId="0" applyBorder="1" applyProtection="1"/>
    <xf numFmtId="4" fontId="13" fillId="0" borderId="15" xfId="0" applyNumberFormat="1" applyFont="1" applyBorder="1" applyAlignment="1" applyProtection="1">
      <alignment horizontal="right" vertical="center" indent="1"/>
    </xf>
    <xf numFmtId="4" fontId="13" fillId="0" borderId="22" xfId="0" applyNumberFormat="1" applyFont="1" applyBorder="1" applyAlignment="1" applyProtection="1">
      <alignment horizontal="right" vertical="center" indent="1"/>
    </xf>
    <xf numFmtId="4" fontId="13" fillId="0" borderId="16" xfId="0" applyNumberFormat="1" applyFont="1" applyBorder="1" applyAlignment="1" applyProtection="1">
      <alignment horizontal="right" vertical="center" indent="1"/>
    </xf>
    <xf numFmtId="0" fontId="8" fillId="0" borderId="14" xfId="0" applyFont="1" applyBorder="1" applyAlignment="1" applyProtection="1">
      <alignment horizontal="left" vertical="center" indent="1"/>
    </xf>
    <xf numFmtId="0" fontId="8" fillId="0" borderId="12" xfId="0" applyFont="1" applyBorder="1" applyAlignment="1" applyProtection="1">
      <alignment horizontal="left" vertical="center"/>
    </xf>
    <xf numFmtId="0" fontId="8" fillId="0" borderId="12" xfId="0" applyFont="1" applyBorder="1" applyProtection="1"/>
    <xf numFmtId="4" fontId="11" fillId="0" borderId="15" xfId="0" applyNumberFormat="1" applyFont="1" applyBorder="1" applyAlignment="1" applyProtection="1">
      <alignment horizontal="right" vertical="center" indent="1"/>
    </xf>
    <xf numFmtId="4" fontId="11" fillId="0" borderId="22" xfId="0" applyNumberFormat="1" applyFont="1" applyBorder="1" applyAlignment="1" applyProtection="1">
      <alignment horizontal="right" vertical="center" indent="1"/>
    </xf>
    <xf numFmtId="4" fontId="11" fillId="0" borderId="16" xfId="0" applyNumberFormat="1" applyFon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left" indent="1"/>
    </xf>
    <xf numFmtId="1" fontId="8" fillId="0" borderId="12" xfId="0" applyNumberFormat="1" applyFont="1" applyBorder="1" applyAlignment="1" applyProtection="1">
      <alignment horizontal="right" vertical="center"/>
    </xf>
    <xf numFmtId="0" fontId="0" fillId="0" borderId="12" xfId="0" applyBorder="1" applyAlignment="1" applyProtection="1">
      <alignment horizontal="left" vertical="center" indent="1"/>
    </xf>
    <xf numFmtId="0" fontId="8" fillId="0" borderId="12" xfId="0" applyFont="1" applyBorder="1" applyAlignment="1" applyProtection="1">
      <alignment vertical="center"/>
    </xf>
    <xf numFmtId="49" fontId="0" fillId="0" borderId="16" xfId="0" applyNumberFormat="1" applyFont="1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 indent="1"/>
    </xf>
    <xf numFmtId="1" fontId="8" fillId="0" borderId="15" xfId="0" applyNumberFormat="1" applyFont="1" applyBorder="1" applyAlignment="1" applyProtection="1">
      <alignment horizontal="right" vertical="center"/>
    </xf>
    <xf numFmtId="4" fontId="11" fillId="0" borderId="15" xfId="0" applyNumberFormat="1" applyFont="1" applyBorder="1" applyAlignment="1" applyProtection="1">
      <alignment vertical="center"/>
    </xf>
    <xf numFmtId="4" fontId="11" fillId="0" borderId="12" xfId="0" applyNumberFormat="1" applyFont="1" applyBorder="1" applyAlignment="1" applyProtection="1">
      <alignment vertical="center"/>
    </xf>
    <xf numFmtId="4" fontId="11" fillId="0" borderId="15" xfId="0" applyNumberFormat="1" applyFont="1" applyBorder="1" applyAlignment="1" applyProtection="1">
      <alignment horizontal="right" vertical="center"/>
    </xf>
    <xf numFmtId="4" fontId="11" fillId="0" borderId="12" xfId="0" applyNumberFormat="1" applyFont="1" applyBorder="1" applyAlignment="1" applyProtection="1">
      <alignment horizontal="right" vertical="center"/>
    </xf>
    <xf numFmtId="0" fontId="0" fillId="0" borderId="9" xfId="0" applyBorder="1" applyAlignment="1" applyProtection="1">
      <alignment horizontal="left" vertical="center" indent="1"/>
    </xf>
    <xf numFmtId="0" fontId="0" fillId="0" borderId="6" xfId="0" applyBorder="1" applyAlignment="1" applyProtection="1">
      <alignment horizontal="left" vertical="center"/>
    </xf>
    <xf numFmtId="0" fontId="0" fillId="0" borderId="6" xfId="0" applyBorder="1" applyProtection="1"/>
    <xf numFmtId="1" fontId="8" fillId="0" borderId="10" xfId="0" applyNumberFormat="1" applyFont="1" applyBorder="1" applyAlignment="1" applyProtection="1">
      <alignment horizontal="right" vertical="center"/>
    </xf>
    <xf numFmtId="0" fontId="0" fillId="0" borderId="6" xfId="0" applyBorder="1" applyAlignment="1" applyProtection="1">
      <alignment horizontal="left" vertical="center" indent="1"/>
    </xf>
    <xf numFmtId="4" fontId="11" fillId="0" borderId="10" xfId="0" applyNumberFormat="1" applyFont="1" applyBorder="1" applyAlignment="1" applyProtection="1">
      <alignment horizontal="right" vertical="center"/>
    </xf>
    <xf numFmtId="4" fontId="11" fillId="0" borderId="6" xfId="0" applyNumberFormat="1" applyFont="1" applyBorder="1" applyAlignment="1" applyProtection="1">
      <alignment horizontal="right" vertical="center"/>
    </xf>
    <xf numFmtId="49" fontId="0" fillId="0" borderId="8" xfId="0" applyNumberFormat="1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 indent="1"/>
    </xf>
    <xf numFmtId="0" fontId="0" fillId="0" borderId="0" xfId="0" applyBorder="1" applyAlignment="1" applyProtection="1">
      <alignment horizontal="left" vertical="center"/>
    </xf>
    <xf numFmtId="1" fontId="0" fillId="0" borderId="0" xfId="0" applyNumberFormat="1" applyBorder="1" applyAlignment="1" applyProtection="1">
      <alignment horizontal="left" vertical="center"/>
    </xf>
    <xf numFmtId="4" fontId="0" fillId="0" borderId="0" xfId="0" applyNumberFormat="1" applyBorder="1" applyAlignment="1" applyProtection="1">
      <alignment horizontal="left" vertical="center"/>
    </xf>
    <xf numFmtId="4" fontId="11" fillId="0" borderId="18" xfId="0" applyNumberFormat="1" applyFont="1" applyBorder="1" applyAlignment="1" applyProtection="1">
      <alignment horizontal="right" vertical="center"/>
    </xf>
    <xf numFmtId="49" fontId="0" fillId="0" borderId="2" xfId="0" applyNumberFormat="1" applyFont="1" applyBorder="1" applyAlignment="1" applyProtection="1">
      <alignment horizontal="left" vertical="center"/>
    </xf>
    <xf numFmtId="0" fontId="4" fillId="3" borderId="11" xfId="0" applyFont="1" applyFill="1" applyBorder="1" applyAlignment="1" applyProtection="1">
      <alignment horizontal="left" vertical="center" indent="1"/>
    </xf>
    <xf numFmtId="0" fontId="5" fillId="3" borderId="7" xfId="0" applyFont="1" applyFill="1" applyBorder="1" applyAlignment="1" applyProtection="1">
      <alignment horizontal="left" vertical="center"/>
    </xf>
    <xf numFmtId="0" fontId="0" fillId="3" borderId="7" xfId="0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horizontal="left" vertical="center"/>
    </xf>
    <xf numFmtId="2" fontId="12" fillId="3" borderId="7" xfId="0" applyNumberFormat="1" applyFont="1" applyFill="1" applyBorder="1" applyAlignment="1" applyProtection="1">
      <alignment horizontal="right" vertical="center"/>
    </xf>
    <xf numFmtId="49" fontId="0" fillId="3" borderId="13" xfId="0" applyNumberFormat="1" applyFill="1" applyBorder="1" applyAlignment="1" applyProtection="1">
      <alignment horizontal="left" vertical="center"/>
    </xf>
    <xf numFmtId="0" fontId="0" fillId="3" borderId="7" xfId="0" applyFill="1" applyBorder="1" applyProtection="1"/>
    <xf numFmtId="4" fontId="12" fillId="3" borderId="7" xfId="0" applyNumberFormat="1" applyFont="1" applyFill="1" applyBorder="1" applyAlignment="1" applyProtection="1">
      <alignment horizontal="right" vertical="center"/>
    </xf>
    <xf numFmtId="49" fontId="8" fillId="3" borderId="13" xfId="0" applyNumberFormat="1" applyFont="1" applyFill="1" applyBorder="1" applyAlignment="1" applyProtection="1">
      <alignment horizontal="left" vertical="center"/>
    </xf>
    <xf numFmtId="0" fontId="0" fillId="0" borderId="2" xfId="0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0" fontId="0" fillId="0" borderId="0" xfId="0" applyBorder="1" applyAlignment="1" applyProtection="1">
      <alignment horizontal="center" vertical="center"/>
    </xf>
    <xf numFmtId="0" fontId="8" fillId="0" borderId="6" xfId="0" applyFont="1" applyBorder="1" applyAlignment="1" applyProtection="1">
      <alignment vertical="top"/>
    </xf>
    <xf numFmtId="14" fontId="8" fillId="0" borderId="6" xfId="0" applyNumberFormat="1" applyFont="1" applyBorder="1" applyAlignment="1" applyProtection="1">
      <alignment horizontal="center" vertical="top"/>
    </xf>
    <xf numFmtId="0" fontId="8" fillId="0" borderId="1" xfId="0" applyFont="1" applyBorder="1" applyProtection="1"/>
    <xf numFmtId="0" fontId="8" fillId="0" borderId="0" xfId="0" applyFont="1" applyBorder="1" applyProtection="1"/>
    <xf numFmtId="0" fontId="8" fillId="0" borderId="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8" fillId="0" borderId="0" xfId="0" applyFont="1" applyProtection="1"/>
    <xf numFmtId="0" fontId="0" fillId="0" borderId="1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3" xfId="0" applyBorder="1" applyProtection="1"/>
    <xf numFmtId="0" fontId="0" fillId="0" borderId="4" xfId="0" applyBorder="1" applyProtection="1"/>
    <xf numFmtId="0" fontId="0" fillId="0" borderId="4" xfId="0" applyBorder="1" applyAlignment="1" applyProtection="1"/>
    <xf numFmtId="0" fontId="0" fillId="0" borderId="5" xfId="0" applyBorder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shrinkToFit="1"/>
    </xf>
    <xf numFmtId="3" fontId="0" fillId="0" borderId="26" xfId="0" applyNumberFormat="1" applyBorder="1" applyProtection="1"/>
    <xf numFmtId="3" fontId="7" fillId="3" borderId="27" xfId="0" applyNumberFormat="1" applyFont="1" applyFill="1" applyBorder="1" applyAlignment="1" applyProtection="1">
      <alignment vertical="center"/>
    </xf>
    <xf numFmtId="3" fontId="7" fillId="3" borderId="18" xfId="0" applyNumberFormat="1" applyFont="1" applyFill="1" applyBorder="1" applyAlignment="1" applyProtection="1">
      <alignment vertical="center"/>
    </xf>
    <xf numFmtId="3" fontId="7" fillId="3" borderId="18" xfId="0" applyNumberFormat="1" applyFont="1" applyFill="1" applyBorder="1" applyAlignment="1" applyProtection="1">
      <alignment vertical="center" wrapText="1"/>
    </xf>
    <xf numFmtId="3" fontId="10" fillId="3" borderId="28" xfId="0" applyNumberFormat="1" applyFont="1" applyFill="1" applyBorder="1" applyAlignment="1" applyProtection="1">
      <alignment horizontal="center" vertical="center" wrapText="1" shrinkToFit="1"/>
    </xf>
    <xf numFmtId="3" fontId="7" fillId="3" borderId="28" xfId="0" applyNumberFormat="1" applyFont="1" applyFill="1" applyBorder="1" applyAlignment="1" applyProtection="1">
      <alignment horizontal="center" vertical="center" wrapText="1" shrinkToFit="1"/>
    </xf>
    <xf numFmtId="3" fontId="7" fillId="3" borderId="28" xfId="0" applyNumberFormat="1" applyFont="1" applyFill="1" applyBorder="1" applyAlignment="1" applyProtection="1">
      <alignment horizontal="center" vertical="center" wrapText="1"/>
    </xf>
    <xf numFmtId="3" fontId="0" fillId="0" borderId="31" xfId="0" applyNumberFormat="1" applyBorder="1" applyAlignment="1" applyProtection="1"/>
    <xf numFmtId="3" fontId="0" fillId="0" borderId="12" xfId="0" applyNumberFormat="1" applyBorder="1" applyProtection="1"/>
    <xf numFmtId="3" fontId="0" fillId="0" borderId="12" xfId="0" applyNumberFormat="1" applyBorder="1" applyAlignment="1" applyProtection="1">
      <alignment wrapText="1"/>
    </xf>
    <xf numFmtId="3" fontId="3" fillId="0" borderId="29" xfId="0" applyNumberFormat="1" applyFont="1" applyBorder="1" applyAlignment="1" applyProtection="1">
      <alignment horizontal="right" wrapText="1" shrinkToFit="1"/>
    </xf>
    <xf numFmtId="3" fontId="3" fillId="0" borderId="29" xfId="0" applyNumberFormat="1" applyFont="1" applyBorder="1" applyAlignment="1" applyProtection="1">
      <alignment horizontal="right" shrinkToFit="1"/>
    </xf>
    <xf numFmtId="3" fontId="0" fillId="0" borderId="29" xfId="0" applyNumberFormat="1" applyBorder="1" applyAlignment="1" applyProtection="1">
      <alignment shrinkToFit="1"/>
    </xf>
    <xf numFmtId="3" fontId="0" fillId="0" borderId="29" xfId="0" applyNumberFormat="1" applyBorder="1" applyAlignment="1" applyProtection="1"/>
    <xf numFmtId="3" fontId="0" fillId="5" borderId="31" xfId="0" applyNumberFormat="1" applyFill="1" applyBorder="1" applyProtection="1"/>
    <xf numFmtId="3" fontId="0" fillId="5" borderId="12" xfId="0" applyNumberFormat="1" applyFill="1" applyBorder="1" applyProtection="1"/>
    <xf numFmtId="3" fontId="0" fillId="5" borderId="32" xfId="0" applyNumberFormat="1" applyFill="1" applyBorder="1" applyProtection="1"/>
    <xf numFmtId="3" fontId="0" fillId="5" borderId="30" xfId="0" applyNumberFormat="1" applyFill="1" applyBorder="1" applyAlignment="1" applyProtection="1">
      <alignment wrapText="1" shrinkToFit="1"/>
    </xf>
    <xf numFmtId="3" fontId="0" fillId="5" borderId="30" xfId="0" applyNumberFormat="1" applyFill="1" applyBorder="1" applyAlignment="1" applyProtection="1">
      <alignment shrinkToFit="1"/>
    </xf>
    <xf numFmtId="3" fontId="0" fillId="5" borderId="30" xfId="0" applyNumberFormat="1" applyFill="1" applyBorder="1" applyAlignment="1" applyProtection="1"/>
    <xf numFmtId="0" fontId="0" fillId="0" borderId="0" xfId="0" applyAlignment="1" applyProtection="1"/>
    <xf numFmtId="0" fontId="0" fillId="0" borderId="0" xfId="0" applyNumberFormat="1" applyAlignment="1" applyProtection="1">
      <alignment wrapText="1"/>
    </xf>
    <xf numFmtId="0" fontId="15" fillId="0" borderId="0" xfId="0" applyNumberFormat="1" applyFont="1" applyAlignment="1" applyProtection="1">
      <alignment wrapText="1"/>
    </xf>
    <xf numFmtId="0" fontId="6" fillId="0" borderId="0" xfId="0" applyFont="1" applyProtection="1"/>
    <xf numFmtId="0" fontId="16" fillId="0" borderId="26" xfId="0" applyFont="1" applyBorder="1" applyAlignment="1" applyProtection="1">
      <alignment horizontal="center" vertical="center" wrapText="1"/>
    </xf>
    <xf numFmtId="0" fontId="16" fillId="3" borderId="36" xfId="0" applyFont="1" applyFill="1" applyBorder="1" applyAlignment="1" applyProtection="1">
      <alignment horizontal="center" vertical="center" wrapText="1"/>
    </xf>
    <xf numFmtId="0" fontId="16" fillId="3" borderId="18" xfId="0" applyFont="1" applyFill="1" applyBorder="1" applyAlignment="1" applyProtection="1">
      <alignment horizontal="center" vertical="center" wrapText="1"/>
    </xf>
    <xf numFmtId="0" fontId="16" fillId="3" borderId="35" xfId="0" applyFont="1" applyFill="1" applyBorder="1" applyAlignment="1" applyProtection="1">
      <alignment horizontal="center" vertical="center" wrapText="1"/>
    </xf>
    <xf numFmtId="0" fontId="16" fillId="3" borderId="35" xfId="0" applyFont="1" applyFill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vertical="center"/>
    </xf>
    <xf numFmtId="49" fontId="7" fillId="0" borderId="36" xfId="0" applyNumberFormat="1" applyFont="1" applyBorder="1" applyAlignment="1" applyProtection="1">
      <alignment vertical="center"/>
    </xf>
    <xf numFmtId="49" fontId="7" fillId="0" borderId="36" xfId="0" applyNumberFormat="1" applyFont="1" applyBorder="1" applyAlignment="1" applyProtection="1">
      <alignment vertical="center" wrapText="1"/>
    </xf>
    <xf numFmtId="49" fontId="7" fillId="0" borderId="18" xfId="0" applyNumberFormat="1" applyFont="1" applyBorder="1" applyAlignment="1" applyProtection="1">
      <alignment vertical="center" wrapText="1"/>
    </xf>
    <xf numFmtId="4" fontId="7" fillId="0" borderId="35" xfId="0" applyNumberFormat="1" applyFont="1" applyBorder="1" applyAlignment="1" applyProtection="1">
      <alignment horizontal="center" vertical="center"/>
    </xf>
    <xf numFmtId="4" fontId="7" fillId="0" borderId="35" xfId="0" applyNumberFormat="1" applyFont="1" applyBorder="1" applyAlignment="1" applyProtection="1">
      <alignment vertical="center"/>
    </xf>
    <xf numFmtId="4" fontId="7" fillId="0" borderId="35" xfId="0" applyNumberFormat="1" applyFont="1" applyBorder="1" applyAlignment="1" applyProtection="1">
      <alignment vertical="center"/>
    </xf>
    <xf numFmtId="49" fontId="7" fillId="0" borderId="26" xfId="0" applyNumberFormat="1" applyFont="1" applyBorder="1" applyAlignment="1" applyProtection="1">
      <alignment vertical="center"/>
    </xf>
    <xf numFmtId="49" fontId="7" fillId="0" borderId="26" xfId="0" applyNumberFormat="1" applyFont="1" applyBorder="1" applyAlignment="1" applyProtection="1">
      <alignment vertical="center" wrapText="1"/>
    </xf>
    <xf numFmtId="49" fontId="7" fillId="0" borderId="0" xfId="0" applyNumberFormat="1" applyFont="1" applyBorder="1" applyAlignment="1" applyProtection="1">
      <alignment vertical="center" wrapText="1"/>
    </xf>
    <xf numFmtId="4" fontId="7" fillId="0" borderId="33" xfId="0" applyNumberFormat="1" applyFont="1" applyBorder="1" applyAlignment="1" applyProtection="1">
      <alignment horizontal="center" vertical="center"/>
    </xf>
    <xf numFmtId="4" fontId="7" fillId="0" borderId="33" xfId="0" applyNumberFormat="1" applyFont="1" applyBorder="1" applyAlignment="1" applyProtection="1">
      <alignment vertical="center"/>
    </xf>
    <xf numFmtId="4" fontId="7" fillId="0" borderId="33" xfId="0" applyNumberFormat="1" applyFont="1" applyBorder="1" applyAlignment="1" applyProtection="1">
      <alignment vertical="center"/>
    </xf>
    <xf numFmtId="49" fontId="7" fillId="0" borderId="10" xfId="0" applyNumberFormat="1" applyFont="1" applyBorder="1" applyAlignment="1" applyProtection="1">
      <alignment vertical="center"/>
    </xf>
    <xf numFmtId="49" fontId="7" fillId="0" borderId="10" xfId="0" applyNumberFormat="1" applyFont="1" applyBorder="1" applyAlignment="1" applyProtection="1">
      <alignment vertical="center" wrapText="1"/>
    </xf>
    <xf numFmtId="49" fontId="7" fillId="0" borderId="6" xfId="0" applyNumberFormat="1" applyFont="1" applyBorder="1" applyAlignment="1" applyProtection="1">
      <alignment vertical="center" wrapText="1"/>
    </xf>
    <xf numFmtId="4" fontId="7" fillId="0" borderId="39" xfId="0" applyNumberFormat="1" applyFont="1" applyBorder="1" applyAlignment="1" applyProtection="1">
      <alignment horizontal="center" vertical="center"/>
    </xf>
    <xf numFmtId="4" fontId="7" fillId="0" borderId="39" xfId="0" applyNumberFormat="1" applyFont="1" applyBorder="1" applyAlignment="1" applyProtection="1">
      <alignment vertical="center"/>
    </xf>
    <xf numFmtId="4" fontId="7" fillId="0" borderId="39" xfId="0" applyNumberFormat="1" applyFont="1" applyBorder="1" applyAlignment="1" applyProtection="1">
      <alignment vertical="center"/>
    </xf>
    <xf numFmtId="0" fontId="7" fillId="0" borderId="26" xfId="0" applyFont="1" applyBorder="1" applyProtection="1"/>
    <xf numFmtId="0" fontId="7" fillId="5" borderId="10" xfId="0" applyFont="1" applyFill="1" applyBorder="1" applyProtection="1"/>
    <xf numFmtId="0" fontId="7" fillId="5" borderId="6" xfId="0" applyFont="1" applyFill="1" applyBorder="1" applyProtection="1"/>
    <xf numFmtId="4" fontId="7" fillId="5" borderId="39" xfId="0" applyNumberFormat="1" applyFont="1" applyFill="1" applyBorder="1" applyAlignment="1" applyProtection="1">
      <alignment horizontal="center"/>
    </xf>
    <xf numFmtId="4" fontId="7" fillId="5" borderId="39" xfId="0" applyNumberFormat="1" applyFont="1" applyFill="1" applyBorder="1" applyAlignment="1" applyProtection="1"/>
    <xf numFmtId="4" fontId="7" fillId="5" borderId="39" xfId="0" applyNumberFormat="1" applyFont="1" applyFill="1" applyBorder="1" applyAlignment="1" applyProtection="1"/>
    <xf numFmtId="4" fontId="0" fillId="0" borderId="0" xfId="0" applyNumberFormat="1" applyProtection="1"/>
    <xf numFmtId="4" fontId="0" fillId="0" borderId="0" xfId="0" applyNumberFormat="1" applyAlignment="1" applyProtection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6" t="s">
        <v>38</v>
      </c>
    </row>
    <row r="2" spans="1:7" ht="57.75" customHeight="1" x14ac:dyDescent="0.2">
      <c r="A2" s="12" t="s">
        <v>39</v>
      </c>
      <c r="B2" s="12"/>
      <c r="C2" s="12"/>
      <c r="D2" s="12"/>
      <c r="E2" s="12"/>
      <c r="F2" s="12"/>
      <c r="G2" s="1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59"/>
  <sheetViews>
    <sheetView showGridLines="0" tabSelected="1" topLeftCell="B1" zoomScaleNormal="100" zoomScaleSheetLayoutView="75" workbookViewId="0">
      <selection activeCell="D11" sqref="D11:G11"/>
    </sheetView>
  </sheetViews>
  <sheetFormatPr defaultColWidth="9" defaultRowHeight="12.75" x14ac:dyDescent="0.2"/>
  <cols>
    <col min="1" max="1" width="8.42578125" style="21" hidden="1" customWidth="1"/>
    <col min="2" max="2" width="9.140625" style="21" customWidth="1"/>
    <col min="3" max="3" width="7.42578125" style="21" customWidth="1"/>
    <col min="4" max="4" width="13.42578125" style="21" customWidth="1"/>
    <col min="5" max="5" width="12.140625" style="21" customWidth="1"/>
    <col min="6" max="6" width="11.42578125" style="21" customWidth="1"/>
    <col min="7" max="7" width="12.7109375" style="243" customWidth="1"/>
    <col min="8" max="8" width="12.7109375" style="21" customWidth="1"/>
    <col min="9" max="9" width="12.7109375" style="243" customWidth="1"/>
    <col min="10" max="10" width="6.7109375" style="243" customWidth="1"/>
    <col min="11" max="11" width="4.28515625" style="21" customWidth="1"/>
    <col min="12" max="15" width="10.7109375" style="21" customWidth="1"/>
    <col min="16" max="51" width="9" style="21"/>
    <col min="52" max="52" width="93.140625" style="21" customWidth="1"/>
    <col min="53" max="16384" width="9" style="21"/>
  </cols>
  <sheetData>
    <row r="1" spans="1:15" ht="33.75" customHeight="1" x14ac:dyDescent="0.2">
      <c r="A1" s="101" t="s">
        <v>36</v>
      </c>
      <c r="B1" s="102" t="s">
        <v>42</v>
      </c>
      <c r="C1" s="103"/>
      <c r="D1" s="103"/>
      <c r="E1" s="103"/>
      <c r="F1" s="103"/>
      <c r="G1" s="103"/>
      <c r="H1" s="103"/>
      <c r="I1" s="103"/>
      <c r="J1" s="104"/>
    </row>
    <row r="2" spans="1:15" ht="23.25" customHeight="1" x14ac:dyDescent="0.2">
      <c r="A2" s="105"/>
      <c r="B2" s="106" t="s">
        <v>40</v>
      </c>
      <c r="C2" s="107"/>
      <c r="D2" s="108" t="s">
        <v>47</v>
      </c>
      <c r="E2" s="109"/>
      <c r="F2" s="109"/>
      <c r="G2" s="109"/>
      <c r="H2" s="109"/>
      <c r="I2" s="109"/>
      <c r="J2" s="110"/>
      <c r="O2" s="111"/>
    </row>
    <row r="3" spans="1:15" ht="23.25" customHeight="1" x14ac:dyDescent="0.2">
      <c r="A3" s="105"/>
      <c r="B3" s="112" t="s">
        <v>45</v>
      </c>
      <c r="C3" s="113"/>
      <c r="D3" s="114" t="s">
        <v>43</v>
      </c>
      <c r="E3" s="115"/>
      <c r="F3" s="115"/>
      <c r="G3" s="115"/>
      <c r="H3" s="115"/>
      <c r="I3" s="115"/>
      <c r="J3" s="116"/>
    </row>
    <row r="4" spans="1:15" ht="23.25" hidden="1" customHeight="1" x14ac:dyDescent="0.2">
      <c r="A4" s="105"/>
      <c r="B4" s="117" t="s">
        <v>44</v>
      </c>
      <c r="C4" s="118"/>
      <c r="D4" s="119"/>
      <c r="E4" s="119"/>
      <c r="F4" s="120"/>
      <c r="G4" s="121"/>
      <c r="H4" s="120"/>
      <c r="I4" s="121"/>
      <c r="J4" s="122"/>
    </row>
    <row r="5" spans="1:15" ht="24" customHeight="1" x14ac:dyDescent="0.2">
      <c r="A5" s="105"/>
      <c r="B5" s="123" t="s">
        <v>21</v>
      </c>
      <c r="C5" s="124"/>
      <c r="D5" s="125" t="s">
        <v>48</v>
      </c>
      <c r="E5" s="126"/>
      <c r="F5" s="126"/>
      <c r="G5" s="126"/>
      <c r="H5" s="127" t="s">
        <v>33</v>
      </c>
      <c r="I5" s="125"/>
      <c r="J5" s="128"/>
    </row>
    <row r="6" spans="1:15" ht="15.75" customHeight="1" x14ac:dyDescent="0.2">
      <c r="A6" s="105"/>
      <c r="B6" s="129"/>
      <c r="C6" s="126"/>
      <c r="D6" s="125" t="s">
        <v>49</v>
      </c>
      <c r="E6" s="126"/>
      <c r="F6" s="126"/>
      <c r="G6" s="126"/>
      <c r="H6" s="127" t="s">
        <v>34</v>
      </c>
      <c r="I6" s="125"/>
      <c r="J6" s="128"/>
    </row>
    <row r="7" spans="1:15" ht="15.75" customHeight="1" x14ac:dyDescent="0.2">
      <c r="A7" s="105"/>
      <c r="B7" s="130"/>
      <c r="C7" s="131" t="s">
        <v>50</v>
      </c>
      <c r="D7" s="132" t="s">
        <v>43</v>
      </c>
      <c r="E7" s="133"/>
      <c r="F7" s="133"/>
      <c r="G7" s="133"/>
      <c r="H7" s="134"/>
      <c r="I7" s="133"/>
      <c r="J7" s="135"/>
    </row>
    <row r="8" spans="1:15" ht="24" hidden="1" customHeight="1" x14ac:dyDescent="0.2">
      <c r="A8" s="105"/>
      <c r="B8" s="123" t="s">
        <v>19</v>
      </c>
      <c r="C8" s="124"/>
      <c r="D8" s="136"/>
      <c r="E8" s="124"/>
      <c r="F8" s="124"/>
      <c r="G8" s="137"/>
      <c r="H8" s="127" t="s">
        <v>33</v>
      </c>
      <c r="I8" s="138"/>
      <c r="J8" s="128"/>
    </row>
    <row r="9" spans="1:15" ht="15.75" hidden="1" customHeight="1" x14ac:dyDescent="0.2">
      <c r="A9" s="105"/>
      <c r="B9" s="105"/>
      <c r="C9" s="124"/>
      <c r="D9" s="136"/>
      <c r="E9" s="124"/>
      <c r="F9" s="124"/>
      <c r="G9" s="137"/>
      <c r="H9" s="127" t="s">
        <v>34</v>
      </c>
      <c r="I9" s="138"/>
      <c r="J9" s="128"/>
    </row>
    <row r="10" spans="1:15" ht="15.75" hidden="1" customHeight="1" x14ac:dyDescent="0.2">
      <c r="A10" s="105"/>
      <c r="B10" s="139"/>
      <c r="C10" s="140"/>
      <c r="D10" s="141"/>
      <c r="E10" s="142"/>
      <c r="F10" s="142"/>
      <c r="G10" s="143"/>
      <c r="H10" s="143"/>
      <c r="I10" s="144"/>
      <c r="J10" s="135"/>
    </row>
    <row r="11" spans="1:15" ht="24" customHeight="1" x14ac:dyDescent="0.2">
      <c r="A11" s="105"/>
      <c r="B11" s="123" t="s">
        <v>18</v>
      </c>
      <c r="C11" s="124"/>
      <c r="D11" s="15"/>
      <c r="E11" s="15"/>
      <c r="F11" s="15"/>
      <c r="G11" s="15"/>
      <c r="H11" s="127" t="s">
        <v>33</v>
      </c>
      <c r="I11" s="9"/>
      <c r="J11" s="128"/>
    </row>
    <row r="12" spans="1:15" ht="15.75" customHeight="1" x14ac:dyDescent="0.2">
      <c r="A12" s="105"/>
      <c r="B12" s="129"/>
      <c r="C12" s="126"/>
      <c r="D12" s="13"/>
      <c r="E12" s="13"/>
      <c r="F12" s="13"/>
      <c r="G12" s="13"/>
      <c r="H12" s="127" t="s">
        <v>34</v>
      </c>
      <c r="I12" s="9"/>
      <c r="J12" s="128"/>
    </row>
    <row r="13" spans="1:15" ht="15.75" customHeight="1" x14ac:dyDescent="0.2">
      <c r="A13" s="105"/>
      <c r="B13" s="130"/>
      <c r="C13" s="145"/>
      <c r="D13" s="14"/>
      <c r="E13" s="14"/>
      <c r="F13" s="14"/>
      <c r="G13" s="14"/>
      <c r="H13" s="146"/>
      <c r="I13" s="133"/>
      <c r="J13" s="135"/>
    </row>
    <row r="14" spans="1:15" ht="24" hidden="1" customHeight="1" x14ac:dyDescent="0.2">
      <c r="A14" s="105"/>
      <c r="B14" s="147" t="s">
        <v>20</v>
      </c>
      <c r="C14" s="148"/>
      <c r="D14" s="149"/>
      <c r="E14" s="150"/>
      <c r="F14" s="150"/>
      <c r="G14" s="150"/>
      <c r="H14" s="151"/>
      <c r="I14" s="150"/>
      <c r="J14" s="152"/>
    </row>
    <row r="15" spans="1:15" ht="32.25" customHeight="1" x14ac:dyDescent="0.2">
      <c r="A15" s="105"/>
      <c r="B15" s="139" t="s">
        <v>31</v>
      </c>
      <c r="C15" s="153"/>
      <c r="D15" s="143"/>
      <c r="E15" s="154" t="s">
        <v>29</v>
      </c>
      <c r="F15" s="154"/>
      <c r="G15" s="155" t="s">
        <v>30</v>
      </c>
      <c r="H15" s="155"/>
      <c r="I15" s="155" t="s">
        <v>28</v>
      </c>
      <c r="J15" s="156"/>
    </row>
    <row r="16" spans="1:15" ht="23.25" customHeight="1" x14ac:dyDescent="0.2">
      <c r="A16" s="157" t="s">
        <v>23</v>
      </c>
      <c r="B16" s="158" t="s">
        <v>23</v>
      </c>
      <c r="C16" s="159"/>
      <c r="D16" s="160"/>
      <c r="E16" s="161">
        <f>SUMIF(F49:F55,A16,G49:G55)+SUMIF(F49:F55,"PSU",G49:G55)</f>
        <v>0</v>
      </c>
      <c r="F16" s="162"/>
      <c r="G16" s="161">
        <f>SUMIF(F49:F55,A16,H49:H55)+SUMIF(F49:F55,"PSU",H49:H55)</f>
        <v>0</v>
      </c>
      <c r="H16" s="162"/>
      <c r="I16" s="161">
        <f>SUMIF(F49:F55,A16,I49:I55)+SUMIF(F49:F55,"PSU",I49:I55)</f>
        <v>0</v>
      </c>
      <c r="J16" s="163"/>
    </row>
    <row r="17" spans="1:10" ht="23.25" customHeight="1" x14ac:dyDescent="0.2">
      <c r="A17" s="157" t="s">
        <v>24</v>
      </c>
      <c r="B17" s="158" t="s">
        <v>24</v>
      </c>
      <c r="C17" s="159"/>
      <c r="D17" s="160"/>
      <c r="E17" s="161">
        <f>SUMIF(F49:F55,A17,G49:G55)</f>
        <v>0</v>
      </c>
      <c r="F17" s="162"/>
      <c r="G17" s="161">
        <f>SUMIF(F49:F55,A17,H49:H55)</f>
        <v>0</v>
      </c>
      <c r="H17" s="162"/>
      <c r="I17" s="161">
        <f>SUMIF(F49:F55,A17,I49:I55)</f>
        <v>0</v>
      </c>
      <c r="J17" s="163"/>
    </row>
    <row r="18" spans="1:10" ht="23.25" customHeight="1" x14ac:dyDescent="0.2">
      <c r="A18" s="157" t="s">
        <v>25</v>
      </c>
      <c r="B18" s="158" t="s">
        <v>25</v>
      </c>
      <c r="C18" s="159"/>
      <c r="D18" s="160"/>
      <c r="E18" s="161">
        <f>SUMIF(F49:F55,A18,G49:G55)</f>
        <v>0</v>
      </c>
      <c r="F18" s="162"/>
      <c r="G18" s="161">
        <f>SUMIF(F49:F55,A18,H49:H55)</f>
        <v>0</v>
      </c>
      <c r="H18" s="162"/>
      <c r="I18" s="161">
        <f>SUMIF(F49:F55,A18,I49:I55)</f>
        <v>0</v>
      </c>
      <c r="J18" s="163"/>
    </row>
    <row r="19" spans="1:10" ht="23.25" customHeight="1" x14ac:dyDescent="0.2">
      <c r="A19" s="157" t="s">
        <v>68</v>
      </c>
      <c r="B19" s="158" t="s">
        <v>26</v>
      </c>
      <c r="C19" s="159"/>
      <c r="D19" s="160"/>
      <c r="E19" s="161">
        <f>SUMIF(F49:F55,A19,G49:G55)</f>
        <v>0</v>
      </c>
      <c r="F19" s="162"/>
      <c r="G19" s="161">
        <f>SUMIF(F49:F55,A19,H49:H55)</f>
        <v>0</v>
      </c>
      <c r="H19" s="162"/>
      <c r="I19" s="161">
        <f>SUMIF(F49:F55,A19,I49:I55)</f>
        <v>0</v>
      </c>
      <c r="J19" s="163"/>
    </row>
    <row r="20" spans="1:10" ht="23.25" customHeight="1" x14ac:dyDescent="0.2">
      <c r="A20" s="157" t="s">
        <v>71</v>
      </c>
      <c r="B20" s="158" t="s">
        <v>27</v>
      </c>
      <c r="C20" s="159"/>
      <c r="D20" s="160"/>
      <c r="E20" s="161">
        <f>SUMIF(F49:F55,A20,G49:G55)</f>
        <v>0</v>
      </c>
      <c r="F20" s="162"/>
      <c r="G20" s="161">
        <f>SUMIF(F49:F55,A20,H49:H55)</f>
        <v>0</v>
      </c>
      <c r="H20" s="162"/>
      <c r="I20" s="161">
        <f>SUMIF(F49:F55,A20,I49:I55)</f>
        <v>0</v>
      </c>
      <c r="J20" s="163"/>
    </row>
    <row r="21" spans="1:10" ht="23.25" customHeight="1" x14ac:dyDescent="0.2">
      <c r="A21" s="105"/>
      <c r="B21" s="164" t="s">
        <v>28</v>
      </c>
      <c r="C21" s="165"/>
      <c r="D21" s="166"/>
      <c r="E21" s="167">
        <f>SUM(E16:F20)</f>
        <v>0</v>
      </c>
      <c r="F21" s="168"/>
      <c r="G21" s="167">
        <f>SUM(G16:H20)</f>
        <v>0</v>
      </c>
      <c r="H21" s="168"/>
      <c r="I21" s="167">
        <f>SUM(I16:J20)</f>
        <v>0</v>
      </c>
      <c r="J21" s="169"/>
    </row>
    <row r="22" spans="1:10" ht="33" customHeight="1" x14ac:dyDescent="0.2">
      <c r="A22" s="105"/>
      <c r="B22" s="170" t="s">
        <v>32</v>
      </c>
      <c r="C22" s="159"/>
      <c r="D22" s="160"/>
      <c r="E22" s="171"/>
      <c r="F22" s="172"/>
      <c r="G22" s="173"/>
      <c r="H22" s="173"/>
      <c r="I22" s="173"/>
      <c r="J22" s="174"/>
    </row>
    <row r="23" spans="1:10" ht="23.25" customHeight="1" x14ac:dyDescent="0.2">
      <c r="A23" s="105"/>
      <c r="B23" s="175" t="s">
        <v>11</v>
      </c>
      <c r="C23" s="159"/>
      <c r="D23" s="160"/>
      <c r="E23" s="176">
        <v>12</v>
      </c>
      <c r="F23" s="172" t="s">
        <v>0</v>
      </c>
      <c r="G23" s="177">
        <f>ZakladDPHSniVypocet</f>
        <v>0</v>
      </c>
      <c r="H23" s="178"/>
      <c r="I23" s="178"/>
      <c r="J23" s="174" t="str">
        <f t="shared" ref="J23:J28" si="0">Mena</f>
        <v>CZK</v>
      </c>
    </row>
    <row r="24" spans="1:10" ht="23.25" customHeight="1" x14ac:dyDescent="0.2">
      <c r="A24" s="105"/>
      <c r="B24" s="175" t="s">
        <v>12</v>
      </c>
      <c r="C24" s="159"/>
      <c r="D24" s="160"/>
      <c r="E24" s="176">
        <f>SazbaDPH1</f>
        <v>12</v>
      </c>
      <c r="F24" s="172" t="s">
        <v>0</v>
      </c>
      <c r="G24" s="179">
        <f>ZakladDPHSni*SazbaDPH1/100</f>
        <v>0</v>
      </c>
      <c r="H24" s="180"/>
      <c r="I24" s="180"/>
      <c r="J24" s="174" t="str">
        <f t="shared" si="0"/>
        <v>CZK</v>
      </c>
    </row>
    <row r="25" spans="1:10" ht="23.25" customHeight="1" x14ac:dyDescent="0.2">
      <c r="A25" s="105"/>
      <c r="B25" s="175" t="s">
        <v>13</v>
      </c>
      <c r="C25" s="159"/>
      <c r="D25" s="160"/>
      <c r="E25" s="176">
        <v>21</v>
      </c>
      <c r="F25" s="172" t="s">
        <v>0</v>
      </c>
      <c r="G25" s="177">
        <f>ZakladDPHZaklVypocet</f>
        <v>0</v>
      </c>
      <c r="H25" s="178"/>
      <c r="I25" s="178"/>
      <c r="J25" s="174" t="str">
        <f t="shared" si="0"/>
        <v>CZK</v>
      </c>
    </row>
    <row r="26" spans="1:10" ht="23.25" customHeight="1" x14ac:dyDescent="0.2">
      <c r="A26" s="105"/>
      <c r="B26" s="181" t="s">
        <v>14</v>
      </c>
      <c r="C26" s="182"/>
      <c r="D26" s="183"/>
      <c r="E26" s="184">
        <f>SazbaDPH2</f>
        <v>21</v>
      </c>
      <c r="F26" s="185" t="s">
        <v>0</v>
      </c>
      <c r="G26" s="186">
        <f>ZakladDPHZakl*SazbaDPH2/100</f>
        <v>0</v>
      </c>
      <c r="H26" s="187"/>
      <c r="I26" s="187"/>
      <c r="J26" s="188" t="str">
        <f t="shared" si="0"/>
        <v>CZK</v>
      </c>
    </row>
    <row r="27" spans="1:10" ht="23.25" customHeight="1" thickBot="1" x14ac:dyDescent="0.25">
      <c r="A27" s="105"/>
      <c r="B27" s="189" t="s">
        <v>4</v>
      </c>
      <c r="C27" s="190"/>
      <c r="D27" s="191"/>
      <c r="E27" s="190"/>
      <c r="F27" s="192"/>
      <c r="G27" s="193">
        <f>0</f>
        <v>0</v>
      </c>
      <c r="H27" s="193"/>
      <c r="I27" s="193"/>
      <c r="J27" s="194" t="str">
        <f t="shared" si="0"/>
        <v>CZK</v>
      </c>
    </row>
    <row r="28" spans="1:10" ht="27.75" hidden="1" customHeight="1" thickBot="1" x14ac:dyDescent="0.25">
      <c r="A28" s="105"/>
      <c r="B28" s="195" t="s">
        <v>22</v>
      </c>
      <c r="C28" s="196"/>
      <c r="D28" s="196"/>
      <c r="E28" s="197"/>
      <c r="F28" s="198"/>
      <c r="G28" s="199">
        <f>ZakladDPHSniVypocet+ZakladDPHZaklVypocet</f>
        <v>0</v>
      </c>
      <c r="H28" s="199"/>
      <c r="I28" s="199"/>
      <c r="J28" s="200" t="str">
        <f t="shared" si="0"/>
        <v>CZK</v>
      </c>
    </row>
    <row r="29" spans="1:10" ht="27.75" customHeight="1" thickBot="1" x14ac:dyDescent="0.25">
      <c r="A29" s="105"/>
      <c r="B29" s="195" t="s">
        <v>35</v>
      </c>
      <c r="C29" s="201"/>
      <c r="D29" s="201"/>
      <c r="E29" s="201"/>
      <c r="F29" s="201"/>
      <c r="G29" s="202">
        <f>ZakladDPHSni+DPHSni+ZakladDPHZakl+DPHZakl+Zaokrouhleni</f>
        <v>0</v>
      </c>
      <c r="H29" s="202"/>
      <c r="I29" s="202"/>
      <c r="J29" s="203" t="s">
        <v>53</v>
      </c>
    </row>
    <row r="30" spans="1:10" ht="12.75" customHeight="1" x14ac:dyDescent="0.2">
      <c r="A30" s="105"/>
      <c r="B30" s="105"/>
      <c r="C30" s="124"/>
      <c r="D30" s="124"/>
      <c r="E30" s="124"/>
      <c r="F30" s="124"/>
      <c r="G30" s="137"/>
      <c r="H30" s="124"/>
      <c r="I30" s="137"/>
      <c r="J30" s="204"/>
    </row>
    <row r="31" spans="1:10" ht="30" customHeight="1" x14ac:dyDescent="0.2">
      <c r="A31" s="105"/>
      <c r="B31" s="105"/>
      <c r="C31" s="124"/>
      <c r="D31" s="124"/>
      <c r="E31" s="124"/>
      <c r="F31" s="124"/>
      <c r="G31" s="137"/>
      <c r="H31" s="124"/>
      <c r="I31" s="137"/>
      <c r="J31" s="204"/>
    </row>
    <row r="32" spans="1:10" ht="18.75" customHeight="1" x14ac:dyDescent="0.2">
      <c r="A32" s="105"/>
      <c r="B32" s="205"/>
      <c r="C32" s="206" t="s">
        <v>10</v>
      </c>
      <c r="D32" s="207"/>
      <c r="E32" s="207"/>
      <c r="F32" s="206" t="s">
        <v>9</v>
      </c>
      <c r="G32" s="207"/>
      <c r="H32" s="208">
        <f ca="1">TODAY()</f>
        <v>45827</v>
      </c>
      <c r="I32" s="207"/>
      <c r="J32" s="204"/>
    </row>
    <row r="33" spans="1:52" ht="47.25" customHeight="1" x14ac:dyDescent="0.2">
      <c r="A33" s="105"/>
      <c r="B33" s="105"/>
      <c r="C33" s="124"/>
      <c r="D33" s="124"/>
      <c r="E33" s="124"/>
      <c r="F33" s="124"/>
      <c r="G33" s="137"/>
      <c r="H33" s="124"/>
      <c r="I33" s="137"/>
      <c r="J33" s="204"/>
    </row>
    <row r="34" spans="1:52" s="213" customFormat="1" ht="18.75" customHeight="1" x14ac:dyDescent="0.2">
      <c r="A34" s="209"/>
      <c r="B34" s="209"/>
      <c r="C34" s="210"/>
      <c r="D34" s="211"/>
      <c r="E34" s="211"/>
      <c r="F34" s="210"/>
      <c r="G34" s="211" t="s">
        <v>46</v>
      </c>
      <c r="H34" s="211"/>
      <c r="I34" s="211"/>
      <c r="J34" s="212"/>
    </row>
    <row r="35" spans="1:52" ht="12.75" customHeight="1" x14ac:dyDescent="0.2">
      <c r="A35" s="105"/>
      <c r="B35" s="105"/>
      <c r="C35" s="124"/>
      <c r="D35" s="214" t="s">
        <v>2</v>
      </c>
      <c r="E35" s="214"/>
      <c r="F35" s="124"/>
      <c r="G35" s="137"/>
      <c r="H35" s="215" t="s">
        <v>3</v>
      </c>
      <c r="I35" s="137"/>
      <c r="J35" s="204"/>
    </row>
    <row r="36" spans="1:52" ht="13.5" customHeight="1" thickBot="1" x14ac:dyDescent="0.25">
      <c r="A36" s="216"/>
      <c r="B36" s="216"/>
      <c r="C36" s="217"/>
      <c r="D36" s="217"/>
      <c r="E36" s="217"/>
      <c r="F36" s="217"/>
      <c r="G36" s="218"/>
      <c r="H36" s="217"/>
      <c r="I36" s="218"/>
      <c r="J36" s="219"/>
    </row>
    <row r="37" spans="1:52" ht="27" hidden="1" customHeight="1" x14ac:dyDescent="0.25">
      <c r="B37" s="220" t="s">
        <v>15</v>
      </c>
      <c r="C37" s="221"/>
      <c r="D37" s="221"/>
      <c r="E37" s="221"/>
      <c r="F37" s="222"/>
      <c r="G37" s="222"/>
      <c r="H37" s="222"/>
      <c r="I37" s="222"/>
      <c r="J37" s="221"/>
    </row>
    <row r="38" spans="1:52" ht="25.5" hidden="1" customHeight="1" x14ac:dyDescent="0.2">
      <c r="A38" s="223" t="s">
        <v>37</v>
      </c>
      <c r="B38" s="224" t="s">
        <v>16</v>
      </c>
      <c r="C38" s="225" t="s">
        <v>5</v>
      </c>
      <c r="D38" s="226"/>
      <c r="E38" s="226"/>
      <c r="F38" s="227" t="str">
        <f>B23</f>
        <v>Základ pro sníženou DPH</v>
      </c>
      <c r="G38" s="227" t="str">
        <f>B25</f>
        <v>Základ pro základní DPH</v>
      </c>
      <c r="H38" s="228" t="s">
        <v>17</v>
      </c>
      <c r="I38" s="228" t="s">
        <v>1</v>
      </c>
      <c r="J38" s="229" t="s">
        <v>0</v>
      </c>
    </row>
    <row r="39" spans="1:52" ht="25.5" hidden="1" customHeight="1" x14ac:dyDescent="0.2">
      <c r="A39" s="223">
        <v>1</v>
      </c>
      <c r="B39" s="230" t="s">
        <v>51</v>
      </c>
      <c r="C39" s="231" t="s">
        <v>47</v>
      </c>
      <c r="D39" s="232"/>
      <c r="E39" s="232"/>
      <c r="F39" s="233">
        <f>'Rozpočet Pol'!AC105</f>
        <v>0</v>
      </c>
      <c r="G39" s="234">
        <f>'Rozpočet Pol'!AD105</f>
        <v>0</v>
      </c>
      <c r="H39" s="235">
        <f>(F39*SazbaDPH1/100)+(G39*SazbaDPH2/100)</f>
        <v>0</v>
      </c>
      <c r="I39" s="235">
        <f>F39+G39+H39</f>
        <v>0</v>
      </c>
      <c r="J39" s="236" t="e">
        <f ca="1">IF(_xlfn.SINGLE(CenaCelkemVypocet)=0,"",I39/_xlfn.SINGLE(CenaCelkemVypocet)*100)</f>
        <v>#NAME?</v>
      </c>
    </row>
    <row r="40" spans="1:52" ht="25.5" hidden="1" customHeight="1" x14ac:dyDescent="0.2">
      <c r="A40" s="223"/>
      <c r="B40" s="237" t="s">
        <v>52</v>
      </c>
      <c r="C40" s="238"/>
      <c r="D40" s="238"/>
      <c r="E40" s="239"/>
      <c r="F40" s="240">
        <f>SUMIF(A39:A39,"=1",F39:F39)</f>
        <v>0</v>
      </c>
      <c r="G40" s="241">
        <f>SUMIF(A39:A39,"=1",G39:G39)</f>
        <v>0</v>
      </c>
      <c r="H40" s="241">
        <f>SUMIF(A39:A39,"=1",H39:H39)</f>
        <v>0</v>
      </c>
      <c r="I40" s="241">
        <f>SUMIF(A39:A39,"=1",I39:I39)</f>
        <v>0</v>
      </c>
      <c r="J40" s="242" t="e">
        <f ca="1">SUMIF(A39:A39,"=1",J39:J39)</f>
        <v>#NAME?</v>
      </c>
    </row>
    <row r="42" spans="1:52" x14ac:dyDescent="0.2">
      <c r="B42" s="21" t="s">
        <v>54</v>
      </c>
    </row>
    <row r="43" spans="1:52" x14ac:dyDescent="0.2">
      <c r="B43" s="244" t="s">
        <v>55</v>
      </c>
      <c r="C43" s="244"/>
      <c r="D43" s="244"/>
      <c r="E43" s="244"/>
      <c r="F43" s="244"/>
      <c r="G43" s="244"/>
      <c r="H43" s="244"/>
      <c r="I43" s="244"/>
      <c r="J43" s="244"/>
      <c r="AZ43" s="245" t="str">
        <f>B43</f>
        <v>Parkoviště, chodník, úprava oplocení areálu školy, výsadba zeleně</v>
      </c>
    </row>
    <row r="46" spans="1:52" ht="15.75" x14ac:dyDescent="0.25">
      <c r="B46" s="246" t="s">
        <v>56</v>
      </c>
    </row>
    <row r="48" spans="1:52" ht="25.5" customHeight="1" x14ac:dyDescent="0.2">
      <c r="A48" s="247"/>
      <c r="B48" s="248" t="s">
        <v>16</v>
      </c>
      <c r="C48" s="248" t="s">
        <v>5</v>
      </c>
      <c r="D48" s="249"/>
      <c r="E48" s="249"/>
      <c r="F48" s="250" t="s">
        <v>57</v>
      </c>
      <c r="G48" s="250" t="s">
        <v>29</v>
      </c>
      <c r="H48" s="250" t="s">
        <v>30</v>
      </c>
      <c r="I48" s="251" t="s">
        <v>28</v>
      </c>
      <c r="J48" s="251"/>
    </row>
    <row r="49" spans="1:10" ht="25.5" customHeight="1" x14ac:dyDescent="0.2">
      <c r="A49" s="252"/>
      <c r="B49" s="253" t="s">
        <v>58</v>
      </c>
      <c r="C49" s="254" t="s">
        <v>59</v>
      </c>
      <c r="D49" s="255"/>
      <c r="E49" s="255"/>
      <c r="F49" s="256" t="s">
        <v>23</v>
      </c>
      <c r="G49" s="257">
        <f>'Rozpočet Pol'!I8</f>
        <v>0</v>
      </c>
      <c r="H49" s="257">
        <f>'Rozpočet Pol'!K8</f>
        <v>0</v>
      </c>
      <c r="I49" s="258">
        <f t="shared" ref="I49:I55" si="1">G49+H49</f>
        <v>0</v>
      </c>
      <c r="J49" s="258"/>
    </row>
    <row r="50" spans="1:10" ht="25.5" customHeight="1" x14ac:dyDescent="0.2">
      <c r="A50" s="252"/>
      <c r="B50" s="259" t="s">
        <v>60</v>
      </c>
      <c r="C50" s="260" t="s">
        <v>61</v>
      </c>
      <c r="D50" s="261"/>
      <c r="E50" s="261"/>
      <c r="F50" s="262" t="s">
        <v>23</v>
      </c>
      <c r="G50" s="263">
        <f>'Rozpočet Pol'!I26</f>
        <v>0</v>
      </c>
      <c r="H50" s="263">
        <f>'Rozpočet Pol'!K26</f>
        <v>0</v>
      </c>
      <c r="I50" s="264">
        <f t="shared" si="1"/>
        <v>0</v>
      </c>
      <c r="J50" s="264"/>
    </row>
    <row r="51" spans="1:10" ht="25.5" customHeight="1" x14ac:dyDescent="0.2">
      <c r="A51" s="252"/>
      <c r="B51" s="259" t="s">
        <v>62</v>
      </c>
      <c r="C51" s="260" t="s">
        <v>63</v>
      </c>
      <c r="D51" s="261"/>
      <c r="E51" s="261"/>
      <c r="F51" s="262" t="s">
        <v>23</v>
      </c>
      <c r="G51" s="263">
        <f>'Rozpočet Pol'!I37</f>
        <v>0</v>
      </c>
      <c r="H51" s="263">
        <f>'Rozpočet Pol'!K37</f>
        <v>0</v>
      </c>
      <c r="I51" s="264">
        <f t="shared" si="1"/>
        <v>0</v>
      </c>
      <c r="J51" s="264"/>
    </row>
    <row r="52" spans="1:10" ht="25.5" customHeight="1" x14ac:dyDescent="0.2">
      <c r="A52" s="252"/>
      <c r="B52" s="259" t="s">
        <v>64</v>
      </c>
      <c r="C52" s="260" t="s">
        <v>65</v>
      </c>
      <c r="D52" s="261"/>
      <c r="E52" s="261"/>
      <c r="F52" s="262" t="s">
        <v>23</v>
      </c>
      <c r="G52" s="263">
        <f>'Rozpočet Pol'!I41</f>
        <v>0</v>
      </c>
      <c r="H52" s="263">
        <f>'Rozpočet Pol'!K41</f>
        <v>0</v>
      </c>
      <c r="I52" s="264">
        <f t="shared" si="1"/>
        <v>0</v>
      </c>
      <c r="J52" s="264"/>
    </row>
    <row r="53" spans="1:10" ht="25.5" customHeight="1" x14ac:dyDescent="0.2">
      <c r="A53" s="252"/>
      <c r="B53" s="259" t="s">
        <v>66</v>
      </c>
      <c r="C53" s="260" t="s">
        <v>67</v>
      </c>
      <c r="D53" s="261"/>
      <c r="E53" s="261"/>
      <c r="F53" s="262" t="s">
        <v>23</v>
      </c>
      <c r="G53" s="263">
        <f>'Rozpočet Pol'!I50</f>
        <v>0</v>
      </c>
      <c r="H53" s="263">
        <f>'Rozpočet Pol'!K50</f>
        <v>0</v>
      </c>
      <c r="I53" s="264">
        <f t="shared" si="1"/>
        <v>0</v>
      </c>
      <c r="J53" s="264"/>
    </row>
    <row r="54" spans="1:10" ht="25.5" customHeight="1" x14ac:dyDescent="0.2">
      <c r="A54" s="252"/>
      <c r="B54" s="259" t="s">
        <v>68</v>
      </c>
      <c r="C54" s="260" t="s">
        <v>26</v>
      </c>
      <c r="D54" s="261"/>
      <c r="E54" s="261"/>
      <c r="F54" s="262" t="s">
        <v>68</v>
      </c>
      <c r="G54" s="263">
        <f>'Rozpočet Pol'!I56</f>
        <v>0</v>
      </c>
      <c r="H54" s="263">
        <f>'Rozpočet Pol'!K56</f>
        <v>0</v>
      </c>
      <c r="I54" s="264">
        <f t="shared" si="1"/>
        <v>0</v>
      </c>
      <c r="J54" s="264"/>
    </row>
    <row r="55" spans="1:10" ht="25.5" customHeight="1" x14ac:dyDescent="0.2">
      <c r="A55" s="252"/>
      <c r="B55" s="265" t="s">
        <v>69</v>
      </c>
      <c r="C55" s="266" t="s">
        <v>70</v>
      </c>
      <c r="D55" s="267"/>
      <c r="E55" s="267"/>
      <c r="F55" s="268" t="s">
        <v>24</v>
      </c>
      <c r="G55" s="269">
        <f>'Rozpočet Pol'!I61</f>
        <v>0</v>
      </c>
      <c r="H55" s="269">
        <f>'Rozpočet Pol'!K61</f>
        <v>0</v>
      </c>
      <c r="I55" s="270">
        <f t="shared" si="1"/>
        <v>0</v>
      </c>
      <c r="J55" s="270"/>
    </row>
    <row r="56" spans="1:10" ht="25.5" customHeight="1" x14ac:dyDescent="0.2">
      <c r="A56" s="271"/>
      <c r="B56" s="272" t="s">
        <v>1</v>
      </c>
      <c r="C56" s="272"/>
      <c r="D56" s="273"/>
      <c r="E56" s="273"/>
      <c r="F56" s="274"/>
      <c r="G56" s="275">
        <f>SUM(G49:G55)</f>
        <v>0</v>
      </c>
      <c r="H56" s="275">
        <f>SUM(H49:H55)</f>
        <v>0</v>
      </c>
      <c r="I56" s="276">
        <f>SUM(I49:I55)</f>
        <v>0</v>
      </c>
      <c r="J56" s="276"/>
    </row>
    <row r="57" spans="1:10" x14ac:dyDescent="0.2">
      <c r="F57" s="277"/>
      <c r="G57" s="278"/>
      <c r="H57" s="277"/>
      <c r="I57" s="278"/>
      <c r="J57" s="278"/>
    </row>
    <row r="58" spans="1:10" x14ac:dyDescent="0.2">
      <c r="F58" s="277"/>
      <c r="G58" s="278"/>
      <c r="H58" s="277"/>
      <c r="I58" s="278"/>
      <c r="J58" s="278"/>
    </row>
    <row r="59" spans="1:10" x14ac:dyDescent="0.2">
      <c r="F59" s="277"/>
      <c r="G59" s="278"/>
      <c r="H59" s="277"/>
      <c r="I59" s="278"/>
      <c r="J59" s="278"/>
    </row>
  </sheetData>
  <sheetProtection algorithmName="SHA-512" hashValue="Jw0eb6SIA5OCyaZd5Tcth3YFXkZm6KGQR+Zzu/sUYeovnBOFITIO06VO5lq29ZYmzBdW43SH0qfhfOaMVxzSYA==" saltValue="djKMZNbhvTmdsreWsisi+w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56"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I49:J49"/>
    <mergeCell ref="C49:E49"/>
    <mergeCell ref="G28:I28"/>
    <mergeCell ref="G15:H15"/>
    <mergeCell ref="I15:J15"/>
    <mergeCell ref="E16:F16"/>
    <mergeCell ref="D34:E34"/>
    <mergeCell ref="D35:E35"/>
    <mergeCell ref="G19:H19"/>
    <mergeCell ref="G20:H20"/>
    <mergeCell ref="G34:I34"/>
    <mergeCell ref="D3:J3"/>
    <mergeCell ref="C39:E39"/>
    <mergeCell ref="B40:E40"/>
    <mergeCell ref="B43:J43"/>
    <mergeCell ref="I48:J48"/>
    <mergeCell ref="D12:G12"/>
    <mergeCell ref="D13:G13"/>
    <mergeCell ref="I50:J50"/>
    <mergeCell ref="C50:E50"/>
    <mergeCell ref="I51:J51"/>
    <mergeCell ref="C51:E51"/>
    <mergeCell ref="I52:J52"/>
    <mergeCell ref="C52:E52"/>
    <mergeCell ref="I56:J56"/>
    <mergeCell ref="I53:J53"/>
    <mergeCell ref="C53:E53"/>
    <mergeCell ref="I54:J54"/>
    <mergeCell ref="C54:E54"/>
    <mergeCell ref="I55:J55"/>
    <mergeCell ref="C55:E5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1" customWidth="1"/>
    <col min="2" max="2" width="14.42578125" style="1" customWidth="1"/>
    <col min="3" max="3" width="38.28515625" style="5" customWidth="1"/>
    <col min="4" max="4" width="4.5703125" style="1" customWidth="1"/>
    <col min="5" max="5" width="10.5703125" style="1" customWidth="1"/>
    <col min="6" max="6" width="9.85546875" style="1" customWidth="1"/>
    <col min="7" max="7" width="12.7109375" style="1" customWidth="1"/>
    <col min="8" max="16384" width="9.140625" style="1"/>
  </cols>
  <sheetData>
    <row r="1" spans="1:7" ht="15.75" x14ac:dyDescent="0.2">
      <c r="A1" s="16" t="s">
        <v>6</v>
      </c>
      <c r="B1" s="16"/>
      <c r="C1" s="17"/>
      <c r="D1" s="16"/>
      <c r="E1" s="16"/>
      <c r="F1" s="16"/>
      <c r="G1" s="16"/>
    </row>
    <row r="2" spans="1:7" ht="24.95" customHeight="1" x14ac:dyDescent="0.2">
      <c r="A2" s="8" t="s">
        <v>41</v>
      </c>
      <c r="B2" s="7"/>
      <c r="C2" s="18"/>
      <c r="D2" s="18"/>
      <c r="E2" s="18"/>
      <c r="F2" s="18"/>
      <c r="G2" s="19"/>
    </row>
    <row r="3" spans="1:7" ht="24.95" hidden="1" customHeight="1" x14ac:dyDescent="0.2">
      <c r="A3" s="8" t="s">
        <v>7</v>
      </c>
      <c r="B3" s="7"/>
      <c r="C3" s="18"/>
      <c r="D3" s="18"/>
      <c r="E3" s="18"/>
      <c r="F3" s="18"/>
      <c r="G3" s="19"/>
    </row>
    <row r="4" spans="1:7" ht="24.95" hidden="1" customHeight="1" x14ac:dyDescent="0.2">
      <c r="A4" s="8" t="s">
        <v>8</v>
      </c>
      <c r="B4" s="7"/>
      <c r="C4" s="18"/>
      <c r="D4" s="18"/>
      <c r="E4" s="18"/>
      <c r="F4" s="18"/>
      <c r="G4" s="19"/>
    </row>
    <row r="5" spans="1:7" hidden="1" x14ac:dyDescent="0.2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15"/>
  <sheetViews>
    <sheetView workbookViewId="0">
      <selection activeCell="AA28" sqref="AA28"/>
    </sheetView>
  </sheetViews>
  <sheetFormatPr defaultRowHeight="12.75" outlineLevelRow="1" x14ac:dyDescent="0.2"/>
  <cols>
    <col min="1" max="1" width="4.28515625" style="21" customWidth="1"/>
    <col min="2" max="2" width="14.42578125" style="87" customWidth="1"/>
    <col min="3" max="3" width="38.28515625" style="87" customWidth="1"/>
    <col min="4" max="4" width="4.5703125" style="21" customWidth="1"/>
    <col min="5" max="5" width="10.5703125" style="21" customWidth="1"/>
    <col min="6" max="6" width="9.85546875" style="21" customWidth="1"/>
    <col min="7" max="7" width="12.7109375" style="21" customWidth="1"/>
    <col min="8" max="11" width="9.140625" style="21"/>
    <col min="12" max="13" width="0" style="21" hidden="1" customWidth="1"/>
    <col min="14" max="17" width="9.140625" style="21"/>
    <col min="18" max="21" width="0" style="21" hidden="1" customWidth="1"/>
    <col min="22" max="28" width="9.140625" style="21"/>
    <col min="29" max="39" width="0" style="21" hidden="1" customWidth="1"/>
    <col min="40" max="52" width="9.140625" style="21"/>
    <col min="53" max="53" width="73.42578125" style="21" customWidth="1"/>
    <col min="54" max="16384" width="9.140625" style="21"/>
  </cols>
  <sheetData>
    <row r="1" spans="1:60" ht="15.75" customHeight="1" x14ac:dyDescent="0.25">
      <c r="A1" s="20" t="s">
        <v>6</v>
      </c>
      <c r="B1" s="20"/>
      <c r="C1" s="20"/>
      <c r="D1" s="20"/>
      <c r="E1" s="20"/>
      <c r="F1" s="20"/>
      <c r="G1" s="20"/>
      <c r="AE1" s="21" t="s">
        <v>73</v>
      </c>
    </row>
    <row r="2" spans="1:60" ht="24.95" customHeight="1" x14ac:dyDescent="0.2">
      <c r="A2" s="22" t="s">
        <v>72</v>
      </c>
      <c r="B2" s="23"/>
      <c r="C2" s="24" t="s">
        <v>47</v>
      </c>
      <c r="D2" s="25"/>
      <c r="E2" s="25"/>
      <c r="F2" s="25"/>
      <c r="G2" s="26"/>
      <c r="AE2" s="21" t="s">
        <v>74</v>
      </c>
    </row>
    <row r="3" spans="1:60" ht="24.95" customHeight="1" x14ac:dyDescent="0.2">
      <c r="A3" s="27" t="s">
        <v>7</v>
      </c>
      <c r="B3" s="28"/>
      <c r="C3" s="29" t="s">
        <v>43</v>
      </c>
      <c r="D3" s="30"/>
      <c r="E3" s="30"/>
      <c r="F3" s="30"/>
      <c r="G3" s="31"/>
      <c r="AE3" s="21" t="s">
        <v>75</v>
      </c>
    </row>
    <row r="4" spans="1:60" ht="24.95" hidden="1" customHeight="1" x14ac:dyDescent="0.2">
      <c r="A4" s="27" t="s">
        <v>8</v>
      </c>
      <c r="B4" s="28"/>
      <c r="C4" s="29"/>
      <c r="D4" s="30"/>
      <c r="E4" s="30"/>
      <c r="F4" s="30"/>
      <c r="G4" s="31"/>
      <c r="AE4" s="21" t="s">
        <v>76</v>
      </c>
    </row>
    <row r="5" spans="1:60" hidden="1" x14ac:dyDescent="0.2">
      <c r="A5" s="32" t="s">
        <v>77</v>
      </c>
      <c r="B5" s="33"/>
      <c r="C5" s="34"/>
      <c r="D5" s="35"/>
      <c r="E5" s="35"/>
      <c r="F5" s="35"/>
      <c r="G5" s="36"/>
      <c r="AE5" s="21" t="s">
        <v>78</v>
      </c>
    </row>
    <row r="7" spans="1:60" ht="38.25" x14ac:dyDescent="0.2">
      <c r="A7" s="37" t="s">
        <v>79</v>
      </c>
      <c r="B7" s="38" t="s">
        <v>80</v>
      </c>
      <c r="C7" s="38" t="s">
        <v>81</v>
      </c>
      <c r="D7" s="37" t="s">
        <v>82</v>
      </c>
      <c r="E7" s="37" t="s">
        <v>83</v>
      </c>
      <c r="F7" s="39" t="s">
        <v>84</v>
      </c>
      <c r="G7" s="40" t="s">
        <v>28</v>
      </c>
      <c r="H7" s="41" t="s">
        <v>29</v>
      </c>
      <c r="I7" s="41" t="s">
        <v>85</v>
      </c>
      <c r="J7" s="41" t="s">
        <v>30</v>
      </c>
      <c r="K7" s="41" t="s">
        <v>86</v>
      </c>
      <c r="L7" s="41" t="s">
        <v>87</v>
      </c>
      <c r="M7" s="41" t="s">
        <v>88</v>
      </c>
      <c r="N7" s="41" t="s">
        <v>89</v>
      </c>
      <c r="O7" s="41" t="s">
        <v>90</v>
      </c>
      <c r="P7" s="41" t="s">
        <v>91</v>
      </c>
      <c r="Q7" s="41" t="s">
        <v>92</v>
      </c>
      <c r="R7" s="41" t="s">
        <v>93</v>
      </c>
      <c r="S7" s="41" t="s">
        <v>94</v>
      </c>
      <c r="T7" s="41" t="s">
        <v>95</v>
      </c>
      <c r="U7" s="42" t="s">
        <v>96</v>
      </c>
    </row>
    <row r="8" spans="1:60" x14ac:dyDescent="0.2">
      <c r="A8" s="43" t="s">
        <v>97</v>
      </c>
      <c r="B8" s="44" t="s">
        <v>58</v>
      </c>
      <c r="C8" s="45" t="s">
        <v>59</v>
      </c>
      <c r="D8" s="46"/>
      <c r="E8" s="47"/>
      <c r="F8" s="48"/>
      <c r="G8" s="48">
        <f>SUMIF(AE9:AE25,"&lt;&gt;NOR",G9:G25)</f>
        <v>0</v>
      </c>
      <c r="H8" s="48"/>
      <c r="I8" s="48">
        <f>SUM(I9:I25)</f>
        <v>0</v>
      </c>
      <c r="J8" s="48"/>
      <c r="K8" s="48">
        <f>SUM(K9:K25)</f>
        <v>0</v>
      </c>
      <c r="L8" s="48"/>
      <c r="M8" s="48">
        <f>SUM(M9:M25)</f>
        <v>0</v>
      </c>
      <c r="N8" s="46"/>
      <c r="O8" s="46">
        <f>SUM(O9:O25)</f>
        <v>5.1263199999999998</v>
      </c>
      <c r="P8" s="46"/>
      <c r="Q8" s="46">
        <f>SUM(Q9:Q25)</f>
        <v>0</v>
      </c>
      <c r="R8" s="46"/>
      <c r="S8" s="46"/>
      <c r="T8" s="43"/>
      <c r="U8" s="46">
        <f>SUM(U9:U25)</f>
        <v>338.25</v>
      </c>
      <c r="AE8" s="21" t="s">
        <v>98</v>
      </c>
    </row>
    <row r="9" spans="1:60" outlineLevel="1" x14ac:dyDescent="0.2">
      <c r="A9" s="49">
        <v>1</v>
      </c>
      <c r="B9" s="50" t="s">
        <v>99</v>
      </c>
      <c r="C9" s="51" t="s">
        <v>100</v>
      </c>
      <c r="D9" s="52" t="s">
        <v>101</v>
      </c>
      <c r="E9" s="53">
        <v>330</v>
      </c>
      <c r="F9" s="54">
        <f t="shared" ref="F9:F25" si="0">H9+J9</f>
        <v>0</v>
      </c>
      <c r="G9" s="54">
        <f t="shared" ref="G9:G25" si="1">ROUND(E9*F9,2)</f>
        <v>0</v>
      </c>
      <c r="H9" s="10"/>
      <c r="I9" s="54">
        <f t="shared" ref="I9:I25" si="2">ROUND(E9*H9,2)</f>
        <v>0</v>
      </c>
      <c r="J9" s="10"/>
      <c r="K9" s="54">
        <f t="shared" ref="K9:K25" si="3">ROUND(E9*J9,2)</f>
        <v>0</v>
      </c>
      <c r="L9" s="54">
        <v>21</v>
      </c>
      <c r="M9" s="54">
        <f t="shared" ref="M9:M25" si="4">G9*(1+L9/100)</f>
        <v>0</v>
      </c>
      <c r="N9" s="52">
        <v>0</v>
      </c>
      <c r="O9" s="52">
        <f t="shared" ref="O9:O25" si="5">ROUND(E9*N9,5)</f>
        <v>0</v>
      </c>
      <c r="P9" s="52">
        <v>0</v>
      </c>
      <c r="Q9" s="52">
        <f t="shared" ref="Q9:Q25" si="6">ROUND(E9*P9,5)</f>
        <v>0</v>
      </c>
      <c r="R9" s="52"/>
      <c r="S9" s="52"/>
      <c r="T9" s="55">
        <v>0.17199999999999999</v>
      </c>
      <c r="U9" s="52">
        <f t="shared" ref="U9:U25" si="7">ROUND(E9*T9,2)</f>
        <v>56.76</v>
      </c>
      <c r="V9" s="56"/>
      <c r="W9" s="56"/>
      <c r="X9" s="56"/>
      <c r="Y9" s="56"/>
      <c r="Z9" s="56"/>
      <c r="AA9" s="56"/>
      <c r="AB9" s="56"/>
      <c r="AC9" s="56"/>
      <c r="AD9" s="56"/>
      <c r="AE9" s="56" t="s">
        <v>102</v>
      </c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</row>
    <row r="10" spans="1:60" outlineLevel="1" x14ac:dyDescent="0.2">
      <c r="A10" s="49">
        <v>2</v>
      </c>
      <c r="B10" s="50" t="s">
        <v>103</v>
      </c>
      <c r="C10" s="51" t="s">
        <v>104</v>
      </c>
      <c r="D10" s="52" t="s">
        <v>101</v>
      </c>
      <c r="E10" s="53">
        <v>330</v>
      </c>
      <c r="F10" s="54">
        <f t="shared" si="0"/>
        <v>0</v>
      </c>
      <c r="G10" s="54">
        <f t="shared" si="1"/>
        <v>0</v>
      </c>
      <c r="H10" s="10"/>
      <c r="I10" s="54">
        <f t="shared" si="2"/>
        <v>0</v>
      </c>
      <c r="J10" s="10"/>
      <c r="K10" s="54">
        <f t="shared" si="3"/>
        <v>0</v>
      </c>
      <c r="L10" s="54">
        <v>21</v>
      </c>
      <c r="M10" s="54">
        <f t="shared" si="4"/>
        <v>0</v>
      </c>
      <c r="N10" s="52">
        <v>0</v>
      </c>
      <c r="O10" s="52">
        <f t="shared" si="5"/>
        <v>0</v>
      </c>
      <c r="P10" s="52">
        <v>0</v>
      </c>
      <c r="Q10" s="52">
        <f t="shared" si="6"/>
        <v>0</v>
      </c>
      <c r="R10" s="52"/>
      <c r="S10" s="52"/>
      <c r="T10" s="55">
        <v>0</v>
      </c>
      <c r="U10" s="52">
        <f t="shared" si="7"/>
        <v>0</v>
      </c>
      <c r="V10" s="56"/>
      <c r="W10" s="56"/>
      <c r="X10" s="56"/>
      <c r="Y10" s="56"/>
      <c r="Z10" s="56"/>
      <c r="AA10" s="56"/>
      <c r="AB10" s="56"/>
      <c r="AC10" s="56"/>
      <c r="AD10" s="56"/>
      <c r="AE10" s="56" t="s">
        <v>102</v>
      </c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</row>
    <row r="11" spans="1:60" ht="22.5" outlineLevel="1" x14ac:dyDescent="0.2">
      <c r="A11" s="49">
        <v>3</v>
      </c>
      <c r="B11" s="50" t="s">
        <v>105</v>
      </c>
      <c r="C11" s="51" t="s">
        <v>106</v>
      </c>
      <c r="D11" s="52" t="s">
        <v>107</v>
      </c>
      <c r="E11" s="53">
        <v>10</v>
      </c>
      <c r="F11" s="54">
        <f t="shared" si="0"/>
        <v>0</v>
      </c>
      <c r="G11" s="54">
        <f t="shared" si="1"/>
        <v>0</v>
      </c>
      <c r="H11" s="10"/>
      <c r="I11" s="54">
        <f t="shared" si="2"/>
        <v>0</v>
      </c>
      <c r="J11" s="10"/>
      <c r="K11" s="54">
        <f t="shared" si="3"/>
        <v>0</v>
      </c>
      <c r="L11" s="54">
        <v>21</v>
      </c>
      <c r="M11" s="54">
        <f t="shared" si="4"/>
        <v>0</v>
      </c>
      <c r="N11" s="52">
        <v>3.0400000000000002E-3</v>
      </c>
      <c r="O11" s="52">
        <f t="shared" si="5"/>
        <v>3.04E-2</v>
      </c>
      <c r="P11" s="52">
        <v>0</v>
      </c>
      <c r="Q11" s="52">
        <f t="shared" si="6"/>
        <v>0</v>
      </c>
      <c r="R11" s="52"/>
      <c r="S11" s="52"/>
      <c r="T11" s="55">
        <v>5.18</v>
      </c>
      <c r="U11" s="52">
        <f t="shared" si="7"/>
        <v>51.8</v>
      </c>
      <c r="V11" s="56"/>
      <c r="W11" s="56"/>
      <c r="X11" s="56"/>
      <c r="Y11" s="56"/>
      <c r="Z11" s="56"/>
      <c r="AA11" s="56"/>
      <c r="AB11" s="56"/>
      <c r="AC11" s="56"/>
      <c r="AD11" s="56"/>
      <c r="AE11" s="56" t="s">
        <v>102</v>
      </c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</row>
    <row r="12" spans="1:60" ht="22.5" outlineLevel="1" x14ac:dyDescent="0.2">
      <c r="A12" s="49">
        <v>4</v>
      </c>
      <c r="B12" s="50" t="s">
        <v>108</v>
      </c>
      <c r="C12" s="51" t="s">
        <v>109</v>
      </c>
      <c r="D12" s="52" t="s">
        <v>110</v>
      </c>
      <c r="E12" s="53">
        <v>5</v>
      </c>
      <c r="F12" s="54">
        <f t="shared" si="0"/>
        <v>0</v>
      </c>
      <c r="G12" s="54">
        <f t="shared" si="1"/>
        <v>0</v>
      </c>
      <c r="H12" s="10"/>
      <c r="I12" s="54">
        <f t="shared" si="2"/>
        <v>0</v>
      </c>
      <c r="J12" s="10"/>
      <c r="K12" s="54">
        <f t="shared" si="3"/>
        <v>0</v>
      </c>
      <c r="L12" s="54">
        <v>21</v>
      </c>
      <c r="M12" s="54">
        <f t="shared" si="4"/>
        <v>0</v>
      </c>
      <c r="N12" s="52">
        <v>0</v>
      </c>
      <c r="O12" s="52">
        <f t="shared" si="5"/>
        <v>0</v>
      </c>
      <c r="P12" s="52">
        <v>0</v>
      </c>
      <c r="Q12" s="52">
        <f t="shared" si="6"/>
        <v>0</v>
      </c>
      <c r="R12" s="52"/>
      <c r="S12" s="52"/>
      <c r="T12" s="55">
        <v>4.9480000000000004</v>
      </c>
      <c r="U12" s="52">
        <f t="shared" si="7"/>
        <v>24.74</v>
      </c>
      <c r="V12" s="56"/>
      <c r="W12" s="56"/>
      <c r="X12" s="56"/>
      <c r="Y12" s="56"/>
      <c r="Z12" s="56"/>
      <c r="AA12" s="56"/>
      <c r="AB12" s="56"/>
      <c r="AC12" s="56"/>
      <c r="AD12" s="56"/>
      <c r="AE12" s="56" t="s">
        <v>102</v>
      </c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</row>
    <row r="13" spans="1:60" outlineLevel="1" x14ac:dyDescent="0.2">
      <c r="A13" s="49">
        <v>5</v>
      </c>
      <c r="B13" s="50" t="s">
        <v>111</v>
      </c>
      <c r="C13" s="51" t="s">
        <v>112</v>
      </c>
      <c r="D13" s="52" t="s">
        <v>107</v>
      </c>
      <c r="E13" s="53">
        <v>1</v>
      </c>
      <c r="F13" s="54">
        <f t="shared" si="0"/>
        <v>0</v>
      </c>
      <c r="G13" s="54">
        <f t="shared" si="1"/>
        <v>0</v>
      </c>
      <c r="H13" s="10"/>
      <c r="I13" s="54">
        <f t="shared" si="2"/>
        <v>0</v>
      </c>
      <c r="J13" s="10"/>
      <c r="K13" s="54">
        <f t="shared" si="3"/>
        <v>0</v>
      </c>
      <c r="L13" s="54">
        <v>21</v>
      </c>
      <c r="M13" s="54">
        <f t="shared" si="4"/>
        <v>0</v>
      </c>
      <c r="N13" s="52">
        <v>0</v>
      </c>
      <c r="O13" s="52">
        <f t="shared" si="5"/>
        <v>0</v>
      </c>
      <c r="P13" s="52">
        <v>0</v>
      </c>
      <c r="Q13" s="52">
        <f t="shared" si="6"/>
        <v>0</v>
      </c>
      <c r="R13" s="52"/>
      <c r="S13" s="52"/>
      <c r="T13" s="55">
        <v>0.38869999999999999</v>
      </c>
      <c r="U13" s="52">
        <f t="shared" si="7"/>
        <v>0.39</v>
      </c>
      <c r="V13" s="56"/>
      <c r="W13" s="56"/>
      <c r="X13" s="56"/>
      <c r="Y13" s="56"/>
      <c r="Z13" s="56"/>
      <c r="AA13" s="56"/>
      <c r="AB13" s="56"/>
      <c r="AC13" s="56"/>
      <c r="AD13" s="56"/>
      <c r="AE13" s="56" t="s">
        <v>102</v>
      </c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</row>
    <row r="14" spans="1:60" outlineLevel="1" x14ac:dyDescent="0.2">
      <c r="A14" s="49">
        <v>6</v>
      </c>
      <c r="B14" s="50" t="s">
        <v>113</v>
      </c>
      <c r="C14" s="51" t="s">
        <v>114</v>
      </c>
      <c r="D14" s="52" t="s">
        <v>110</v>
      </c>
      <c r="E14" s="53">
        <v>86</v>
      </c>
      <c r="F14" s="54">
        <f t="shared" si="0"/>
        <v>0</v>
      </c>
      <c r="G14" s="54">
        <f t="shared" si="1"/>
        <v>0</v>
      </c>
      <c r="H14" s="10"/>
      <c r="I14" s="54">
        <f t="shared" si="2"/>
        <v>0</v>
      </c>
      <c r="J14" s="10"/>
      <c r="K14" s="54">
        <f t="shared" si="3"/>
        <v>0</v>
      </c>
      <c r="L14" s="54">
        <v>21</v>
      </c>
      <c r="M14" s="54">
        <f t="shared" si="4"/>
        <v>0</v>
      </c>
      <c r="N14" s="52">
        <v>0</v>
      </c>
      <c r="O14" s="52">
        <f t="shared" si="5"/>
        <v>0</v>
      </c>
      <c r="P14" s="52">
        <v>0</v>
      </c>
      <c r="Q14" s="52">
        <f t="shared" si="6"/>
        <v>0</v>
      </c>
      <c r="R14" s="52"/>
      <c r="S14" s="52"/>
      <c r="T14" s="55">
        <v>3.2000000000000001E-2</v>
      </c>
      <c r="U14" s="52">
        <f t="shared" si="7"/>
        <v>2.75</v>
      </c>
      <c r="V14" s="56"/>
      <c r="W14" s="56"/>
      <c r="X14" s="56"/>
      <c r="Y14" s="56"/>
      <c r="Z14" s="56"/>
      <c r="AA14" s="56"/>
      <c r="AB14" s="56"/>
      <c r="AC14" s="56"/>
      <c r="AD14" s="56"/>
      <c r="AE14" s="56" t="s">
        <v>102</v>
      </c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</row>
    <row r="15" spans="1:60" outlineLevel="1" x14ac:dyDescent="0.2">
      <c r="A15" s="49">
        <v>7</v>
      </c>
      <c r="B15" s="50" t="s">
        <v>115</v>
      </c>
      <c r="C15" s="51" t="s">
        <v>116</v>
      </c>
      <c r="D15" s="52" t="s">
        <v>101</v>
      </c>
      <c r="E15" s="53">
        <v>212</v>
      </c>
      <c r="F15" s="54">
        <f t="shared" si="0"/>
        <v>0</v>
      </c>
      <c r="G15" s="54">
        <f t="shared" si="1"/>
        <v>0</v>
      </c>
      <c r="H15" s="10"/>
      <c r="I15" s="54">
        <f t="shared" si="2"/>
        <v>0</v>
      </c>
      <c r="J15" s="10"/>
      <c r="K15" s="54">
        <f t="shared" si="3"/>
        <v>0</v>
      </c>
      <c r="L15" s="54">
        <v>21</v>
      </c>
      <c r="M15" s="54">
        <f t="shared" si="4"/>
        <v>0</v>
      </c>
      <c r="N15" s="52">
        <v>3.0000000000000001E-5</v>
      </c>
      <c r="O15" s="52">
        <f t="shared" si="5"/>
        <v>6.3600000000000002E-3</v>
      </c>
      <c r="P15" s="52">
        <v>0</v>
      </c>
      <c r="Q15" s="52">
        <f t="shared" si="6"/>
        <v>0</v>
      </c>
      <c r="R15" s="52"/>
      <c r="S15" s="52"/>
      <c r="T15" s="55">
        <v>0.33367000000000002</v>
      </c>
      <c r="U15" s="52">
        <f t="shared" si="7"/>
        <v>70.739999999999995</v>
      </c>
      <c r="V15" s="56"/>
      <c r="W15" s="56"/>
      <c r="X15" s="56"/>
      <c r="Y15" s="56"/>
      <c r="Z15" s="56"/>
      <c r="AA15" s="56"/>
      <c r="AB15" s="56"/>
      <c r="AC15" s="56"/>
      <c r="AD15" s="56"/>
      <c r="AE15" s="56" t="s">
        <v>102</v>
      </c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</row>
    <row r="16" spans="1:60" outlineLevel="1" x14ac:dyDescent="0.2">
      <c r="A16" s="49">
        <v>8</v>
      </c>
      <c r="B16" s="50" t="s">
        <v>117</v>
      </c>
      <c r="C16" s="51" t="s">
        <v>118</v>
      </c>
      <c r="D16" s="52" t="s">
        <v>110</v>
      </c>
      <c r="E16" s="53">
        <v>144</v>
      </c>
      <c r="F16" s="54">
        <f t="shared" si="0"/>
        <v>0</v>
      </c>
      <c r="G16" s="54">
        <f t="shared" si="1"/>
        <v>0</v>
      </c>
      <c r="H16" s="10"/>
      <c r="I16" s="54">
        <f t="shared" si="2"/>
        <v>0</v>
      </c>
      <c r="J16" s="10"/>
      <c r="K16" s="54">
        <f t="shared" si="3"/>
        <v>0</v>
      </c>
      <c r="L16" s="54">
        <v>21</v>
      </c>
      <c r="M16" s="54">
        <f t="shared" si="4"/>
        <v>0</v>
      </c>
      <c r="N16" s="52">
        <v>0</v>
      </c>
      <c r="O16" s="52">
        <f t="shared" si="5"/>
        <v>0</v>
      </c>
      <c r="P16" s="52">
        <v>0</v>
      </c>
      <c r="Q16" s="52">
        <f t="shared" si="6"/>
        <v>0</v>
      </c>
      <c r="R16" s="52"/>
      <c r="S16" s="52"/>
      <c r="T16" s="55">
        <v>0.626</v>
      </c>
      <c r="U16" s="52">
        <f t="shared" si="7"/>
        <v>90.14</v>
      </c>
      <c r="V16" s="56"/>
      <c r="W16" s="56"/>
      <c r="X16" s="56"/>
      <c r="Y16" s="56"/>
      <c r="Z16" s="56"/>
      <c r="AA16" s="56"/>
      <c r="AB16" s="56"/>
      <c r="AC16" s="56"/>
      <c r="AD16" s="56"/>
      <c r="AE16" s="56" t="s">
        <v>102</v>
      </c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</row>
    <row r="17" spans="1:60" outlineLevel="1" x14ac:dyDescent="0.2">
      <c r="A17" s="49">
        <v>9</v>
      </c>
      <c r="B17" s="50" t="s">
        <v>119</v>
      </c>
      <c r="C17" s="51" t="s">
        <v>120</v>
      </c>
      <c r="D17" s="52" t="s">
        <v>110</v>
      </c>
      <c r="E17" s="53">
        <v>144</v>
      </c>
      <c r="F17" s="54">
        <f t="shared" si="0"/>
        <v>0</v>
      </c>
      <c r="G17" s="54">
        <f t="shared" si="1"/>
        <v>0</v>
      </c>
      <c r="H17" s="10"/>
      <c r="I17" s="54">
        <f t="shared" si="2"/>
        <v>0</v>
      </c>
      <c r="J17" s="10"/>
      <c r="K17" s="54">
        <f t="shared" si="3"/>
        <v>0</v>
      </c>
      <c r="L17" s="54">
        <v>21</v>
      </c>
      <c r="M17" s="54">
        <f t="shared" si="4"/>
        <v>0</v>
      </c>
      <c r="N17" s="52">
        <v>0</v>
      </c>
      <c r="O17" s="52">
        <f t="shared" si="5"/>
        <v>0</v>
      </c>
      <c r="P17" s="52">
        <v>0</v>
      </c>
      <c r="Q17" s="52">
        <f t="shared" si="6"/>
        <v>0</v>
      </c>
      <c r="R17" s="52"/>
      <c r="S17" s="52"/>
      <c r="T17" s="55">
        <v>8.1000000000000003E-2</v>
      </c>
      <c r="U17" s="52">
        <f t="shared" si="7"/>
        <v>11.66</v>
      </c>
      <c r="V17" s="56"/>
      <c r="W17" s="56"/>
      <c r="X17" s="56"/>
      <c r="Y17" s="56"/>
      <c r="Z17" s="56"/>
      <c r="AA17" s="56"/>
      <c r="AB17" s="56"/>
      <c r="AC17" s="56"/>
      <c r="AD17" s="56"/>
      <c r="AE17" s="56" t="s">
        <v>102</v>
      </c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</row>
    <row r="18" spans="1:60" outlineLevel="1" x14ac:dyDescent="0.2">
      <c r="A18" s="49">
        <v>10</v>
      </c>
      <c r="B18" s="50" t="s">
        <v>121</v>
      </c>
      <c r="C18" s="51" t="s">
        <v>122</v>
      </c>
      <c r="D18" s="52" t="s">
        <v>110</v>
      </c>
      <c r="E18" s="53">
        <v>144</v>
      </c>
      <c r="F18" s="54">
        <f t="shared" si="0"/>
        <v>0</v>
      </c>
      <c r="G18" s="54">
        <f t="shared" si="1"/>
        <v>0</v>
      </c>
      <c r="H18" s="10"/>
      <c r="I18" s="54">
        <f t="shared" si="2"/>
        <v>0</v>
      </c>
      <c r="J18" s="10"/>
      <c r="K18" s="54">
        <f t="shared" si="3"/>
        <v>0</v>
      </c>
      <c r="L18" s="54">
        <v>21</v>
      </c>
      <c r="M18" s="54">
        <f t="shared" si="4"/>
        <v>0</v>
      </c>
      <c r="N18" s="52">
        <v>0</v>
      </c>
      <c r="O18" s="52">
        <f t="shared" si="5"/>
        <v>0</v>
      </c>
      <c r="P18" s="52">
        <v>0</v>
      </c>
      <c r="Q18" s="52">
        <f t="shared" si="6"/>
        <v>0</v>
      </c>
      <c r="R18" s="52"/>
      <c r="S18" s="52"/>
      <c r="T18" s="55">
        <v>1.0999999999999999E-2</v>
      </c>
      <c r="U18" s="52">
        <f t="shared" si="7"/>
        <v>1.58</v>
      </c>
      <c r="V18" s="56"/>
      <c r="W18" s="56"/>
      <c r="X18" s="56"/>
      <c r="Y18" s="56"/>
      <c r="Z18" s="56"/>
      <c r="AA18" s="56"/>
      <c r="AB18" s="56"/>
      <c r="AC18" s="56"/>
      <c r="AD18" s="56"/>
      <c r="AE18" s="56" t="s">
        <v>102</v>
      </c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</row>
    <row r="19" spans="1:60" ht="22.5" outlineLevel="1" x14ac:dyDescent="0.2">
      <c r="A19" s="49">
        <v>11</v>
      </c>
      <c r="B19" s="50" t="s">
        <v>123</v>
      </c>
      <c r="C19" s="51" t="s">
        <v>124</v>
      </c>
      <c r="D19" s="52" t="s">
        <v>110</v>
      </c>
      <c r="E19" s="53">
        <v>144</v>
      </c>
      <c r="F19" s="54">
        <f t="shared" si="0"/>
        <v>0</v>
      </c>
      <c r="G19" s="54">
        <f t="shared" si="1"/>
        <v>0</v>
      </c>
      <c r="H19" s="10"/>
      <c r="I19" s="54">
        <f t="shared" si="2"/>
        <v>0</v>
      </c>
      <c r="J19" s="10"/>
      <c r="K19" s="54">
        <f t="shared" si="3"/>
        <v>0</v>
      </c>
      <c r="L19" s="54">
        <v>21</v>
      </c>
      <c r="M19" s="54">
        <f t="shared" si="4"/>
        <v>0</v>
      </c>
      <c r="N19" s="52">
        <v>0</v>
      </c>
      <c r="O19" s="52">
        <f t="shared" si="5"/>
        <v>0</v>
      </c>
      <c r="P19" s="52">
        <v>0</v>
      </c>
      <c r="Q19" s="52">
        <f t="shared" si="6"/>
        <v>0</v>
      </c>
      <c r="R19" s="52"/>
      <c r="S19" s="52"/>
      <c r="T19" s="55">
        <v>0</v>
      </c>
      <c r="U19" s="52">
        <f t="shared" si="7"/>
        <v>0</v>
      </c>
      <c r="V19" s="56"/>
      <c r="W19" s="56"/>
      <c r="X19" s="56"/>
      <c r="Y19" s="56"/>
      <c r="Z19" s="56"/>
      <c r="AA19" s="56"/>
      <c r="AB19" s="56"/>
      <c r="AC19" s="56"/>
      <c r="AD19" s="56"/>
      <c r="AE19" s="56" t="s">
        <v>102</v>
      </c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</row>
    <row r="20" spans="1:60" outlineLevel="1" x14ac:dyDescent="0.2">
      <c r="A20" s="49">
        <v>12</v>
      </c>
      <c r="B20" s="50" t="s">
        <v>125</v>
      </c>
      <c r="C20" s="51" t="s">
        <v>126</v>
      </c>
      <c r="D20" s="52" t="s">
        <v>110</v>
      </c>
      <c r="E20" s="53">
        <v>3.84</v>
      </c>
      <c r="F20" s="54">
        <f t="shared" si="0"/>
        <v>0</v>
      </c>
      <c r="G20" s="54">
        <f t="shared" si="1"/>
        <v>0</v>
      </c>
      <c r="H20" s="10"/>
      <c r="I20" s="54">
        <f t="shared" si="2"/>
        <v>0</v>
      </c>
      <c r="J20" s="10"/>
      <c r="K20" s="54">
        <f t="shared" si="3"/>
        <v>0</v>
      </c>
      <c r="L20" s="54">
        <v>21</v>
      </c>
      <c r="M20" s="54">
        <f t="shared" si="4"/>
        <v>0</v>
      </c>
      <c r="N20" s="52">
        <v>0</v>
      </c>
      <c r="O20" s="52">
        <f t="shared" si="5"/>
        <v>0</v>
      </c>
      <c r="P20" s="52">
        <v>0</v>
      </c>
      <c r="Q20" s="52">
        <f t="shared" si="6"/>
        <v>0</v>
      </c>
      <c r="R20" s="52"/>
      <c r="S20" s="52"/>
      <c r="T20" s="55">
        <v>4.6550000000000002</v>
      </c>
      <c r="U20" s="52">
        <f t="shared" si="7"/>
        <v>17.88</v>
      </c>
      <c r="V20" s="56"/>
      <c r="W20" s="56"/>
      <c r="X20" s="56"/>
      <c r="Y20" s="56"/>
      <c r="Z20" s="56"/>
      <c r="AA20" s="56"/>
      <c r="AB20" s="56"/>
      <c r="AC20" s="56"/>
      <c r="AD20" s="56"/>
      <c r="AE20" s="56" t="s">
        <v>102</v>
      </c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</row>
    <row r="21" spans="1:60" outlineLevel="1" x14ac:dyDescent="0.2">
      <c r="A21" s="49">
        <v>13</v>
      </c>
      <c r="B21" s="50" t="s">
        <v>127</v>
      </c>
      <c r="C21" s="51" t="s">
        <v>128</v>
      </c>
      <c r="D21" s="52" t="s">
        <v>110</v>
      </c>
      <c r="E21" s="53">
        <v>3.84</v>
      </c>
      <c r="F21" s="54">
        <f t="shared" si="0"/>
        <v>0</v>
      </c>
      <c r="G21" s="54">
        <f t="shared" si="1"/>
        <v>0</v>
      </c>
      <c r="H21" s="10"/>
      <c r="I21" s="54">
        <f t="shared" si="2"/>
        <v>0</v>
      </c>
      <c r="J21" s="10"/>
      <c r="K21" s="54">
        <f t="shared" si="3"/>
        <v>0</v>
      </c>
      <c r="L21" s="54">
        <v>21</v>
      </c>
      <c r="M21" s="54">
        <f t="shared" si="4"/>
        <v>0</v>
      </c>
      <c r="N21" s="52">
        <v>0</v>
      </c>
      <c r="O21" s="52">
        <f t="shared" si="5"/>
        <v>0</v>
      </c>
      <c r="P21" s="52">
        <v>0</v>
      </c>
      <c r="Q21" s="52">
        <f t="shared" si="6"/>
        <v>0</v>
      </c>
      <c r="R21" s="52"/>
      <c r="S21" s="52"/>
      <c r="T21" s="55">
        <v>7.3999999999999996E-2</v>
      </c>
      <c r="U21" s="52">
        <f t="shared" si="7"/>
        <v>0.28000000000000003</v>
      </c>
      <c r="V21" s="56"/>
      <c r="W21" s="56"/>
      <c r="X21" s="56"/>
      <c r="Y21" s="56"/>
      <c r="Z21" s="56"/>
      <c r="AA21" s="56"/>
      <c r="AB21" s="56"/>
      <c r="AC21" s="56"/>
      <c r="AD21" s="56"/>
      <c r="AE21" s="56" t="s">
        <v>102</v>
      </c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</row>
    <row r="22" spans="1:60" ht="22.5" outlineLevel="1" x14ac:dyDescent="0.2">
      <c r="A22" s="49">
        <v>14</v>
      </c>
      <c r="B22" s="50" t="s">
        <v>129</v>
      </c>
      <c r="C22" s="51" t="s">
        <v>130</v>
      </c>
      <c r="D22" s="52" t="s">
        <v>101</v>
      </c>
      <c r="E22" s="53">
        <v>31.5</v>
      </c>
      <c r="F22" s="54">
        <f t="shared" si="0"/>
        <v>0</v>
      </c>
      <c r="G22" s="54">
        <f t="shared" si="1"/>
        <v>0</v>
      </c>
      <c r="H22" s="10"/>
      <c r="I22" s="54">
        <f t="shared" si="2"/>
        <v>0</v>
      </c>
      <c r="J22" s="10"/>
      <c r="K22" s="54">
        <f t="shared" si="3"/>
        <v>0</v>
      </c>
      <c r="L22" s="54">
        <v>21</v>
      </c>
      <c r="M22" s="54">
        <f t="shared" si="4"/>
        <v>0</v>
      </c>
      <c r="N22" s="52">
        <v>0</v>
      </c>
      <c r="O22" s="52">
        <f t="shared" si="5"/>
        <v>0</v>
      </c>
      <c r="P22" s="52">
        <v>0</v>
      </c>
      <c r="Q22" s="52">
        <f t="shared" si="6"/>
        <v>0</v>
      </c>
      <c r="R22" s="52"/>
      <c r="S22" s="52"/>
      <c r="T22" s="55">
        <v>4.3999999999999997E-2</v>
      </c>
      <c r="U22" s="52">
        <f t="shared" si="7"/>
        <v>1.39</v>
      </c>
      <c r="V22" s="56"/>
      <c r="W22" s="56"/>
      <c r="X22" s="56"/>
      <c r="Y22" s="56"/>
      <c r="Z22" s="56"/>
      <c r="AA22" s="56"/>
      <c r="AB22" s="56"/>
      <c r="AC22" s="56"/>
      <c r="AD22" s="56"/>
      <c r="AE22" s="56" t="s">
        <v>102</v>
      </c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</row>
    <row r="23" spans="1:60" outlineLevel="1" x14ac:dyDescent="0.2">
      <c r="A23" s="49">
        <v>15</v>
      </c>
      <c r="B23" s="50" t="s">
        <v>131</v>
      </c>
      <c r="C23" s="51" t="s">
        <v>132</v>
      </c>
      <c r="D23" s="52" t="s">
        <v>101</v>
      </c>
      <c r="E23" s="53">
        <v>31.5</v>
      </c>
      <c r="F23" s="54">
        <f t="shared" si="0"/>
        <v>0</v>
      </c>
      <c r="G23" s="54">
        <f t="shared" si="1"/>
        <v>0</v>
      </c>
      <c r="H23" s="10"/>
      <c r="I23" s="54">
        <f t="shared" si="2"/>
        <v>0</v>
      </c>
      <c r="J23" s="10"/>
      <c r="K23" s="54">
        <f t="shared" si="3"/>
        <v>0</v>
      </c>
      <c r="L23" s="54">
        <v>21</v>
      </c>
      <c r="M23" s="54">
        <f t="shared" si="4"/>
        <v>0</v>
      </c>
      <c r="N23" s="52">
        <v>0</v>
      </c>
      <c r="O23" s="52">
        <f t="shared" si="5"/>
        <v>0</v>
      </c>
      <c r="P23" s="52">
        <v>0</v>
      </c>
      <c r="Q23" s="52">
        <f t="shared" si="6"/>
        <v>0</v>
      </c>
      <c r="R23" s="52"/>
      <c r="S23" s="52"/>
      <c r="T23" s="55">
        <v>2.7E-2</v>
      </c>
      <c r="U23" s="52">
        <f t="shared" si="7"/>
        <v>0.85</v>
      </c>
      <c r="V23" s="56"/>
      <c r="W23" s="56"/>
      <c r="X23" s="56"/>
      <c r="Y23" s="56"/>
      <c r="Z23" s="56"/>
      <c r="AA23" s="56"/>
      <c r="AB23" s="56"/>
      <c r="AC23" s="56"/>
      <c r="AD23" s="56"/>
      <c r="AE23" s="56" t="s">
        <v>102</v>
      </c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</row>
    <row r="24" spans="1:60" ht="22.5" outlineLevel="1" x14ac:dyDescent="0.2">
      <c r="A24" s="49">
        <v>16</v>
      </c>
      <c r="B24" s="50" t="s">
        <v>133</v>
      </c>
      <c r="C24" s="51" t="s">
        <v>134</v>
      </c>
      <c r="D24" s="52" t="s">
        <v>110</v>
      </c>
      <c r="E24" s="53">
        <v>3.15</v>
      </c>
      <c r="F24" s="54">
        <f t="shared" si="0"/>
        <v>0</v>
      </c>
      <c r="G24" s="54">
        <f t="shared" si="1"/>
        <v>0</v>
      </c>
      <c r="H24" s="10"/>
      <c r="I24" s="54">
        <f t="shared" si="2"/>
        <v>0</v>
      </c>
      <c r="J24" s="10"/>
      <c r="K24" s="54">
        <f t="shared" si="3"/>
        <v>0</v>
      </c>
      <c r="L24" s="54">
        <v>21</v>
      </c>
      <c r="M24" s="54">
        <f t="shared" si="4"/>
        <v>0</v>
      </c>
      <c r="N24" s="52">
        <v>1.6</v>
      </c>
      <c r="O24" s="52">
        <f t="shared" si="5"/>
        <v>5.04</v>
      </c>
      <c r="P24" s="52">
        <v>0</v>
      </c>
      <c r="Q24" s="52">
        <f t="shared" si="6"/>
        <v>0</v>
      </c>
      <c r="R24" s="52"/>
      <c r="S24" s="52"/>
      <c r="T24" s="55">
        <v>0</v>
      </c>
      <c r="U24" s="52">
        <f t="shared" si="7"/>
        <v>0</v>
      </c>
      <c r="V24" s="56"/>
      <c r="W24" s="56"/>
      <c r="X24" s="56"/>
      <c r="Y24" s="56"/>
      <c r="Z24" s="56"/>
      <c r="AA24" s="56"/>
      <c r="AB24" s="56"/>
      <c r="AC24" s="56"/>
      <c r="AD24" s="56"/>
      <c r="AE24" s="56" t="s">
        <v>135</v>
      </c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</row>
    <row r="25" spans="1:60" outlineLevel="1" x14ac:dyDescent="0.2">
      <c r="A25" s="49">
        <v>17</v>
      </c>
      <c r="B25" s="50" t="s">
        <v>136</v>
      </c>
      <c r="C25" s="51" t="s">
        <v>137</v>
      </c>
      <c r="D25" s="52" t="s">
        <v>138</v>
      </c>
      <c r="E25" s="53">
        <v>2</v>
      </c>
      <c r="F25" s="54">
        <f t="shared" si="0"/>
        <v>0</v>
      </c>
      <c r="G25" s="54">
        <f t="shared" si="1"/>
        <v>0</v>
      </c>
      <c r="H25" s="10"/>
      <c r="I25" s="54">
        <f t="shared" si="2"/>
        <v>0</v>
      </c>
      <c r="J25" s="10"/>
      <c r="K25" s="54">
        <f t="shared" si="3"/>
        <v>0</v>
      </c>
      <c r="L25" s="54">
        <v>21</v>
      </c>
      <c r="M25" s="54">
        <f t="shared" si="4"/>
        <v>0</v>
      </c>
      <c r="N25" s="52">
        <v>2.478E-2</v>
      </c>
      <c r="O25" s="52">
        <f t="shared" si="5"/>
        <v>4.956E-2</v>
      </c>
      <c r="P25" s="52">
        <v>0</v>
      </c>
      <c r="Q25" s="52">
        <f t="shared" si="6"/>
        <v>0</v>
      </c>
      <c r="R25" s="52"/>
      <c r="S25" s="52"/>
      <c r="T25" s="55">
        <v>3.6429999999999998</v>
      </c>
      <c r="U25" s="52">
        <f t="shared" si="7"/>
        <v>7.29</v>
      </c>
      <c r="V25" s="56"/>
      <c r="W25" s="56"/>
      <c r="X25" s="56"/>
      <c r="Y25" s="56"/>
      <c r="Z25" s="56"/>
      <c r="AA25" s="56"/>
      <c r="AB25" s="56"/>
      <c r="AC25" s="56"/>
      <c r="AD25" s="56"/>
      <c r="AE25" s="56" t="s">
        <v>102</v>
      </c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60" x14ac:dyDescent="0.2">
      <c r="A26" s="57" t="s">
        <v>97</v>
      </c>
      <c r="B26" s="58" t="s">
        <v>60</v>
      </c>
      <c r="C26" s="59" t="s">
        <v>61</v>
      </c>
      <c r="D26" s="60"/>
      <c r="E26" s="61"/>
      <c r="F26" s="62"/>
      <c r="G26" s="62">
        <f>SUMIF(AE27:AE36,"&lt;&gt;NOR",G27:G36)</f>
        <v>0</v>
      </c>
      <c r="H26" s="62"/>
      <c r="I26" s="62">
        <f>SUM(I27:I36)</f>
        <v>0</v>
      </c>
      <c r="J26" s="62"/>
      <c r="K26" s="62">
        <f>SUM(K27:K36)</f>
        <v>0</v>
      </c>
      <c r="L26" s="62"/>
      <c r="M26" s="62">
        <f>SUM(M27:M36)</f>
        <v>0</v>
      </c>
      <c r="N26" s="60"/>
      <c r="O26" s="60">
        <f>SUM(O27:O36)</f>
        <v>699.53205000000003</v>
      </c>
      <c r="P26" s="60"/>
      <c r="Q26" s="60">
        <f>SUM(Q27:Q36)</f>
        <v>45.76</v>
      </c>
      <c r="R26" s="60"/>
      <c r="S26" s="60"/>
      <c r="T26" s="63"/>
      <c r="U26" s="60">
        <f>SUM(U27:U36)</f>
        <v>738.66000000000008</v>
      </c>
      <c r="AE26" s="21" t="s">
        <v>98</v>
      </c>
    </row>
    <row r="27" spans="1:60" ht="22.5" outlineLevel="1" x14ac:dyDescent="0.2">
      <c r="A27" s="49">
        <v>18</v>
      </c>
      <c r="B27" s="50" t="s">
        <v>139</v>
      </c>
      <c r="C27" s="51" t="s">
        <v>140</v>
      </c>
      <c r="D27" s="52" t="s">
        <v>138</v>
      </c>
      <c r="E27" s="53">
        <v>12</v>
      </c>
      <c r="F27" s="54">
        <f t="shared" ref="F27:F36" si="8">H27+J27</f>
        <v>0</v>
      </c>
      <c r="G27" s="54">
        <f t="shared" ref="G27:G36" si="9">ROUND(E27*F27,2)</f>
        <v>0</v>
      </c>
      <c r="H27" s="10"/>
      <c r="I27" s="54">
        <f t="shared" ref="I27:I36" si="10">ROUND(E27*H27,2)</f>
        <v>0</v>
      </c>
      <c r="J27" s="10"/>
      <c r="K27" s="54">
        <f t="shared" ref="K27:K36" si="11">ROUND(E27*J27,2)</f>
        <v>0</v>
      </c>
      <c r="L27" s="54">
        <v>21</v>
      </c>
      <c r="M27" s="54">
        <f t="shared" ref="M27:M36" si="12">G27*(1+L27/100)</f>
        <v>0</v>
      </c>
      <c r="N27" s="52">
        <v>0.19289999999999999</v>
      </c>
      <c r="O27" s="52">
        <f t="shared" ref="O27:O36" si="13">ROUND(E27*N27,5)</f>
        <v>2.3148</v>
      </c>
      <c r="P27" s="52">
        <v>0</v>
      </c>
      <c r="Q27" s="52">
        <f t="shared" ref="Q27:Q36" si="14">ROUND(E27*P27,5)</f>
        <v>0</v>
      </c>
      <c r="R27" s="52"/>
      <c r="S27" s="52"/>
      <c r="T27" s="55">
        <v>0.16200000000000001</v>
      </c>
      <c r="U27" s="52">
        <f t="shared" ref="U27:U36" si="15">ROUND(E27*T27,2)</f>
        <v>1.94</v>
      </c>
      <c r="V27" s="56"/>
      <c r="W27" s="56"/>
      <c r="X27" s="56"/>
      <c r="Y27" s="56"/>
      <c r="Z27" s="56"/>
      <c r="AA27" s="56"/>
      <c r="AB27" s="56"/>
      <c r="AC27" s="56"/>
      <c r="AD27" s="56"/>
      <c r="AE27" s="56" t="s">
        <v>102</v>
      </c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</row>
    <row r="28" spans="1:60" ht="22.5" outlineLevel="1" x14ac:dyDescent="0.2">
      <c r="A28" s="49">
        <v>19</v>
      </c>
      <c r="B28" s="50" t="s">
        <v>141</v>
      </c>
      <c r="C28" s="51" t="s">
        <v>142</v>
      </c>
      <c r="D28" s="52" t="s">
        <v>138</v>
      </c>
      <c r="E28" s="53">
        <v>113</v>
      </c>
      <c r="F28" s="54">
        <f t="shared" si="8"/>
        <v>0</v>
      </c>
      <c r="G28" s="54">
        <f t="shared" si="9"/>
        <v>0</v>
      </c>
      <c r="H28" s="10"/>
      <c r="I28" s="54">
        <f t="shared" si="10"/>
        <v>0</v>
      </c>
      <c r="J28" s="10"/>
      <c r="K28" s="54">
        <f t="shared" si="11"/>
        <v>0</v>
      </c>
      <c r="L28" s="54">
        <v>21</v>
      </c>
      <c r="M28" s="54">
        <f t="shared" si="12"/>
        <v>0</v>
      </c>
      <c r="N28" s="52">
        <v>0.22133</v>
      </c>
      <c r="O28" s="52">
        <f t="shared" si="13"/>
        <v>25.010290000000001</v>
      </c>
      <c r="P28" s="52">
        <v>0</v>
      </c>
      <c r="Q28" s="52">
        <f t="shared" si="14"/>
        <v>0</v>
      </c>
      <c r="R28" s="52"/>
      <c r="S28" s="52"/>
      <c r="T28" s="55">
        <v>0.27200000000000002</v>
      </c>
      <c r="U28" s="52">
        <f t="shared" si="15"/>
        <v>30.74</v>
      </c>
      <c r="V28" s="56"/>
      <c r="W28" s="56"/>
      <c r="X28" s="56"/>
      <c r="Y28" s="56"/>
      <c r="Z28" s="56"/>
      <c r="AA28" s="56"/>
      <c r="AB28" s="56"/>
      <c r="AC28" s="56"/>
      <c r="AD28" s="56"/>
      <c r="AE28" s="56" t="s">
        <v>102</v>
      </c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</row>
    <row r="29" spans="1:60" outlineLevel="1" x14ac:dyDescent="0.2">
      <c r="A29" s="49">
        <v>20</v>
      </c>
      <c r="B29" s="50" t="s">
        <v>143</v>
      </c>
      <c r="C29" s="51" t="s">
        <v>144</v>
      </c>
      <c r="D29" s="52" t="s">
        <v>110</v>
      </c>
      <c r="E29" s="53">
        <v>8.9499999999999993</v>
      </c>
      <c r="F29" s="54">
        <f t="shared" si="8"/>
        <v>0</v>
      </c>
      <c r="G29" s="54">
        <f t="shared" si="9"/>
        <v>0</v>
      </c>
      <c r="H29" s="10"/>
      <c r="I29" s="54">
        <f t="shared" si="10"/>
        <v>0</v>
      </c>
      <c r="J29" s="10"/>
      <c r="K29" s="54">
        <f t="shared" si="11"/>
        <v>0</v>
      </c>
      <c r="L29" s="54">
        <v>21</v>
      </c>
      <c r="M29" s="54">
        <f t="shared" si="12"/>
        <v>0</v>
      </c>
      <c r="N29" s="52">
        <v>2.5249999999999999</v>
      </c>
      <c r="O29" s="52">
        <f t="shared" si="13"/>
        <v>22.598749999999999</v>
      </c>
      <c r="P29" s="52">
        <v>0</v>
      </c>
      <c r="Q29" s="52">
        <f t="shared" si="14"/>
        <v>0</v>
      </c>
      <c r="R29" s="52"/>
      <c r="S29" s="52"/>
      <c r="T29" s="55">
        <v>1.4419999999999999</v>
      </c>
      <c r="U29" s="52">
        <f t="shared" si="15"/>
        <v>12.91</v>
      </c>
      <c r="V29" s="56"/>
      <c r="W29" s="56"/>
      <c r="X29" s="56"/>
      <c r="Y29" s="56"/>
      <c r="Z29" s="56"/>
      <c r="AA29" s="56"/>
      <c r="AB29" s="56"/>
      <c r="AC29" s="56"/>
      <c r="AD29" s="56"/>
      <c r="AE29" s="56" t="s">
        <v>102</v>
      </c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</row>
    <row r="30" spans="1:60" ht="22.5" outlineLevel="1" x14ac:dyDescent="0.2">
      <c r="A30" s="49">
        <v>21</v>
      </c>
      <c r="B30" s="50" t="s">
        <v>145</v>
      </c>
      <c r="C30" s="51" t="s">
        <v>146</v>
      </c>
      <c r="D30" s="52" t="s">
        <v>101</v>
      </c>
      <c r="E30" s="53">
        <v>12.7</v>
      </c>
      <c r="F30" s="54">
        <f t="shared" si="8"/>
        <v>0</v>
      </c>
      <c r="G30" s="54">
        <f t="shared" si="9"/>
        <v>0</v>
      </c>
      <c r="H30" s="10"/>
      <c r="I30" s="54">
        <f t="shared" si="10"/>
        <v>0</v>
      </c>
      <c r="J30" s="10"/>
      <c r="K30" s="54">
        <f t="shared" si="11"/>
        <v>0</v>
      </c>
      <c r="L30" s="54">
        <v>21</v>
      </c>
      <c r="M30" s="54">
        <f t="shared" si="12"/>
        <v>0</v>
      </c>
      <c r="N30" s="52">
        <v>0.63654999999999995</v>
      </c>
      <c r="O30" s="52">
        <f t="shared" si="13"/>
        <v>8.0841899999999995</v>
      </c>
      <c r="P30" s="52">
        <v>0</v>
      </c>
      <c r="Q30" s="52">
        <f t="shared" si="14"/>
        <v>0</v>
      </c>
      <c r="R30" s="52"/>
      <c r="S30" s="52"/>
      <c r="T30" s="55">
        <v>1.1719900000000001</v>
      </c>
      <c r="U30" s="52">
        <f t="shared" si="15"/>
        <v>14.88</v>
      </c>
      <c r="V30" s="56"/>
      <c r="W30" s="56"/>
      <c r="X30" s="56"/>
      <c r="Y30" s="56"/>
      <c r="Z30" s="56"/>
      <c r="AA30" s="56"/>
      <c r="AB30" s="56"/>
      <c r="AC30" s="56"/>
      <c r="AD30" s="56"/>
      <c r="AE30" s="56" t="s">
        <v>102</v>
      </c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</row>
    <row r="31" spans="1:60" outlineLevel="1" x14ac:dyDescent="0.2">
      <c r="A31" s="49">
        <v>22</v>
      </c>
      <c r="B31" s="50" t="s">
        <v>147</v>
      </c>
      <c r="C31" s="51" t="s">
        <v>148</v>
      </c>
      <c r="D31" s="52" t="s">
        <v>101</v>
      </c>
      <c r="E31" s="53">
        <v>361</v>
      </c>
      <c r="F31" s="54">
        <f t="shared" si="8"/>
        <v>0</v>
      </c>
      <c r="G31" s="54">
        <f t="shared" si="9"/>
        <v>0</v>
      </c>
      <c r="H31" s="10"/>
      <c r="I31" s="54">
        <f t="shared" si="10"/>
        <v>0</v>
      </c>
      <c r="J31" s="10"/>
      <c r="K31" s="54">
        <f t="shared" si="11"/>
        <v>0</v>
      </c>
      <c r="L31" s="54">
        <v>21</v>
      </c>
      <c r="M31" s="54">
        <f t="shared" si="12"/>
        <v>0</v>
      </c>
      <c r="N31" s="52">
        <v>1.1893</v>
      </c>
      <c r="O31" s="52">
        <f t="shared" si="13"/>
        <v>429.33730000000003</v>
      </c>
      <c r="P31" s="52">
        <v>0</v>
      </c>
      <c r="Q31" s="52">
        <f t="shared" si="14"/>
        <v>0</v>
      </c>
      <c r="R31" s="52"/>
      <c r="S31" s="52"/>
      <c r="T31" s="55">
        <v>1.2577499999999999</v>
      </c>
      <c r="U31" s="52">
        <f t="shared" si="15"/>
        <v>454.05</v>
      </c>
      <c r="V31" s="56"/>
      <c r="W31" s="56"/>
      <c r="X31" s="56"/>
      <c r="Y31" s="56"/>
      <c r="Z31" s="56"/>
      <c r="AA31" s="56"/>
      <c r="AB31" s="56"/>
      <c r="AC31" s="56"/>
      <c r="AD31" s="56"/>
      <c r="AE31" s="56" t="s">
        <v>102</v>
      </c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</row>
    <row r="32" spans="1:60" ht="22.5" outlineLevel="1" x14ac:dyDescent="0.2">
      <c r="A32" s="49">
        <v>23</v>
      </c>
      <c r="B32" s="50" t="s">
        <v>149</v>
      </c>
      <c r="C32" s="51" t="s">
        <v>150</v>
      </c>
      <c r="D32" s="52" t="s">
        <v>101</v>
      </c>
      <c r="E32" s="53">
        <v>373</v>
      </c>
      <c r="F32" s="54">
        <f t="shared" si="8"/>
        <v>0</v>
      </c>
      <c r="G32" s="54">
        <f t="shared" si="9"/>
        <v>0</v>
      </c>
      <c r="H32" s="10"/>
      <c r="I32" s="54">
        <f t="shared" si="10"/>
        <v>0</v>
      </c>
      <c r="J32" s="10"/>
      <c r="K32" s="54">
        <f t="shared" si="11"/>
        <v>0</v>
      </c>
      <c r="L32" s="54">
        <v>21</v>
      </c>
      <c r="M32" s="54">
        <f t="shared" si="12"/>
        <v>0</v>
      </c>
      <c r="N32" s="52">
        <v>0.46166000000000001</v>
      </c>
      <c r="O32" s="52">
        <f t="shared" si="13"/>
        <v>172.19918000000001</v>
      </c>
      <c r="P32" s="52">
        <v>0</v>
      </c>
      <c r="Q32" s="52">
        <f t="shared" si="14"/>
        <v>0</v>
      </c>
      <c r="R32" s="52"/>
      <c r="S32" s="52"/>
      <c r="T32" s="55">
        <v>0.15210000000000001</v>
      </c>
      <c r="U32" s="52">
        <f t="shared" si="15"/>
        <v>56.73</v>
      </c>
      <c r="V32" s="56"/>
      <c r="W32" s="56"/>
      <c r="X32" s="56"/>
      <c r="Y32" s="56"/>
      <c r="Z32" s="56"/>
      <c r="AA32" s="56"/>
      <c r="AB32" s="56"/>
      <c r="AC32" s="56"/>
      <c r="AD32" s="56"/>
      <c r="AE32" s="56" t="s">
        <v>102</v>
      </c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</row>
    <row r="33" spans="1:60" outlineLevel="1" x14ac:dyDescent="0.2">
      <c r="A33" s="49">
        <v>24</v>
      </c>
      <c r="B33" s="50" t="s">
        <v>151</v>
      </c>
      <c r="C33" s="51" t="s">
        <v>152</v>
      </c>
      <c r="D33" s="52" t="s">
        <v>101</v>
      </c>
      <c r="E33" s="53">
        <v>502.3</v>
      </c>
      <c r="F33" s="54">
        <f t="shared" si="8"/>
        <v>0</v>
      </c>
      <c r="G33" s="54">
        <f t="shared" si="9"/>
        <v>0</v>
      </c>
      <c r="H33" s="10"/>
      <c r="I33" s="54">
        <f t="shared" si="10"/>
        <v>0</v>
      </c>
      <c r="J33" s="10"/>
      <c r="K33" s="54">
        <f t="shared" si="11"/>
        <v>0</v>
      </c>
      <c r="L33" s="54">
        <v>21</v>
      </c>
      <c r="M33" s="54">
        <f t="shared" si="12"/>
        <v>0</v>
      </c>
      <c r="N33" s="52">
        <v>0</v>
      </c>
      <c r="O33" s="52">
        <f t="shared" si="13"/>
        <v>0</v>
      </c>
      <c r="P33" s="52">
        <v>0</v>
      </c>
      <c r="Q33" s="52">
        <f t="shared" si="14"/>
        <v>0</v>
      </c>
      <c r="R33" s="52"/>
      <c r="S33" s="52"/>
      <c r="T33" s="55">
        <v>9.0999999999999998E-2</v>
      </c>
      <c r="U33" s="52">
        <f t="shared" si="15"/>
        <v>45.71</v>
      </c>
      <c r="V33" s="56"/>
      <c r="W33" s="56"/>
      <c r="X33" s="56"/>
      <c r="Y33" s="56"/>
      <c r="Z33" s="56"/>
      <c r="AA33" s="56"/>
      <c r="AB33" s="56"/>
      <c r="AC33" s="56"/>
      <c r="AD33" s="56"/>
      <c r="AE33" s="56" t="s">
        <v>102</v>
      </c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</row>
    <row r="34" spans="1:60" ht="22.5" outlineLevel="1" x14ac:dyDescent="0.2">
      <c r="A34" s="49">
        <v>25</v>
      </c>
      <c r="B34" s="50" t="s">
        <v>153</v>
      </c>
      <c r="C34" s="51" t="s">
        <v>154</v>
      </c>
      <c r="D34" s="52" t="s">
        <v>101</v>
      </c>
      <c r="E34" s="53">
        <v>25</v>
      </c>
      <c r="F34" s="54">
        <f t="shared" si="8"/>
        <v>0</v>
      </c>
      <c r="G34" s="54">
        <f t="shared" si="9"/>
        <v>0</v>
      </c>
      <c r="H34" s="10"/>
      <c r="I34" s="54">
        <f t="shared" si="10"/>
        <v>0</v>
      </c>
      <c r="J34" s="10"/>
      <c r="K34" s="54">
        <f t="shared" si="11"/>
        <v>0</v>
      </c>
      <c r="L34" s="54">
        <v>21</v>
      </c>
      <c r="M34" s="54">
        <f t="shared" si="12"/>
        <v>0</v>
      </c>
      <c r="N34" s="52">
        <v>0.215</v>
      </c>
      <c r="O34" s="52">
        <f t="shared" si="13"/>
        <v>5.375</v>
      </c>
      <c r="P34" s="52">
        <v>0</v>
      </c>
      <c r="Q34" s="52">
        <f t="shared" si="14"/>
        <v>0</v>
      </c>
      <c r="R34" s="52"/>
      <c r="S34" s="52"/>
      <c r="T34" s="55">
        <v>0.04</v>
      </c>
      <c r="U34" s="52">
        <f t="shared" si="15"/>
        <v>1</v>
      </c>
      <c r="V34" s="56"/>
      <c r="W34" s="56"/>
      <c r="X34" s="56"/>
      <c r="Y34" s="56"/>
      <c r="Z34" s="56"/>
      <c r="AA34" s="56"/>
      <c r="AB34" s="56"/>
      <c r="AC34" s="56"/>
      <c r="AD34" s="56"/>
      <c r="AE34" s="56" t="s">
        <v>102</v>
      </c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</row>
    <row r="35" spans="1:60" outlineLevel="1" x14ac:dyDescent="0.2">
      <c r="A35" s="49">
        <v>26</v>
      </c>
      <c r="B35" s="50" t="s">
        <v>155</v>
      </c>
      <c r="C35" s="51" t="s">
        <v>156</v>
      </c>
      <c r="D35" s="52" t="s">
        <v>101</v>
      </c>
      <c r="E35" s="53">
        <v>52</v>
      </c>
      <c r="F35" s="54">
        <f t="shared" si="8"/>
        <v>0</v>
      </c>
      <c r="G35" s="54">
        <f t="shared" si="9"/>
        <v>0</v>
      </c>
      <c r="H35" s="10"/>
      <c r="I35" s="54">
        <f t="shared" si="10"/>
        <v>0</v>
      </c>
      <c r="J35" s="10"/>
      <c r="K35" s="54">
        <f t="shared" si="11"/>
        <v>0</v>
      </c>
      <c r="L35" s="54">
        <v>21</v>
      </c>
      <c r="M35" s="54">
        <f t="shared" si="12"/>
        <v>0</v>
      </c>
      <c r="N35" s="52">
        <v>0.65983000000000003</v>
      </c>
      <c r="O35" s="52">
        <f t="shared" si="13"/>
        <v>34.311160000000001</v>
      </c>
      <c r="P35" s="52">
        <v>0.88</v>
      </c>
      <c r="Q35" s="52">
        <f t="shared" si="14"/>
        <v>45.76</v>
      </c>
      <c r="R35" s="52"/>
      <c r="S35" s="52"/>
      <c r="T35" s="55">
        <v>2.3212199999999998</v>
      </c>
      <c r="U35" s="52">
        <f t="shared" si="15"/>
        <v>120.7</v>
      </c>
      <c r="V35" s="56"/>
      <c r="W35" s="56"/>
      <c r="X35" s="56"/>
      <c r="Y35" s="56"/>
      <c r="Z35" s="56"/>
      <c r="AA35" s="56"/>
      <c r="AB35" s="56"/>
      <c r="AC35" s="56"/>
      <c r="AD35" s="56"/>
      <c r="AE35" s="56" t="s">
        <v>102</v>
      </c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</row>
    <row r="36" spans="1:60" outlineLevel="1" x14ac:dyDescent="0.2">
      <c r="A36" s="49">
        <v>27</v>
      </c>
      <c r="B36" s="50" t="s">
        <v>157</v>
      </c>
      <c r="C36" s="51" t="s">
        <v>158</v>
      </c>
      <c r="D36" s="52" t="s">
        <v>101</v>
      </c>
      <c r="E36" s="53">
        <v>502.3</v>
      </c>
      <c r="F36" s="54">
        <f t="shared" si="8"/>
        <v>0</v>
      </c>
      <c r="G36" s="54">
        <f t="shared" si="9"/>
        <v>0</v>
      </c>
      <c r="H36" s="10"/>
      <c r="I36" s="54">
        <f t="shared" si="10"/>
        <v>0</v>
      </c>
      <c r="J36" s="10"/>
      <c r="K36" s="54">
        <f t="shared" si="11"/>
        <v>0</v>
      </c>
      <c r="L36" s="54">
        <v>21</v>
      </c>
      <c r="M36" s="54">
        <f t="shared" si="12"/>
        <v>0</v>
      </c>
      <c r="N36" s="52">
        <v>5.9999999999999995E-4</v>
      </c>
      <c r="O36" s="52">
        <f t="shared" si="13"/>
        <v>0.30137999999999998</v>
      </c>
      <c r="P36" s="52">
        <v>0</v>
      </c>
      <c r="Q36" s="52">
        <f t="shared" si="14"/>
        <v>0</v>
      </c>
      <c r="R36" s="52"/>
      <c r="S36" s="52"/>
      <c r="T36" s="55">
        <v>0</v>
      </c>
      <c r="U36" s="52">
        <f t="shared" si="15"/>
        <v>0</v>
      </c>
      <c r="V36" s="56"/>
      <c r="W36" s="56"/>
      <c r="X36" s="56"/>
      <c r="Y36" s="56"/>
      <c r="Z36" s="56"/>
      <c r="AA36" s="56"/>
      <c r="AB36" s="56"/>
      <c r="AC36" s="56"/>
      <c r="AD36" s="56"/>
      <c r="AE36" s="56" t="s">
        <v>135</v>
      </c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</row>
    <row r="37" spans="1:60" x14ac:dyDescent="0.2">
      <c r="A37" s="57" t="s">
        <v>97</v>
      </c>
      <c r="B37" s="58" t="s">
        <v>62</v>
      </c>
      <c r="C37" s="59" t="s">
        <v>63</v>
      </c>
      <c r="D37" s="60"/>
      <c r="E37" s="61"/>
      <c r="F37" s="62"/>
      <c r="G37" s="62">
        <f>SUMIF(AE38:AE40,"&lt;&gt;NOR",G38:G40)</f>
        <v>0</v>
      </c>
      <c r="H37" s="62"/>
      <c r="I37" s="62">
        <f>SUM(I38:I40)</f>
        <v>0</v>
      </c>
      <c r="J37" s="62"/>
      <c r="K37" s="62">
        <f>SUM(K38:K40)</f>
        <v>0</v>
      </c>
      <c r="L37" s="62"/>
      <c r="M37" s="62">
        <f>SUM(M38:M40)</f>
        <v>0</v>
      </c>
      <c r="N37" s="60"/>
      <c r="O37" s="60">
        <f>SUM(O38:O40)</f>
        <v>0.24450000000000002</v>
      </c>
      <c r="P37" s="60"/>
      <c r="Q37" s="60">
        <f>SUM(Q38:Q40)</f>
        <v>0</v>
      </c>
      <c r="R37" s="60"/>
      <c r="S37" s="60"/>
      <c r="T37" s="63"/>
      <c r="U37" s="60">
        <f>SUM(U38:U40)</f>
        <v>4.41</v>
      </c>
      <c r="AE37" s="21" t="s">
        <v>98</v>
      </c>
    </row>
    <row r="38" spans="1:60" ht="22.5" outlineLevel="1" x14ac:dyDescent="0.2">
      <c r="A38" s="49">
        <v>28</v>
      </c>
      <c r="B38" s="50" t="s">
        <v>159</v>
      </c>
      <c r="C38" s="51" t="s">
        <v>160</v>
      </c>
      <c r="D38" s="52" t="s">
        <v>107</v>
      </c>
      <c r="E38" s="53">
        <v>2</v>
      </c>
      <c r="F38" s="54">
        <f>H38+J38</f>
        <v>0</v>
      </c>
      <c r="G38" s="54">
        <f>ROUND(E38*F38,2)</f>
        <v>0</v>
      </c>
      <c r="H38" s="10"/>
      <c r="I38" s="54">
        <f>ROUND(E38*H38,2)</f>
        <v>0</v>
      </c>
      <c r="J38" s="10"/>
      <c r="K38" s="54">
        <f>ROUND(E38*J38,2)</f>
        <v>0</v>
      </c>
      <c r="L38" s="54">
        <v>21</v>
      </c>
      <c r="M38" s="54">
        <f>G38*(1+L38/100)</f>
        <v>0</v>
      </c>
      <c r="N38" s="52">
        <v>0.11840000000000001</v>
      </c>
      <c r="O38" s="52">
        <f>ROUND(E38*N38,5)</f>
        <v>0.23680000000000001</v>
      </c>
      <c r="P38" s="52">
        <v>0</v>
      </c>
      <c r="Q38" s="52">
        <f>ROUND(E38*P38,5)</f>
        <v>0</v>
      </c>
      <c r="R38" s="52"/>
      <c r="S38" s="52"/>
      <c r="T38" s="55">
        <v>0.91800000000000004</v>
      </c>
      <c r="U38" s="52">
        <f>ROUND(E38*T38,2)</f>
        <v>1.84</v>
      </c>
      <c r="V38" s="56"/>
      <c r="W38" s="56"/>
      <c r="X38" s="56"/>
      <c r="Y38" s="56"/>
      <c r="Z38" s="56"/>
      <c r="AA38" s="56"/>
      <c r="AB38" s="56"/>
      <c r="AC38" s="56"/>
      <c r="AD38" s="56"/>
      <c r="AE38" s="56" t="s">
        <v>102</v>
      </c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</row>
    <row r="39" spans="1:60" outlineLevel="1" x14ac:dyDescent="0.2">
      <c r="A39" s="49">
        <v>29</v>
      </c>
      <c r="B39" s="50" t="s">
        <v>161</v>
      </c>
      <c r="C39" s="51" t="s">
        <v>162</v>
      </c>
      <c r="D39" s="52" t="s">
        <v>101</v>
      </c>
      <c r="E39" s="53">
        <v>1</v>
      </c>
      <c r="F39" s="54">
        <f>H39+J39</f>
        <v>0</v>
      </c>
      <c r="G39" s="54">
        <f>ROUND(E39*F39,2)</f>
        <v>0</v>
      </c>
      <c r="H39" s="10"/>
      <c r="I39" s="54">
        <f>ROUND(E39*H39,2)</f>
        <v>0</v>
      </c>
      <c r="J39" s="10"/>
      <c r="K39" s="54">
        <f>ROUND(E39*J39,2)</f>
        <v>0</v>
      </c>
      <c r="L39" s="54">
        <v>21</v>
      </c>
      <c r="M39" s="54">
        <f>G39*(1+L39/100)</f>
        <v>0</v>
      </c>
      <c r="N39" s="52">
        <v>1.3999999999999999E-4</v>
      </c>
      <c r="O39" s="52">
        <f>ROUND(E39*N39,5)</f>
        <v>1.3999999999999999E-4</v>
      </c>
      <c r="P39" s="52">
        <v>0</v>
      </c>
      <c r="Q39" s="52">
        <f>ROUND(E39*P39,5)</f>
        <v>0</v>
      </c>
      <c r="R39" s="52"/>
      <c r="S39" s="52"/>
      <c r="T39" s="55">
        <v>0.72299999999999998</v>
      </c>
      <c r="U39" s="52">
        <f>ROUND(E39*T39,2)</f>
        <v>0.72</v>
      </c>
      <c r="V39" s="56"/>
      <c r="W39" s="56"/>
      <c r="X39" s="56"/>
      <c r="Y39" s="56"/>
      <c r="Z39" s="56"/>
      <c r="AA39" s="56"/>
      <c r="AB39" s="56"/>
      <c r="AC39" s="56"/>
      <c r="AD39" s="56"/>
      <c r="AE39" s="56" t="s">
        <v>102</v>
      </c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</row>
    <row r="40" spans="1:60" ht="22.5" outlineLevel="1" x14ac:dyDescent="0.2">
      <c r="A40" s="49">
        <v>30</v>
      </c>
      <c r="B40" s="50" t="s">
        <v>163</v>
      </c>
      <c r="C40" s="51" t="s">
        <v>164</v>
      </c>
      <c r="D40" s="52" t="s">
        <v>138</v>
      </c>
      <c r="E40" s="53">
        <v>84</v>
      </c>
      <c r="F40" s="54">
        <f>H40+J40</f>
        <v>0</v>
      </c>
      <c r="G40" s="54">
        <f>ROUND(E40*F40,2)</f>
        <v>0</v>
      </c>
      <c r="H40" s="10"/>
      <c r="I40" s="54">
        <f>ROUND(E40*H40,2)</f>
        <v>0</v>
      </c>
      <c r="J40" s="10"/>
      <c r="K40" s="54">
        <f>ROUND(E40*J40,2)</f>
        <v>0</v>
      </c>
      <c r="L40" s="54">
        <v>21</v>
      </c>
      <c r="M40" s="54">
        <f>G40*(1+L40/100)</f>
        <v>0</v>
      </c>
      <c r="N40" s="52">
        <v>9.0000000000000006E-5</v>
      </c>
      <c r="O40" s="52">
        <f>ROUND(E40*N40,5)</f>
        <v>7.5599999999999999E-3</v>
      </c>
      <c r="P40" s="52">
        <v>0</v>
      </c>
      <c r="Q40" s="52">
        <f>ROUND(E40*P40,5)</f>
        <v>0</v>
      </c>
      <c r="R40" s="52"/>
      <c r="S40" s="52"/>
      <c r="T40" s="55">
        <v>2.1999999999999999E-2</v>
      </c>
      <c r="U40" s="52">
        <f>ROUND(E40*T40,2)</f>
        <v>1.85</v>
      </c>
      <c r="V40" s="56"/>
      <c r="W40" s="56"/>
      <c r="X40" s="56"/>
      <c r="Y40" s="56"/>
      <c r="Z40" s="56"/>
      <c r="AA40" s="56"/>
      <c r="AB40" s="56"/>
      <c r="AC40" s="56"/>
      <c r="AD40" s="56"/>
      <c r="AE40" s="56" t="s">
        <v>102</v>
      </c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</row>
    <row r="41" spans="1:60" x14ac:dyDescent="0.2">
      <c r="A41" s="57" t="s">
        <v>97</v>
      </c>
      <c r="B41" s="58" t="s">
        <v>64</v>
      </c>
      <c r="C41" s="59" t="s">
        <v>65</v>
      </c>
      <c r="D41" s="60"/>
      <c r="E41" s="61"/>
      <c r="F41" s="62"/>
      <c r="G41" s="62">
        <f>SUMIF(AE42:AE49,"&lt;&gt;NOR",G42:G49)</f>
        <v>0</v>
      </c>
      <c r="H41" s="62"/>
      <c r="I41" s="62">
        <f>SUM(I42:I49)</f>
        <v>0</v>
      </c>
      <c r="J41" s="62"/>
      <c r="K41" s="62">
        <f>SUM(K42:K49)</f>
        <v>0</v>
      </c>
      <c r="L41" s="62"/>
      <c r="M41" s="62">
        <f>SUM(M42:M49)</f>
        <v>0</v>
      </c>
      <c r="N41" s="60"/>
      <c r="O41" s="60">
        <f>SUM(O42:O49)</f>
        <v>3.0720000000000001E-2</v>
      </c>
      <c r="P41" s="60"/>
      <c r="Q41" s="60">
        <f>SUM(Q42:Q49)</f>
        <v>79</v>
      </c>
      <c r="R41" s="60"/>
      <c r="S41" s="60"/>
      <c r="T41" s="63"/>
      <c r="U41" s="60">
        <f>SUM(U42:U49)</f>
        <v>373.8</v>
      </c>
      <c r="AE41" s="21" t="s">
        <v>98</v>
      </c>
    </row>
    <row r="42" spans="1:60" outlineLevel="1" x14ac:dyDescent="0.2">
      <c r="A42" s="49">
        <v>31</v>
      </c>
      <c r="B42" s="50" t="s">
        <v>165</v>
      </c>
      <c r="C42" s="51" t="s">
        <v>166</v>
      </c>
      <c r="D42" s="52" t="s">
        <v>138</v>
      </c>
      <c r="E42" s="53">
        <v>51</v>
      </c>
      <c r="F42" s="54">
        <f t="shared" ref="F42:F49" si="16">H42+J42</f>
        <v>0</v>
      </c>
      <c r="G42" s="54">
        <f t="shared" ref="G42:G49" si="17">ROUND(E42*F42,2)</f>
        <v>0</v>
      </c>
      <c r="H42" s="10"/>
      <c r="I42" s="54">
        <f t="shared" ref="I42:I49" si="18">ROUND(E42*H42,2)</f>
        <v>0</v>
      </c>
      <c r="J42" s="10"/>
      <c r="K42" s="54">
        <f t="shared" ref="K42:K49" si="19">ROUND(E42*J42,2)</f>
        <v>0</v>
      </c>
      <c r="L42" s="54">
        <v>21</v>
      </c>
      <c r="M42" s="54">
        <f t="shared" ref="M42:M49" si="20">G42*(1+L42/100)</f>
        <v>0</v>
      </c>
      <c r="N42" s="52">
        <v>0</v>
      </c>
      <c r="O42" s="52">
        <f t="shared" ref="O42:O49" si="21">ROUND(E42*N42,5)</f>
        <v>0</v>
      </c>
      <c r="P42" s="52">
        <v>0</v>
      </c>
      <c r="Q42" s="52">
        <f t="shared" ref="Q42:Q49" si="22">ROUND(E42*P42,5)</f>
        <v>0</v>
      </c>
      <c r="R42" s="52"/>
      <c r="S42" s="52"/>
      <c r="T42" s="55">
        <v>5.5E-2</v>
      </c>
      <c r="U42" s="52">
        <f t="shared" ref="U42:U49" si="23">ROUND(E42*T42,2)</f>
        <v>2.81</v>
      </c>
      <c r="V42" s="56"/>
      <c r="W42" s="56"/>
      <c r="X42" s="56"/>
      <c r="Y42" s="56"/>
      <c r="Z42" s="56"/>
      <c r="AA42" s="56"/>
      <c r="AB42" s="56"/>
      <c r="AC42" s="56"/>
      <c r="AD42" s="56"/>
      <c r="AE42" s="56" t="s">
        <v>102</v>
      </c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</row>
    <row r="43" spans="1:60" ht="22.5" outlineLevel="1" x14ac:dyDescent="0.2">
      <c r="A43" s="49">
        <v>32</v>
      </c>
      <c r="B43" s="50" t="s">
        <v>167</v>
      </c>
      <c r="C43" s="51" t="s">
        <v>168</v>
      </c>
      <c r="D43" s="52" t="s">
        <v>101</v>
      </c>
      <c r="E43" s="53">
        <v>36</v>
      </c>
      <c r="F43" s="54">
        <f t="shared" si="16"/>
        <v>0</v>
      </c>
      <c r="G43" s="54">
        <f t="shared" si="17"/>
        <v>0</v>
      </c>
      <c r="H43" s="10"/>
      <c r="I43" s="54">
        <f t="shared" si="18"/>
        <v>0</v>
      </c>
      <c r="J43" s="10"/>
      <c r="K43" s="54">
        <f t="shared" si="19"/>
        <v>0</v>
      </c>
      <c r="L43" s="54">
        <v>21</v>
      </c>
      <c r="M43" s="54">
        <f t="shared" si="20"/>
        <v>0</v>
      </c>
      <c r="N43" s="52">
        <v>0</v>
      </c>
      <c r="O43" s="52">
        <f t="shared" si="21"/>
        <v>0</v>
      </c>
      <c r="P43" s="52">
        <v>0</v>
      </c>
      <c r="Q43" s="52">
        <f t="shared" si="22"/>
        <v>0</v>
      </c>
      <c r="R43" s="52"/>
      <c r="S43" s="52"/>
      <c r="T43" s="55">
        <v>0.59499999999999997</v>
      </c>
      <c r="U43" s="52">
        <f t="shared" si="23"/>
        <v>21.42</v>
      </c>
      <c r="V43" s="56"/>
      <c r="W43" s="56"/>
      <c r="X43" s="56"/>
      <c r="Y43" s="56"/>
      <c r="Z43" s="56"/>
      <c r="AA43" s="56"/>
      <c r="AB43" s="56"/>
      <c r="AC43" s="56"/>
      <c r="AD43" s="56"/>
      <c r="AE43" s="56" t="s">
        <v>102</v>
      </c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</row>
    <row r="44" spans="1:60" outlineLevel="1" x14ac:dyDescent="0.2">
      <c r="A44" s="49">
        <v>33</v>
      </c>
      <c r="B44" s="50" t="s">
        <v>169</v>
      </c>
      <c r="C44" s="51" t="s">
        <v>170</v>
      </c>
      <c r="D44" s="52" t="s">
        <v>110</v>
      </c>
      <c r="E44" s="53">
        <v>20.9</v>
      </c>
      <c r="F44" s="54">
        <f t="shared" si="16"/>
        <v>0</v>
      </c>
      <c r="G44" s="54">
        <f t="shared" si="17"/>
        <v>0</v>
      </c>
      <c r="H44" s="10"/>
      <c r="I44" s="54">
        <f t="shared" si="18"/>
        <v>0</v>
      </c>
      <c r="J44" s="10"/>
      <c r="K44" s="54">
        <f t="shared" si="19"/>
        <v>0</v>
      </c>
      <c r="L44" s="54">
        <v>21</v>
      </c>
      <c r="M44" s="54">
        <f t="shared" si="20"/>
        <v>0</v>
      </c>
      <c r="N44" s="52">
        <v>1.47E-3</v>
      </c>
      <c r="O44" s="52">
        <f t="shared" si="21"/>
        <v>3.0720000000000001E-2</v>
      </c>
      <c r="P44" s="52">
        <v>2.4</v>
      </c>
      <c r="Q44" s="52">
        <f t="shared" si="22"/>
        <v>50.16</v>
      </c>
      <c r="R44" s="52"/>
      <c r="S44" s="52"/>
      <c r="T44" s="55">
        <v>8.5</v>
      </c>
      <c r="U44" s="52">
        <f t="shared" si="23"/>
        <v>177.65</v>
      </c>
      <c r="V44" s="56"/>
      <c r="W44" s="56"/>
      <c r="X44" s="56"/>
      <c r="Y44" s="56"/>
      <c r="Z44" s="56"/>
      <c r="AA44" s="56"/>
      <c r="AB44" s="56"/>
      <c r="AC44" s="56"/>
      <c r="AD44" s="56"/>
      <c r="AE44" s="56" t="s">
        <v>102</v>
      </c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</row>
    <row r="45" spans="1:60" outlineLevel="1" x14ac:dyDescent="0.2">
      <c r="A45" s="49">
        <v>34</v>
      </c>
      <c r="B45" s="50" t="s">
        <v>171</v>
      </c>
      <c r="C45" s="51" t="s">
        <v>172</v>
      </c>
      <c r="D45" s="52" t="s">
        <v>110</v>
      </c>
      <c r="E45" s="53">
        <v>14.42</v>
      </c>
      <c r="F45" s="54">
        <f t="shared" si="16"/>
        <v>0</v>
      </c>
      <c r="G45" s="54">
        <f t="shared" si="17"/>
        <v>0</v>
      </c>
      <c r="H45" s="10"/>
      <c r="I45" s="54">
        <f t="shared" si="18"/>
        <v>0</v>
      </c>
      <c r="J45" s="10"/>
      <c r="K45" s="54">
        <f t="shared" si="19"/>
        <v>0</v>
      </c>
      <c r="L45" s="54">
        <v>21</v>
      </c>
      <c r="M45" s="54">
        <f t="shared" si="20"/>
        <v>0</v>
      </c>
      <c r="N45" s="52">
        <v>0</v>
      </c>
      <c r="O45" s="52">
        <f t="shared" si="21"/>
        <v>0</v>
      </c>
      <c r="P45" s="52">
        <v>2</v>
      </c>
      <c r="Q45" s="52">
        <f t="shared" si="22"/>
        <v>28.84</v>
      </c>
      <c r="R45" s="52"/>
      <c r="S45" s="52"/>
      <c r="T45" s="55">
        <v>6.4359999999999999</v>
      </c>
      <c r="U45" s="52">
        <f t="shared" si="23"/>
        <v>92.81</v>
      </c>
      <c r="V45" s="56"/>
      <c r="W45" s="56"/>
      <c r="X45" s="56"/>
      <c r="Y45" s="56"/>
      <c r="Z45" s="56"/>
      <c r="AA45" s="56"/>
      <c r="AB45" s="56"/>
      <c r="AC45" s="56"/>
      <c r="AD45" s="56"/>
      <c r="AE45" s="56" t="s">
        <v>102</v>
      </c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</row>
    <row r="46" spans="1:60" outlineLevel="1" x14ac:dyDescent="0.2">
      <c r="A46" s="49">
        <v>35</v>
      </c>
      <c r="B46" s="50" t="s">
        <v>173</v>
      </c>
      <c r="C46" s="51" t="s">
        <v>174</v>
      </c>
      <c r="D46" s="52" t="s">
        <v>175</v>
      </c>
      <c r="E46" s="53">
        <v>79.909199999999998</v>
      </c>
      <c r="F46" s="54">
        <f t="shared" si="16"/>
        <v>0</v>
      </c>
      <c r="G46" s="54">
        <f t="shared" si="17"/>
        <v>0</v>
      </c>
      <c r="H46" s="10"/>
      <c r="I46" s="54">
        <f t="shared" si="18"/>
        <v>0</v>
      </c>
      <c r="J46" s="10"/>
      <c r="K46" s="54">
        <f t="shared" si="19"/>
        <v>0</v>
      </c>
      <c r="L46" s="54">
        <v>21</v>
      </c>
      <c r="M46" s="54">
        <f t="shared" si="20"/>
        <v>0</v>
      </c>
      <c r="N46" s="52">
        <v>0</v>
      </c>
      <c r="O46" s="52">
        <f t="shared" si="21"/>
        <v>0</v>
      </c>
      <c r="P46" s="52">
        <v>0</v>
      </c>
      <c r="Q46" s="52">
        <f t="shared" si="22"/>
        <v>0</v>
      </c>
      <c r="R46" s="52"/>
      <c r="S46" s="52"/>
      <c r="T46" s="55">
        <v>0.94199999999999995</v>
      </c>
      <c r="U46" s="52">
        <f t="shared" si="23"/>
        <v>75.27</v>
      </c>
      <c r="V46" s="56"/>
      <c r="W46" s="56"/>
      <c r="X46" s="56"/>
      <c r="Y46" s="56"/>
      <c r="Z46" s="56"/>
      <c r="AA46" s="56"/>
      <c r="AB46" s="56"/>
      <c r="AC46" s="56"/>
      <c r="AD46" s="56"/>
      <c r="AE46" s="56" t="s">
        <v>102</v>
      </c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</row>
    <row r="47" spans="1:60" outlineLevel="1" x14ac:dyDescent="0.2">
      <c r="A47" s="49">
        <v>36</v>
      </c>
      <c r="B47" s="50" t="s">
        <v>176</v>
      </c>
      <c r="C47" s="51" t="s">
        <v>177</v>
      </c>
      <c r="D47" s="52" t="s">
        <v>175</v>
      </c>
      <c r="E47" s="53">
        <v>79.909199999999998</v>
      </c>
      <c r="F47" s="54">
        <f t="shared" si="16"/>
        <v>0</v>
      </c>
      <c r="G47" s="54">
        <f t="shared" si="17"/>
        <v>0</v>
      </c>
      <c r="H47" s="10"/>
      <c r="I47" s="54">
        <f t="shared" si="18"/>
        <v>0</v>
      </c>
      <c r="J47" s="10"/>
      <c r="K47" s="54">
        <f t="shared" si="19"/>
        <v>0</v>
      </c>
      <c r="L47" s="54">
        <v>21</v>
      </c>
      <c r="M47" s="54">
        <f t="shared" si="20"/>
        <v>0</v>
      </c>
      <c r="N47" s="52">
        <v>0</v>
      </c>
      <c r="O47" s="52">
        <f t="shared" si="21"/>
        <v>0</v>
      </c>
      <c r="P47" s="52">
        <v>0</v>
      </c>
      <c r="Q47" s="52">
        <f t="shared" si="22"/>
        <v>0</v>
      </c>
      <c r="R47" s="52"/>
      <c r="S47" s="52"/>
      <c r="T47" s="55">
        <v>4.2000000000000003E-2</v>
      </c>
      <c r="U47" s="52">
        <f t="shared" si="23"/>
        <v>3.36</v>
      </c>
      <c r="V47" s="56"/>
      <c r="W47" s="56"/>
      <c r="X47" s="56"/>
      <c r="Y47" s="56"/>
      <c r="Z47" s="56"/>
      <c r="AA47" s="56"/>
      <c r="AB47" s="56"/>
      <c r="AC47" s="56"/>
      <c r="AD47" s="56"/>
      <c r="AE47" s="56" t="s">
        <v>102</v>
      </c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</row>
    <row r="48" spans="1:60" outlineLevel="1" x14ac:dyDescent="0.2">
      <c r="A48" s="49">
        <v>37</v>
      </c>
      <c r="B48" s="50" t="s">
        <v>178</v>
      </c>
      <c r="C48" s="51" t="s">
        <v>179</v>
      </c>
      <c r="D48" s="52" t="s">
        <v>175</v>
      </c>
      <c r="E48" s="53">
        <v>79.909199999999998</v>
      </c>
      <c r="F48" s="54">
        <f t="shared" si="16"/>
        <v>0</v>
      </c>
      <c r="G48" s="54">
        <f t="shared" si="17"/>
        <v>0</v>
      </c>
      <c r="H48" s="10"/>
      <c r="I48" s="54">
        <f t="shared" si="18"/>
        <v>0</v>
      </c>
      <c r="J48" s="10"/>
      <c r="K48" s="54">
        <f t="shared" si="19"/>
        <v>0</v>
      </c>
      <c r="L48" s="54">
        <v>21</v>
      </c>
      <c r="M48" s="54">
        <f t="shared" si="20"/>
        <v>0</v>
      </c>
      <c r="N48" s="52">
        <v>0</v>
      </c>
      <c r="O48" s="52">
        <f t="shared" si="21"/>
        <v>0</v>
      </c>
      <c r="P48" s="52">
        <v>0</v>
      </c>
      <c r="Q48" s="52">
        <f t="shared" si="22"/>
        <v>0</v>
      </c>
      <c r="R48" s="52"/>
      <c r="S48" s="52"/>
      <c r="T48" s="55">
        <v>6.0000000000000001E-3</v>
      </c>
      <c r="U48" s="52">
        <f t="shared" si="23"/>
        <v>0.48</v>
      </c>
      <c r="V48" s="56"/>
      <c r="W48" s="56"/>
      <c r="X48" s="56"/>
      <c r="Y48" s="56"/>
      <c r="Z48" s="56"/>
      <c r="AA48" s="56"/>
      <c r="AB48" s="56"/>
      <c r="AC48" s="56"/>
      <c r="AD48" s="56"/>
      <c r="AE48" s="56" t="s">
        <v>102</v>
      </c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</row>
    <row r="49" spans="1:60" outlineLevel="1" x14ac:dyDescent="0.2">
      <c r="A49" s="49">
        <v>38</v>
      </c>
      <c r="B49" s="50" t="s">
        <v>180</v>
      </c>
      <c r="C49" s="51" t="s">
        <v>181</v>
      </c>
      <c r="D49" s="52" t="s">
        <v>175</v>
      </c>
      <c r="E49" s="53">
        <v>5.28</v>
      </c>
      <c r="F49" s="54">
        <f t="shared" si="16"/>
        <v>0</v>
      </c>
      <c r="G49" s="54">
        <f t="shared" si="17"/>
        <v>0</v>
      </c>
      <c r="H49" s="10"/>
      <c r="I49" s="54">
        <f t="shared" si="18"/>
        <v>0</v>
      </c>
      <c r="J49" s="10"/>
      <c r="K49" s="54">
        <f t="shared" si="19"/>
        <v>0</v>
      </c>
      <c r="L49" s="54">
        <v>21</v>
      </c>
      <c r="M49" s="54">
        <f t="shared" si="20"/>
        <v>0</v>
      </c>
      <c r="N49" s="52">
        <v>0</v>
      </c>
      <c r="O49" s="52">
        <f t="shared" si="21"/>
        <v>0</v>
      </c>
      <c r="P49" s="52">
        <v>0</v>
      </c>
      <c r="Q49" s="52">
        <f t="shared" si="22"/>
        <v>0</v>
      </c>
      <c r="R49" s="52"/>
      <c r="S49" s="52"/>
      <c r="T49" s="55">
        <v>0</v>
      </c>
      <c r="U49" s="52">
        <f t="shared" si="23"/>
        <v>0</v>
      </c>
      <c r="V49" s="56"/>
      <c r="W49" s="56"/>
      <c r="X49" s="56"/>
      <c r="Y49" s="56"/>
      <c r="Z49" s="56"/>
      <c r="AA49" s="56"/>
      <c r="AB49" s="56"/>
      <c r="AC49" s="56"/>
      <c r="AD49" s="56"/>
      <c r="AE49" s="56" t="s">
        <v>102</v>
      </c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</row>
    <row r="50" spans="1:60" x14ac:dyDescent="0.2">
      <c r="A50" s="57" t="s">
        <v>97</v>
      </c>
      <c r="B50" s="58" t="s">
        <v>66</v>
      </c>
      <c r="C50" s="59" t="s">
        <v>67</v>
      </c>
      <c r="D50" s="60"/>
      <c r="E50" s="61"/>
      <c r="F50" s="62"/>
      <c r="G50" s="62">
        <f>SUMIF(AE51:AE55,"&lt;&gt;NOR",G51:G55)</f>
        <v>0</v>
      </c>
      <c r="H50" s="62"/>
      <c r="I50" s="62">
        <f>SUM(I51:I55)</f>
        <v>0</v>
      </c>
      <c r="J50" s="62"/>
      <c r="K50" s="62">
        <f>SUM(K51:K55)</f>
        <v>0</v>
      </c>
      <c r="L50" s="62"/>
      <c r="M50" s="62">
        <f>SUM(M51:M55)</f>
        <v>0</v>
      </c>
      <c r="N50" s="60"/>
      <c r="O50" s="60">
        <f>SUM(O51:O55)</f>
        <v>0</v>
      </c>
      <c r="P50" s="60"/>
      <c r="Q50" s="60">
        <f>SUM(Q51:Q55)</f>
        <v>0</v>
      </c>
      <c r="R50" s="60"/>
      <c r="S50" s="60"/>
      <c r="T50" s="63"/>
      <c r="U50" s="60">
        <f>SUM(U51:U55)</f>
        <v>259.63</v>
      </c>
      <c r="AE50" s="21" t="s">
        <v>98</v>
      </c>
    </row>
    <row r="51" spans="1:60" outlineLevel="1" x14ac:dyDescent="0.2">
      <c r="A51" s="49">
        <v>39</v>
      </c>
      <c r="B51" s="50" t="s">
        <v>182</v>
      </c>
      <c r="C51" s="51" t="s">
        <v>183</v>
      </c>
      <c r="D51" s="52" t="s">
        <v>175</v>
      </c>
      <c r="E51" s="53">
        <v>11.88</v>
      </c>
      <c r="F51" s="54">
        <f>H51+J51</f>
        <v>0</v>
      </c>
      <c r="G51" s="54">
        <f>ROUND(E51*F51,2)</f>
        <v>0</v>
      </c>
      <c r="H51" s="10"/>
      <c r="I51" s="54">
        <f>ROUND(E51*H51,2)</f>
        <v>0</v>
      </c>
      <c r="J51" s="10"/>
      <c r="K51" s="54">
        <f>ROUND(E51*J51,2)</f>
        <v>0</v>
      </c>
      <c r="L51" s="54">
        <v>21</v>
      </c>
      <c r="M51" s="54">
        <f>G51*(1+L51/100)</f>
        <v>0</v>
      </c>
      <c r="N51" s="52">
        <v>0</v>
      </c>
      <c r="O51" s="52">
        <f>ROUND(E51*N51,5)</f>
        <v>0</v>
      </c>
      <c r="P51" s="52">
        <v>0</v>
      </c>
      <c r="Q51" s="52">
        <f>ROUND(E51*P51,5)</f>
        <v>0</v>
      </c>
      <c r="R51" s="52"/>
      <c r="S51" s="52"/>
      <c r="T51" s="55">
        <v>1.6E-2</v>
      </c>
      <c r="U51" s="52">
        <f>ROUND(E51*T51,2)</f>
        <v>0.19</v>
      </c>
      <c r="V51" s="56"/>
      <c r="W51" s="56"/>
      <c r="X51" s="56"/>
      <c r="Y51" s="56"/>
      <c r="Z51" s="56"/>
      <c r="AA51" s="56"/>
      <c r="AB51" s="56"/>
      <c r="AC51" s="56"/>
      <c r="AD51" s="56"/>
      <c r="AE51" s="56" t="s">
        <v>102</v>
      </c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</row>
    <row r="52" spans="1:60" outlineLevel="1" x14ac:dyDescent="0.2">
      <c r="A52" s="49">
        <v>40</v>
      </c>
      <c r="B52" s="50" t="s">
        <v>184</v>
      </c>
      <c r="C52" s="51" t="s">
        <v>185</v>
      </c>
      <c r="D52" s="52" t="s">
        <v>175</v>
      </c>
      <c r="E52" s="53">
        <v>11.88</v>
      </c>
      <c r="F52" s="54">
        <f>H52+J52</f>
        <v>0</v>
      </c>
      <c r="G52" s="54">
        <f>ROUND(E52*F52,2)</f>
        <v>0</v>
      </c>
      <c r="H52" s="10"/>
      <c r="I52" s="54">
        <f>ROUND(E52*H52,2)</f>
        <v>0</v>
      </c>
      <c r="J52" s="10"/>
      <c r="K52" s="54">
        <f>ROUND(E52*J52,2)</f>
        <v>0</v>
      </c>
      <c r="L52" s="54">
        <v>21</v>
      </c>
      <c r="M52" s="54">
        <f>G52*(1+L52/100)</f>
        <v>0</v>
      </c>
      <c r="N52" s="52">
        <v>0</v>
      </c>
      <c r="O52" s="52">
        <f>ROUND(E52*N52,5)</f>
        <v>0</v>
      </c>
      <c r="P52" s="52">
        <v>0</v>
      </c>
      <c r="Q52" s="52">
        <f>ROUND(E52*P52,5)</f>
        <v>0</v>
      </c>
      <c r="R52" s="52"/>
      <c r="S52" s="52"/>
      <c r="T52" s="55">
        <v>0</v>
      </c>
      <c r="U52" s="52">
        <f>ROUND(E52*T52,2)</f>
        <v>0</v>
      </c>
      <c r="V52" s="56"/>
      <c r="W52" s="56"/>
      <c r="X52" s="56"/>
      <c r="Y52" s="56"/>
      <c r="Z52" s="56"/>
      <c r="AA52" s="56"/>
      <c r="AB52" s="56"/>
      <c r="AC52" s="56"/>
      <c r="AD52" s="56"/>
      <c r="AE52" s="56" t="s">
        <v>102</v>
      </c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</row>
    <row r="53" spans="1:60" outlineLevel="1" x14ac:dyDescent="0.2">
      <c r="A53" s="49">
        <v>41</v>
      </c>
      <c r="B53" s="50" t="s">
        <v>186</v>
      </c>
      <c r="C53" s="51" t="s">
        <v>187</v>
      </c>
      <c r="D53" s="52" t="s">
        <v>175</v>
      </c>
      <c r="E53" s="53">
        <v>665.23504000000003</v>
      </c>
      <c r="F53" s="54">
        <f>H53+J53</f>
        <v>0</v>
      </c>
      <c r="G53" s="54">
        <f>ROUND(E53*F53,2)</f>
        <v>0</v>
      </c>
      <c r="H53" s="10"/>
      <c r="I53" s="54">
        <f>ROUND(E53*H53,2)</f>
        <v>0</v>
      </c>
      <c r="J53" s="10"/>
      <c r="K53" s="54">
        <f>ROUND(E53*J53,2)</f>
        <v>0</v>
      </c>
      <c r="L53" s="54">
        <v>21</v>
      </c>
      <c r="M53" s="54">
        <f>G53*(1+L53/100)</f>
        <v>0</v>
      </c>
      <c r="N53" s="52">
        <v>0</v>
      </c>
      <c r="O53" s="52">
        <f>ROUND(E53*N53,5)</f>
        <v>0</v>
      </c>
      <c r="P53" s="52">
        <v>0</v>
      </c>
      <c r="Q53" s="52">
        <f>ROUND(E53*P53,5)</f>
        <v>0</v>
      </c>
      <c r="R53" s="52"/>
      <c r="S53" s="52"/>
      <c r="T53" s="55">
        <v>0.39</v>
      </c>
      <c r="U53" s="52">
        <f>ROUND(E53*T53,2)</f>
        <v>259.44</v>
      </c>
      <c r="V53" s="56"/>
      <c r="W53" s="56"/>
      <c r="X53" s="56"/>
      <c r="Y53" s="56"/>
      <c r="Z53" s="56"/>
      <c r="AA53" s="56"/>
      <c r="AB53" s="56"/>
      <c r="AC53" s="56"/>
      <c r="AD53" s="56"/>
      <c r="AE53" s="56" t="s">
        <v>102</v>
      </c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</row>
    <row r="54" spans="1:60" outlineLevel="1" x14ac:dyDescent="0.2">
      <c r="A54" s="49">
        <v>42</v>
      </c>
      <c r="B54" s="50" t="s">
        <v>188</v>
      </c>
      <c r="C54" s="51" t="s">
        <v>189</v>
      </c>
      <c r="D54" s="52" t="s">
        <v>175</v>
      </c>
      <c r="E54" s="53">
        <v>665.23504000000003</v>
      </c>
      <c r="F54" s="54">
        <f>H54+J54</f>
        <v>0</v>
      </c>
      <c r="G54" s="54">
        <f>ROUND(E54*F54,2)</f>
        <v>0</v>
      </c>
      <c r="H54" s="10"/>
      <c r="I54" s="54">
        <f>ROUND(E54*H54,2)</f>
        <v>0</v>
      </c>
      <c r="J54" s="10"/>
      <c r="K54" s="54">
        <f>ROUND(E54*J54,2)</f>
        <v>0</v>
      </c>
      <c r="L54" s="54">
        <v>21</v>
      </c>
      <c r="M54" s="54">
        <f>G54*(1+L54/100)</f>
        <v>0</v>
      </c>
      <c r="N54" s="52">
        <v>0</v>
      </c>
      <c r="O54" s="52">
        <f>ROUND(E54*N54,5)</f>
        <v>0</v>
      </c>
      <c r="P54" s="52">
        <v>0</v>
      </c>
      <c r="Q54" s="52">
        <f>ROUND(E54*P54,5)</f>
        <v>0</v>
      </c>
      <c r="R54" s="52"/>
      <c r="S54" s="52"/>
      <c r="T54" s="55">
        <v>0</v>
      </c>
      <c r="U54" s="52">
        <f>ROUND(E54*T54,2)</f>
        <v>0</v>
      </c>
      <c r="V54" s="56"/>
      <c r="W54" s="56"/>
      <c r="X54" s="56"/>
      <c r="Y54" s="56"/>
      <c r="Z54" s="56"/>
      <c r="AA54" s="56"/>
      <c r="AB54" s="56"/>
      <c r="AC54" s="56"/>
      <c r="AD54" s="56"/>
      <c r="AE54" s="56" t="s">
        <v>102</v>
      </c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</row>
    <row r="55" spans="1:60" ht="22.5" outlineLevel="1" x14ac:dyDescent="0.2">
      <c r="A55" s="49">
        <v>43</v>
      </c>
      <c r="B55" s="50" t="s">
        <v>190</v>
      </c>
      <c r="C55" s="51" t="s">
        <v>191</v>
      </c>
      <c r="D55" s="52" t="s">
        <v>175</v>
      </c>
      <c r="E55" s="53">
        <v>2583</v>
      </c>
      <c r="F55" s="54">
        <f>H55+J55</f>
        <v>0</v>
      </c>
      <c r="G55" s="54">
        <f>ROUND(E55*F55,2)</f>
        <v>0</v>
      </c>
      <c r="H55" s="10"/>
      <c r="I55" s="54">
        <f>ROUND(E55*H55,2)</f>
        <v>0</v>
      </c>
      <c r="J55" s="10"/>
      <c r="K55" s="54">
        <f>ROUND(E55*J55,2)</f>
        <v>0</v>
      </c>
      <c r="L55" s="54">
        <v>21</v>
      </c>
      <c r="M55" s="54">
        <f>G55*(1+L55/100)</f>
        <v>0</v>
      </c>
      <c r="N55" s="52">
        <v>0</v>
      </c>
      <c r="O55" s="52">
        <f>ROUND(E55*N55,5)</f>
        <v>0</v>
      </c>
      <c r="P55" s="52">
        <v>0</v>
      </c>
      <c r="Q55" s="52">
        <f>ROUND(E55*P55,5)</f>
        <v>0</v>
      </c>
      <c r="R55" s="52"/>
      <c r="S55" s="52"/>
      <c r="T55" s="55">
        <v>0</v>
      </c>
      <c r="U55" s="52">
        <f>ROUND(E55*T55,2)</f>
        <v>0</v>
      </c>
      <c r="V55" s="56"/>
      <c r="W55" s="56"/>
      <c r="X55" s="56"/>
      <c r="Y55" s="56"/>
      <c r="Z55" s="56"/>
      <c r="AA55" s="56"/>
      <c r="AB55" s="56"/>
      <c r="AC55" s="56"/>
      <c r="AD55" s="56"/>
      <c r="AE55" s="56" t="s">
        <v>102</v>
      </c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</row>
    <row r="56" spans="1:60" x14ac:dyDescent="0.2">
      <c r="A56" s="57" t="s">
        <v>97</v>
      </c>
      <c r="B56" s="58" t="s">
        <v>68</v>
      </c>
      <c r="C56" s="59" t="s">
        <v>26</v>
      </c>
      <c r="D56" s="60"/>
      <c r="E56" s="61"/>
      <c r="F56" s="62"/>
      <c r="G56" s="62">
        <f>SUMIF(AE57:AE60,"&lt;&gt;NOR",G57:G60)</f>
        <v>0</v>
      </c>
      <c r="H56" s="62"/>
      <c r="I56" s="62">
        <f>SUM(I57:I60)</f>
        <v>0</v>
      </c>
      <c r="J56" s="62"/>
      <c r="K56" s="62">
        <f>SUM(K57:K60)</f>
        <v>0</v>
      </c>
      <c r="L56" s="62"/>
      <c r="M56" s="62">
        <f>SUM(M57:M60)</f>
        <v>0</v>
      </c>
      <c r="N56" s="60"/>
      <c r="O56" s="60">
        <f>SUM(O57:O60)</f>
        <v>0</v>
      </c>
      <c r="P56" s="60"/>
      <c r="Q56" s="60">
        <f>SUM(Q57:Q60)</f>
        <v>0</v>
      </c>
      <c r="R56" s="60"/>
      <c r="S56" s="60"/>
      <c r="T56" s="63"/>
      <c r="U56" s="60">
        <f>SUM(U57:U60)</f>
        <v>0</v>
      </c>
      <c r="AE56" s="21" t="s">
        <v>98</v>
      </c>
    </row>
    <row r="57" spans="1:60" outlineLevel="1" x14ac:dyDescent="0.2">
      <c r="A57" s="49">
        <v>44</v>
      </c>
      <c r="B57" s="50" t="s">
        <v>192</v>
      </c>
      <c r="C57" s="51" t="s">
        <v>193</v>
      </c>
      <c r="D57" s="52" t="s">
        <v>194</v>
      </c>
      <c r="E57" s="53">
        <v>1</v>
      </c>
      <c r="F57" s="54">
        <f>H57+J57</f>
        <v>0</v>
      </c>
      <c r="G57" s="54">
        <f>ROUND(E57*F57,2)</f>
        <v>0</v>
      </c>
      <c r="H57" s="10"/>
      <c r="I57" s="54">
        <f>ROUND(E57*H57,2)</f>
        <v>0</v>
      </c>
      <c r="J57" s="10"/>
      <c r="K57" s="54">
        <f>ROUND(E57*J57,2)</f>
        <v>0</v>
      </c>
      <c r="L57" s="54">
        <v>21</v>
      </c>
      <c r="M57" s="54">
        <f>G57*(1+L57/100)</f>
        <v>0</v>
      </c>
      <c r="N57" s="52">
        <v>0</v>
      </c>
      <c r="O57" s="52">
        <f>ROUND(E57*N57,5)</f>
        <v>0</v>
      </c>
      <c r="P57" s="52">
        <v>0</v>
      </c>
      <c r="Q57" s="52">
        <f>ROUND(E57*P57,5)</f>
        <v>0</v>
      </c>
      <c r="R57" s="52"/>
      <c r="S57" s="52"/>
      <c r="T57" s="55">
        <v>0</v>
      </c>
      <c r="U57" s="52">
        <f>ROUND(E57*T57,2)</f>
        <v>0</v>
      </c>
      <c r="V57" s="56"/>
      <c r="W57" s="56"/>
      <c r="X57" s="56"/>
      <c r="Y57" s="56"/>
      <c r="Z57" s="56"/>
      <c r="AA57" s="56"/>
      <c r="AB57" s="56"/>
      <c r="AC57" s="56"/>
      <c r="AD57" s="56"/>
      <c r="AE57" s="56" t="s">
        <v>102</v>
      </c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</row>
    <row r="58" spans="1:60" outlineLevel="1" x14ac:dyDescent="0.2">
      <c r="A58" s="49">
        <v>45</v>
      </c>
      <c r="B58" s="50" t="s">
        <v>195</v>
      </c>
      <c r="C58" s="51" t="s">
        <v>196</v>
      </c>
      <c r="D58" s="52" t="s">
        <v>194</v>
      </c>
      <c r="E58" s="53">
        <v>1</v>
      </c>
      <c r="F58" s="54">
        <f>H58+J58</f>
        <v>0</v>
      </c>
      <c r="G58" s="54">
        <f>ROUND(E58*F58,2)</f>
        <v>0</v>
      </c>
      <c r="H58" s="10"/>
      <c r="I58" s="54">
        <f>ROUND(E58*H58,2)</f>
        <v>0</v>
      </c>
      <c r="J58" s="10"/>
      <c r="K58" s="54">
        <f>ROUND(E58*J58,2)</f>
        <v>0</v>
      </c>
      <c r="L58" s="54">
        <v>21</v>
      </c>
      <c r="M58" s="54">
        <f>G58*(1+L58/100)</f>
        <v>0</v>
      </c>
      <c r="N58" s="52">
        <v>0</v>
      </c>
      <c r="O58" s="52">
        <f>ROUND(E58*N58,5)</f>
        <v>0</v>
      </c>
      <c r="P58" s="52">
        <v>0</v>
      </c>
      <c r="Q58" s="52">
        <f>ROUND(E58*P58,5)</f>
        <v>0</v>
      </c>
      <c r="R58" s="52"/>
      <c r="S58" s="52"/>
      <c r="T58" s="55">
        <v>0</v>
      </c>
      <c r="U58" s="52">
        <f>ROUND(E58*T58,2)</f>
        <v>0</v>
      </c>
      <c r="V58" s="56"/>
      <c r="W58" s="56"/>
      <c r="X58" s="56"/>
      <c r="Y58" s="56"/>
      <c r="Z58" s="56"/>
      <c r="AA58" s="56"/>
      <c r="AB58" s="56"/>
      <c r="AC58" s="56"/>
      <c r="AD58" s="56"/>
      <c r="AE58" s="56" t="s">
        <v>102</v>
      </c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</row>
    <row r="59" spans="1:60" outlineLevel="1" x14ac:dyDescent="0.2">
      <c r="A59" s="49">
        <v>46</v>
      </c>
      <c r="B59" s="50" t="s">
        <v>197</v>
      </c>
      <c r="C59" s="51" t="s">
        <v>198</v>
      </c>
      <c r="D59" s="52" t="s">
        <v>194</v>
      </c>
      <c r="E59" s="53">
        <v>1</v>
      </c>
      <c r="F59" s="54">
        <f>H59+J59</f>
        <v>0</v>
      </c>
      <c r="G59" s="54">
        <f>ROUND(E59*F59,2)</f>
        <v>0</v>
      </c>
      <c r="H59" s="10"/>
      <c r="I59" s="54">
        <f>ROUND(E59*H59,2)</f>
        <v>0</v>
      </c>
      <c r="J59" s="10"/>
      <c r="K59" s="54">
        <f>ROUND(E59*J59,2)</f>
        <v>0</v>
      </c>
      <c r="L59" s="54">
        <v>21</v>
      </c>
      <c r="M59" s="54">
        <f>G59*(1+L59/100)</f>
        <v>0</v>
      </c>
      <c r="N59" s="52">
        <v>0</v>
      </c>
      <c r="O59" s="52">
        <f>ROUND(E59*N59,5)</f>
        <v>0</v>
      </c>
      <c r="P59" s="52">
        <v>0</v>
      </c>
      <c r="Q59" s="52">
        <f>ROUND(E59*P59,5)</f>
        <v>0</v>
      </c>
      <c r="R59" s="52"/>
      <c r="S59" s="52"/>
      <c r="T59" s="55">
        <v>0</v>
      </c>
      <c r="U59" s="52">
        <f>ROUND(E59*T59,2)</f>
        <v>0</v>
      </c>
      <c r="V59" s="56"/>
      <c r="W59" s="56"/>
      <c r="X59" s="56"/>
      <c r="Y59" s="56"/>
      <c r="Z59" s="56"/>
      <c r="AA59" s="56"/>
      <c r="AB59" s="56"/>
      <c r="AC59" s="56"/>
      <c r="AD59" s="56"/>
      <c r="AE59" s="56" t="s">
        <v>102</v>
      </c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</row>
    <row r="60" spans="1:60" outlineLevel="1" x14ac:dyDescent="0.2">
      <c r="A60" s="49">
        <v>47</v>
      </c>
      <c r="B60" s="50" t="s">
        <v>199</v>
      </c>
      <c r="C60" s="51" t="s">
        <v>200</v>
      </c>
      <c r="D60" s="52" t="s">
        <v>194</v>
      </c>
      <c r="E60" s="53">
        <v>1</v>
      </c>
      <c r="F60" s="54">
        <f>H60+J60</f>
        <v>0</v>
      </c>
      <c r="G60" s="54">
        <f>ROUND(E60*F60,2)</f>
        <v>0</v>
      </c>
      <c r="H60" s="10"/>
      <c r="I60" s="54">
        <f>ROUND(E60*H60,2)</f>
        <v>0</v>
      </c>
      <c r="J60" s="10"/>
      <c r="K60" s="54">
        <f>ROUND(E60*J60,2)</f>
        <v>0</v>
      </c>
      <c r="L60" s="54">
        <v>21</v>
      </c>
      <c r="M60" s="54">
        <f>G60*(1+L60/100)</f>
        <v>0</v>
      </c>
      <c r="N60" s="52">
        <v>0</v>
      </c>
      <c r="O60" s="52">
        <f>ROUND(E60*N60,5)</f>
        <v>0</v>
      </c>
      <c r="P60" s="52">
        <v>0</v>
      </c>
      <c r="Q60" s="52">
        <f>ROUND(E60*P60,5)</f>
        <v>0</v>
      </c>
      <c r="R60" s="52"/>
      <c r="S60" s="52"/>
      <c r="T60" s="55">
        <v>0</v>
      </c>
      <c r="U60" s="52">
        <f>ROUND(E60*T60,2)</f>
        <v>0</v>
      </c>
      <c r="V60" s="56"/>
      <c r="W60" s="56"/>
      <c r="X60" s="56"/>
      <c r="Y60" s="56"/>
      <c r="Z60" s="56"/>
      <c r="AA60" s="56"/>
      <c r="AB60" s="56"/>
      <c r="AC60" s="56"/>
      <c r="AD60" s="56"/>
      <c r="AE60" s="56" t="s">
        <v>102</v>
      </c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</row>
    <row r="61" spans="1:60" x14ac:dyDescent="0.2">
      <c r="A61" s="57" t="s">
        <v>97</v>
      </c>
      <c r="B61" s="58" t="s">
        <v>69</v>
      </c>
      <c r="C61" s="59" t="s">
        <v>70</v>
      </c>
      <c r="D61" s="60"/>
      <c r="E61" s="61"/>
      <c r="F61" s="62"/>
      <c r="G61" s="62">
        <f>SUMIF(AE62:AE103,"&lt;&gt;NOR",G62:G103)</f>
        <v>0</v>
      </c>
      <c r="H61" s="62"/>
      <c r="I61" s="62">
        <f>SUM(I62:I103)</f>
        <v>0</v>
      </c>
      <c r="J61" s="62"/>
      <c r="K61" s="62">
        <f>SUM(K62:K103)</f>
        <v>0</v>
      </c>
      <c r="L61" s="62"/>
      <c r="M61" s="62">
        <f>SUM(M62:M103)</f>
        <v>0</v>
      </c>
      <c r="N61" s="60"/>
      <c r="O61" s="60">
        <f>SUM(O62:O103)</f>
        <v>1.8076200000000002</v>
      </c>
      <c r="P61" s="60"/>
      <c r="Q61" s="60">
        <f>SUM(Q62:Q103)</f>
        <v>0</v>
      </c>
      <c r="R61" s="60"/>
      <c r="S61" s="60"/>
      <c r="T61" s="63"/>
      <c r="U61" s="60">
        <f>SUM(U62:U103)</f>
        <v>6.18</v>
      </c>
      <c r="AE61" s="21" t="s">
        <v>98</v>
      </c>
    </row>
    <row r="62" spans="1:60" ht="22.5" outlineLevel="1" x14ac:dyDescent="0.2">
      <c r="A62" s="49">
        <v>48</v>
      </c>
      <c r="B62" s="50" t="s">
        <v>201</v>
      </c>
      <c r="C62" s="51" t="s">
        <v>202</v>
      </c>
      <c r="D62" s="52" t="s">
        <v>203</v>
      </c>
      <c r="E62" s="53">
        <v>7.3</v>
      </c>
      <c r="F62" s="54">
        <f t="shared" ref="F62:F74" si="24">H62+J62</f>
        <v>0</v>
      </c>
      <c r="G62" s="54">
        <f t="shared" ref="G62:G74" si="25">ROUND(E62*F62,2)</f>
        <v>0</v>
      </c>
      <c r="H62" s="10"/>
      <c r="I62" s="54">
        <f t="shared" ref="I62:I74" si="26">ROUND(E62*H62,2)</f>
        <v>0</v>
      </c>
      <c r="J62" s="10"/>
      <c r="K62" s="54">
        <f t="shared" ref="K62:K74" si="27">ROUND(E62*J62,2)</f>
        <v>0</v>
      </c>
      <c r="L62" s="54">
        <v>21</v>
      </c>
      <c r="M62" s="54">
        <f t="shared" ref="M62:M74" si="28">G62*(1+L62/100)</f>
        <v>0</v>
      </c>
      <c r="N62" s="52">
        <v>1E-3</v>
      </c>
      <c r="O62" s="52">
        <f t="shared" ref="O62:O74" si="29">ROUND(E62*N62,5)</f>
        <v>7.3000000000000001E-3</v>
      </c>
      <c r="P62" s="52">
        <v>0</v>
      </c>
      <c r="Q62" s="52">
        <f t="shared" ref="Q62:Q74" si="30">ROUND(E62*P62,5)</f>
        <v>0</v>
      </c>
      <c r="R62" s="52"/>
      <c r="S62" s="52"/>
      <c r="T62" s="55">
        <v>0</v>
      </c>
      <c r="U62" s="52">
        <f t="shared" ref="U62:U74" si="31">ROUND(E62*T62,2)</f>
        <v>0</v>
      </c>
      <c r="V62" s="56"/>
      <c r="W62" s="56"/>
      <c r="X62" s="56"/>
      <c r="Y62" s="56"/>
      <c r="Z62" s="56"/>
      <c r="AA62" s="56"/>
      <c r="AB62" s="56"/>
      <c r="AC62" s="56"/>
      <c r="AD62" s="56"/>
      <c r="AE62" s="56" t="s">
        <v>135</v>
      </c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</row>
    <row r="63" spans="1:60" outlineLevel="1" x14ac:dyDescent="0.2">
      <c r="A63" s="49">
        <v>49</v>
      </c>
      <c r="B63" s="50" t="s">
        <v>204</v>
      </c>
      <c r="C63" s="51" t="s">
        <v>205</v>
      </c>
      <c r="D63" s="52" t="s">
        <v>110</v>
      </c>
      <c r="E63" s="53">
        <v>3</v>
      </c>
      <c r="F63" s="54">
        <f t="shared" si="24"/>
        <v>0</v>
      </c>
      <c r="G63" s="54">
        <f t="shared" si="25"/>
        <v>0</v>
      </c>
      <c r="H63" s="10"/>
      <c r="I63" s="54">
        <f t="shared" si="26"/>
        <v>0</v>
      </c>
      <c r="J63" s="10"/>
      <c r="K63" s="54">
        <f t="shared" si="27"/>
        <v>0</v>
      </c>
      <c r="L63" s="54">
        <v>21</v>
      </c>
      <c r="M63" s="54">
        <f t="shared" si="28"/>
        <v>0</v>
      </c>
      <c r="N63" s="52">
        <v>0.6</v>
      </c>
      <c r="O63" s="52">
        <f t="shared" si="29"/>
        <v>1.8</v>
      </c>
      <c r="P63" s="52">
        <v>0</v>
      </c>
      <c r="Q63" s="52">
        <f t="shared" si="30"/>
        <v>0</v>
      </c>
      <c r="R63" s="52"/>
      <c r="S63" s="52"/>
      <c r="T63" s="55">
        <v>0</v>
      </c>
      <c r="U63" s="52">
        <f t="shared" si="31"/>
        <v>0</v>
      </c>
      <c r="V63" s="56"/>
      <c r="W63" s="56"/>
      <c r="X63" s="56"/>
      <c r="Y63" s="56"/>
      <c r="Z63" s="56"/>
      <c r="AA63" s="56"/>
      <c r="AB63" s="56"/>
      <c r="AC63" s="56"/>
      <c r="AD63" s="56"/>
      <c r="AE63" s="56" t="s">
        <v>135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</row>
    <row r="64" spans="1:60" outlineLevel="1" x14ac:dyDescent="0.2">
      <c r="A64" s="49">
        <v>50</v>
      </c>
      <c r="B64" s="50" t="s">
        <v>206</v>
      </c>
      <c r="C64" s="51" t="s">
        <v>207</v>
      </c>
      <c r="D64" s="52" t="s">
        <v>208</v>
      </c>
      <c r="E64" s="53">
        <v>4</v>
      </c>
      <c r="F64" s="54">
        <f t="shared" si="24"/>
        <v>0</v>
      </c>
      <c r="G64" s="54">
        <f t="shared" si="25"/>
        <v>0</v>
      </c>
      <c r="H64" s="10"/>
      <c r="I64" s="54">
        <f t="shared" si="26"/>
        <v>0</v>
      </c>
      <c r="J64" s="10"/>
      <c r="K64" s="54">
        <f t="shared" si="27"/>
        <v>0</v>
      </c>
      <c r="L64" s="54">
        <v>21</v>
      </c>
      <c r="M64" s="54">
        <f t="shared" si="28"/>
        <v>0</v>
      </c>
      <c r="N64" s="52">
        <v>8.0000000000000007E-5</v>
      </c>
      <c r="O64" s="52">
        <f t="shared" si="29"/>
        <v>3.2000000000000003E-4</v>
      </c>
      <c r="P64" s="52">
        <v>0</v>
      </c>
      <c r="Q64" s="52">
        <f t="shared" si="30"/>
        <v>0</v>
      </c>
      <c r="R64" s="52"/>
      <c r="S64" s="52"/>
      <c r="T64" s="55">
        <v>0</v>
      </c>
      <c r="U64" s="52">
        <f t="shared" si="31"/>
        <v>0</v>
      </c>
      <c r="V64" s="56"/>
      <c r="W64" s="56"/>
      <c r="X64" s="56"/>
      <c r="Y64" s="56"/>
      <c r="Z64" s="56"/>
      <c r="AA64" s="56"/>
      <c r="AB64" s="56"/>
      <c r="AC64" s="56"/>
      <c r="AD64" s="56"/>
      <c r="AE64" s="56" t="s">
        <v>135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</row>
    <row r="65" spans="1:60" ht="22.5" outlineLevel="1" x14ac:dyDescent="0.2">
      <c r="A65" s="49">
        <v>51</v>
      </c>
      <c r="B65" s="50" t="s">
        <v>209</v>
      </c>
      <c r="C65" s="51" t="s">
        <v>210</v>
      </c>
      <c r="D65" s="52" t="s">
        <v>101</v>
      </c>
      <c r="E65" s="53">
        <v>206</v>
      </c>
      <c r="F65" s="54">
        <f t="shared" si="24"/>
        <v>0</v>
      </c>
      <c r="G65" s="54">
        <f t="shared" si="25"/>
        <v>0</v>
      </c>
      <c r="H65" s="10"/>
      <c r="I65" s="54">
        <f t="shared" si="26"/>
        <v>0</v>
      </c>
      <c r="J65" s="10"/>
      <c r="K65" s="54">
        <f t="shared" si="27"/>
        <v>0</v>
      </c>
      <c r="L65" s="54">
        <v>21</v>
      </c>
      <c r="M65" s="54">
        <f t="shared" si="28"/>
        <v>0</v>
      </c>
      <c r="N65" s="52">
        <v>0</v>
      </c>
      <c r="O65" s="52">
        <f t="shared" si="29"/>
        <v>0</v>
      </c>
      <c r="P65" s="52">
        <v>0</v>
      </c>
      <c r="Q65" s="52">
        <f t="shared" si="30"/>
        <v>0</v>
      </c>
      <c r="R65" s="52"/>
      <c r="S65" s="52"/>
      <c r="T65" s="55">
        <v>3.5000000000000001E-3</v>
      </c>
      <c r="U65" s="52">
        <f t="shared" si="31"/>
        <v>0.72</v>
      </c>
      <c r="V65" s="56"/>
      <c r="W65" s="56"/>
      <c r="X65" s="56"/>
      <c r="Y65" s="56"/>
      <c r="Z65" s="56"/>
      <c r="AA65" s="56"/>
      <c r="AB65" s="56"/>
      <c r="AC65" s="56"/>
      <c r="AD65" s="56"/>
      <c r="AE65" s="56" t="s">
        <v>102</v>
      </c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</row>
    <row r="66" spans="1:60" outlineLevel="1" x14ac:dyDescent="0.2">
      <c r="A66" s="49">
        <v>52</v>
      </c>
      <c r="B66" s="50" t="s">
        <v>211</v>
      </c>
      <c r="C66" s="51" t="s">
        <v>212</v>
      </c>
      <c r="D66" s="52" t="s">
        <v>101</v>
      </c>
      <c r="E66" s="53">
        <v>103</v>
      </c>
      <c r="F66" s="54">
        <f t="shared" si="24"/>
        <v>0</v>
      </c>
      <c r="G66" s="54">
        <f t="shared" si="25"/>
        <v>0</v>
      </c>
      <c r="H66" s="10"/>
      <c r="I66" s="54">
        <f t="shared" si="26"/>
        <v>0</v>
      </c>
      <c r="J66" s="10"/>
      <c r="K66" s="54">
        <f t="shared" si="27"/>
        <v>0</v>
      </c>
      <c r="L66" s="54">
        <v>21</v>
      </c>
      <c r="M66" s="54">
        <f t="shared" si="28"/>
        <v>0</v>
      </c>
      <c r="N66" s="52">
        <v>0</v>
      </c>
      <c r="O66" s="52">
        <f t="shared" si="29"/>
        <v>0</v>
      </c>
      <c r="P66" s="52">
        <v>0</v>
      </c>
      <c r="Q66" s="52">
        <f t="shared" si="30"/>
        <v>0</v>
      </c>
      <c r="R66" s="52"/>
      <c r="S66" s="52"/>
      <c r="T66" s="55">
        <v>7.0000000000000001E-3</v>
      </c>
      <c r="U66" s="52">
        <f t="shared" si="31"/>
        <v>0.72</v>
      </c>
      <c r="V66" s="56"/>
      <c r="W66" s="56"/>
      <c r="X66" s="56"/>
      <c r="Y66" s="56"/>
      <c r="Z66" s="56"/>
      <c r="AA66" s="56"/>
      <c r="AB66" s="56"/>
      <c r="AC66" s="56"/>
      <c r="AD66" s="56"/>
      <c r="AE66" s="56" t="s">
        <v>102</v>
      </c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</row>
    <row r="67" spans="1:60" outlineLevel="1" x14ac:dyDescent="0.2">
      <c r="A67" s="49">
        <v>53</v>
      </c>
      <c r="B67" s="50" t="s">
        <v>213</v>
      </c>
      <c r="C67" s="51" t="s">
        <v>214</v>
      </c>
      <c r="D67" s="52" t="s">
        <v>215</v>
      </c>
      <c r="E67" s="53">
        <v>0.1648</v>
      </c>
      <c r="F67" s="54">
        <f t="shared" si="24"/>
        <v>0</v>
      </c>
      <c r="G67" s="54">
        <f t="shared" si="25"/>
        <v>0</v>
      </c>
      <c r="H67" s="10"/>
      <c r="I67" s="54">
        <f t="shared" si="26"/>
        <v>0</v>
      </c>
      <c r="J67" s="10"/>
      <c r="K67" s="54">
        <f t="shared" si="27"/>
        <v>0</v>
      </c>
      <c r="L67" s="54">
        <v>21</v>
      </c>
      <c r="M67" s="54">
        <f t="shared" si="28"/>
        <v>0</v>
      </c>
      <c r="N67" s="52">
        <v>0</v>
      </c>
      <c r="O67" s="52">
        <f t="shared" si="29"/>
        <v>0</v>
      </c>
      <c r="P67" s="52">
        <v>0</v>
      </c>
      <c r="Q67" s="52">
        <f t="shared" si="30"/>
        <v>0</v>
      </c>
      <c r="R67" s="52"/>
      <c r="S67" s="52"/>
      <c r="T67" s="55">
        <v>0</v>
      </c>
      <c r="U67" s="52">
        <f t="shared" si="31"/>
        <v>0</v>
      </c>
      <c r="V67" s="56"/>
      <c r="W67" s="56"/>
      <c r="X67" s="56"/>
      <c r="Y67" s="56"/>
      <c r="Z67" s="56"/>
      <c r="AA67" s="56"/>
      <c r="AB67" s="56"/>
      <c r="AC67" s="56"/>
      <c r="AD67" s="56"/>
      <c r="AE67" s="56" t="s">
        <v>135</v>
      </c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</row>
    <row r="68" spans="1:60" outlineLevel="1" x14ac:dyDescent="0.2">
      <c r="A68" s="49">
        <v>54</v>
      </c>
      <c r="B68" s="50" t="s">
        <v>216</v>
      </c>
      <c r="C68" s="51" t="s">
        <v>217</v>
      </c>
      <c r="D68" s="52" t="s">
        <v>101</v>
      </c>
      <c r="E68" s="53">
        <v>103.3433</v>
      </c>
      <c r="F68" s="54">
        <f t="shared" si="24"/>
        <v>0</v>
      </c>
      <c r="G68" s="54">
        <f t="shared" si="25"/>
        <v>0</v>
      </c>
      <c r="H68" s="10"/>
      <c r="I68" s="54">
        <f t="shared" si="26"/>
        <v>0</v>
      </c>
      <c r="J68" s="10"/>
      <c r="K68" s="54">
        <f t="shared" si="27"/>
        <v>0</v>
      </c>
      <c r="L68" s="54">
        <v>21</v>
      </c>
      <c r="M68" s="54">
        <f t="shared" si="28"/>
        <v>0</v>
      </c>
      <c r="N68" s="52">
        <v>0</v>
      </c>
      <c r="O68" s="52">
        <f t="shared" si="29"/>
        <v>0</v>
      </c>
      <c r="P68" s="52">
        <v>0</v>
      </c>
      <c r="Q68" s="52">
        <f t="shared" si="30"/>
        <v>0</v>
      </c>
      <c r="R68" s="52"/>
      <c r="S68" s="52"/>
      <c r="T68" s="55">
        <v>9.7087378640776695E-4</v>
      </c>
      <c r="U68" s="52">
        <f t="shared" si="31"/>
        <v>0.1</v>
      </c>
      <c r="V68" s="56"/>
      <c r="W68" s="56"/>
      <c r="X68" s="56"/>
      <c r="Y68" s="56"/>
      <c r="Z68" s="56"/>
      <c r="AA68" s="56"/>
      <c r="AB68" s="56"/>
      <c r="AC68" s="56"/>
      <c r="AD68" s="56"/>
      <c r="AE68" s="56" t="s">
        <v>102</v>
      </c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</row>
    <row r="69" spans="1:60" outlineLevel="1" x14ac:dyDescent="0.2">
      <c r="A69" s="49">
        <v>55</v>
      </c>
      <c r="B69" s="50" t="s">
        <v>218</v>
      </c>
      <c r="C69" s="51" t="s">
        <v>219</v>
      </c>
      <c r="D69" s="52" t="s">
        <v>101</v>
      </c>
      <c r="E69" s="53">
        <v>103</v>
      </c>
      <c r="F69" s="54">
        <f t="shared" si="24"/>
        <v>0</v>
      </c>
      <c r="G69" s="54">
        <f t="shared" si="25"/>
        <v>0</v>
      </c>
      <c r="H69" s="10"/>
      <c r="I69" s="54">
        <f t="shared" si="26"/>
        <v>0</v>
      </c>
      <c r="J69" s="10"/>
      <c r="K69" s="54">
        <f t="shared" si="27"/>
        <v>0</v>
      </c>
      <c r="L69" s="54">
        <v>21</v>
      </c>
      <c r="M69" s="54">
        <f t="shared" si="28"/>
        <v>0</v>
      </c>
      <c r="N69" s="52">
        <v>0</v>
      </c>
      <c r="O69" s="52">
        <f t="shared" si="29"/>
        <v>0</v>
      </c>
      <c r="P69" s="52">
        <v>0</v>
      </c>
      <c r="Q69" s="52">
        <f t="shared" si="30"/>
        <v>0</v>
      </c>
      <c r="R69" s="52"/>
      <c r="S69" s="52"/>
      <c r="T69" s="55">
        <v>4.4999999999999998E-2</v>
      </c>
      <c r="U69" s="52">
        <f t="shared" si="31"/>
        <v>4.6399999999999997</v>
      </c>
      <c r="V69" s="56"/>
      <c r="W69" s="56"/>
      <c r="X69" s="56"/>
      <c r="Y69" s="56"/>
      <c r="Z69" s="56"/>
      <c r="AA69" s="56"/>
      <c r="AB69" s="56"/>
      <c r="AC69" s="56"/>
      <c r="AD69" s="56"/>
      <c r="AE69" s="56" t="s">
        <v>102</v>
      </c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</row>
    <row r="70" spans="1:60" ht="22.5" outlineLevel="1" x14ac:dyDescent="0.2">
      <c r="A70" s="49">
        <v>56</v>
      </c>
      <c r="B70" s="50" t="s">
        <v>220</v>
      </c>
      <c r="C70" s="51" t="s">
        <v>221</v>
      </c>
      <c r="D70" s="52" t="s">
        <v>208</v>
      </c>
      <c r="E70" s="53">
        <v>4</v>
      </c>
      <c r="F70" s="54">
        <f t="shared" si="24"/>
        <v>0</v>
      </c>
      <c r="G70" s="54">
        <f t="shared" si="25"/>
        <v>0</v>
      </c>
      <c r="H70" s="10"/>
      <c r="I70" s="54">
        <f t="shared" si="26"/>
        <v>0</v>
      </c>
      <c r="J70" s="10"/>
      <c r="K70" s="54">
        <f t="shared" si="27"/>
        <v>0</v>
      </c>
      <c r="L70" s="54">
        <v>21</v>
      </c>
      <c r="M70" s="54">
        <f t="shared" si="28"/>
        <v>0</v>
      </c>
      <c r="N70" s="52">
        <v>0</v>
      </c>
      <c r="O70" s="52">
        <f t="shared" si="29"/>
        <v>0</v>
      </c>
      <c r="P70" s="52">
        <v>0</v>
      </c>
      <c r="Q70" s="52">
        <f t="shared" si="30"/>
        <v>0</v>
      </c>
      <c r="R70" s="52"/>
      <c r="S70" s="52"/>
      <c r="T70" s="55">
        <v>0</v>
      </c>
      <c r="U70" s="52">
        <f t="shared" si="31"/>
        <v>0</v>
      </c>
      <c r="V70" s="56"/>
      <c r="W70" s="56"/>
      <c r="X70" s="56"/>
      <c r="Y70" s="56"/>
      <c r="Z70" s="56"/>
      <c r="AA70" s="56"/>
      <c r="AB70" s="56"/>
      <c r="AC70" s="56"/>
      <c r="AD70" s="56"/>
      <c r="AE70" s="56" t="s">
        <v>102</v>
      </c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</row>
    <row r="71" spans="1:60" ht="22.5" outlineLevel="1" x14ac:dyDescent="0.2">
      <c r="A71" s="49">
        <v>57</v>
      </c>
      <c r="B71" s="50" t="s">
        <v>222</v>
      </c>
      <c r="C71" s="51" t="s">
        <v>223</v>
      </c>
      <c r="D71" s="52" t="s">
        <v>208</v>
      </c>
      <c r="E71" s="53">
        <v>4</v>
      </c>
      <c r="F71" s="54">
        <f t="shared" si="24"/>
        <v>0</v>
      </c>
      <c r="G71" s="54">
        <f t="shared" si="25"/>
        <v>0</v>
      </c>
      <c r="H71" s="10"/>
      <c r="I71" s="54">
        <f t="shared" si="26"/>
        <v>0</v>
      </c>
      <c r="J71" s="10"/>
      <c r="K71" s="54">
        <f t="shared" si="27"/>
        <v>0</v>
      </c>
      <c r="L71" s="54">
        <v>21</v>
      </c>
      <c r="M71" s="54">
        <f t="shared" si="28"/>
        <v>0</v>
      </c>
      <c r="N71" s="52">
        <v>0</v>
      </c>
      <c r="O71" s="52">
        <f t="shared" si="29"/>
        <v>0</v>
      </c>
      <c r="P71" s="52">
        <v>0</v>
      </c>
      <c r="Q71" s="52">
        <f t="shared" si="30"/>
        <v>0</v>
      </c>
      <c r="R71" s="52"/>
      <c r="S71" s="52"/>
      <c r="T71" s="55">
        <v>0</v>
      </c>
      <c r="U71" s="52">
        <f t="shared" si="31"/>
        <v>0</v>
      </c>
      <c r="V71" s="56"/>
      <c r="W71" s="56"/>
      <c r="X71" s="56"/>
      <c r="Y71" s="56"/>
      <c r="Z71" s="56"/>
      <c r="AA71" s="56"/>
      <c r="AB71" s="56"/>
      <c r="AC71" s="56"/>
      <c r="AD71" s="56"/>
      <c r="AE71" s="56" t="s">
        <v>102</v>
      </c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</row>
    <row r="72" spans="1:60" ht="22.5" outlineLevel="1" x14ac:dyDescent="0.2">
      <c r="A72" s="49">
        <v>58</v>
      </c>
      <c r="B72" s="50" t="s">
        <v>213</v>
      </c>
      <c r="C72" s="51" t="s">
        <v>224</v>
      </c>
      <c r="D72" s="52" t="s">
        <v>208</v>
      </c>
      <c r="E72" s="53">
        <v>1</v>
      </c>
      <c r="F72" s="54">
        <f t="shared" si="24"/>
        <v>0</v>
      </c>
      <c r="G72" s="54">
        <f t="shared" si="25"/>
        <v>0</v>
      </c>
      <c r="H72" s="10"/>
      <c r="I72" s="54">
        <f t="shared" si="26"/>
        <v>0</v>
      </c>
      <c r="J72" s="10"/>
      <c r="K72" s="54">
        <f t="shared" si="27"/>
        <v>0</v>
      </c>
      <c r="L72" s="54">
        <v>21</v>
      </c>
      <c r="M72" s="54">
        <f t="shared" si="28"/>
        <v>0</v>
      </c>
      <c r="N72" s="52">
        <v>0</v>
      </c>
      <c r="O72" s="52">
        <f t="shared" si="29"/>
        <v>0</v>
      </c>
      <c r="P72" s="52">
        <v>0</v>
      </c>
      <c r="Q72" s="52">
        <f t="shared" si="30"/>
        <v>0</v>
      </c>
      <c r="R72" s="52"/>
      <c r="S72" s="52"/>
      <c r="T72" s="55">
        <v>0</v>
      </c>
      <c r="U72" s="52">
        <f t="shared" si="31"/>
        <v>0</v>
      </c>
      <c r="V72" s="56"/>
      <c r="W72" s="56"/>
      <c r="X72" s="56"/>
      <c r="Y72" s="56"/>
      <c r="Z72" s="56"/>
      <c r="AA72" s="56"/>
      <c r="AB72" s="56"/>
      <c r="AC72" s="56"/>
      <c r="AD72" s="56"/>
      <c r="AE72" s="56" t="s">
        <v>102</v>
      </c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</row>
    <row r="73" spans="1:60" outlineLevel="1" x14ac:dyDescent="0.2">
      <c r="A73" s="49">
        <v>59</v>
      </c>
      <c r="B73" s="50" t="s">
        <v>225</v>
      </c>
      <c r="C73" s="51" t="s">
        <v>226</v>
      </c>
      <c r="D73" s="52" t="s">
        <v>208</v>
      </c>
      <c r="E73" s="53">
        <v>4</v>
      </c>
      <c r="F73" s="54">
        <f t="shared" si="24"/>
        <v>0</v>
      </c>
      <c r="G73" s="54">
        <f t="shared" si="25"/>
        <v>0</v>
      </c>
      <c r="H73" s="10"/>
      <c r="I73" s="54">
        <f t="shared" si="26"/>
        <v>0</v>
      </c>
      <c r="J73" s="10"/>
      <c r="K73" s="54">
        <f t="shared" si="27"/>
        <v>0</v>
      </c>
      <c r="L73" s="54">
        <v>21</v>
      </c>
      <c r="M73" s="54">
        <f t="shared" si="28"/>
        <v>0</v>
      </c>
      <c r="N73" s="52">
        <v>0</v>
      </c>
      <c r="O73" s="52">
        <f t="shared" si="29"/>
        <v>0</v>
      </c>
      <c r="P73" s="52">
        <v>0</v>
      </c>
      <c r="Q73" s="52">
        <f t="shared" si="30"/>
        <v>0</v>
      </c>
      <c r="R73" s="52"/>
      <c r="S73" s="52"/>
      <c r="T73" s="55">
        <v>0</v>
      </c>
      <c r="U73" s="52">
        <f t="shared" si="31"/>
        <v>0</v>
      </c>
      <c r="V73" s="56"/>
      <c r="W73" s="56"/>
      <c r="X73" s="56"/>
      <c r="Y73" s="56"/>
      <c r="Z73" s="56"/>
      <c r="AA73" s="56"/>
      <c r="AB73" s="56"/>
      <c r="AC73" s="56"/>
      <c r="AD73" s="56"/>
      <c r="AE73" s="56" t="s">
        <v>102</v>
      </c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</row>
    <row r="74" spans="1:60" ht="22.5" outlineLevel="1" x14ac:dyDescent="0.2">
      <c r="A74" s="49">
        <v>60</v>
      </c>
      <c r="B74" s="50" t="s">
        <v>213</v>
      </c>
      <c r="C74" s="51" t="s">
        <v>227</v>
      </c>
      <c r="D74" s="52" t="s">
        <v>208</v>
      </c>
      <c r="E74" s="53">
        <v>12</v>
      </c>
      <c r="F74" s="54">
        <f t="shared" si="24"/>
        <v>0</v>
      </c>
      <c r="G74" s="54">
        <f t="shared" si="25"/>
        <v>0</v>
      </c>
      <c r="H74" s="10"/>
      <c r="I74" s="54">
        <f t="shared" si="26"/>
        <v>0</v>
      </c>
      <c r="J74" s="10"/>
      <c r="K74" s="54">
        <f t="shared" si="27"/>
        <v>0</v>
      </c>
      <c r="L74" s="54">
        <v>21</v>
      </c>
      <c r="M74" s="54">
        <f t="shared" si="28"/>
        <v>0</v>
      </c>
      <c r="N74" s="52">
        <v>0</v>
      </c>
      <c r="O74" s="52">
        <f t="shared" si="29"/>
        <v>0</v>
      </c>
      <c r="P74" s="52">
        <v>0</v>
      </c>
      <c r="Q74" s="52">
        <f t="shared" si="30"/>
        <v>0</v>
      </c>
      <c r="R74" s="52"/>
      <c r="S74" s="52"/>
      <c r="T74" s="55">
        <v>0</v>
      </c>
      <c r="U74" s="52">
        <f t="shared" si="31"/>
        <v>0</v>
      </c>
      <c r="V74" s="56"/>
      <c r="W74" s="56"/>
      <c r="X74" s="56"/>
      <c r="Y74" s="56"/>
      <c r="Z74" s="56"/>
      <c r="AA74" s="56"/>
      <c r="AB74" s="56"/>
      <c r="AC74" s="56"/>
      <c r="AD74" s="56"/>
      <c r="AE74" s="56" t="s">
        <v>102</v>
      </c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</row>
    <row r="75" spans="1:60" outlineLevel="1" x14ac:dyDescent="0.2">
      <c r="A75" s="49"/>
      <c r="B75" s="50"/>
      <c r="C75" s="64" t="s">
        <v>228</v>
      </c>
      <c r="D75" s="65"/>
      <c r="E75" s="66"/>
      <c r="F75" s="67"/>
      <c r="G75" s="68"/>
      <c r="H75" s="54"/>
      <c r="I75" s="54"/>
      <c r="J75" s="54"/>
      <c r="K75" s="54"/>
      <c r="L75" s="54"/>
      <c r="M75" s="54"/>
      <c r="N75" s="52"/>
      <c r="O75" s="52"/>
      <c r="P75" s="52"/>
      <c r="Q75" s="52"/>
      <c r="R75" s="52"/>
      <c r="S75" s="52"/>
      <c r="T75" s="55"/>
      <c r="U75" s="52"/>
      <c r="V75" s="56"/>
      <c r="W75" s="56"/>
      <c r="X75" s="56"/>
      <c r="Y75" s="56"/>
      <c r="Z75" s="56"/>
      <c r="AA75" s="56"/>
      <c r="AB75" s="56"/>
      <c r="AC75" s="56"/>
      <c r="AD75" s="56"/>
      <c r="AE75" s="56" t="s">
        <v>229</v>
      </c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69" t="str">
        <f>C75</f>
        <v>kotvící páska či kokosový provaz</v>
      </c>
      <c r="BB75" s="56"/>
      <c r="BC75" s="56"/>
      <c r="BD75" s="56"/>
      <c r="BE75" s="56"/>
      <c r="BF75" s="56"/>
      <c r="BG75" s="56"/>
      <c r="BH75" s="56"/>
    </row>
    <row r="76" spans="1:60" outlineLevel="1" x14ac:dyDescent="0.2">
      <c r="A76" s="49">
        <v>61</v>
      </c>
      <c r="B76" s="50" t="s">
        <v>230</v>
      </c>
      <c r="C76" s="51" t="s">
        <v>231</v>
      </c>
      <c r="D76" s="52" t="s">
        <v>208</v>
      </c>
      <c r="E76" s="53">
        <v>4</v>
      </c>
      <c r="F76" s="54">
        <f t="shared" ref="F76:F103" si="32">H76+J76</f>
        <v>0</v>
      </c>
      <c r="G76" s="54">
        <f t="shared" ref="G76:G103" si="33">ROUND(E76*F76,2)</f>
        <v>0</v>
      </c>
      <c r="H76" s="10"/>
      <c r="I76" s="54">
        <f t="shared" ref="I76:I103" si="34">ROUND(E76*H76,2)</f>
        <v>0</v>
      </c>
      <c r="J76" s="10"/>
      <c r="K76" s="54">
        <f t="shared" ref="K76:K103" si="35">ROUND(E76*J76,2)</f>
        <v>0</v>
      </c>
      <c r="L76" s="54">
        <v>21</v>
      </c>
      <c r="M76" s="54">
        <f t="shared" ref="M76:M103" si="36">G76*(1+L76/100)</f>
        <v>0</v>
      </c>
      <c r="N76" s="52">
        <v>0</v>
      </c>
      <c r="O76" s="52">
        <f t="shared" ref="O76:O103" si="37">ROUND(E76*N76,5)</f>
        <v>0</v>
      </c>
      <c r="P76" s="52">
        <v>0</v>
      </c>
      <c r="Q76" s="52">
        <f t="shared" ref="Q76:Q103" si="38">ROUND(E76*P76,5)</f>
        <v>0</v>
      </c>
      <c r="R76" s="52"/>
      <c r="S76" s="52"/>
      <c r="T76" s="55">
        <v>0</v>
      </c>
      <c r="U76" s="52">
        <f t="shared" ref="U76:U103" si="39">ROUND(E76*T76,2)</f>
        <v>0</v>
      </c>
      <c r="V76" s="56"/>
      <c r="W76" s="56"/>
      <c r="X76" s="56"/>
      <c r="Y76" s="56"/>
      <c r="Z76" s="56"/>
      <c r="AA76" s="56"/>
      <c r="AB76" s="56"/>
      <c r="AC76" s="56"/>
      <c r="AD76" s="56"/>
      <c r="AE76" s="56" t="s">
        <v>102</v>
      </c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</row>
    <row r="77" spans="1:60" outlineLevel="1" x14ac:dyDescent="0.2">
      <c r="A77" s="49">
        <v>62</v>
      </c>
      <c r="B77" s="50" t="s">
        <v>58</v>
      </c>
      <c r="C77" s="51" t="s">
        <v>232</v>
      </c>
      <c r="D77" s="52" t="s">
        <v>208</v>
      </c>
      <c r="E77" s="53">
        <v>4</v>
      </c>
      <c r="F77" s="54">
        <f t="shared" si="32"/>
        <v>0</v>
      </c>
      <c r="G77" s="54">
        <f t="shared" si="33"/>
        <v>0</v>
      </c>
      <c r="H77" s="10"/>
      <c r="I77" s="54">
        <f t="shared" si="34"/>
        <v>0</v>
      </c>
      <c r="J77" s="10"/>
      <c r="K77" s="54">
        <f t="shared" si="35"/>
        <v>0</v>
      </c>
      <c r="L77" s="54">
        <v>21</v>
      </c>
      <c r="M77" s="54">
        <f t="shared" si="36"/>
        <v>0</v>
      </c>
      <c r="N77" s="52">
        <v>0</v>
      </c>
      <c r="O77" s="52">
        <f t="shared" si="37"/>
        <v>0</v>
      </c>
      <c r="P77" s="52">
        <v>0</v>
      </c>
      <c r="Q77" s="52">
        <f t="shared" si="38"/>
        <v>0</v>
      </c>
      <c r="R77" s="52"/>
      <c r="S77" s="52"/>
      <c r="T77" s="55">
        <v>0</v>
      </c>
      <c r="U77" s="52">
        <f t="shared" si="39"/>
        <v>0</v>
      </c>
      <c r="V77" s="56"/>
      <c r="W77" s="56"/>
      <c r="X77" s="56"/>
      <c r="Y77" s="56"/>
      <c r="Z77" s="56"/>
      <c r="AA77" s="56"/>
      <c r="AB77" s="56"/>
      <c r="AC77" s="56"/>
      <c r="AD77" s="56"/>
      <c r="AE77" s="56" t="s">
        <v>102</v>
      </c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</row>
    <row r="78" spans="1:60" outlineLevel="1" x14ac:dyDescent="0.2">
      <c r="A78" s="49">
        <v>63</v>
      </c>
      <c r="B78" s="50" t="s">
        <v>213</v>
      </c>
      <c r="C78" s="51" t="s">
        <v>233</v>
      </c>
      <c r="D78" s="52" t="s">
        <v>234</v>
      </c>
      <c r="E78" s="53">
        <v>1</v>
      </c>
      <c r="F78" s="54">
        <f t="shared" si="32"/>
        <v>0</v>
      </c>
      <c r="G78" s="54">
        <f t="shared" si="33"/>
        <v>0</v>
      </c>
      <c r="H78" s="10"/>
      <c r="I78" s="54">
        <f t="shared" si="34"/>
        <v>0</v>
      </c>
      <c r="J78" s="10"/>
      <c r="K78" s="54">
        <f t="shared" si="35"/>
        <v>0</v>
      </c>
      <c r="L78" s="54">
        <v>21</v>
      </c>
      <c r="M78" s="54">
        <f t="shared" si="36"/>
        <v>0</v>
      </c>
      <c r="N78" s="52">
        <v>0</v>
      </c>
      <c r="O78" s="52">
        <f t="shared" si="37"/>
        <v>0</v>
      </c>
      <c r="P78" s="52">
        <v>0</v>
      </c>
      <c r="Q78" s="52">
        <f t="shared" si="38"/>
        <v>0</v>
      </c>
      <c r="R78" s="52"/>
      <c r="S78" s="52"/>
      <c r="T78" s="55">
        <v>0</v>
      </c>
      <c r="U78" s="52">
        <f t="shared" si="39"/>
        <v>0</v>
      </c>
      <c r="V78" s="56"/>
      <c r="W78" s="56"/>
      <c r="X78" s="56"/>
      <c r="Y78" s="56"/>
      <c r="Z78" s="56"/>
      <c r="AA78" s="56"/>
      <c r="AB78" s="56"/>
      <c r="AC78" s="56"/>
      <c r="AD78" s="56"/>
      <c r="AE78" s="56" t="s">
        <v>102</v>
      </c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</row>
    <row r="79" spans="1:60" outlineLevel="1" x14ac:dyDescent="0.2">
      <c r="A79" s="49">
        <v>64</v>
      </c>
      <c r="B79" s="50" t="s">
        <v>235</v>
      </c>
      <c r="C79" s="51" t="s">
        <v>236</v>
      </c>
      <c r="D79" s="52" t="s">
        <v>208</v>
      </c>
      <c r="E79" s="53">
        <v>4</v>
      </c>
      <c r="F79" s="54">
        <f t="shared" si="32"/>
        <v>0</v>
      </c>
      <c r="G79" s="54">
        <f t="shared" si="33"/>
        <v>0</v>
      </c>
      <c r="H79" s="10"/>
      <c r="I79" s="54">
        <f t="shared" si="34"/>
        <v>0</v>
      </c>
      <c r="J79" s="10"/>
      <c r="K79" s="54">
        <f t="shared" si="35"/>
        <v>0</v>
      </c>
      <c r="L79" s="54">
        <v>21</v>
      </c>
      <c r="M79" s="54">
        <f t="shared" si="36"/>
        <v>0</v>
      </c>
      <c r="N79" s="52">
        <v>0</v>
      </c>
      <c r="O79" s="52">
        <f t="shared" si="37"/>
        <v>0</v>
      </c>
      <c r="P79" s="52">
        <v>0</v>
      </c>
      <c r="Q79" s="52">
        <f t="shared" si="38"/>
        <v>0</v>
      </c>
      <c r="R79" s="52"/>
      <c r="S79" s="52"/>
      <c r="T79" s="55">
        <v>0</v>
      </c>
      <c r="U79" s="52">
        <f t="shared" si="39"/>
        <v>0</v>
      </c>
      <c r="V79" s="56"/>
      <c r="W79" s="56"/>
      <c r="X79" s="56"/>
      <c r="Y79" s="56"/>
      <c r="Z79" s="56"/>
      <c r="AA79" s="56"/>
      <c r="AB79" s="56"/>
      <c r="AC79" s="56"/>
      <c r="AD79" s="56"/>
      <c r="AE79" s="56" t="s">
        <v>102</v>
      </c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</row>
    <row r="80" spans="1:60" ht="22.5" outlineLevel="1" x14ac:dyDescent="0.2">
      <c r="A80" s="49">
        <v>65</v>
      </c>
      <c r="B80" s="50" t="s">
        <v>237</v>
      </c>
      <c r="C80" s="51" t="s">
        <v>238</v>
      </c>
      <c r="D80" s="52" t="s">
        <v>208</v>
      </c>
      <c r="E80" s="53">
        <v>64</v>
      </c>
      <c r="F80" s="54">
        <f t="shared" si="32"/>
        <v>0</v>
      </c>
      <c r="G80" s="54">
        <f t="shared" si="33"/>
        <v>0</v>
      </c>
      <c r="H80" s="10"/>
      <c r="I80" s="54">
        <f t="shared" si="34"/>
        <v>0</v>
      </c>
      <c r="J80" s="10"/>
      <c r="K80" s="54">
        <f t="shared" si="35"/>
        <v>0</v>
      </c>
      <c r="L80" s="54">
        <v>21</v>
      </c>
      <c r="M80" s="54">
        <f t="shared" si="36"/>
        <v>0</v>
      </c>
      <c r="N80" s="52">
        <v>0</v>
      </c>
      <c r="O80" s="52">
        <f t="shared" si="37"/>
        <v>0</v>
      </c>
      <c r="P80" s="52">
        <v>0</v>
      </c>
      <c r="Q80" s="52">
        <f t="shared" si="38"/>
        <v>0</v>
      </c>
      <c r="R80" s="52"/>
      <c r="S80" s="52"/>
      <c r="T80" s="55">
        <v>0</v>
      </c>
      <c r="U80" s="52">
        <f t="shared" si="39"/>
        <v>0</v>
      </c>
      <c r="V80" s="56"/>
      <c r="W80" s="56"/>
      <c r="X80" s="56"/>
      <c r="Y80" s="56"/>
      <c r="Z80" s="56"/>
      <c r="AA80" s="56"/>
      <c r="AB80" s="56"/>
      <c r="AC80" s="56"/>
      <c r="AD80" s="56"/>
      <c r="AE80" s="56" t="s">
        <v>102</v>
      </c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</row>
    <row r="81" spans="1:60" outlineLevel="1" x14ac:dyDescent="0.2">
      <c r="A81" s="49">
        <v>66</v>
      </c>
      <c r="B81" s="50" t="s">
        <v>239</v>
      </c>
      <c r="C81" s="51" t="s">
        <v>240</v>
      </c>
      <c r="D81" s="52" t="s">
        <v>208</v>
      </c>
      <c r="E81" s="53">
        <v>64</v>
      </c>
      <c r="F81" s="54">
        <f t="shared" si="32"/>
        <v>0</v>
      </c>
      <c r="G81" s="54">
        <f t="shared" si="33"/>
        <v>0</v>
      </c>
      <c r="H81" s="10"/>
      <c r="I81" s="54">
        <f t="shared" si="34"/>
        <v>0</v>
      </c>
      <c r="J81" s="10"/>
      <c r="K81" s="54">
        <f t="shared" si="35"/>
        <v>0</v>
      </c>
      <c r="L81" s="54">
        <v>21</v>
      </c>
      <c r="M81" s="54">
        <f t="shared" si="36"/>
        <v>0</v>
      </c>
      <c r="N81" s="52">
        <v>0</v>
      </c>
      <c r="O81" s="52">
        <f t="shared" si="37"/>
        <v>0</v>
      </c>
      <c r="P81" s="52">
        <v>0</v>
      </c>
      <c r="Q81" s="52">
        <f t="shared" si="38"/>
        <v>0</v>
      </c>
      <c r="R81" s="52"/>
      <c r="S81" s="52"/>
      <c r="T81" s="55">
        <v>0</v>
      </c>
      <c r="U81" s="52">
        <f t="shared" si="39"/>
        <v>0</v>
      </c>
      <c r="V81" s="56"/>
      <c r="W81" s="56"/>
      <c r="X81" s="56"/>
      <c r="Y81" s="56"/>
      <c r="Z81" s="56"/>
      <c r="AA81" s="56"/>
      <c r="AB81" s="56"/>
      <c r="AC81" s="56"/>
      <c r="AD81" s="56"/>
      <c r="AE81" s="56" t="s">
        <v>102</v>
      </c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</row>
    <row r="82" spans="1:60" outlineLevel="1" x14ac:dyDescent="0.2">
      <c r="A82" s="49">
        <v>67</v>
      </c>
      <c r="B82" s="50" t="s">
        <v>213</v>
      </c>
      <c r="C82" s="51" t="s">
        <v>241</v>
      </c>
      <c r="D82" s="52" t="s">
        <v>110</v>
      </c>
      <c r="E82" s="53">
        <v>0.8</v>
      </c>
      <c r="F82" s="54">
        <f t="shared" si="32"/>
        <v>0</v>
      </c>
      <c r="G82" s="54">
        <f t="shared" si="33"/>
        <v>0</v>
      </c>
      <c r="H82" s="10"/>
      <c r="I82" s="54">
        <f t="shared" si="34"/>
        <v>0</v>
      </c>
      <c r="J82" s="10"/>
      <c r="K82" s="54">
        <f t="shared" si="35"/>
        <v>0</v>
      </c>
      <c r="L82" s="54">
        <v>21</v>
      </c>
      <c r="M82" s="54">
        <f t="shared" si="36"/>
        <v>0</v>
      </c>
      <c r="N82" s="52">
        <v>0</v>
      </c>
      <c r="O82" s="52">
        <f t="shared" si="37"/>
        <v>0</v>
      </c>
      <c r="P82" s="52">
        <v>0</v>
      </c>
      <c r="Q82" s="52">
        <f t="shared" si="38"/>
        <v>0</v>
      </c>
      <c r="R82" s="52"/>
      <c r="S82" s="52"/>
      <c r="T82" s="55">
        <v>0</v>
      </c>
      <c r="U82" s="52">
        <f t="shared" si="39"/>
        <v>0</v>
      </c>
      <c r="V82" s="56"/>
      <c r="W82" s="56"/>
      <c r="X82" s="56"/>
      <c r="Y82" s="56"/>
      <c r="Z82" s="56"/>
      <c r="AA82" s="56"/>
      <c r="AB82" s="56"/>
      <c r="AC82" s="56"/>
      <c r="AD82" s="56"/>
      <c r="AE82" s="56" t="s">
        <v>135</v>
      </c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</row>
    <row r="83" spans="1:60" ht="22.5" outlineLevel="1" x14ac:dyDescent="0.2">
      <c r="A83" s="49">
        <v>68</v>
      </c>
      <c r="B83" s="50" t="s">
        <v>242</v>
      </c>
      <c r="C83" s="51" t="s">
        <v>243</v>
      </c>
      <c r="D83" s="52" t="s">
        <v>101</v>
      </c>
      <c r="E83" s="53">
        <v>103</v>
      </c>
      <c r="F83" s="54">
        <f t="shared" si="32"/>
        <v>0</v>
      </c>
      <c r="G83" s="54">
        <f t="shared" si="33"/>
        <v>0</v>
      </c>
      <c r="H83" s="10"/>
      <c r="I83" s="54">
        <f t="shared" si="34"/>
        <v>0</v>
      </c>
      <c r="J83" s="10"/>
      <c r="K83" s="54">
        <f t="shared" si="35"/>
        <v>0</v>
      </c>
      <c r="L83" s="54">
        <v>21</v>
      </c>
      <c r="M83" s="54">
        <f t="shared" si="36"/>
        <v>0</v>
      </c>
      <c r="N83" s="52">
        <v>0</v>
      </c>
      <c r="O83" s="52">
        <f t="shared" si="37"/>
        <v>0</v>
      </c>
      <c r="P83" s="52">
        <v>0</v>
      </c>
      <c r="Q83" s="52">
        <f t="shared" si="38"/>
        <v>0</v>
      </c>
      <c r="R83" s="52"/>
      <c r="S83" s="52"/>
      <c r="T83" s="55">
        <v>0</v>
      </c>
      <c r="U83" s="52">
        <f t="shared" si="39"/>
        <v>0</v>
      </c>
      <c r="V83" s="56"/>
      <c r="W83" s="56"/>
      <c r="X83" s="56"/>
      <c r="Y83" s="56"/>
      <c r="Z83" s="56"/>
      <c r="AA83" s="56"/>
      <c r="AB83" s="56"/>
      <c r="AC83" s="56"/>
      <c r="AD83" s="56"/>
      <c r="AE83" s="56" t="s">
        <v>102</v>
      </c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</row>
    <row r="84" spans="1:60" outlineLevel="1" x14ac:dyDescent="0.2">
      <c r="A84" s="49">
        <v>69</v>
      </c>
      <c r="B84" s="50" t="s">
        <v>235</v>
      </c>
      <c r="C84" s="51" t="s">
        <v>236</v>
      </c>
      <c r="D84" s="52" t="s">
        <v>208</v>
      </c>
      <c r="E84" s="53">
        <v>64</v>
      </c>
      <c r="F84" s="54">
        <f t="shared" si="32"/>
        <v>0</v>
      </c>
      <c r="G84" s="54">
        <f t="shared" si="33"/>
        <v>0</v>
      </c>
      <c r="H84" s="10"/>
      <c r="I84" s="54">
        <f t="shared" si="34"/>
        <v>0</v>
      </c>
      <c r="J84" s="10"/>
      <c r="K84" s="54">
        <f t="shared" si="35"/>
        <v>0</v>
      </c>
      <c r="L84" s="54">
        <v>21</v>
      </c>
      <c r="M84" s="54">
        <f t="shared" si="36"/>
        <v>0</v>
      </c>
      <c r="N84" s="52">
        <v>0</v>
      </c>
      <c r="O84" s="52">
        <f t="shared" si="37"/>
        <v>0</v>
      </c>
      <c r="P84" s="52">
        <v>0</v>
      </c>
      <c r="Q84" s="52">
        <f t="shared" si="38"/>
        <v>0</v>
      </c>
      <c r="R84" s="52"/>
      <c r="S84" s="52"/>
      <c r="T84" s="55">
        <v>0</v>
      </c>
      <c r="U84" s="52">
        <f t="shared" si="39"/>
        <v>0</v>
      </c>
      <c r="V84" s="56"/>
      <c r="W84" s="56"/>
      <c r="X84" s="56"/>
      <c r="Y84" s="56"/>
      <c r="Z84" s="56"/>
      <c r="AA84" s="56"/>
      <c r="AB84" s="56"/>
      <c r="AC84" s="56"/>
      <c r="AD84" s="56"/>
      <c r="AE84" s="56" t="s">
        <v>102</v>
      </c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</row>
    <row r="85" spans="1:60" outlineLevel="1" x14ac:dyDescent="0.2">
      <c r="A85" s="49">
        <v>70</v>
      </c>
      <c r="B85" s="50" t="s">
        <v>69</v>
      </c>
      <c r="C85" s="51" t="s">
        <v>244</v>
      </c>
      <c r="D85" s="52" t="s">
        <v>208</v>
      </c>
      <c r="E85" s="53">
        <v>1</v>
      </c>
      <c r="F85" s="54">
        <f t="shared" si="32"/>
        <v>0</v>
      </c>
      <c r="G85" s="54">
        <f t="shared" si="33"/>
        <v>0</v>
      </c>
      <c r="H85" s="10"/>
      <c r="I85" s="54">
        <f t="shared" si="34"/>
        <v>0</v>
      </c>
      <c r="J85" s="10"/>
      <c r="K85" s="54">
        <f t="shared" si="35"/>
        <v>0</v>
      </c>
      <c r="L85" s="54">
        <v>21</v>
      </c>
      <c r="M85" s="54">
        <f t="shared" si="36"/>
        <v>0</v>
      </c>
      <c r="N85" s="52">
        <v>0</v>
      </c>
      <c r="O85" s="52">
        <f t="shared" si="37"/>
        <v>0</v>
      </c>
      <c r="P85" s="52">
        <v>0</v>
      </c>
      <c r="Q85" s="52">
        <f t="shared" si="38"/>
        <v>0</v>
      </c>
      <c r="R85" s="52"/>
      <c r="S85" s="52"/>
      <c r="T85" s="55">
        <v>0</v>
      </c>
      <c r="U85" s="52">
        <f t="shared" si="39"/>
        <v>0</v>
      </c>
      <c r="V85" s="56"/>
      <c r="W85" s="56"/>
      <c r="X85" s="56"/>
      <c r="Y85" s="56"/>
      <c r="Z85" s="56"/>
      <c r="AA85" s="56"/>
      <c r="AB85" s="56"/>
      <c r="AC85" s="56"/>
      <c r="AD85" s="56"/>
      <c r="AE85" s="56" t="s">
        <v>102</v>
      </c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</row>
    <row r="86" spans="1:60" ht="22.5" outlineLevel="1" x14ac:dyDescent="0.2">
      <c r="A86" s="49">
        <v>71</v>
      </c>
      <c r="B86" s="50" t="s">
        <v>213</v>
      </c>
      <c r="C86" s="51" t="s">
        <v>245</v>
      </c>
      <c r="D86" s="52" t="s">
        <v>208</v>
      </c>
      <c r="E86" s="53">
        <v>3</v>
      </c>
      <c r="F86" s="54">
        <f t="shared" si="32"/>
        <v>0</v>
      </c>
      <c r="G86" s="54">
        <f t="shared" si="33"/>
        <v>0</v>
      </c>
      <c r="H86" s="10"/>
      <c r="I86" s="54">
        <f t="shared" si="34"/>
        <v>0</v>
      </c>
      <c r="J86" s="10"/>
      <c r="K86" s="54">
        <f t="shared" si="35"/>
        <v>0</v>
      </c>
      <c r="L86" s="54">
        <v>21</v>
      </c>
      <c r="M86" s="54">
        <f t="shared" si="36"/>
        <v>0</v>
      </c>
      <c r="N86" s="52">
        <v>0</v>
      </c>
      <c r="O86" s="52">
        <f t="shared" si="37"/>
        <v>0</v>
      </c>
      <c r="P86" s="52">
        <v>0</v>
      </c>
      <c r="Q86" s="52">
        <f t="shared" si="38"/>
        <v>0</v>
      </c>
      <c r="R86" s="52"/>
      <c r="S86" s="52"/>
      <c r="T86" s="55">
        <v>0</v>
      </c>
      <c r="U86" s="52">
        <f t="shared" si="39"/>
        <v>0</v>
      </c>
      <c r="V86" s="56"/>
      <c r="W86" s="56"/>
      <c r="X86" s="56"/>
      <c r="Y86" s="56"/>
      <c r="Z86" s="56"/>
      <c r="AA86" s="56"/>
      <c r="AB86" s="56"/>
      <c r="AC86" s="56"/>
      <c r="AD86" s="56"/>
      <c r="AE86" s="56" t="s">
        <v>135</v>
      </c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</row>
    <row r="87" spans="1:60" outlineLevel="1" x14ac:dyDescent="0.2">
      <c r="A87" s="49">
        <v>72</v>
      </c>
      <c r="B87" s="50" t="s">
        <v>213</v>
      </c>
      <c r="C87" s="51" t="s">
        <v>246</v>
      </c>
      <c r="D87" s="52" t="s">
        <v>208</v>
      </c>
      <c r="E87" s="53">
        <v>1</v>
      </c>
      <c r="F87" s="54">
        <f t="shared" si="32"/>
        <v>0</v>
      </c>
      <c r="G87" s="54">
        <f t="shared" si="33"/>
        <v>0</v>
      </c>
      <c r="H87" s="10"/>
      <c r="I87" s="54">
        <f t="shared" si="34"/>
        <v>0</v>
      </c>
      <c r="J87" s="10"/>
      <c r="K87" s="54">
        <f t="shared" si="35"/>
        <v>0</v>
      </c>
      <c r="L87" s="54">
        <v>21</v>
      </c>
      <c r="M87" s="54">
        <f t="shared" si="36"/>
        <v>0</v>
      </c>
      <c r="N87" s="52">
        <v>0</v>
      </c>
      <c r="O87" s="52">
        <f t="shared" si="37"/>
        <v>0</v>
      </c>
      <c r="P87" s="52">
        <v>0</v>
      </c>
      <c r="Q87" s="52">
        <f t="shared" si="38"/>
        <v>0</v>
      </c>
      <c r="R87" s="52"/>
      <c r="S87" s="52"/>
      <c r="T87" s="55">
        <v>0</v>
      </c>
      <c r="U87" s="52">
        <f t="shared" si="39"/>
        <v>0</v>
      </c>
      <c r="V87" s="56"/>
      <c r="W87" s="56"/>
      <c r="X87" s="56"/>
      <c r="Y87" s="56"/>
      <c r="Z87" s="56"/>
      <c r="AA87" s="56"/>
      <c r="AB87" s="56"/>
      <c r="AC87" s="56"/>
      <c r="AD87" s="56"/>
      <c r="AE87" s="56" t="s">
        <v>135</v>
      </c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</row>
    <row r="88" spans="1:60" outlineLevel="1" x14ac:dyDescent="0.2">
      <c r="A88" s="49">
        <v>73</v>
      </c>
      <c r="B88" s="50" t="s">
        <v>213</v>
      </c>
      <c r="C88" s="51" t="s">
        <v>247</v>
      </c>
      <c r="D88" s="52" t="s">
        <v>208</v>
      </c>
      <c r="E88" s="53">
        <v>4</v>
      </c>
      <c r="F88" s="54">
        <f t="shared" si="32"/>
        <v>0</v>
      </c>
      <c r="G88" s="54">
        <f t="shared" si="33"/>
        <v>0</v>
      </c>
      <c r="H88" s="10"/>
      <c r="I88" s="54">
        <f t="shared" si="34"/>
        <v>0</v>
      </c>
      <c r="J88" s="10"/>
      <c r="K88" s="54">
        <f t="shared" si="35"/>
        <v>0</v>
      </c>
      <c r="L88" s="54">
        <v>21</v>
      </c>
      <c r="M88" s="54">
        <f t="shared" si="36"/>
        <v>0</v>
      </c>
      <c r="N88" s="52">
        <v>0</v>
      </c>
      <c r="O88" s="52">
        <f t="shared" si="37"/>
        <v>0</v>
      </c>
      <c r="P88" s="52">
        <v>0</v>
      </c>
      <c r="Q88" s="52">
        <f t="shared" si="38"/>
        <v>0</v>
      </c>
      <c r="R88" s="52"/>
      <c r="S88" s="52"/>
      <c r="T88" s="55">
        <v>0</v>
      </c>
      <c r="U88" s="52">
        <f t="shared" si="39"/>
        <v>0</v>
      </c>
      <c r="V88" s="56"/>
      <c r="W88" s="56"/>
      <c r="X88" s="56"/>
      <c r="Y88" s="56"/>
      <c r="Z88" s="56"/>
      <c r="AA88" s="56"/>
      <c r="AB88" s="56"/>
      <c r="AC88" s="56"/>
      <c r="AD88" s="56"/>
      <c r="AE88" s="56" t="s">
        <v>135</v>
      </c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</row>
    <row r="89" spans="1:60" outlineLevel="1" x14ac:dyDescent="0.2">
      <c r="A89" s="49">
        <v>74</v>
      </c>
      <c r="B89" s="50" t="s">
        <v>213</v>
      </c>
      <c r="C89" s="51" t="s">
        <v>248</v>
      </c>
      <c r="D89" s="52" t="s">
        <v>208</v>
      </c>
      <c r="E89" s="53">
        <v>5</v>
      </c>
      <c r="F89" s="54">
        <f t="shared" si="32"/>
        <v>0</v>
      </c>
      <c r="G89" s="54">
        <f t="shared" si="33"/>
        <v>0</v>
      </c>
      <c r="H89" s="10"/>
      <c r="I89" s="54">
        <f t="shared" si="34"/>
        <v>0</v>
      </c>
      <c r="J89" s="10"/>
      <c r="K89" s="54">
        <f t="shared" si="35"/>
        <v>0</v>
      </c>
      <c r="L89" s="54">
        <v>21</v>
      </c>
      <c r="M89" s="54">
        <f t="shared" si="36"/>
        <v>0</v>
      </c>
      <c r="N89" s="52">
        <v>0</v>
      </c>
      <c r="O89" s="52">
        <f t="shared" si="37"/>
        <v>0</v>
      </c>
      <c r="P89" s="52">
        <v>0</v>
      </c>
      <c r="Q89" s="52">
        <f t="shared" si="38"/>
        <v>0</v>
      </c>
      <c r="R89" s="52"/>
      <c r="S89" s="52"/>
      <c r="T89" s="55">
        <v>0</v>
      </c>
      <c r="U89" s="52">
        <f t="shared" si="39"/>
        <v>0</v>
      </c>
      <c r="V89" s="56"/>
      <c r="W89" s="56"/>
      <c r="X89" s="56"/>
      <c r="Y89" s="56"/>
      <c r="Z89" s="56"/>
      <c r="AA89" s="56"/>
      <c r="AB89" s="56"/>
      <c r="AC89" s="56"/>
      <c r="AD89" s="56"/>
      <c r="AE89" s="56" t="s">
        <v>135</v>
      </c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</row>
    <row r="90" spans="1:60" ht="22.5" outlineLevel="1" x14ac:dyDescent="0.2">
      <c r="A90" s="49">
        <v>75</v>
      </c>
      <c r="B90" s="50" t="s">
        <v>213</v>
      </c>
      <c r="C90" s="51" t="s">
        <v>249</v>
      </c>
      <c r="D90" s="52" t="s">
        <v>208</v>
      </c>
      <c r="E90" s="53">
        <v>3</v>
      </c>
      <c r="F90" s="54">
        <f t="shared" si="32"/>
        <v>0</v>
      </c>
      <c r="G90" s="54">
        <f t="shared" si="33"/>
        <v>0</v>
      </c>
      <c r="H90" s="10"/>
      <c r="I90" s="54">
        <f t="shared" si="34"/>
        <v>0</v>
      </c>
      <c r="J90" s="10"/>
      <c r="K90" s="54">
        <f t="shared" si="35"/>
        <v>0</v>
      </c>
      <c r="L90" s="54">
        <v>21</v>
      </c>
      <c r="M90" s="54">
        <f t="shared" si="36"/>
        <v>0</v>
      </c>
      <c r="N90" s="52">
        <v>0</v>
      </c>
      <c r="O90" s="52">
        <f t="shared" si="37"/>
        <v>0</v>
      </c>
      <c r="P90" s="52">
        <v>0</v>
      </c>
      <c r="Q90" s="52">
        <f t="shared" si="38"/>
        <v>0</v>
      </c>
      <c r="R90" s="52"/>
      <c r="S90" s="52"/>
      <c r="T90" s="55">
        <v>0</v>
      </c>
      <c r="U90" s="52">
        <f t="shared" si="39"/>
        <v>0</v>
      </c>
      <c r="V90" s="56"/>
      <c r="W90" s="56"/>
      <c r="X90" s="56"/>
      <c r="Y90" s="56"/>
      <c r="Z90" s="56"/>
      <c r="AA90" s="56"/>
      <c r="AB90" s="56"/>
      <c r="AC90" s="56"/>
      <c r="AD90" s="56"/>
      <c r="AE90" s="56" t="s">
        <v>135</v>
      </c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</row>
    <row r="91" spans="1:60" outlineLevel="1" x14ac:dyDescent="0.2">
      <c r="A91" s="49">
        <v>76</v>
      </c>
      <c r="B91" s="50" t="s">
        <v>213</v>
      </c>
      <c r="C91" s="51" t="s">
        <v>250</v>
      </c>
      <c r="D91" s="52" t="s">
        <v>208</v>
      </c>
      <c r="E91" s="53">
        <v>1</v>
      </c>
      <c r="F91" s="54">
        <f t="shared" si="32"/>
        <v>0</v>
      </c>
      <c r="G91" s="54">
        <f t="shared" si="33"/>
        <v>0</v>
      </c>
      <c r="H91" s="10"/>
      <c r="I91" s="54">
        <f t="shared" si="34"/>
        <v>0</v>
      </c>
      <c r="J91" s="10"/>
      <c r="K91" s="54">
        <f t="shared" si="35"/>
        <v>0</v>
      </c>
      <c r="L91" s="54">
        <v>21</v>
      </c>
      <c r="M91" s="54">
        <f t="shared" si="36"/>
        <v>0</v>
      </c>
      <c r="N91" s="52">
        <v>0</v>
      </c>
      <c r="O91" s="52">
        <f t="shared" si="37"/>
        <v>0</v>
      </c>
      <c r="P91" s="52">
        <v>0</v>
      </c>
      <c r="Q91" s="52">
        <f t="shared" si="38"/>
        <v>0</v>
      </c>
      <c r="R91" s="52"/>
      <c r="S91" s="52"/>
      <c r="T91" s="55">
        <v>0</v>
      </c>
      <c r="U91" s="52">
        <f t="shared" si="39"/>
        <v>0</v>
      </c>
      <c r="V91" s="56"/>
      <c r="W91" s="56"/>
      <c r="X91" s="56"/>
      <c r="Y91" s="56"/>
      <c r="Z91" s="56"/>
      <c r="AA91" s="56"/>
      <c r="AB91" s="56"/>
      <c r="AC91" s="56"/>
      <c r="AD91" s="56"/>
      <c r="AE91" s="56" t="s">
        <v>135</v>
      </c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</row>
    <row r="92" spans="1:60" ht="22.5" outlineLevel="1" x14ac:dyDescent="0.2">
      <c r="A92" s="49">
        <v>77</v>
      </c>
      <c r="B92" s="50" t="s">
        <v>213</v>
      </c>
      <c r="C92" s="51" t="s">
        <v>251</v>
      </c>
      <c r="D92" s="52" t="s">
        <v>208</v>
      </c>
      <c r="E92" s="53">
        <v>6</v>
      </c>
      <c r="F92" s="54">
        <f t="shared" si="32"/>
        <v>0</v>
      </c>
      <c r="G92" s="54">
        <f t="shared" si="33"/>
        <v>0</v>
      </c>
      <c r="H92" s="10"/>
      <c r="I92" s="54">
        <f t="shared" si="34"/>
        <v>0</v>
      </c>
      <c r="J92" s="10"/>
      <c r="K92" s="54">
        <f t="shared" si="35"/>
        <v>0</v>
      </c>
      <c r="L92" s="54">
        <v>21</v>
      </c>
      <c r="M92" s="54">
        <f t="shared" si="36"/>
        <v>0</v>
      </c>
      <c r="N92" s="52">
        <v>0</v>
      </c>
      <c r="O92" s="52">
        <f t="shared" si="37"/>
        <v>0</v>
      </c>
      <c r="P92" s="52">
        <v>0</v>
      </c>
      <c r="Q92" s="52">
        <f t="shared" si="38"/>
        <v>0</v>
      </c>
      <c r="R92" s="52"/>
      <c r="S92" s="52"/>
      <c r="T92" s="55">
        <v>0</v>
      </c>
      <c r="U92" s="52">
        <f t="shared" si="39"/>
        <v>0</v>
      </c>
      <c r="V92" s="56"/>
      <c r="W92" s="56"/>
      <c r="X92" s="56"/>
      <c r="Y92" s="56"/>
      <c r="Z92" s="56"/>
      <c r="AA92" s="56"/>
      <c r="AB92" s="56"/>
      <c r="AC92" s="56"/>
      <c r="AD92" s="56"/>
      <c r="AE92" s="56" t="s">
        <v>135</v>
      </c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</row>
    <row r="93" spans="1:60" ht="22.5" outlineLevel="1" x14ac:dyDescent="0.2">
      <c r="A93" s="49">
        <v>78</v>
      </c>
      <c r="B93" s="50" t="s">
        <v>213</v>
      </c>
      <c r="C93" s="51" t="s">
        <v>252</v>
      </c>
      <c r="D93" s="52" t="s">
        <v>208</v>
      </c>
      <c r="E93" s="53">
        <v>6</v>
      </c>
      <c r="F93" s="54">
        <f t="shared" si="32"/>
        <v>0</v>
      </c>
      <c r="G93" s="54">
        <f t="shared" si="33"/>
        <v>0</v>
      </c>
      <c r="H93" s="10"/>
      <c r="I93" s="54">
        <f t="shared" si="34"/>
        <v>0</v>
      </c>
      <c r="J93" s="10"/>
      <c r="K93" s="54">
        <f t="shared" si="35"/>
        <v>0</v>
      </c>
      <c r="L93" s="54">
        <v>21</v>
      </c>
      <c r="M93" s="54">
        <f t="shared" si="36"/>
        <v>0</v>
      </c>
      <c r="N93" s="52">
        <v>0</v>
      </c>
      <c r="O93" s="52">
        <f t="shared" si="37"/>
        <v>0</v>
      </c>
      <c r="P93" s="52">
        <v>0</v>
      </c>
      <c r="Q93" s="52">
        <f t="shared" si="38"/>
        <v>0</v>
      </c>
      <c r="R93" s="52"/>
      <c r="S93" s="52"/>
      <c r="T93" s="55">
        <v>0</v>
      </c>
      <c r="U93" s="52">
        <f t="shared" si="39"/>
        <v>0</v>
      </c>
      <c r="V93" s="56"/>
      <c r="W93" s="56"/>
      <c r="X93" s="56"/>
      <c r="Y93" s="56"/>
      <c r="Z93" s="56"/>
      <c r="AA93" s="56"/>
      <c r="AB93" s="56"/>
      <c r="AC93" s="56"/>
      <c r="AD93" s="56"/>
      <c r="AE93" s="56" t="s">
        <v>135</v>
      </c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</row>
    <row r="94" spans="1:60" ht="22.5" outlineLevel="1" x14ac:dyDescent="0.2">
      <c r="A94" s="49">
        <v>79</v>
      </c>
      <c r="B94" s="50" t="s">
        <v>213</v>
      </c>
      <c r="C94" s="51" t="s">
        <v>253</v>
      </c>
      <c r="D94" s="52" t="s">
        <v>208</v>
      </c>
      <c r="E94" s="53">
        <v>7</v>
      </c>
      <c r="F94" s="54">
        <f t="shared" si="32"/>
        <v>0</v>
      </c>
      <c r="G94" s="54">
        <f t="shared" si="33"/>
        <v>0</v>
      </c>
      <c r="H94" s="10"/>
      <c r="I94" s="54">
        <f t="shared" si="34"/>
        <v>0</v>
      </c>
      <c r="J94" s="10"/>
      <c r="K94" s="54">
        <f t="shared" si="35"/>
        <v>0</v>
      </c>
      <c r="L94" s="54">
        <v>21</v>
      </c>
      <c r="M94" s="54">
        <f t="shared" si="36"/>
        <v>0</v>
      </c>
      <c r="N94" s="52">
        <v>0</v>
      </c>
      <c r="O94" s="52">
        <f t="shared" si="37"/>
        <v>0</v>
      </c>
      <c r="P94" s="52">
        <v>0</v>
      </c>
      <c r="Q94" s="52">
        <f t="shared" si="38"/>
        <v>0</v>
      </c>
      <c r="R94" s="52"/>
      <c r="S94" s="52"/>
      <c r="T94" s="55">
        <v>0</v>
      </c>
      <c r="U94" s="52">
        <f t="shared" si="39"/>
        <v>0</v>
      </c>
      <c r="V94" s="56"/>
      <c r="W94" s="56"/>
      <c r="X94" s="56"/>
      <c r="Y94" s="56"/>
      <c r="Z94" s="56"/>
      <c r="AA94" s="56"/>
      <c r="AB94" s="56"/>
      <c r="AC94" s="56"/>
      <c r="AD94" s="56"/>
      <c r="AE94" s="56" t="s">
        <v>135</v>
      </c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</row>
    <row r="95" spans="1:60" outlineLevel="1" x14ac:dyDescent="0.2">
      <c r="A95" s="49">
        <v>80</v>
      </c>
      <c r="B95" s="50" t="s">
        <v>213</v>
      </c>
      <c r="C95" s="51" t="s">
        <v>254</v>
      </c>
      <c r="D95" s="52" t="s">
        <v>208</v>
      </c>
      <c r="E95" s="53">
        <v>3</v>
      </c>
      <c r="F95" s="54">
        <f t="shared" si="32"/>
        <v>0</v>
      </c>
      <c r="G95" s="54">
        <f t="shared" si="33"/>
        <v>0</v>
      </c>
      <c r="H95" s="10"/>
      <c r="I95" s="54">
        <f t="shared" si="34"/>
        <v>0</v>
      </c>
      <c r="J95" s="10"/>
      <c r="K95" s="54">
        <f t="shared" si="35"/>
        <v>0</v>
      </c>
      <c r="L95" s="54">
        <v>21</v>
      </c>
      <c r="M95" s="54">
        <f t="shared" si="36"/>
        <v>0</v>
      </c>
      <c r="N95" s="52">
        <v>0</v>
      </c>
      <c r="O95" s="52">
        <f t="shared" si="37"/>
        <v>0</v>
      </c>
      <c r="P95" s="52">
        <v>0</v>
      </c>
      <c r="Q95" s="52">
        <f t="shared" si="38"/>
        <v>0</v>
      </c>
      <c r="R95" s="52"/>
      <c r="S95" s="52"/>
      <c r="T95" s="55">
        <v>0</v>
      </c>
      <c r="U95" s="52">
        <f t="shared" si="39"/>
        <v>0</v>
      </c>
      <c r="V95" s="56"/>
      <c r="W95" s="56"/>
      <c r="X95" s="56"/>
      <c r="Y95" s="56"/>
      <c r="Z95" s="56"/>
      <c r="AA95" s="56"/>
      <c r="AB95" s="56"/>
      <c r="AC95" s="56"/>
      <c r="AD95" s="56"/>
      <c r="AE95" s="56" t="s">
        <v>135</v>
      </c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</row>
    <row r="96" spans="1:60" outlineLevel="1" x14ac:dyDescent="0.2">
      <c r="A96" s="49">
        <v>81</v>
      </c>
      <c r="B96" s="50" t="s">
        <v>213</v>
      </c>
      <c r="C96" s="51" t="s">
        <v>255</v>
      </c>
      <c r="D96" s="52" t="s">
        <v>208</v>
      </c>
      <c r="E96" s="53">
        <v>8</v>
      </c>
      <c r="F96" s="54">
        <f t="shared" si="32"/>
        <v>0</v>
      </c>
      <c r="G96" s="54">
        <f t="shared" si="33"/>
        <v>0</v>
      </c>
      <c r="H96" s="10"/>
      <c r="I96" s="54">
        <f t="shared" si="34"/>
        <v>0</v>
      </c>
      <c r="J96" s="10"/>
      <c r="K96" s="54">
        <f t="shared" si="35"/>
        <v>0</v>
      </c>
      <c r="L96" s="54">
        <v>21</v>
      </c>
      <c r="M96" s="54">
        <f t="shared" si="36"/>
        <v>0</v>
      </c>
      <c r="N96" s="52">
        <v>0</v>
      </c>
      <c r="O96" s="52">
        <f t="shared" si="37"/>
        <v>0</v>
      </c>
      <c r="P96" s="52">
        <v>0</v>
      </c>
      <c r="Q96" s="52">
        <f t="shared" si="38"/>
        <v>0</v>
      </c>
      <c r="R96" s="52"/>
      <c r="S96" s="52"/>
      <c r="T96" s="55">
        <v>0</v>
      </c>
      <c r="U96" s="52">
        <f t="shared" si="39"/>
        <v>0</v>
      </c>
      <c r="V96" s="56"/>
      <c r="W96" s="56"/>
      <c r="X96" s="56"/>
      <c r="Y96" s="56"/>
      <c r="Z96" s="56"/>
      <c r="AA96" s="56"/>
      <c r="AB96" s="56"/>
      <c r="AC96" s="56"/>
      <c r="AD96" s="56"/>
      <c r="AE96" s="56" t="s">
        <v>135</v>
      </c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</row>
    <row r="97" spans="1:60" outlineLevel="1" x14ac:dyDescent="0.2">
      <c r="A97" s="49">
        <v>82</v>
      </c>
      <c r="B97" s="50" t="s">
        <v>213</v>
      </c>
      <c r="C97" s="51" t="s">
        <v>256</v>
      </c>
      <c r="D97" s="52" t="s">
        <v>208</v>
      </c>
      <c r="E97" s="53">
        <v>3</v>
      </c>
      <c r="F97" s="54">
        <f t="shared" si="32"/>
        <v>0</v>
      </c>
      <c r="G97" s="54">
        <f t="shared" si="33"/>
        <v>0</v>
      </c>
      <c r="H97" s="10"/>
      <c r="I97" s="54">
        <f t="shared" si="34"/>
        <v>0</v>
      </c>
      <c r="J97" s="10"/>
      <c r="K97" s="54">
        <f t="shared" si="35"/>
        <v>0</v>
      </c>
      <c r="L97" s="54">
        <v>21</v>
      </c>
      <c r="M97" s="54">
        <f t="shared" si="36"/>
        <v>0</v>
      </c>
      <c r="N97" s="52">
        <v>0</v>
      </c>
      <c r="O97" s="52">
        <f t="shared" si="37"/>
        <v>0</v>
      </c>
      <c r="P97" s="52">
        <v>0</v>
      </c>
      <c r="Q97" s="52">
        <f t="shared" si="38"/>
        <v>0</v>
      </c>
      <c r="R97" s="52"/>
      <c r="S97" s="52"/>
      <c r="T97" s="55">
        <v>0</v>
      </c>
      <c r="U97" s="52">
        <f t="shared" si="39"/>
        <v>0</v>
      </c>
      <c r="V97" s="56"/>
      <c r="W97" s="56"/>
      <c r="X97" s="56"/>
      <c r="Y97" s="56"/>
      <c r="Z97" s="56"/>
      <c r="AA97" s="56"/>
      <c r="AB97" s="56"/>
      <c r="AC97" s="56"/>
      <c r="AD97" s="56"/>
      <c r="AE97" s="56" t="s">
        <v>135</v>
      </c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</row>
    <row r="98" spans="1:60" outlineLevel="1" x14ac:dyDescent="0.2">
      <c r="A98" s="49">
        <v>83</v>
      </c>
      <c r="B98" s="50" t="s">
        <v>213</v>
      </c>
      <c r="C98" s="51" t="s">
        <v>257</v>
      </c>
      <c r="D98" s="52" t="s">
        <v>208</v>
      </c>
      <c r="E98" s="53">
        <v>6</v>
      </c>
      <c r="F98" s="54">
        <f t="shared" si="32"/>
        <v>0</v>
      </c>
      <c r="G98" s="54">
        <f t="shared" si="33"/>
        <v>0</v>
      </c>
      <c r="H98" s="10"/>
      <c r="I98" s="54">
        <f t="shared" si="34"/>
        <v>0</v>
      </c>
      <c r="J98" s="10"/>
      <c r="K98" s="54">
        <f t="shared" si="35"/>
        <v>0</v>
      </c>
      <c r="L98" s="54">
        <v>21</v>
      </c>
      <c r="M98" s="54">
        <f t="shared" si="36"/>
        <v>0</v>
      </c>
      <c r="N98" s="52">
        <v>0</v>
      </c>
      <c r="O98" s="52">
        <f t="shared" si="37"/>
        <v>0</v>
      </c>
      <c r="P98" s="52">
        <v>0</v>
      </c>
      <c r="Q98" s="52">
        <f t="shared" si="38"/>
        <v>0</v>
      </c>
      <c r="R98" s="52"/>
      <c r="S98" s="52"/>
      <c r="T98" s="55">
        <v>0</v>
      </c>
      <c r="U98" s="52">
        <f t="shared" si="39"/>
        <v>0</v>
      </c>
      <c r="V98" s="56"/>
      <c r="W98" s="56"/>
      <c r="X98" s="56"/>
      <c r="Y98" s="56"/>
      <c r="Z98" s="56"/>
      <c r="AA98" s="56"/>
      <c r="AB98" s="56"/>
      <c r="AC98" s="56"/>
      <c r="AD98" s="56"/>
      <c r="AE98" s="56" t="s">
        <v>135</v>
      </c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</row>
    <row r="99" spans="1:60" outlineLevel="1" x14ac:dyDescent="0.2">
      <c r="A99" s="49">
        <v>84</v>
      </c>
      <c r="B99" s="50" t="s">
        <v>213</v>
      </c>
      <c r="C99" s="51" t="s">
        <v>258</v>
      </c>
      <c r="D99" s="52" t="s">
        <v>208</v>
      </c>
      <c r="E99" s="53">
        <v>1</v>
      </c>
      <c r="F99" s="54">
        <f t="shared" si="32"/>
        <v>0</v>
      </c>
      <c r="G99" s="54">
        <f t="shared" si="33"/>
        <v>0</v>
      </c>
      <c r="H99" s="10"/>
      <c r="I99" s="54">
        <f t="shared" si="34"/>
        <v>0</v>
      </c>
      <c r="J99" s="10"/>
      <c r="K99" s="54">
        <f t="shared" si="35"/>
        <v>0</v>
      </c>
      <c r="L99" s="54">
        <v>21</v>
      </c>
      <c r="M99" s="54">
        <f t="shared" si="36"/>
        <v>0</v>
      </c>
      <c r="N99" s="52">
        <v>0</v>
      </c>
      <c r="O99" s="52">
        <f t="shared" si="37"/>
        <v>0</v>
      </c>
      <c r="P99" s="52">
        <v>0</v>
      </c>
      <c r="Q99" s="52">
        <f t="shared" si="38"/>
        <v>0</v>
      </c>
      <c r="R99" s="52"/>
      <c r="S99" s="52"/>
      <c r="T99" s="55">
        <v>0</v>
      </c>
      <c r="U99" s="52">
        <f t="shared" si="39"/>
        <v>0</v>
      </c>
      <c r="V99" s="56"/>
      <c r="W99" s="56"/>
      <c r="X99" s="56"/>
      <c r="Y99" s="56"/>
      <c r="Z99" s="56"/>
      <c r="AA99" s="56"/>
      <c r="AB99" s="56"/>
      <c r="AC99" s="56"/>
      <c r="AD99" s="56"/>
      <c r="AE99" s="56" t="s">
        <v>135</v>
      </c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</row>
    <row r="100" spans="1:60" outlineLevel="1" x14ac:dyDescent="0.2">
      <c r="A100" s="49">
        <v>85</v>
      </c>
      <c r="B100" s="50" t="s">
        <v>213</v>
      </c>
      <c r="C100" s="51" t="s">
        <v>259</v>
      </c>
      <c r="D100" s="52" t="s">
        <v>208</v>
      </c>
      <c r="E100" s="53">
        <v>5</v>
      </c>
      <c r="F100" s="54">
        <f t="shared" si="32"/>
        <v>0</v>
      </c>
      <c r="G100" s="54">
        <f t="shared" si="33"/>
        <v>0</v>
      </c>
      <c r="H100" s="10"/>
      <c r="I100" s="54">
        <f t="shared" si="34"/>
        <v>0</v>
      </c>
      <c r="J100" s="10"/>
      <c r="K100" s="54">
        <f t="shared" si="35"/>
        <v>0</v>
      </c>
      <c r="L100" s="54">
        <v>21</v>
      </c>
      <c r="M100" s="54">
        <f t="shared" si="36"/>
        <v>0</v>
      </c>
      <c r="N100" s="52">
        <v>0</v>
      </c>
      <c r="O100" s="52">
        <f t="shared" si="37"/>
        <v>0</v>
      </c>
      <c r="P100" s="52">
        <v>0</v>
      </c>
      <c r="Q100" s="52">
        <f t="shared" si="38"/>
        <v>0</v>
      </c>
      <c r="R100" s="52"/>
      <c r="S100" s="52"/>
      <c r="T100" s="55">
        <v>0</v>
      </c>
      <c r="U100" s="52">
        <f t="shared" si="39"/>
        <v>0</v>
      </c>
      <c r="V100" s="56"/>
      <c r="W100" s="56"/>
      <c r="X100" s="56"/>
      <c r="Y100" s="56"/>
      <c r="Z100" s="56"/>
      <c r="AA100" s="56"/>
      <c r="AB100" s="56"/>
      <c r="AC100" s="56"/>
      <c r="AD100" s="56"/>
      <c r="AE100" s="56" t="s">
        <v>135</v>
      </c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</row>
    <row r="101" spans="1:60" outlineLevel="1" x14ac:dyDescent="0.2">
      <c r="A101" s="49">
        <v>86</v>
      </c>
      <c r="B101" s="50" t="s">
        <v>213</v>
      </c>
      <c r="C101" s="51" t="s">
        <v>260</v>
      </c>
      <c r="D101" s="52" t="s">
        <v>208</v>
      </c>
      <c r="E101" s="53">
        <v>4</v>
      </c>
      <c r="F101" s="54">
        <f t="shared" si="32"/>
        <v>0</v>
      </c>
      <c r="G101" s="54">
        <f t="shared" si="33"/>
        <v>0</v>
      </c>
      <c r="H101" s="10"/>
      <c r="I101" s="54">
        <f t="shared" si="34"/>
        <v>0</v>
      </c>
      <c r="J101" s="10"/>
      <c r="K101" s="54">
        <f t="shared" si="35"/>
        <v>0</v>
      </c>
      <c r="L101" s="54">
        <v>21</v>
      </c>
      <c r="M101" s="54">
        <f t="shared" si="36"/>
        <v>0</v>
      </c>
      <c r="N101" s="52">
        <v>0</v>
      </c>
      <c r="O101" s="52">
        <f t="shared" si="37"/>
        <v>0</v>
      </c>
      <c r="P101" s="52">
        <v>0</v>
      </c>
      <c r="Q101" s="52">
        <f t="shared" si="38"/>
        <v>0</v>
      </c>
      <c r="R101" s="52"/>
      <c r="S101" s="52"/>
      <c r="T101" s="55">
        <v>0</v>
      </c>
      <c r="U101" s="52">
        <f t="shared" si="39"/>
        <v>0</v>
      </c>
      <c r="V101" s="56"/>
      <c r="W101" s="56"/>
      <c r="X101" s="56"/>
      <c r="Y101" s="56"/>
      <c r="Z101" s="56"/>
      <c r="AA101" s="56"/>
      <c r="AB101" s="56"/>
      <c r="AC101" s="56"/>
      <c r="AD101" s="56"/>
      <c r="AE101" s="56" t="s">
        <v>135</v>
      </c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</row>
    <row r="102" spans="1:60" outlineLevel="1" x14ac:dyDescent="0.2">
      <c r="A102" s="49">
        <v>87</v>
      </c>
      <c r="B102" s="50" t="s">
        <v>213</v>
      </c>
      <c r="C102" s="51" t="s">
        <v>261</v>
      </c>
      <c r="D102" s="52" t="s">
        <v>208</v>
      </c>
      <c r="E102" s="53">
        <v>1</v>
      </c>
      <c r="F102" s="54">
        <f t="shared" si="32"/>
        <v>0</v>
      </c>
      <c r="G102" s="54">
        <f t="shared" si="33"/>
        <v>0</v>
      </c>
      <c r="H102" s="10"/>
      <c r="I102" s="54">
        <f t="shared" si="34"/>
        <v>0</v>
      </c>
      <c r="J102" s="10"/>
      <c r="K102" s="54">
        <f t="shared" si="35"/>
        <v>0</v>
      </c>
      <c r="L102" s="54">
        <v>21</v>
      </c>
      <c r="M102" s="54">
        <f t="shared" si="36"/>
        <v>0</v>
      </c>
      <c r="N102" s="52">
        <v>0</v>
      </c>
      <c r="O102" s="52">
        <f t="shared" si="37"/>
        <v>0</v>
      </c>
      <c r="P102" s="52">
        <v>0</v>
      </c>
      <c r="Q102" s="52">
        <f t="shared" si="38"/>
        <v>0</v>
      </c>
      <c r="R102" s="52"/>
      <c r="S102" s="52"/>
      <c r="T102" s="55">
        <v>0</v>
      </c>
      <c r="U102" s="52">
        <f t="shared" si="39"/>
        <v>0</v>
      </c>
      <c r="V102" s="56"/>
      <c r="W102" s="56"/>
      <c r="X102" s="56"/>
      <c r="Y102" s="56"/>
      <c r="Z102" s="56"/>
      <c r="AA102" s="56"/>
      <c r="AB102" s="56"/>
      <c r="AC102" s="56"/>
      <c r="AD102" s="56"/>
      <c r="AE102" s="56" t="s">
        <v>135</v>
      </c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</row>
    <row r="103" spans="1:60" outlineLevel="1" x14ac:dyDescent="0.2">
      <c r="A103" s="70">
        <v>88</v>
      </c>
      <c r="B103" s="71" t="s">
        <v>213</v>
      </c>
      <c r="C103" s="72" t="s">
        <v>262</v>
      </c>
      <c r="D103" s="73" t="s">
        <v>110</v>
      </c>
      <c r="E103" s="74">
        <v>10.3</v>
      </c>
      <c r="F103" s="75">
        <f t="shared" si="32"/>
        <v>0</v>
      </c>
      <c r="G103" s="75">
        <f t="shared" si="33"/>
        <v>0</v>
      </c>
      <c r="H103" s="11"/>
      <c r="I103" s="75">
        <f t="shared" si="34"/>
        <v>0</v>
      </c>
      <c r="J103" s="11"/>
      <c r="K103" s="75">
        <f t="shared" si="35"/>
        <v>0</v>
      </c>
      <c r="L103" s="75">
        <v>21</v>
      </c>
      <c r="M103" s="75">
        <f t="shared" si="36"/>
        <v>0</v>
      </c>
      <c r="N103" s="73">
        <v>0</v>
      </c>
      <c r="O103" s="73">
        <f t="shared" si="37"/>
        <v>0</v>
      </c>
      <c r="P103" s="73">
        <v>0</v>
      </c>
      <c r="Q103" s="73">
        <f t="shared" si="38"/>
        <v>0</v>
      </c>
      <c r="R103" s="73"/>
      <c r="S103" s="73"/>
      <c r="T103" s="76">
        <v>0</v>
      </c>
      <c r="U103" s="73">
        <f t="shared" si="39"/>
        <v>0</v>
      </c>
      <c r="V103" s="56"/>
      <c r="W103" s="56"/>
      <c r="X103" s="56"/>
      <c r="Y103" s="56"/>
      <c r="Z103" s="56"/>
      <c r="AA103" s="56"/>
      <c r="AB103" s="56"/>
      <c r="AC103" s="56"/>
      <c r="AD103" s="56"/>
      <c r="AE103" s="56" t="s">
        <v>135</v>
      </c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</row>
    <row r="104" spans="1:60" x14ac:dyDescent="0.2">
      <c r="A104" s="77"/>
      <c r="B104" s="78" t="s">
        <v>263</v>
      </c>
      <c r="C104" s="79" t="s">
        <v>263</v>
      </c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AC104" s="21">
        <v>12</v>
      </c>
      <c r="AD104" s="21">
        <v>21</v>
      </c>
    </row>
    <row r="105" spans="1:60" x14ac:dyDescent="0.2">
      <c r="A105" s="80"/>
      <c r="B105" s="81" t="s">
        <v>28</v>
      </c>
      <c r="C105" s="82" t="s">
        <v>263</v>
      </c>
      <c r="D105" s="83"/>
      <c r="E105" s="83"/>
      <c r="F105" s="83"/>
      <c r="G105" s="84">
        <f>G8+G26+G37+G41+G50+G56+G61</f>
        <v>0</v>
      </c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AC105" s="21">
        <f>SUMIF(L7:L103,AC104,G7:G103)</f>
        <v>0</v>
      </c>
      <c r="AD105" s="21">
        <f>SUMIF(L7:L103,AD104,G7:G103)</f>
        <v>0</v>
      </c>
      <c r="AE105" s="21" t="s">
        <v>264</v>
      </c>
    </row>
    <row r="106" spans="1:60" x14ac:dyDescent="0.2">
      <c r="A106" s="77"/>
      <c r="B106" s="78" t="s">
        <v>263</v>
      </c>
      <c r="C106" s="79" t="s">
        <v>263</v>
      </c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</row>
    <row r="107" spans="1:60" x14ac:dyDescent="0.2">
      <c r="A107" s="77"/>
      <c r="B107" s="78" t="s">
        <v>263</v>
      </c>
      <c r="C107" s="79" t="s">
        <v>263</v>
      </c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</row>
    <row r="108" spans="1:60" x14ac:dyDescent="0.2">
      <c r="A108" s="85"/>
      <c r="B108" s="85"/>
      <c r="C108" s="86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</row>
    <row r="109" spans="1:60" x14ac:dyDescent="0.2">
      <c r="A109" s="89"/>
      <c r="B109" s="90"/>
      <c r="C109" s="91"/>
      <c r="D109" s="90"/>
      <c r="E109" s="90"/>
      <c r="F109" s="90"/>
      <c r="G109" s="92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AE109" s="21" t="s">
        <v>265</v>
      </c>
    </row>
    <row r="110" spans="1:60" x14ac:dyDescent="0.2">
      <c r="A110" s="93"/>
      <c r="B110" s="94"/>
      <c r="C110" s="95"/>
      <c r="D110" s="94"/>
      <c r="E110" s="94"/>
      <c r="F110" s="94"/>
      <c r="G110" s="96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</row>
    <row r="111" spans="1:60" x14ac:dyDescent="0.2">
      <c r="A111" s="93"/>
      <c r="B111" s="94"/>
      <c r="C111" s="95"/>
      <c r="D111" s="94"/>
      <c r="E111" s="94"/>
      <c r="F111" s="94"/>
      <c r="G111" s="96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</row>
    <row r="112" spans="1:60" x14ac:dyDescent="0.2">
      <c r="A112" s="93"/>
      <c r="B112" s="94"/>
      <c r="C112" s="95"/>
      <c r="D112" s="94"/>
      <c r="E112" s="94"/>
      <c r="F112" s="94"/>
      <c r="G112" s="96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</row>
    <row r="113" spans="1:31" x14ac:dyDescent="0.2">
      <c r="A113" s="97"/>
      <c r="B113" s="98"/>
      <c r="C113" s="99"/>
      <c r="D113" s="98"/>
      <c r="E113" s="98"/>
      <c r="F113" s="98"/>
      <c r="G113" s="100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</row>
    <row r="114" spans="1:31" x14ac:dyDescent="0.2">
      <c r="A114" s="77"/>
      <c r="B114" s="78" t="s">
        <v>263</v>
      </c>
      <c r="C114" s="79" t="s">
        <v>263</v>
      </c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</row>
    <row r="115" spans="1:31" x14ac:dyDescent="0.2">
      <c r="C115" s="88"/>
      <c r="AE115" s="21" t="s">
        <v>266</v>
      </c>
    </row>
  </sheetData>
  <sheetProtection algorithmName="SHA-512" hashValue="PzVowh5e+yBhCMXYB5CZrg/5ejzOYhTMP9wvS6OFKrEFTrbCpjN5LFbTI9iokxhS0hTHickU+Mzu7NHDCvzCZQ==" saltValue="zT5ZvxxsNZZsTSIlimQvyw==" spinCount="100000" sheet="1" objects="1" scenarios="1"/>
  <mergeCells count="7">
    <mergeCell ref="A109:G113"/>
    <mergeCell ref="A1:G1"/>
    <mergeCell ref="C2:G2"/>
    <mergeCell ref="C3:G3"/>
    <mergeCell ref="C4:G4"/>
    <mergeCell ref="C75:G75"/>
    <mergeCell ref="A108:C108"/>
  </mergeCells>
  <pageMargins left="0.39370078740157499" right="0.19685039370078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Kulatý</dc:creator>
  <cp:lastModifiedBy>Bigazová Klára Ing.</cp:lastModifiedBy>
  <cp:lastPrinted>2014-02-28T09:52:57Z</cp:lastPrinted>
  <dcterms:created xsi:type="dcterms:W3CDTF">2009-04-08T07:15:50Z</dcterms:created>
  <dcterms:modified xsi:type="dcterms:W3CDTF">2025-06-19T13:51:23Z</dcterms:modified>
</cp:coreProperties>
</file>