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827"/>
  <workbookPr/>
  <mc:AlternateContent xmlns:mc="http://schemas.openxmlformats.org/markup-compatibility/2006">
    <mc:Choice Requires="x15">
      <x15ac:absPath xmlns:x15ac="http://schemas.microsoft.com/office/spreadsheetml/2010/11/ac" url="C:\Users\Kodl\Documents\já\škulavíkv 2025 - sedlo\"/>
    </mc:Choice>
  </mc:AlternateContent>
  <xr:revisionPtr revIDLastSave="0" documentId="13_ncr:1_{6819271D-E7CF-4D07-AD68-462F43D58A1D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Krycí List" sheetId="1" r:id="rId1"/>
    <sheet name="Rekapitulace" sheetId="3" r:id="rId2"/>
    <sheet name="Zakázka" sheetId="4" r:id="rId3"/>
    <sheet name="Figury" sheetId="5" r:id="rId4"/>
  </sheets>
  <definedNames>
    <definedName name="__08F21C13_4762_4D33_8AE4_8E20A428EBE8_FIGURE__">Figury!#REF!</definedName>
    <definedName name="__08F21C13_4762_4D33_8AE4_8E20A428EBE8_ITEM__">Zakázka!$A$10:$Q$12</definedName>
    <definedName name="__08F21C13_4762_4D33_8AE4_8E20A428EBE8_ITEM_GROUP1__">Zakázka!$A$6:$Q$148</definedName>
    <definedName name="__08F21C13_4762_4D33_8AE4_8E20A428EBE8_ITEM_GROUP1_RECAP__">Rekapitulace!$A$6:$F$9</definedName>
    <definedName name="__08F21C13_4762_4D33_8AE4_8E20A428EBE8_ITEM_GROUP2__">Zakázka!$A$7:$Q$147</definedName>
    <definedName name="__08F21C13_4762_4D33_8AE4_8E20A428EBE8_ITEM_GROUP2_RECAP__">Rekapitulace!$A$7:$F$9</definedName>
    <definedName name="__08F21C13_4762_4D33_8AE4_8E20A428EBE8_ITEM_GROUP3__X">Zakázka!$A$8:$Q$81</definedName>
    <definedName name="__08F21C13_4762_4D33_8AE4_8E20A428EBE8_ITEM_GROUP3_RECAP__">Rekapitulace!$A$8:$F$9</definedName>
    <definedName name="__08F21C13_4762_4D33_8AE4_8E20A428EBE8_ITEM_GROUP4__X">Zakázka!$A$9:$Q$20</definedName>
    <definedName name="__08F21C13_4762_4D33_8AE4_8E20A428EBE8_ITEM_GROUP4_RECAP__">Rekapitulace!$A$9:$F$9</definedName>
    <definedName name="__08F21C13_4762_4D33_8AE4_8E20A428EBE8_QBILL__">Zakázka!$F$11:$H$11</definedName>
    <definedName name="__08F21C13_4762_4D33_8AE4_8E20A428EBE8_QBILLFIG__">Figury!#REF!</definedName>
    <definedName name="__08F21C13_4762_4D33_8AE4_8E20A428EBE8_QINDEX__">Zakázka!#REF!</definedName>
    <definedName name="GROUP_ID">Zakázka!$B$6:$B$149</definedName>
    <definedName name="ITEM_PRICES">Zakázka!$J$6:$J$149</definedName>
    <definedName name="_xlnm.Print_Titles" localSheetId="3">Figury!$1:$2</definedName>
    <definedName name="_xlnm.Print_Titles" localSheetId="1">Rekapitulace!$4:$5</definedName>
    <definedName name="_xlnm.Print_Titles" localSheetId="2">Zakázka!$4:$5</definedName>
    <definedName name="_xlnm.Print_Area" localSheetId="3">Figury!$B$1:$E$3</definedName>
    <definedName name="_xlnm.Print_Area" localSheetId="0">'Krycí List'!$C$1:$H$29</definedName>
    <definedName name="_xlnm.Print_Area" localSheetId="1">Rekapitulace!$B$1:$F$28</definedName>
    <definedName name="_xlnm.Print_Area" localSheetId="2">Zakázka!$C$1:$Q$149</definedName>
    <definedName name="VAT_RATES">Zakázka!$O$6:$O$149</definedName>
  </definedNames>
  <calcPr calcId="191029"/>
</workbook>
</file>

<file path=xl/calcChain.xml><?xml version="1.0" encoding="utf-8"?>
<calcChain xmlns="http://schemas.openxmlformats.org/spreadsheetml/2006/main">
  <c r="N146" i="4" l="1"/>
  <c r="L146" i="4"/>
  <c r="J146" i="4"/>
  <c r="N145" i="4"/>
  <c r="L145" i="4"/>
  <c r="J145" i="4"/>
  <c r="P145" i="4" s="1"/>
  <c r="Q145" i="4" s="1"/>
  <c r="N144" i="4"/>
  <c r="L144" i="4"/>
  <c r="J144" i="4"/>
  <c r="P143" i="4"/>
  <c r="Q143" i="4" s="1"/>
  <c r="N143" i="4"/>
  <c r="L143" i="4"/>
  <c r="J143" i="4"/>
  <c r="N142" i="4"/>
  <c r="L142" i="4"/>
  <c r="J142" i="4"/>
  <c r="N140" i="4"/>
  <c r="L140" i="4"/>
  <c r="J140" i="4"/>
  <c r="N139" i="4"/>
  <c r="L139" i="4"/>
  <c r="J139" i="4"/>
  <c r="Q138" i="4"/>
  <c r="P138" i="4"/>
  <c r="N138" i="4"/>
  <c r="L138" i="4"/>
  <c r="J138" i="4"/>
  <c r="N137" i="4"/>
  <c r="L137" i="4"/>
  <c r="J137" i="4"/>
  <c r="P136" i="4"/>
  <c r="Q136" i="4" s="1"/>
  <c r="N136" i="4"/>
  <c r="N132" i="4" s="1"/>
  <c r="L136" i="4"/>
  <c r="J136" i="4"/>
  <c r="Q135" i="4"/>
  <c r="P135" i="4"/>
  <c r="N135" i="4"/>
  <c r="L135" i="4"/>
  <c r="J135" i="4"/>
  <c r="N134" i="4"/>
  <c r="L134" i="4"/>
  <c r="L132" i="4" s="1"/>
  <c r="D20" i="3" s="1"/>
  <c r="J134" i="4"/>
  <c r="N133" i="4"/>
  <c r="L133" i="4"/>
  <c r="J133" i="4"/>
  <c r="P133" i="4" s="1"/>
  <c r="P127" i="4"/>
  <c r="Q127" i="4" s="1"/>
  <c r="N127" i="4"/>
  <c r="L127" i="4"/>
  <c r="J127" i="4"/>
  <c r="N121" i="4"/>
  <c r="L121" i="4"/>
  <c r="J121" i="4"/>
  <c r="Q118" i="4"/>
  <c r="P118" i="4"/>
  <c r="N118" i="4"/>
  <c r="N114" i="4" s="1"/>
  <c r="L118" i="4"/>
  <c r="L114" i="4" s="1"/>
  <c r="D19" i="3" s="1"/>
  <c r="J118" i="4"/>
  <c r="N117" i="4"/>
  <c r="L117" i="4"/>
  <c r="J117" i="4"/>
  <c r="N116" i="4"/>
  <c r="L116" i="4"/>
  <c r="J116" i="4"/>
  <c r="Q115" i="4"/>
  <c r="P115" i="4"/>
  <c r="N115" i="4"/>
  <c r="L115" i="4"/>
  <c r="J115" i="4"/>
  <c r="P109" i="4"/>
  <c r="P108" i="4" s="1"/>
  <c r="E18" i="3" s="1"/>
  <c r="N109" i="4"/>
  <c r="N108" i="4" s="1"/>
  <c r="L109" i="4"/>
  <c r="J109" i="4"/>
  <c r="L108" i="4"/>
  <c r="J108" i="4"/>
  <c r="N106" i="4"/>
  <c r="L106" i="4"/>
  <c r="J106" i="4"/>
  <c r="N105" i="4"/>
  <c r="L105" i="4"/>
  <c r="J105" i="4"/>
  <c r="P104" i="4"/>
  <c r="Q104" i="4" s="1"/>
  <c r="N104" i="4"/>
  <c r="L104" i="4"/>
  <c r="J104" i="4"/>
  <c r="P101" i="4"/>
  <c r="Q101" i="4" s="1"/>
  <c r="N101" i="4"/>
  <c r="L101" i="4"/>
  <c r="J101" i="4"/>
  <c r="N96" i="4"/>
  <c r="L96" i="4"/>
  <c r="J96" i="4"/>
  <c r="Q93" i="4"/>
  <c r="P93" i="4"/>
  <c r="N93" i="4"/>
  <c r="L93" i="4"/>
  <c r="L83" i="4" s="1"/>
  <c r="J93" i="4"/>
  <c r="P90" i="4"/>
  <c r="N90" i="4"/>
  <c r="L90" i="4"/>
  <c r="J90" i="4"/>
  <c r="Q90" i="4" s="1"/>
  <c r="N84" i="4"/>
  <c r="N83" i="4" s="1"/>
  <c r="L84" i="4"/>
  <c r="J84" i="4"/>
  <c r="J83" i="4" s="1"/>
  <c r="P80" i="4"/>
  <c r="P79" i="4" s="1"/>
  <c r="E15" i="3" s="1"/>
  <c r="N80" i="4"/>
  <c r="N79" i="4" s="1"/>
  <c r="L80" i="4"/>
  <c r="J80" i="4"/>
  <c r="L79" i="4"/>
  <c r="J79" i="4"/>
  <c r="N77" i="4"/>
  <c r="L77" i="4"/>
  <c r="L76" i="4" s="1"/>
  <c r="D14" i="3" s="1"/>
  <c r="J77" i="4"/>
  <c r="J76" i="4" s="1"/>
  <c r="C14" i="3" s="1"/>
  <c r="N76" i="4"/>
  <c r="P74" i="4"/>
  <c r="Q74" i="4" s="1"/>
  <c r="N74" i="4"/>
  <c r="N72" i="4" s="1"/>
  <c r="L74" i="4"/>
  <c r="J74" i="4"/>
  <c r="P73" i="4"/>
  <c r="P72" i="4" s="1"/>
  <c r="E13" i="3" s="1"/>
  <c r="N73" i="4"/>
  <c r="L73" i="4"/>
  <c r="J73" i="4"/>
  <c r="J72" i="4" s="1"/>
  <c r="C13" i="3" s="1"/>
  <c r="L72" i="4"/>
  <c r="Q70" i="4"/>
  <c r="P70" i="4"/>
  <c r="N70" i="4"/>
  <c r="N64" i="4" s="1"/>
  <c r="L70" i="4"/>
  <c r="J70" i="4"/>
  <c r="P67" i="4"/>
  <c r="N67" i="4"/>
  <c r="L67" i="4"/>
  <c r="J67" i="4"/>
  <c r="Q67" i="4" s="1"/>
  <c r="N66" i="4"/>
  <c r="L66" i="4"/>
  <c r="J66" i="4"/>
  <c r="N65" i="4"/>
  <c r="L65" i="4"/>
  <c r="L64" i="4" s="1"/>
  <c r="D12" i="3" s="1"/>
  <c r="J65" i="4"/>
  <c r="P65" i="4" s="1"/>
  <c r="P60" i="4"/>
  <c r="Q60" i="4" s="1"/>
  <c r="N60" i="4"/>
  <c r="L60" i="4"/>
  <c r="J60" i="4"/>
  <c r="N57" i="4"/>
  <c r="L57" i="4"/>
  <c r="J57" i="4"/>
  <c r="P57" i="4" s="1"/>
  <c r="Q57" i="4" s="1"/>
  <c r="N54" i="4"/>
  <c r="L54" i="4"/>
  <c r="J54" i="4"/>
  <c r="N51" i="4"/>
  <c r="L51" i="4"/>
  <c r="J51" i="4"/>
  <c r="P50" i="4"/>
  <c r="Q50" i="4" s="1"/>
  <c r="N50" i="4"/>
  <c r="L50" i="4"/>
  <c r="J50" i="4"/>
  <c r="P47" i="4"/>
  <c r="Q47" i="4" s="1"/>
  <c r="N47" i="4"/>
  <c r="L47" i="4"/>
  <c r="J47" i="4"/>
  <c r="N44" i="4"/>
  <c r="L44" i="4"/>
  <c r="J44" i="4"/>
  <c r="Q43" i="4"/>
  <c r="P43" i="4"/>
  <c r="N43" i="4"/>
  <c r="N42" i="4" s="1"/>
  <c r="L43" i="4"/>
  <c r="L42" i="4" s="1"/>
  <c r="D11" i="3" s="1"/>
  <c r="J43" i="4"/>
  <c r="N40" i="4"/>
  <c r="L40" i="4"/>
  <c r="J40" i="4"/>
  <c r="N39" i="4"/>
  <c r="L39" i="4"/>
  <c r="J39" i="4"/>
  <c r="P39" i="4" s="1"/>
  <c r="Q39" i="4" s="1"/>
  <c r="P38" i="4"/>
  <c r="Q38" i="4" s="1"/>
  <c r="N38" i="4"/>
  <c r="L38" i="4"/>
  <c r="J38" i="4"/>
  <c r="P35" i="4"/>
  <c r="Q35" i="4" s="1"/>
  <c r="N35" i="4"/>
  <c r="L35" i="4"/>
  <c r="J35" i="4"/>
  <c r="N34" i="4"/>
  <c r="L34" i="4"/>
  <c r="J34" i="4"/>
  <c r="P34" i="4" s="1"/>
  <c r="Q34" i="4" s="1"/>
  <c r="N31" i="4"/>
  <c r="L31" i="4"/>
  <c r="J31" i="4"/>
  <c r="N28" i="4"/>
  <c r="L28" i="4"/>
  <c r="J28" i="4"/>
  <c r="P27" i="4"/>
  <c r="Q27" i="4" s="1"/>
  <c r="N27" i="4"/>
  <c r="L27" i="4"/>
  <c r="J27" i="4"/>
  <c r="P24" i="4"/>
  <c r="Q24" i="4" s="1"/>
  <c r="N24" i="4"/>
  <c r="L24" i="4"/>
  <c r="J24" i="4"/>
  <c r="N23" i="4"/>
  <c r="L23" i="4"/>
  <c r="J23" i="4"/>
  <c r="Q22" i="4"/>
  <c r="P22" i="4"/>
  <c r="N22" i="4"/>
  <c r="N21" i="4" s="1"/>
  <c r="L22" i="4"/>
  <c r="L21" i="4" s="1"/>
  <c r="D10" i="3" s="1"/>
  <c r="J22" i="4"/>
  <c r="N17" i="4"/>
  <c r="L17" i="4"/>
  <c r="J17" i="4"/>
  <c r="N14" i="4"/>
  <c r="L14" i="4"/>
  <c r="J14" i="4"/>
  <c r="P14" i="4" s="1"/>
  <c r="Q14" i="4" s="1"/>
  <c r="P13" i="4"/>
  <c r="Q13" i="4" s="1"/>
  <c r="N13" i="4"/>
  <c r="L13" i="4"/>
  <c r="L9" i="4" s="1"/>
  <c r="J13" i="4"/>
  <c r="P10" i="4"/>
  <c r="N10" i="4"/>
  <c r="N9" i="4" s="1"/>
  <c r="L10" i="4"/>
  <c r="J10" i="4"/>
  <c r="C23" i="3"/>
  <c r="D21" i="3"/>
  <c r="C21" i="3"/>
  <c r="D18" i="3"/>
  <c r="C18" i="3"/>
  <c r="D15" i="3"/>
  <c r="C15" i="3"/>
  <c r="D13" i="3"/>
  <c r="F28" i="1"/>
  <c r="F27" i="1"/>
  <c r="L11" i="1"/>
  <c r="L10" i="1"/>
  <c r="L9" i="1"/>
  <c r="L8" i="1"/>
  <c r="A6" i="1"/>
  <c r="A3" i="1" a="1"/>
  <c r="A3" i="1" s="1"/>
  <c r="E26" i="1"/>
  <c r="C17" i="3" l="1"/>
  <c r="J82" i="4"/>
  <c r="C16" i="3" s="1"/>
  <c r="Q23" i="4"/>
  <c r="A7" i="1"/>
  <c r="A4" i="1" a="1"/>
  <c r="A4" i="1" s="1"/>
  <c r="A8" i="1" s="1"/>
  <c r="Q31" i="4"/>
  <c r="Q137" i="4"/>
  <c r="Q65" i="4"/>
  <c r="Q54" i="4"/>
  <c r="Q116" i="4"/>
  <c r="Q117" i="4"/>
  <c r="Q114" i="4" s="1"/>
  <c r="F19" i="3" s="1"/>
  <c r="L82" i="4"/>
  <c r="D16" i="3" s="1"/>
  <c r="D17" i="3"/>
  <c r="D9" i="3"/>
  <c r="L8" i="4"/>
  <c r="Q139" i="4"/>
  <c r="Q28" i="4"/>
  <c r="Q133" i="4"/>
  <c r="N82" i="4"/>
  <c r="N8" i="4"/>
  <c r="N7" i="4" s="1"/>
  <c r="N6" i="4" s="1"/>
  <c r="P144" i="4"/>
  <c r="Q73" i="4"/>
  <c r="Q72" i="4" s="1"/>
  <c r="F13" i="3" s="1"/>
  <c r="Q10" i="4"/>
  <c r="Q80" i="4"/>
  <c r="Q79" i="4" s="1"/>
  <c r="F15" i="3" s="1"/>
  <c r="Q109" i="4"/>
  <c r="Q108" i="4" s="1"/>
  <c r="F18" i="3" s="1"/>
  <c r="J132" i="4"/>
  <c r="C20" i="3" s="1"/>
  <c r="P31" i="4"/>
  <c r="P54" i="4"/>
  <c r="J64" i="4"/>
  <c r="C12" i="3" s="1"/>
  <c r="P77" i="4"/>
  <c r="P76" i="4" s="1"/>
  <c r="E14" i="3" s="1"/>
  <c r="P106" i="4"/>
  <c r="Q106" i="4" s="1"/>
  <c r="J114" i="4"/>
  <c r="C19" i="3" s="1"/>
  <c r="P134" i="4"/>
  <c r="P132" i="4" s="1"/>
  <c r="E20" i="3" s="1"/>
  <c r="P17" i="4"/>
  <c r="Q17" i="4" s="1"/>
  <c r="P40" i="4"/>
  <c r="Q40" i="4" s="1"/>
  <c r="P66" i="4"/>
  <c r="Q66" i="4" s="1"/>
  <c r="Q77" i="4"/>
  <c r="Q76" i="4" s="1"/>
  <c r="F14" i="3" s="1"/>
  <c r="P84" i="4"/>
  <c r="P116" i="4"/>
  <c r="P139" i="4"/>
  <c r="J9" i="4"/>
  <c r="Q84" i="4"/>
  <c r="J21" i="4"/>
  <c r="C10" i="3" s="1"/>
  <c r="J42" i="4"/>
  <c r="C11" i="3" s="1"/>
  <c r="P137" i="4"/>
  <c r="P23" i="4"/>
  <c r="P44" i="4"/>
  <c r="P42" i="4" s="1"/>
  <c r="E11" i="3" s="1"/>
  <c r="P96" i="4"/>
  <c r="Q96" i="4" s="1"/>
  <c r="P121" i="4"/>
  <c r="Q121" i="4" s="1"/>
  <c r="P117" i="4"/>
  <c r="P140" i="4"/>
  <c r="Q140" i="4" s="1"/>
  <c r="P28" i="4"/>
  <c r="P51" i="4"/>
  <c r="Q51" i="4" s="1"/>
  <c r="P105" i="4"/>
  <c r="Q105" i="4" s="1"/>
  <c r="P146" i="4"/>
  <c r="Q146" i="4" s="1"/>
  <c r="Q21" i="4" l="1"/>
  <c r="F10" i="3" s="1"/>
  <c r="L7" i="4"/>
  <c r="D8" i="3"/>
  <c r="P21" i="4"/>
  <c r="E10" i="3" s="1"/>
  <c r="Q64" i="4"/>
  <c r="F12" i="3" s="1"/>
  <c r="P9" i="4"/>
  <c r="Q9" i="4"/>
  <c r="P142" i="4"/>
  <c r="E21" i="3" s="1"/>
  <c r="P64" i="4"/>
  <c r="E12" i="3" s="1"/>
  <c r="Q144" i="4"/>
  <c r="Q142" i="4" s="1"/>
  <c r="F21" i="3" s="1"/>
  <c r="Q44" i="4"/>
  <c r="Q42" i="4" s="1"/>
  <c r="F11" i="3" s="1"/>
  <c r="A14" i="1"/>
  <c r="A11" i="1"/>
  <c r="A5" i="1" a="1"/>
  <c r="A5" i="1" s="1"/>
  <c r="A9" i="1" s="1"/>
  <c r="Q83" i="4"/>
  <c r="Q134" i="4"/>
  <c r="C9" i="3"/>
  <c r="J8" i="4"/>
  <c r="P114" i="4"/>
  <c r="E19" i="3" s="1"/>
  <c r="P83" i="4"/>
  <c r="Q132" i="4"/>
  <c r="F20" i="3" s="1"/>
  <c r="A13" i="1"/>
  <c r="A10" i="1"/>
  <c r="B26" i="3"/>
  <c r="B25" i="3"/>
  <c r="C25" i="3"/>
  <c r="C26" i="3"/>
  <c r="C24" i="3" l="1"/>
  <c r="C27" i="3" s="1"/>
  <c r="F9" i="3"/>
  <c r="Q8" i="4"/>
  <c r="C8" i="3"/>
  <c r="J7" i="4"/>
  <c r="P82" i="4"/>
  <c r="E16" i="3" s="1"/>
  <c r="E17" i="3"/>
  <c r="E9" i="3"/>
  <c r="P8" i="4"/>
  <c r="Q82" i="4"/>
  <c r="F16" i="3" s="1"/>
  <c r="F17" i="3"/>
  <c r="A15" i="1"/>
  <c r="A16" i="1" s="1"/>
  <c r="A12" i="1"/>
  <c r="D7" i="3"/>
  <c r="L6" i="4"/>
  <c r="D6" i="3" s="1"/>
  <c r="E27" i="1"/>
  <c r="E28" i="1" l="1"/>
  <c r="P7" i="4"/>
  <c r="E8" i="3"/>
  <c r="C7" i="3"/>
  <c r="J6" i="4"/>
  <c r="C6" i="3" s="1"/>
  <c r="Q7" i="4"/>
  <c r="F8" i="3"/>
  <c r="F7" i="3" l="1"/>
  <c r="Q6" i="4"/>
  <c r="F6" i="3" s="1"/>
  <c r="E7" i="3"/>
  <c r="P6" i="4"/>
  <c r="E6" i="3" s="1"/>
</calcChain>
</file>

<file path=xl/sharedStrings.xml><?xml version="1.0" encoding="utf-8"?>
<sst xmlns="http://schemas.openxmlformats.org/spreadsheetml/2006/main" count="417" uniqueCount="224">
  <si>
    <t>Hodnota</t>
  </si>
  <si>
    <t>Celkem (včetně DPH)</t>
  </si>
  <si>
    <t>Celkem (bez DPH)</t>
  </si>
  <si>
    <t>DPH</t>
  </si>
  <si>
    <t>Popis</t>
  </si>
  <si>
    <t>Poř.</t>
  </si>
  <si>
    <t>Typ</t>
  </si>
  <si>
    <t>Kód</t>
  </si>
  <si>
    <t>MJ</t>
  </si>
  <si>
    <t>Výměra</t>
  </si>
  <si>
    <t>Cena</t>
  </si>
  <si>
    <t>Jedn. hmotn.</t>
  </si>
  <si>
    <t>Hmotnost</t>
  </si>
  <si>
    <t>Jedn. suť</t>
  </si>
  <si>
    <t>Suť</t>
  </si>
  <si>
    <t>Sazba DPH</t>
  </si>
  <si>
    <t>Cena s DPH</t>
  </si>
  <si>
    <t>Výkaz výměr:</t>
  </si>
  <si>
    <t>Figura</t>
  </si>
  <si>
    <t>Výraz</t>
  </si>
  <si>
    <t>Jedn. Cena</t>
  </si>
  <si>
    <t>CENOVÁ NABÍDKA</t>
  </si>
  <si>
    <t>ZAKÁZKA</t>
  </si>
  <si>
    <t>Set Column width to</t>
  </si>
  <si>
    <t>Číslo:</t>
  </si>
  <si>
    <t>Zakázka:</t>
  </si>
  <si>
    <t>Staré Sedlo - Chodník podél III/2099</t>
  </si>
  <si>
    <t>Komentář:</t>
  </si>
  <si>
    <t>FIRMY</t>
  </si>
  <si>
    <t>---:</t>
  </si>
  <si>
    <t>---</t>
  </si>
  <si>
    <t>REALIZAČNÍ TÝM</t>
  </si>
  <si>
    <t>ROZPOČET</t>
  </si>
  <si>
    <t>Celkem (bez DPH):</t>
  </si>
  <si>
    <t>Kč</t>
  </si>
  <si>
    <t>DPH:</t>
  </si>
  <si>
    <t>Celkem včetně DPH:</t>
  </si>
  <si>
    <t>Null</t>
  </si>
  <si>
    <t>Základní rozpočet</t>
  </si>
  <si>
    <t>Null/S</t>
  </si>
  <si>
    <t>S: Stavba</t>
  </si>
  <si>
    <t>Null/S/SO_01</t>
  </si>
  <si>
    <t>SO_01: Komunikace</t>
  </si>
  <si>
    <t>Null/S/SO_01/001</t>
  </si>
  <si>
    <t>001: Zemní práce</t>
  </si>
  <si>
    <t>Null/S/SO_01/005</t>
  </si>
  <si>
    <t>005: Komunikace</t>
  </si>
  <si>
    <t>Null/S/SO_01/009</t>
  </si>
  <si>
    <t>009: Ostatní konstrukce a práce</t>
  </si>
  <si>
    <t>Null/S/SO_01/099</t>
  </si>
  <si>
    <t>099: Přesun hmot HSV</t>
  </si>
  <si>
    <t>Null/S/SO_01/V03</t>
  </si>
  <si>
    <t>V03: Zařízení staveniště</t>
  </si>
  <si>
    <t>Null/S/SO_01/V04</t>
  </si>
  <si>
    <t>V04: Inženýrská činnost</t>
  </si>
  <si>
    <t>Null/S/SO_01/V09</t>
  </si>
  <si>
    <t>V09: Ostatní náklady</t>
  </si>
  <si>
    <t>Null/S/SO_02</t>
  </si>
  <si>
    <t>SO_02: Kanalizace</t>
  </si>
  <si>
    <t>Null/S/SO_02/001</t>
  </si>
  <si>
    <t>Null/S/SO_02/004</t>
  </si>
  <si>
    <t>004: Vodorovné konstrukce</t>
  </si>
  <si>
    <t>Null/S/SO_02/008</t>
  </si>
  <si>
    <t>008: Vedení dálková a přípojná</t>
  </si>
  <si>
    <t>Null/S/SO_02/009</t>
  </si>
  <si>
    <t>Null/S/SO_02/099</t>
  </si>
  <si>
    <t>Staré Sedlo - Chodník podél III/2099 - Nabídka</t>
  </si>
  <si>
    <t xml:space="preserve"> </t>
  </si>
  <si>
    <t>Dodatek</t>
  </si>
  <si>
    <t>Stavba</t>
  </si>
  <si>
    <t>Objekt</t>
  </si>
  <si>
    <t>Oddíl</t>
  </si>
  <si>
    <t>SP</t>
  </si>
  <si>
    <t>113107442</t>
  </si>
  <si>
    <t>Odstranění podkladu živičných tl přes 50 do 100 mm při překopech strojně pl do 15 m2</t>
  </si>
  <si>
    <t>m2</t>
  </si>
  <si>
    <t>795*0,25</t>
  </si>
  <si>
    <t>122351105</t>
  </si>
  <si>
    <t>Odkopávky a prokopávky nezapažené v hornině třídy těžitelnosti II skupiny 4 objem do 1000 m3 strojně</t>
  </si>
  <si>
    <t>m3</t>
  </si>
  <si>
    <t>162701105</t>
  </si>
  <si>
    <t>Vodorovné přemístění do 10000 m výkopku/sypaniny z horniny tř. 1 až 4</t>
  </si>
  <si>
    <t>odvoz přebytečného výkopku na skládku; 202,8/2</t>
  </si>
  <si>
    <t>997221855</t>
  </si>
  <si>
    <t>Poplatek za uložení na skládce (skládkovné) zeminy a kameniva kód odpadu 170 504</t>
  </si>
  <si>
    <t>t</t>
  </si>
  <si>
    <t>1031*1,8</t>
  </si>
  <si>
    <t>564861111</t>
  </si>
  <si>
    <t>Podklad ze štěrkodrtě ŠD plochy přes 100 m2 tl 200 mm</t>
  </si>
  <si>
    <t>564962112</t>
  </si>
  <si>
    <t>Podklad z mechanicky zpevněného kameniva MZK tl 210 mm</t>
  </si>
  <si>
    <t>567123114</t>
  </si>
  <si>
    <t>Podklad ze směsi stmelené cementem SC C 5/6 (KSC II) tl 150 mm</t>
  </si>
  <si>
    <t>198,75</t>
  </si>
  <si>
    <t>596211211</t>
  </si>
  <si>
    <t>Kladení zámkové dlažby komunikací pro pěší ručně tl 80 mm skupiny A pl přes 50 do 100 m2</t>
  </si>
  <si>
    <t>H</t>
  </si>
  <si>
    <t>59245013</t>
  </si>
  <si>
    <t>dlažba zámková betonová tvaru I 200x165mm tl 80mm přírodní</t>
  </si>
  <si>
    <t>25,61+21,08+70,45+16,11+130,12+46,21+26,26+18+10,68+18,82+35,19+35,99+62,27+20,34+37,79+9,74+35,51+14,21+51,39+19,11+98,22+19,70+57,14+14,84+56,14+28,9+133,37+3,03+8,66+44,05+13,22+49,07+40,24+15,09+38,19+19,91+185,63+19,23+14,05+85,78+19,87+71,64+128,42+6,11</t>
  </si>
  <si>
    <t>B</t>
  </si>
  <si>
    <t>X-2896</t>
  </si>
  <si>
    <t>dlažba zámková tl.80mm barevné - pro nevidomé</t>
  </si>
  <si>
    <t>1,63+1,01+3+3,43+3,65+3,65+0,81+3,65+3,66+5,64+3,66+2,99+3,65+2,55+2,55+3,66+3,66+3,66+3,66+3,66+3,6+3,69</t>
  </si>
  <si>
    <t>573111111</t>
  </si>
  <si>
    <t>Postřik živičný infiltrační s posypem z asfaltu množství 0,60 kg/m2</t>
  </si>
  <si>
    <t>577145132</t>
  </si>
  <si>
    <t>Asfaltový beton vrstva ložní ACL 16 (ABH) tl 50 mm š do 3 m z modifikovaného asfaltu</t>
  </si>
  <si>
    <t>0,25*795</t>
  </si>
  <si>
    <t>573211107</t>
  </si>
  <si>
    <t>Postřik živičný spojovací z asfaltu v množství 0,30 kg/m2</t>
  </si>
  <si>
    <t>577145131</t>
  </si>
  <si>
    <t>Asfaltový beton vrstva obrusná ACO 16 (ABH) tl 50 mm š do 3 m z modifikovaného asfaltu</t>
  </si>
  <si>
    <t>599141111</t>
  </si>
  <si>
    <t>Vyplnění spár mezi silničními dílci živičnou zálivkou</t>
  </si>
  <si>
    <t>m</t>
  </si>
  <si>
    <t>SUB</t>
  </si>
  <si>
    <t>X2411</t>
  </si>
  <si>
    <t>Demontáž, přesun a složení stávajících kamenných obrubníků</t>
  </si>
  <si>
    <t>bm</t>
  </si>
  <si>
    <t>919735112</t>
  </si>
  <si>
    <t>Řezání stávajícího živičného krytu hl přes 50 do 100 mm</t>
  </si>
  <si>
    <t>pro napojení na stávající komunikaci; 85+110+96</t>
  </si>
  <si>
    <t>916131213</t>
  </si>
  <si>
    <t>Osazení silničního obrubníku betonového stojatého s boční opěrou do lože z betonu prostého</t>
  </si>
  <si>
    <t>8+85+11+110+7,5+96</t>
  </si>
  <si>
    <t>59217034</t>
  </si>
  <si>
    <t>obrubník silniční betonový 1000x150x300mm</t>
  </si>
  <si>
    <t>916231213</t>
  </si>
  <si>
    <t>Osazení chodníkového obrubníku betonového stojatého s boční opěrou do lože z betonu prostého</t>
  </si>
  <si>
    <t>4+5</t>
  </si>
  <si>
    <t>59217017</t>
  </si>
  <si>
    <t>obrubník betonový chodníkový 1000x100x250mm</t>
  </si>
  <si>
    <t>9*1,03</t>
  </si>
  <si>
    <t>916331112</t>
  </si>
  <si>
    <t>Osazení zahradního obrubníku betonového do lože z betonu s boční opěrou</t>
  </si>
  <si>
    <t>25+49,5+22,5+72+52+47,5+52</t>
  </si>
  <si>
    <t>59217036</t>
  </si>
  <si>
    <t>obrubník parkový betonový 500x80x250mm přírodní</t>
  </si>
  <si>
    <t>320,5*2*1,03</t>
  </si>
  <si>
    <t>998223011</t>
  </si>
  <si>
    <t>Přesun hmot pro pozemní komunikace s krytem dlážděným</t>
  </si>
  <si>
    <t>997006512</t>
  </si>
  <si>
    <t>Vodorovné doprava suti s naložením a složením na skládku přes 100 m do 1 km</t>
  </si>
  <si>
    <t>997006519</t>
  </si>
  <si>
    <t>Příplatek k vodorovnému přemístění suti na skládku ZKD 1 km přes 1 km</t>
  </si>
  <si>
    <t>201,315*5</t>
  </si>
  <si>
    <t>997221845</t>
  </si>
  <si>
    <t>Poplatek za uložení na skládce (skládkovné) odpadu asfaltového bez dehtu kód odpadu 170 302</t>
  </si>
  <si>
    <t>ON</t>
  </si>
  <si>
    <t>030001000</t>
  </si>
  <si>
    <t>Zařízení staveniště</t>
  </si>
  <si>
    <t>…</t>
  </si>
  <si>
    <t>034303000</t>
  </si>
  <si>
    <t>Dopravní značení na staveništi</t>
  </si>
  <si>
    <t>043154000</t>
  </si>
  <si>
    <t>Zkoušky hutnicí</t>
  </si>
  <si>
    <t>090001000</t>
  </si>
  <si>
    <t>Ostatní náklady, geodetické práce</t>
  </si>
  <si>
    <t>132351102</t>
  </si>
  <si>
    <t>Hloubení rýh nezapažených š do 800 mm v hornině třídy těžitelnosti II skupiny 4 objem do 50 m3 strojně</t>
  </si>
  <si>
    <t>8*1*1*1</t>
  </si>
  <si>
    <t>3*1*1*1</t>
  </si>
  <si>
    <t>53,5*1*0,6</t>
  </si>
  <si>
    <t>26*1*0,6</t>
  </si>
  <si>
    <t>58,7*0,5</t>
  </si>
  <si>
    <t>29,35*1,8</t>
  </si>
  <si>
    <t>175101101</t>
  </si>
  <si>
    <t>Obsypání potrubí bez prohození sypaniny z hornin tř. 1 až 4 uloženým do 3 m od kraje výkopu</t>
  </si>
  <si>
    <t>53,5*0,6*0,5</t>
  </si>
  <si>
    <t>11*0,5</t>
  </si>
  <si>
    <t>26*0,6*0,5</t>
  </si>
  <si>
    <t>174101101</t>
  </si>
  <si>
    <t>Zásyp jam, šachet rýh nebo kolem objektů sypaninou se zhutněním</t>
  </si>
  <si>
    <t>11*0,5+53,5*0,6*0,5+26*0,5*0,6</t>
  </si>
  <si>
    <t>181411131</t>
  </si>
  <si>
    <t>Založení parkového trávníku výsevem pl do 1000 m2 v rovině a ve svahu do 1:5</t>
  </si>
  <si>
    <t>00572410</t>
  </si>
  <si>
    <t>osivo směs travní parková</t>
  </si>
  <si>
    <t>kg</t>
  </si>
  <si>
    <t>182251101</t>
  </si>
  <si>
    <t>Svahování násypů strojně</t>
  </si>
  <si>
    <t>451572111</t>
  </si>
  <si>
    <t>Lože pod potrubí otevřený výkop z kameniva drobného těženého</t>
  </si>
  <si>
    <t>(53,5+26,5)*0,6*0,1</t>
  </si>
  <si>
    <t>11*0,1*1*1</t>
  </si>
  <si>
    <t>871370410</t>
  </si>
  <si>
    <t>Montáž kanalizačního potrubí korugovaného SN 10 z polypropylenu DN 300</t>
  </si>
  <si>
    <t>28615001R</t>
  </si>
  <si>
    <t>trubka kanalizační  PP DIN UR-2 DN 300x2000 mm SN10</t>
  </si>
  <si>
    <t>871350410</t>
  </si>
  <si>
    <t>Montáž kanalizačního potrubí korugovaného SN 10 z polypropylenu DN 150</t>
  </si>
  <si>
    <t>28615001</t>
  </si>
  <si>
    <t>trubka kanalizační  PP DIN UR-2 DN 150x2000 mm SN10</t>
  </si>
  <si>
    <t>26</t>
  </si>
  <si>
    <t>X-28911</t>
  </si>
  <si>
    <t>Kanalizační šachta/vpusť dle PD dodávka + montáž</t>
  </si>
  <si>
    <t>kus</t>
  </si>
  <si>
    <t>8</t>
  </si>
  <si>
    <t>UV1 až UV8</t>
  </si>
  <si>
    <t>3</t>
  </si>
  <si>
    <t>š3 až š5</t>
  </si>
  <si>
    <t>X-28912</t>
  </si>
  <si>
    <t>Prahová vpusť dle PD dodávka + montáž</t>
  </si>
  <si>
    <t>PV1 až PV7</t>
  </si>
  <si>
    <t>36</t>
  </si>
  <si>
    <t>810391811</t>
  </si>
  <si>
    <t>Bourání stávajícího potrubí z betonu DN přes 200 do 400</t>
  </si>
  <si>
    <t>X2415</t>
  </si>
  <si>
    <t>Vybourání stávajícího betonového žlabu</t>
  </si>
  <si>
    <t>X-2898</t>
  </si>
  <si>
    <t>vVybourání stávajícího čela propustku</t>
  </si>
  <si>
    <t>X-28910</t>
  </si>
  <si>
    <t>Výustní objekt - upravení a obložení kamennou rovnaninou do betonu C20/25-100mm</t>
  </si>
  <si>
    <t>X2412</t>
  </si>
  <si>
    <t>Stávající šachty - vyčištění, vyspravení, výšková úprava, nový poklop dle TZ</t>
  </si>
  <si>
    <t>935112111</t>
  </si>
  <si>
    <t>Osazení příkopového žlabu do betonu tl 100 mm z betonových tvárnic š 500 mm</t>
  </si>
  <si>
    <t>X2413</t>
  </si>
  <si>
    <t>Betonová žlabovka</t>
  </si>
  <si>
    <t>X2416</t>
  </si>
  <si>
    <t>Odstranění a likvidace ocelového svařence</t>
  </si>
  <si>
    <t>997221861</t>
  </si>
  <si>
    <t>Poplatek za uložení na recyklační skládce (skládkovné) stavebního odpadu z prostého betonu pod kódem 17 01 01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</si>
</sst>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(#,##0_);[Red]\-\ #,##0_);&quot;–&quot;??;_(@_)"/>
    <numFmt numFmtId="165" formatCode="_(#,##0.00_);[Red]\-\ #,##0.00_);&quot;–&quot;??;_(@_)"/>
    <numFmt numFmtId="169" formatCode="_(#,##0.000_);[Red]\-\ #,##0.000_);&quot;–&quot;??;_(@_)"/>
  </numFmts>
  <fonts count="24" x14ac:knownFonts="1">
    <font>
      <sz val="10"/>
      <color theme="1"/>
      <name val="Arial"/>
      <family val="2"/>
      <charset val="238"/>
    </font>
    <font>
      <b/>
      <sz val="12"/>
      <color rgb="FF000000"/>
      <name val="Arial"/>
      <family val="2"/>
      <charset val="238"/>
    </font>
    <font>
      <sz val="10"/>
      <color rgb="FF000000"/>
      <name val="Arial"/>
      <family val="2"/>
      <charset val="238"/>
    </font>
    <font>
      <sz val="10"/>
      <color rgb="FFC00000"/>
      <name val="Arial"/>
      <family val="2"/>
      <charset val="238"/>
    </font>
    <font>
      <sz val="10"/>
      <color rgb="FF0070C0"/>
      <name val="Arial"/>
      <family val="2"/>
      <charset val="238"/>
    </font>
    <font>
      <b/>
      <sz val="10"/>
      <color rgb="FF000000"/>
      <name val="Arial"/>
      <family val="2"/>
      <charset val="238"/>
    </font>
    <font>
      <sz val="6"/>
      <color theme="1"/>
      <name val="Arial"/>
      <family val="2"/>
      <charset val="238"/>
    </font>
    <font>
      <b/>
      <sz val="8"/>
      <color rgb="FF000000"/>
      <name val="Arial"/>
      <family val="2"/>
      <charset val="238"/>
    </font>
    <font>
      <sz val="6"/>
      <color rgb="FFC00000"/>
      <name val="Arial"/>
      <family val="2"/>
      <charset val="238"/>
    </font>
    <font>
      <sz val="6"/>
      <color rgb="FF777777"/>
      <name val="Arial"/>
      <family val="2"/>
      <charset val="238"/>
    </font>
    <font>
      <sz val="6"/>
      <color rgb="FF0070C0"/>
      <name val="Arial"/>
      <family val="2"/>
      <charset val="238"/>
    </font>
    <font>
      <b/>
      <i/>
      <sz val="9"/>
      <color rgb="FF000000"/>
      <name val="Arial"/>
      <family val="2"/>
      <charset val="238"/>
    </font>
    <font>
      <b/>
      <sz val="9"/>
      <color rgb="FF000000"/>
      <name val="Arial"/>
      <family val="2"/>
      <charset val="238"/>
    </font>
    <font>
      <b/>
      <i/>
      <sz val="8"/>
      <color rgb="FF000000"/>
      <name val="Arial"/>
      <family val="2"/>
      <charset val="238"/>
    </font>
    <font>
      <sz val="8"/>
      <color rgb="FF000000"/>
      <name val="Arial"/>
      <family val="2"/>
      <charset val="238"/>
    </font>
    <font>
      <sz val="6"/>
      <color rgb="FF000000"/>
      <name val="Arial"/>
      <family val="2"/>
      <charset val="238"/>
    </font>
    <font>
      <sz val="7"/>
      <color rgb="FF008000"/>
      <name val="Arial"/>
      <family val="2"/>
      <charset val="238"/>
    </font>
    <font>
      <sz val="12"/>
      <color rgb="FF000000"/>
      <name val="Arial"/>
      <family val="2"/>
      <charset val="238"/>
    </font>
    <font>
      <sz val="12"/>
      <color theme="1"/>
      <name val="Arial"/>
      <family val="2"/>
      <charset val="238"/>
    </font>
    <font>
      <sz val="8"/>
      <color theme="1"/>
      <name val="Arial"/>
      <family val="2"/>
      <charset val="238"/>
    </font>
    <font>
      <b/>
      <sz val="13"/>
      <color theme="1"/>
      <name val="Arial"/>
      <family val="2"/>
      <charset val="238"/>
    </font>
    <font>
      <sz val="13"/>
      <color theme="1"/>
      <name val="Arial"/>
      <family val="2"/>
      <charset val="238"/>
    </font>
    <font>
      <sz val="6"/>
      <color rgb="FFFF0000"/>
      <name val="Arial"/>
      <family val="2"/>
      <charset val="238"/>
    </font>
    <font>
      <sz val="12"/>
      <color rgb="FFC00000"/>
      <name val="Arial"/>
      <family val="2"/>
      <charset val="238"/>
    </font>
  </fonts>
  <fills count="4">
    <fill>
      <patternFill patternType="none"/>
    </fill>
    <fill>
      <patternFill patternType="gray125"/>
    </fill>
    <fill>
      <patternFill patternType="solid">
        <fgColor rgb="FFFFFF00"/>
        <bgColor auto="1"/>
      </patternFill>
    </fill>
    <fill>
      <patternFill patternType="solid">
        <fgColor rgb="FFDDDDDD"/>
        <bgColor auto="1"/>
      </patternFill>
    </fill>
  </fills>
  <borders count="5">
    <border>
      <left/>
      <right/>
      <top/>
      <bottom/>
      <diagonal/>
    </border>
    <border>
      <left/>
      <right/>
      <top/>
      <bottom style="thin">
        <color rgb="FFDB303B"/>
      </bottom>
      <diagonal/>
    </border>
    <border>
      <left/>
      <right/>
      <top style="hair">
        <color rgb="FF000000"/>
      </top>
      <bottom style="hair">
        <color rgb="FF000000"/>
      </bottom>
      <diagonal/>
    </border>
    <border>
      <left style="hair">
        <color rgb="FF000000"/>
      </left>
      <right/>
      <top style="hair">
        <color rgb="FF000000"/>
      </top>
      <bottom style="hair">
        <color rgb="FF000000"/>
      </bottom>
      <diagonal/>
    </border>
    <border>
      <left/>
      <right/>
      <top/>
      <bottom style="medium">
        <color rgb="FFDB303B"/>
      </bottom>
      <diagonal/>
    </border>
  </borders>
  <cellStyleXfs count="1">
    <xf numFmtId="0" fontId="0" fillId="0" borderId="0"/>
  </cellStyleXfs>
  <cellXfs count="145">
    <xf numFmtId="0" fontId="0" fillId="0" borderId="0" xfId="0"/>
    <xf numFmtId="0" fontId="2" fillId="0" borderId="0" xfId="0" applyFont="1"/>
    <xf numFmtId="0" fontId="6" fillId="0" borderId="0" xfId="0" applyFont="1"/>
    <xf numFmtId="0" fontId="6" fillId="0" borderId="0" xfId="0" applyFont="1" applyAlignment="1">
      <alignment horizontal="center"/>
    </xf>
    <xf numFmtId="0" fontId="7" fillId="0" borderId="1" xfId="0" applyFont="1" applyBorder="1" applyAlignment="1">
      <alignment horizontal="center"/>
    </xf>
    <xf numFmtId="0" fontId="5" fillId="0" borderId="0" xfId="0" applyFont="1"/>
    <xf numFmtId="0" fontId="8" fillId="0" borderId="0" xfId="0" applyFont="1"/>
    <xf numFmtId="0" fontId="8" fillId="0" borderId="0" xfId="0" applyFont="1" applyAlignment="1">
      <alignment horizontal="left"/>
    </xf>
    <xf numFmtId="0" fontId="9" fillId="0" borderId="0" xfId="0" applyFont="1"/>
    <xf numFmtId="0" fontId="10" fillId="0" borderId="0" xfId="0" applyFont="1"/>
    <xf numFmtId="0" fontId="6" fillId="0" borderId="0" xfId="0" applyFont="1" applyAlignment="1">
      <alignment horizontal="right" vertical="top"/>
    </xf>
    <xf numFmtId="0" fontId="6" fillId="0" borderId="0" xfId="0" applyFont="1" applyAlignment="1">
      <alignment horizontal="center" vertical="top"/>
    </xf>
    <xf numFmtId="0" fontId="6" fillId="3" borderId="0" xfId="0" applyFont="1" applyFill="1"/>
    <xf numFmtId="0" fontId="14" fillId="0" borderId="0" xfId="0" applyFont="1"/>
    <xf numFmtId="0" fontId="17" fillId="0" borderId="0" xfId="0" applyFont="1"/>
    <xf numFmtId="0" fontId="18" fillId="0" borderId="0" xfId="0" applyFont="1"/>
    <xf numFmtId="0" fontId="19" fillId="0" borderId="0" xfId="0" applyFont="1"/>
    <xf numFmtId="0" fontId="19" fillId="0" borderId="0" xfId="0" applyFont="1" applyAlignment="1">
      <alignment shrinkToFit="1"/>
    </xf>
    <xf numFmtId="0" fontId="0" fillId="0" borderId="4" xfId="0" applyBorder="1"/>
    <xf numFmtId="0" fontId="6" fillId="0" borderId="4" xfId="0" applyFont="1" applyBorder="1"/>
    <xf numFmtId="0" fontId="22" fillId="0" borderId="0" xfId="0" applyFont="1" applyAlignment="1">
      <alignment horizontal="center"/>
    </xf>
    <xf numFmtId="0" fontId="15" fillId="0" borderId="0" xfId="0" applyFont="1"/>
    <xf numFmtId="0" fontId="1" fillId="0" borderId="0" xfId="0" applyFont="1" applyAlignment="1">
      <alignment horizontal="center" vertical="top"/>
    </xf>
    <xf numFmtId="0" fontId="17" fillId="0" borderId="0" xfId="0" applyFont="1" applyAlignment="1">
      <alignment horizontal="center" vertical="top"/>
    </xf>
    <xf numFmtId="0" fontId="23" fillId="0" borderId="0" xfId="0" applyFont="1"/>
    <xf numFmtId="0" fontId="23" fillId="2" borderId="0" xfId="0" applyFont="1" applyFill="1" applyAlignment="1">
      <alignment horizontal="center"/>
    </xf>
    <xf numFmtId="0" fontId="8" fillId="2" borderId="0" xfId="0" applyFont="1" applyFill="1" applyAlignment="1">
      <alignment horizontal="center"/>
    </xf>
    <xf numFmtId="0" fontId="5" fillId="0" borderId="0" xfId="0" applyFont="1" applyAlignment="1">
      <alignment horizontal="right" vertical="top"/>
    </xf>
    <xf numFmtId="0" fontId="0" fillId="0" borderId="0" xfId="0" applyAlignment="1">
      <alignment vertical="top" wrapText="1"/>
    </xf>
    <xf numFmtId="0" fontId="3" fillId="0" borderId="0" xfId="0" applyFont="1"/>
    <xf numFmtId="0" fontId="15" fillId="0" borderId="1" xfId="0" applyFont="1" applyBorder="1"/>
    <xf numFmtId="0" fontId="2" fillId="0" borderId="0" xfId="0" applyFont="1" applyAlignment="1">
      <alignment vertical="top"/>
    </xf>
    <xf numFmtId="0" fontId="17" fillId="0" borderId="0" xfId="0" applyFont="1" applyAlignment="1">
      <alignment horizontal="left"/>
    </xf>
    <xf numFmtId="0" fontId="15" fillId="0" borderId="0" xfId="0" applyFont="1" applyAlignment="1">
      <alignment horizontal="left"/>
    </xf>
    <xf numFmtId="164" fontId="5" fillId="0" borderId="0" xfId="0" applyNumberFormat="1" applyFont="1" applyAlignment="1">
      <alignment vertical="top"/>
    </xf>
    <xf numFmtId="0" fontId="4" fillId="0" borderId="0" xfId="0" applyFont="1"/>
    <xf numFmtId="164" fontId="2" fillId="0" borderId="0" xfId="0" applyNumberFormat="1" applyFont="1" applyAlignment="1">
      <alignment vertical="top"/>
    </xf>
    <xf numFmtId="0" fontId="3" fillId="2" borderId="0" xfId="0" applyFont="1" applyFill="1" applyAlignment="1">
      <alignment horizontal="center"/>
    </xf>
    <xf numFmtId="0" fontId="15" fillId="0" borderId="4" xfId="0" applyFont="1" applyBorder="1"/>
    <xf numFmtId="49" fontId="6" fillId="0" borderId="0" xfId="0" applyNumberFormat="1" applyFont="1"/>
    <xf numFmtId="49" fontId="6" fillId="0" borderId="1" xfId="0" applyNumberFormat="1" applyFont="1" applyBorder="1"/>
    <xf numFmtId="49" fontId="6" fillId="0" borderId="0" xfId="0" applyNumberFormat="1" applyFont="1" applyAlignment="1">
      <alignment horizontal="left" vertical="top"/>
    </xf>
    <xf numFmtId="164" fontId="6" fillId="0" borderId="0" xfId="0" applyNumberFormat="1" applyFont="1"/>
    <xf numFmtId="164" fontId="6" fillId="0" borderId="0" xfId="0" applyNumberFormat="1" applyFont="1" applyAlignment="1">
      <alignment horizontal="right" vertical="top"/>
    </xf>
    <xf numFmtId="164" fontId="6" fillId="0" borderId="1" xfId="0" applyNumberFormat="1" applyFont="1" applyBorder="1"/>
    <xf numFmtId="169" fontId="6" fillId="0" borderId="0" xfId="0" applyNumberFormat="1" applyFont="1"/>
    <xf numFmtId="169" fontId="10" fillId="0" borderId="0" xfId="0" applyNumberFormat="1" applyFont="1"/>
    <xf numFmtId="169" fontId="6" fillId="0" borderId="0" xfId="0" applyNumberFormat="1" applyFont="1" applyAlignment="1">
      <alignment horizontal="right" vertical="top"/>
    </xf>
    <xf numFmtId="169" fontId="6" fillId="0" borderId="1" xfId="0" applyNumberFormat="1" applyFont="1" applyBorder="1"/>
    <xf numFmtId="164" fontId="10" fillId="0" borderId="0" xfId="0" applyNumberFormat="1" applyFont="1"/>
    <xf numFmtId="49" fontId="7" fillId="0" borderId="1" xfId="0" applyNumberFormat="1" applyFont="1" applyBorder="1" applyAlignment="1">
      <alignment horizontal="center"/>
    </xf>
    <xf numFmtId="164" fontId="7" fillId="0" borderId="1" xfId="0" applyNumberFormat="1" applyFont="1" applyBorder="1" applyAlignment="1">
      <alignment horizontal="center"/>
    </xf>
    <xf numFmtId="169" fontId="7" fillId="0" borderId="1" xfId="0" applyNumberFormat="1" applyFont="1" applyBorder="1" applyAlignment="1">
      <alignment horizontal="center"/>
    </xf>
    <xf numFmtId="49" fontId="5" fillId="0" borderId="0" xfId="0" applyNumberFormat="1" applyFont="1" applyAlignment="1">
      <alignment horizontal="left" vertical="top"/>
    </xf>
    <xf numFmtId="164" fontId="5" fillId="0" borderId="0" xfId="0" applyNumberFormat="1" applyFont="1" applyAlignment="1">
      <alignment horizontal="right" vertical="top"/>
    </xf>
    <xf numFmtId="169" fontId="5" fillId="0" borderId="0" xfId="0" applyNumberFormat="1" applyFont="1"/>
    <xf numFmtId="164" fontId="5" fillId="0" borderId="0" xfId="0" applyNumberFormat="1" applyFont="1"/>
    <xf numFmtId="49" fontId="2" fillId="0" borderId="0" xfId="0" applyNumberFormat="1" applyFont="1" applyAlignment="1">
      <alignment horizontal="left" vertical="top"/>
    </xf>
    <xf numFmtId="164" fontId="2" fillId="0" borderId="0" xfId="0" applyNumberFormat="1" applyFont="1" applyAlignment="1">
      <alignment horizontal="right" vertical="top"/>
    </xf>
    <xf numFmtId="169" fontId="2" fillId="0" borderId="0" xfId="0" applyNumberFormat="1" applyFont="1"/>
    <xf numFmtId="164" fontId="2" fillId="0" borderId="0" xfId="0" applyNumberFormat="1" applyFont="1"/>
    <xf numFmtId="49" fontId="2" fillId="0" borderId="1" xfId="0" applyNumberFormat="1" applyFont="1" applyBorder="1" applyAlignment="1">
      <alignment horizontal="left" vertical="top"/>
    </xf>
    <xf numFmtId="164" fontId="2" fillId="0" borderId="1" xfId="0" applyNumberFormat="1" applyFont="1" applyBorder="1" applyAlignment="1">
      <alignment horizontal="right" vertical="top"/>
    </xf>
    <xf numFmtId="169" fontId="2" fillId="0" borderId="1" xfId="0" applyNumberFormat="1" applyFont="1" applyBorder="1"/>
    <xf numFmtId="164" fontId="2" fillId="0" borderId="1" xfId="0" applyNumberFormat="1" applyFont="1" applyBorder="1"/>
    <xf numFmtId="0" fontId="12" fillId="0" borderId="0" xfId="0" applyFont="1" applyAlignment="1">
      <alignment horizontal="right" vertical="top"/>
    </xf>
    <xf numFmtId="49" fontId="12" fillId="0" borderId="0" xfId="0" applyNumberFormat="1" applyFont="1" applyAlignment="1">
      <alignment horizontal="left" vertical="top" wrapText="1"/>
    </xf>
    <xf numFmtId="164" fontId="12" fillId="0" borderId="0" xfId="0" applyNumberFormat="1" applyFont="1" applyAlignment="1">
      <alignment horizontal="right" vertical="top"/>
    </xf>
    <xf numFmtId="169" fontId="12" fillId="0" borderId="0" xfId="0" applyNumberFormat="1" applyFont="1" applyAlignment="1">
      <alignment horizontal="right" vertical="top"/>
    </xf>
    <xf numFmtId="0" fontId="11" fillId="0" borderId="0" xfId="0" applyFont="1" applyAlignment="1">
      <alignment horizontal="right" vertical="top"/>
    </xf>
    <xf numFmtId="49" fontId="11" fillId="0" borderId="0" xfId="0" applyNumberFormat="1" applyFont="1" applyAlignment="1">
      <alignment horizontal="left" vertical="top" wrapText="1" indent="1"/>
    </xf>
    <xf numFmtId="164" fontId="11" fillId="0" borderId="0" xfId="0" applyNumberFormat="1" applyFont="1" applyAlignment="1">
      <alignment horizontal="right" vertical="top"/>
    </xf>
    <xf numFmtId="169" fontId="11" fillId="0" borderId="0" xfId="0" applyNumberFormat="1" applyFont="1" applyAlignment="1">
      <alignment horizontal="right" vertical="top"/>
    </xf>
    <xf numFmtId="0" fontId="7" fillId="0" borderId="0" xfId="0" applyFont="1" applyAlignment="1">
      <alignment horizontal="right" vertical="top"/>
    </xf>
    <xf numFmtId="49" fontId="7" fillId="0" borderId="0" xfId="0" applyNumberFormat="1" applyFont="1" applyAlignment="1">
      <alignment horizontal="left" vertical="top" wrapText="1" indent="2"/>
    </xf>
    <xf numFmtId="164" fontId="7" fillId="0" borderId="0" xfId="0" applyNumberFormat="1" applyFont="1" applyAlignment="1">
      <alignment horizontal="right" vertical="top"/>
    </xf>
    <xf numFmtId="169" fontId="7" fillId="0" borderId="0" xfId="0" applyNumberFormat="1" applyFont="1" applyAlignment="1">
      <alignment horizontal="right" vertical="top"/>
    </xf>
    <xf numFmtId="0" fontId="13" fillId="0" borderId="0" xfId="0" applyFont="1" applyAlignment="1">
      <alignment horizontal="right" vertical="top"/>
    </xf>
    <xf numFmtId="49" fontId="13" fillId="0" borderId="0" xfId="0" applyNumberFormat="1" applyFont="1" applyAlignment="1">
      <alignment horizontal="left" vertical="top" wrapText="1" indent="3"/>
    </xf>
    <xf numFmtId="164" fontId="13" fillId="0" borderId="0" xfId="0" applyNumberFormat="1" applyFont="1" applyAlignment="1">
      <alignment horizontal="right" vertical="top"/>
    </xf>
    <xf numFmtId="169" fontId="13" fillId="0" borderId="0" xfId="0" applyNumberFormat="1" applyFont="1" applyAlignment="1">
      <alignment horizontal="right" vertical="top"/>
    </xf>
    <xf numFmtId="1" fontId="6" fillId="0" borderId="0" xfId="0" applyNumberFormat="1" applyFont="1"/>
    <xf numFmtId="1" fontId="8" fillId="0" borderId="0" xfId="0" applyNumberFormat="1" applyFont="1"/>
    <xf numFmtId="1" fontId="6" fillId="0" borderId="0" xfId="0" applyNumberFormat="1" applyFont="1" applyAlignment="1">
      <alignment horizontal="right" vertical="top"/>
    </xf>
    <xf numFmtId="1" fontId="9" fillId="0" borderId="0" xfId="0" applyNumberFormat="1" applyFont="1" applyAlignment="1">
      <alignment horizontal="right" vertical="top"/>
    </xf>
    <xf numFmtId="49" fontId="10" fillId="0" borderId="0" xfId="0" applyNumberFormat="1" applyFont="1"/>
    <xf numFmtId="49" fontId="6" fillId="0" borderId="0" xfId="0" applyNumberFormat="1" applyFont="1" applyAlignment="1">
      <alignment horizontal="center" vertical="top"/>
    </xf>
    <xf numFmtId="49" fontId="10" fillId="0" borderId="0" xfId="0" applyNumberFormat="1" applyFont="1" applyAlignment="1">
      <alignment horizontal="left" vertical="top"/>
    </xf>
    <xf numFmtId="169" fontId="8" fillId="0" borderId="0" xfId="0" applyNumberFormat="1" applyFont="1" applyAlignment="1">
      <alignment horizontal="right" vertical="top"/>
    </xf>
    <xf numFmtId="165" fontId="6" fillId="0" borderId="0" xfId="0" applyNumberFormat="1" applyFont="1"/>
    <xf numFmtId="165" fontId="6" fillId="0" borderId="0" xfId="0" applyNumberFormat="1" applyFont="1" applyAlignment="1">
      <alignment horizontal="right" vertical="top"/>
    </xf>
    <xf numFmtId="1" fontId="7" fillId="0" borderId="1" xfId="0" applyNumberFormat="1" applyFont="1" applyBorder="1" applyAlignment="1">
      <alignment horizontal="center"/>
    </xf>
    <xf numFmtId="165" fontId="7" fillId="0" borderId="1" xfId="0" applyNumberFormat="1" applyFont="1" applyBorder="1" applyAlignment="1">
      <alignment horizontal="center"/>
    </xf>
    <xf numFmtId="1" fontId="12" fillId="0" borderId="0" xfId="0" applyNumberFormat="1" applyFont="1" applyAlignment="1">
      <alignment horizontal="right" vertical="top"/>
    </xf>
    <xf numFmtId="1" fontId="12" fillId="0" borderId="0" xfId="0" applyNumberFormat="1" applyFont="1"/>
    <xf numFmtId="49" fontId="12" fillId="0" borderId="0" xfId="0" applyNumberFormat="1" applyFont="1"/>
    <xf numFmtId="169" fontId="12" fillId="0" borderId="0" xfId="0" applyNumberFormat="1" applyFont="1"/>
    <xf numFmtId="165" fontId="12" fillId="0" borderId="0" xfId="0" applyNumberFormat="1" applyFont="1"/>
    <xf numFmtId="164" fontId="12" fillId="0" borderId="0" xfId="0" applyNumberFormat="1" applyFont="1"/>
    <xf numFmtId="1" fontId="11" fillId="0" borderId="0" xfId="0" applyNumberFormat="1" applyFont="1" applyAlignment="1">
      <alignment horizontal="right" vertical="top"/>
    </xf>
    <xf numFmtId="1" fontId="11" fillId="0" borderId="0" xfId="0" applyNumberFormat="1" applyFont="1"/>
    <xf numFmtId="49" fontId="11" fillId="0" borderId="0" xfId="0" applyNumberFormat="1" applyFont="1"/>
    <xf numFmtId="49" fontId="11" fillId="0" borderId="0" xfId="0" applyNumberFormat="1" applyFont="1" applyAlignment="1">
      <alignment horizontal="left" vertical="top" wrapText="1"/>
    </xf>
    <xf numFmtId="169" fontId="11" fillId="0" borderId="0" xfId="0" applyNumberFormat="1" applyFont="1"/>
    <xf numFmtId="165" fontId="11" fillId="0" borderId="0" xfId="0" applyNumberFormat="1" applyFont="1"/>
    <xf numFmtId="164" fontId="11" fillId="0" borderId="0" xfId="0" applyNumberFormat="1" applyFont="1"/>
    <xf numFmtId="1" fontId="7" fillId="0" borderId="0" xfId="0" applyNumberFormat="1" applyFont="1" applyAlignment="1">
      <alignment horizontal="right" vertical="top"/>
    </xf>
    <xf numFmtId="1" fontId="7" fillId="0" borderId="0" xfId="0" applyNumberFormat="1" applyFont="1"/>
    <xf numFmtId="49" fontId="7" fillId="0" borderId="0" xfId="0" applyNumberFormat="1" applyFont="1"/>
    <xf numFmtId="49" fontId="7" fillId="0" borderId="0" xfId="0" applyNumberFormat="1" applyFont="1" applyAlignment="1">
      <alignment horizontal="left" vertical="top" wrapText="1"/>
    </xf>
    <xf numFmtId="169" fontId="7" fillId="0" borderId="0" xfId="0" applyNumberFormat="1" applyFont="1"/>
    <xf numFmtId="165" fontId="7" fillId="0" borderId="0" xfId="0" applyNumberFormat="1" applyFont="1"/>
    <xf numFmtId="164" fontId="7" fillId="0" borderId="0" xfId="0" applyNumberFormat="1" applyFont="1"/>
    <xf numFmtId="1" fontId="13" fillId="0" borderId="0" xfId="0" applyNumberFormat="1" applyFont="1" applyAlignment="1">
      <alignment horizontal="right" vertical="top"/>
    </xf>
    <xf numFmtId="1" fontId="13" fillId="0" borderId="0" xfId="0" applyNumberFormat="1" applyFont="1"/>
    <xf numFmtId="49" fontId="13" fillId="0" borderId="0" xfId="0" applyNumberFormat="1" applyFont="1"/>
    <xf numFmtId="49" fontId="13" fillId="0" borderId="0" xfId="0" applyNumberFormat="1" applyFont="1" applyAlignment="1">
      <alignment horizontal="left" vertical="top" wrapText="1"/>
    </xf>
    <xf numFmtId="169" fontId="13" fillId="0" borderId="0" xfId="0" applyNumberFormat="1" applyFont="1"/>
    <xf numFmtId="165" fontId="13" fillId="0" borderId="0" xfId="0" applyNumberFormat="1" applyFont="1"/>
    <xf numFmtId="164" fontId="13" fillId="0" borderId="0" xfId="0" applyNumberFormat="1" applyFont="1"/>
    <xf numFmtId="1" fontId="14" fillId="0" borderId="0" xfId="0" applyNumberFormat="1" applyFont="1" applyAlignment="1">
      <alignment horizontal="right" vertical="top"/>
    </xf>
    <xf numFmtId="1" fontId="14" fillId="0" borderId="2" xfId="0" applyNumberFormat="1" applyFont="1" applyBorder="1" applyAlignment="1">
      <alignment horizontal="center" vertical="top"/>
    </xf>
    <xf numFmtId="49" fontId="14" fillId="0" borderId="3" xfId="0" applyNumberFormat="1" applyFont="1" applyBorder="1" applyAlignment="1">
      <alignment horizontal="center" vertical="top"/>
    </xf>
    <xf numFmtId="49" fontId="14" fillId="0" borderId="3" xfId="0" applyNumberFormat="1" applyFont="1" applyBorder="1" applyAlignment="1">
      <alignment horizontal="right" vertical="top"/>
    </xf>
    <xf numFmtId="49" fontId="14" fillId="0" borderId="3" xfId="0" applyNumberFormat="1" applyFont="1" applyBorder="1" applyAlignment="1">
      <alignment horizontal="left" vertical="top" wrapText="1"/>
    </xf>
    <xf numFmtId="169" fontId="14" fillId="0" borderId="3" xfId="0" applyNumberFormat="1" applyFont="1" applyBorder="1" applyAlignment="1">
      <alignment horizontal="right" vertical="top"/>
    </xf>
    <xf numFmtId="165" fontId="14" fillId="0" borderId="3" xfId="0" applyNumberFormat="1" applyFont="1" applyBorder="1" applyAlignment="1" applyProtection="1">
      <alignment horizontal="right" vertical="top"/>
      <protection locked="0"/>
    </xf>
    <xf numFmtId="164" fontId="14" fillId="0" borderId="3" xfId="0" applyNumberFormat="1" applyFont="1" applyBorder="1" applyAlignment="1">
      <alignment horizontal="right" vertical="top"/>
    </xf>
    <xf numFmtId="0" fontId="16" fillId="0" borderId="0" xfId="0" applyFont="1"/>
    <xf numFmtId="1" fontId="16" fillId="0" borderId="0" xfId="0" applyNumberFormat="1" applyFont="1" applyAlignment="1">
      <alignment horizontal="right" vertical="top"/>
    </xf>
    <xf numFmtId="49" fontId="16" fillId="0" borderId="0" xfId="0" applyNumberFormat="1" applyFont="1" applyAlignment="1">
      <alignment horizontal="center" vertical="top"/>
    </xf>
    <xf numFmtId="49" fontId="16" fillId="0" borderId="0" xfId="0" applyNumberFormat="1" applyFont="1" applyAlignment="1">
      <alignment horizontal="left" vertical="top" wrapText="1"/>
    </xf>
    <xf numFmtId="169" fontId="16" fillId="0" borderId="0" xfId="0" applyNumberFormat="1" applyFont="1" applyAlignment="1">
      <alignment horizontal="right" vertical="top"/>
    </xf>
    <xf numFmtId="165" fontId="16" fillId="0" borderId="0" xfId="0" applyNumberFormat="1" applyFont="1" applyAlignment="1">
      <alignment horizontal="right" vertical="top"/>
    </xf>
    <xf numFmtId="164" fontId="16" fillId="0" borderId="0" xfId="0" applyNumberFormat="1" applyFont="1" applyAlignment="1">
      <alignment horizontal="right" vertical="top"/>
    </xf>
    <xf numFmtId="49" fontId="16" fillId="0" borderId="0" xfId="0" applyNumberFormat="1" applyFont="1" applyAlignment="1">
      <alignment horizontal="right" vertical="top"/>
    </xf>
    <xf numFmtId="0" fontId="2" fillId="0" borderId="0" xfId="0" applyFont="1" applyAlignment="1">
      <alignment vertical="top"/>
    </xf>
    <xf numFmtId="0" fontId="0" fillId="0" borderId="0" xfId="0" applyAlignment="1">
      <alignment vertical="top"/>
    </xf>
    <xf numFmtId="0" fontId="1" fillId="0" borderId="0" xfId="0" applyFont="1" applyAlignment="1">
      <alignment horizontal="center"/>
    </xf>
    <xf numFmtId="0" fontId="18" fillId="0" borderId="0" xfId="0" applyFont="1" applyAlignment="1">
      <alignment horizontal="center"/>
    </xf>
    <xf numFmtId="0" fontId="1" fillId="0" borderId="0" xfId="0" applyFont="1" applyAlignment="1">
      <alignment horizontal="center" vertical="top"/>
    </xf>
    <xf numFmtId="0" fontId="2" fillId="0" borderId="0" xfId="0" applyFont="1" applyAlignment="1">
      <alignment vertical="top" wrapText="1"/>
    </xf>
    <xf numFmtId="0" fontId="0" fillId="0" borderId="0" xfId="0" applyAlignment="1">
      <alignment vertical="top" wrapText="1"/>
    </xf>
    <xf numFmtId="0" fontId="20" fillId="0" borderId="0" xfId="0" applyFont="1" applyAlignment="1">
      <alignment horizontal="center" vertical="center" shrinkToFit="1"/>
    </xf>
    <xf numFmtId="0" fontId="21" fillId="0" borderId="0" xfId="0" applyFont="1" applyAlignment="1">
      <alignment shrinkToFit="1"/>
    </xf>
  </cellXfs>
  <cellStyles count="1">
    <cellStyle name="Normální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outlinePr summaryBelow="0" summaryRight="0"/>
    <pageSetUpPr fitToPage="1"/>
  </sheetPr>
  <dimension ref="A1:L44"/>
  <sheetViews>
    <sheetView showGridLines="0" tabSelected="1" topLeftCell="B1" zoomScaleNormal="100" workbookViewId="0">
      <selection activeCell="I36" sqref="I36"/>
    </sheetView>
  </sheetViews>
  <sheetFormatPr defaultColWidth="9.140625" defaultRowHeight="8.25" x14ac:dyDescent="0.15"/>
  <cols>
    <col min="1" max="1" width="9.140625" style="2" hidden="1" customWidth="1"/>
    <col min="2" max="2" width="4.7109375" style="2" customWidth="1"/>
    <col min="3" max="8" width="14.7109375" style="2" customWidth="1"/>
    <col min="9" max="9" width="9.140625" style="2" customWidth="1"/>
    <col min="10" max="11" width="9.140625" style="2"/>
    <col min="12" max="12" width="56" style="2" hidden="1" customWidth="1"/>
    <col min="13" max="16384" width="9.140625" style="2"/>
  </cols>
  <sheetData>
    <row r="1" spans="1:12" ht="11.25" x14ac:dyDescent="0.2">
      <c r="A1" s="8"/>
      <c r="B1" s="8"/>
      <c r="C1" s="16"/>
    </row>
    <row r="2" spans="1:12" ht="11.25" x14ac:dyDescent="0.2">
      <c r="A2" s="12">
        <v>0</v>
      </c>
      <c r="C2" s="16"/>
    </row>
    <row r="3" spans="1:12" ht="11.25" customHeight="1" x14ac:dyDescent="0.2">
      <c r="A3" s="12">
        <f t="array" ref="A3">INDEX(VAT_RATES,MATCH(0,COUNTIF($A$1:A2,VAT_RATES),0))</f>
        <v>21</v>
      </c>
      <c r="C3" s="16"/>
      <c r="D3" s="143" t="s">
        <v>21</v>
      </c>
      <c r="E3" s="144"/>
      <c r="F3" s="144"/>
      <c r="G3" s="144"/>
    </row>
    <row r="4" spans="1:12" ht="11.25" customHeight="1" x14ac:dyDescent="0.2">
      <c r="A4" s="12" t="e">
        <f t="array" ref="A4">INDEX(VAT_RATES,MATCH(0,COUNTIF($A$1:A3,VAT_RATES),0))</f>
        <v>#N/A</v>
      </c>
      <c r="C4" s="17"/>
      <c r="D4" s="144"/>
      <c r="E4" s="144"/>
      <c r="F4" s="144"/>
      <c r="G4" s="144"/>
    </row>
    <row r="5" spans="1:12" ht="12.75" x14ac:dyDescent="0.2">
      <c r="A5" s="12" t="e">
        <f t="array" ref="A5">INDEX(VAT_RATES,MATCH(0,COUNTIF($A$1:A4,VAT_RATES),0))</f>
        <v>#N/A</v>
      </c>
      <c r="C5" s="18"/>
      <c r="D5" s="19"/>
      <c r="E5" s="19"/>
      <c r="F5" s="19"/>
      <c r="G5" s="19"/>
      <c r="H5" s="19"/>
      <c r="L5" s="20"/>
    </row>
    <row r="6" spans="1:12" ht="12.75" customHeight="1" x14ac:dyDescent="0.15">
      <c r="A6" s="12">
        <f>SUMIF(GROUP_ID,"",ITEM_PRICES)</f>
        <v>0</v>
      </c>
      <c r="C6" s="21"/>
      <c r="D6" s="21"/>
      <c r="E6" s="21"/>
      <c r="F6" s="21"/>
      <c r="G6" s="21"/>
      <c r="H6" s="21"/>
      <c r="K6" s="6"/>
      <c r="L6" s="6"/>
    </row>
    <row r="7" spans="1:12" s="14" customFormat="1" ht="15.2" customHeight="1" x14ac:dyDescent="0.2">
      <c r="A7" s="14">
        <f>IF(ISNUMBER($A$3),SUMIF(VAT_RATES,$A$3,ITEM_PRICES),0)</f>
        <v>0</v>
      </c>
      <c r="C7" s="22"/>
      <c r="D7" s="23"/>
      <c r="E7" s="140" t="s">
        <v>22</v>
      </c>
      <c r="F7" s="140"/>
      <c r="G7" s="23"/>
      <c r="H7" s="23"/>
      <c r="I7" s="15"/>
      <c r="J7" s="24"/>
      <c r="K7" s="24"/>
      <c r="L7" s="25" t="s">
        <v>23</v>
      </c>
    </row>
    <row r="8" spans="1:12" x14ac:dyDescent="0.15">
      <c r="A8" s="12">
        <f>IF(ISNUMBER($A$4),SUMIF(VAT_RATES,$A$4,ITEM_PRICES),0)</f>
        <v>0</v>
      </c>
      <c r="C8" s="21"/>
      <c r="D8" s="21"/>
      <c r="E8" s="21"/>
      <c r="F8" s="21"/>
      <c r="G8" s="21"/>
      <c r="H8" s="21"/>
      <c r="K8" s="6"/>
      <c r="L8" s="26">
        <f ca="1">CELL("width",E8)+CELL("width",F8)+CELL("width",G8)+CELL("width",H8)</f>
        <v>56</v>
      </c>
    </row>
    <row r="9" spans="1:12" customFormat="1" ht="12.75" x14ac:dyDescent="0.2">
      <c r="A9">
        <f>IF(ISNUMBER($A$5),SUMIF(VAT_RATES,$A$5,ITEM_PRICES),0)</f>
        <v>0</v>
      </c>
      <c r="C9" s="1"/>
      <c r="D9" s="27" t="s">
        <v>24</v>
      </c>
      <c r="E9" s="141"/>
      <c r="F9" s="142"/>
      <c r="G9" s="142"/>
      <c r="H9" s="142"/>
      <c r="J9" s="29"/>
      <c r="K9" s="29"/>
      <c r="L9" s="28">
        <f>E9</f>
        <v>0</v>
      </c>
    </row>
    <row r="10" spans="1:12" customFormat="1" ht="12.75" x14ac:dyDescent="0.2">
      <c r="A10" t="str">
        <f>IF($A7=0,"","DPH " &amp; $A3 &amp; " % ze základny: " &amp; TEXT($A7,"# ##0"))</f>
        <v/>
      </c>
      <c r="C10" s="1"/>
      <c r="D10" s="27" t="s">
        <v>25</v>
      </c>
      <c r="E10" s="142" t="s">
        <v>26</v>
      </c>
      <c r="F10" s="142"/>
      <c r="G10" s="142"/>
      <c r="H10" s="142"/>
      <c r="J10" s="29"/>
      <c r="K10" s="29"/>
      <c r="L10" s="28" t="str">
        <f>E10</f>
        <v>Staré Sedlo - Chodník podél III/2099</v>
      </c>
    </row>
    <row r="11" spans="1:12" customFormat="1" ht="12.75" x14ac:dyDescent="0.2">
      <c r="A11" t="str">
        <f>IF($A8=0,"","DPH " &amp; $A4 &amp; " % ze základny: " &amp; TEXT($A8,"# ##0"))</f>
        <v/>
      </c>
      <c r="C11" s="1"/>
      <c r="D11" s="27" t="s">
        <v>27</v>
      </c>
      <c r="E11" s="141"/>
      <c r="F11" s="142"/>
      <c r="G11" s="142"/>
      <c r="H11" s="142"/>
      <c r="J11" s="29"/>
      <c r="K11" s="29"/>
      <c r="L11" s="28">
        <f>E11</f>
        <v>0</v>
      </c>
    </row>
    <row r="12" spans="1:12" x14ac:dyDescent="0.15">
      <c r="A12" s="12" t="str">
        <f>IF($A9=0,"","DPH " &amp; $A5 &amp; " % ze základny: " &amp; TEXT($A9,"# ##0"))</f>
        <v/>
      </c>
      <c r="C12" s="30"/>
      <c r="D12" s="30"/>
      <c r="E12" s="30"/>
      <c r="F12" s="30"/>
      <c r="G12" s="30"/>
      <c r="H12" s="30"/>
      <c r="J12" s="6"/>
      <c r="K12" s="6"/>
    </row>
    <row r="13" spans="1:12" x14ac:dyDescent="0.15">
      <c r="A13" s="12" t="str">
        <f>IF($A7=0,"",$A7*$A3/100)</f>
        <v/>
      </c>
      <c r="C13" s="21"/>
      <c r="D13" s="21"/>
      <c r="E13" s="21"/>
      <c r="F13" s="21"/>
      <c r="G13" s="21"/>
      <c r="H13" s="21"/>
      <c r="J13" s="6"/>
      <c r="K13" s="6"/>
    </row>
    <row r="14" spans="1:12" s="15" customFormat="1" ht="15.75" x14ac:dyDescent="0.25">
      <c r="A14" s="15" t="str">
        <f>IF($A8=0,"",$A8*$A4/100)</f>
        <v/>
      </c>
      <c r="C14" s="14"/>
      <c r="D14" s="14"/>
      <c r="E14" s="138" t="s">
        <v>28</v>
      </c>
      <c r="F14" s="139"/>
      <c r="G14" s="14"/>
      <c r="H14" s="14"/>
      <c r="J14" s="24"/>
      <c r="K14" s="24"/>
    </row>
    <row r="15" spans="1:12" x14ac:dyDescent="0.15">
      <c r="A15" s="12" t="str">
        <f>IF($A9=0,"",$A9*$A5/100)</f>
        <v/>
      </c>
      <c r="C15" s="21"/>
      <c r="D15" s="21"/>
      <c r="E15" s="21"/>
      <c r="F15" s="21"/>
      <c r="G15" s="21"/>
      <c r="H15" s="21"/>
      <c r="J15" s="6"/>
      <c r="K15" s="6"/>
    </row>
    <row r="16" spans="1:12" customFormat="1" ht="12.75" x14ac:dyDescent="0.2">
      <c r="A16">
        <f>SUM(A13:A15)</f>
        <v>0</v>
      </c>
      <c r="C16" s="1"/>
      <c r="D16" s="27" t="s">
        <v>29</v>
      </c>
      <c r="E16" s="136" t="s">
        <v>30</v>
      </c>
      <c r="F16" s="137"/>
      <c r="G16" s="137"/>
      <c r="H16" s="137"/>
      <c r="J16" s="29"/>
      <c r="K16" s="29"/>
    </row>
    <row r="17" spans="1:12" x14ac:dyDescent="0.15">
      <c r="A17" s="6"/>
      <c r="B17" s="6"/>
      <c r="C17" s="30"/>
      <c r="D17" s="30"/>
      <c r="E17" s="30"/>
      <c r="F17" s="30"/>
      <c r="G17" s="30"/>
      <c r="H17" s="30"/>
      <c r="J17" s="6"/>
      <c r="K17" s="6"/>
    </row>
    <row r="18" spans="1:12" x14ac:dyDescent="0.15">
      <c r="C18" s="21"/>
      <c r="D18" s="21"/>
      <c r="E18" s="21"/>
      <c r="F18" s="21"/>
      <c r="G18" s="21"/>
      <c r="H18" s="21"/>
      <c r="J18" s="6"/>
      <c r="K18" s="6"/>
    </row>
    <row r="19" spans="1:12" s="15" customFormat="1" ht="15.75" x14ac:dyDescent="0.25">
      <c r="C19" s="14"/>
      <c r="D19" s="32"/>
      <c r="E19" s="138" t="s">
        <v>31</v>
      </c>
      <c r="F19" s="139"/>
      <c r="G19" s="14"/>
      <c r="H19" s="14"/>
      <c r="J19" s="24"/>
      <c r="K19" s="24"/>
    </row>
    <row r="20" spans="1:12" x14ac:dyDescent="0.15">
      <c r="C20" s="21"/>
      <c r="D20" s="21"/>
      <c r="E20" s="21"/>
      <c r="F20" s="21"/>
      <c r="G20" s="21"/>
      <c r="H20" s="21"/>
      <c r="J20" s="6"/>
      <c r="K20" s="6"/>
    </row>
    <row r="21" spans="1:12" customFormat="1" ht="12.75" x14ac:dyDescent="0.2">
      <c r="C21" s="1"/>
      <c r="D21" s="27" t="s">
        <v>29</v>
      </c>
      <c r="E21" s="31" t="s">
        <v>30</v>
      </c>
      <c r="F21" s="31"/>
      <c r="G21" s="31"/>
      <c r="H21" s="31"/>
      <c r="J21" s="29"/>
      <c r="K21" s="29"/>
    </row>
    <row r="22" spans="1:12" x14ac:dyDescent="0.15">
      <c r="C22" s="30"/>
      <c r="D22" s="30"/>
      <c r="E22" s="30"/>
      <c r="F22" s="30"/>
      <c r="G22" s="30"/>
      <c r="H22" s="30"/>
      <c r="J22" s="6"/>
      <c r="K22" s="6"/>
    </row>
    <row r="23" spans="1:12" x14ac:dyDescent="0.15">
      <c r="C23" s="21"/>
      <c r="D23" s="33"/>
      <c r="E23" s="21"/>
      <c r="F23" s="21"/>
      <c r="G23" s="21"/>
      <c r="H23" s="21"/>
      <c r="J23" s="6"/>
      <c r="K23" s="6"/>
    </row>
    <row r="24" spans="1:12" s="15" customFormat="1" ht="15.75" x14ac:dyDescent="0.25">
      <c r="C24" s="14"/>
      <c r="D24" s="32"/>
      <c r="E24" s="138" t="s">
        <v>32</v>
      </c>
      <c r="F24" s="139"/>
      <c r="G24" s="14"/>
      <c r="H24" s="14"/>
      <c r="J24" s="24"/>
      <c r="K24" s="24"/>
    </row>
    <row r="25" spans="1:12" x14ac:dyDescent="0.15">
      <c r="C25" s="21"/>
      <c r="D25" s="33"/>
      <c r="E25" s="21"/>
      <c r="F25" s="21"/>
      <c r="G25" s="21"/>
      <c r="H25" s="21"/>
      <c r="J25" s="6"/>
      <c r="K25" s="6"/>
    </row>
    <row r="26" spans="1:12" customFormat="1" ht="12.75" x14ac:dyDescent="0.2">
      <c r="C26" s="1"/>
      <c r="D26" s="27" t="s">
        <v>33</v>
      </c>
      <c r="E26" s="34">
        <f ca="1">INDIRECT("A6")</f>
        <v>0</v>
      </c>
      <c r="F26" s="5" t="s">
        <v>34</v>
      </c>
      <c r="G26" s="1"/>
      <c r="H26" s="1"/>
      <c r="I26" s="35"/>
      <c r="J26" s="29"/>
      <c r="K26" s="29"/>
      <c r="L26" s="29"/>
    </row>
    <row r="27" spans="1:12" customFormat="1" ht="12.75" x14ac:dyDescent="0.2">
      <c r="C27" s="1"/>
      <c r="D27" s="27" t="s">
        <v>35</v>
      </c>
      <c r="E27" s="36">
        <f ca="1">INDIRECT("A16")</f>
        <v>0</v>
      </c>
      <c r="F27" s="1" t="str">
        <f>F26</f>
        <v>Kč</v>
      </c>
      <c r="G27" s="1"/>
      <c r="H27" s="1"/>
      <c r="I27" s="35"/>
      <c r="J27" s="29"/>
      <c r="K27" s="29"/>
      <c r="L27" s="37"/>
    </row>
    <row r="28" spans="1:12" customFormat="1" ht="12.75" x14ac:dyDescent="0.2">
      <c r="C28" s="1"/>
      <c r="D28" s="27" t="s">
        <v>36</v>
      </c>
      <c r="E28" s="36">
        <f ca="1">E26+E27</f>
        <v>0</v>
      </c>
      <c r="F28" s="1" t="str">
        <f>F26</f>
        <v>Kč</v>
      </c>
      <c r="G28" s="1"/>
      <c r="H28" s="1"/>
      <c r="I28" s="35"/>
      <c r="J28" s="29"/>
      <c r="K28" s="29"/>
      <c r="L28" s="29"/>
    </row>
    <row r="29" spans="1:12" x14ac:dyDescent="0.15">
      <c r="C29" s="38"/>
      <c r="D29" s="38"/>
      <c r="E29" s="38"/>
      <c r="F29" s="38"/>
      <c r="G29" s="38"/>
      <c r="H29" s="38"/>
    </row>
    <row r="30" spans="1:12" x14ac:dyDescent="0.15">
      <c r="C30" s="8"/>
    </row>
    <row r="31" spans="1:12" x14ac:dyDescent="0.15">
      <c r="C31" s="8"/>
    </row>
    <row r="32" spans="1:12" x14ac:dyDescent="0.15">
      <c r="C32" s="8"/>
    </row>
    <row r="33" spans="3:3" x14ac:dyDescent="0.15">
      <c r="C33" s="8"/>
    </row>
    <row r="34" spans="3:3" x14ac:dyDescent="0.15">
      <c r="C34" s="8"/>
    </row>
    <row r="35" spans="3:3" x14ac:dyDescent="0.15">
      <c r="C35" s="8"/>
    </row>
    <row r="36" spans="3:3" x14ac:dyDescent="0.15">
      <c r="C36" s="8"/>
    </row>
    <row r="37" spans="3:3" x14ac:dyDescent="0.15">
      <c r="C37" s="8"/>
    </row>
    <row r="38" spans="3:3" x14ac:dyDescent="0.15">
      <c r="C38" s="8"/>
    </row>
    <row r="39" spans="3:3" x14ac:dyDescent="0.15">
      <c r="C39" s="8"/>
    </row>
    <row r="40" spans="3:3" x14ac:dyDescent="0.15">
      <c r="C40" s="8"/>
    </row>
    <row r="41" spans="3:3" x14ac:dyDescent="0.15">
      <c r="C41" s="8"/>
    </row>
    <row r="42" spans="3:3" x14ac:dyDescent="0.15">
      <c r="C42" s="8"/>
    </row>
    <row r="43" spans="3:3" x14ac:dyDescent="0.15">
      <c r="C43" s="8"/>
    </row>
    <row r="44" spans="3:3" x14ac:dyDescent="0.15">
      <c r="C44" s="8"/>
    </row>
  </sheetData>
  <mergeCells count="9">
    <mergeCell ref="D3:G4"/>
    <mergeCell ref="E16:H16"/>
    <mergeCell ref="E19:F19"/>
    <mergeCell ref="E24:F24"/>
    <mergeCell ref="E7:F7"/>
    <mergeCell ref="E9:H9"/>
    <mergeCell ref="E10:H10"/>
    <mergeCell ref="E11:H11"/>
    <mergeCell ref="E14:F14"/>
  </mergeCells>
  <pageMargins left="0.70866141732283505" right="0.70866141732283505" top="0.78740157480314998" bottom="0.78740157480314998" header="0.31496062992126" footer="0.31496062992126"/>
  <pageSetup paperSize="9" pageOrder="overThenDown" orientation="portrait" r:id="rId1"/>
  <headerFooter>
    <oddFooter>&amp;L&amp;8Vytvořeno systémem euroCALC4&amp;C&amp;P/&amp;N&amp;R&amp;8&amp;[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outlinePr summaryBelow="0" summaryRight="0"/>
    <pageSetUpPr fitToPage="1"/>
  </sheetPr>
  <dimension ref="A1:H29"/>
  <sheetViews>
    <sheetView zoomScaleNormal="100" workbookViewId="0">
      <pane ySplit="4" topLeftCell="A5" activePane="bottomLeft" state="frozen"/>
      <selection pane="bottomLeft" activeCell="B2" sqref="B2"/>
    </sheetView>
  </sheetViews>
  <sheetFormatPr defaultColWidth="9.140625" defaultRowHeight="8.25" outlineLevelRow="3" x14ac:dyDescent="0.15"/>
  <cols>
    <col min="1" max="1" width="34.7109375" style="2" hidden="1" customWidth="1"/>
    <col min="2" max="2" width="80.7109375" style="2" customWidth="1"/>
    <col min="3" max="3" width="15.7109375" style="2" customWidth="1"/>
    <col min="4" max="6" width="15.7109375" style="2" hidden="1" customWidth="1"/>
    <col min="7" max="7" width="41.7109375" style="2" customWidth="1"/>
    <col min="8" max="16384" width="9.140625" style="2"/>
  </cols>
  <sheetData>
    <row r="1" spans="1:8" ht="15.75" x14ac:dyDescent="0.15">
      <c r="B1" s="22" t="s">
        <v>66</v>
      </c>
    </row>
    <row r="2" spans="1:8" ht="15.75" x14ac:dyDescent="0.15">
      <c r="B2" s="22" t="s">
        <v>67</v>
      </c>
      <c r="C2" s="42"/>
      <c r="D2" s="45"/>
      <c r="E2" s="42"/>
      <c r="F2" s="42"/>
    </row>
    <row r="3" spans="1:8" ht="7.5" customHeight="1" x14ac:dyDescent="0.15">
      <c r="A3" s="6"/>
      <c r="B3" s="39"/>
      <c r="C3" s="42"/>
      <c r="D3" s="46"/>
      <c r="E3" s="49"/>
      <c r="F3" s="49"/>
      <c r="G3" s="9"/>
    </row>
    <row r="4" spans="1:8" ht="11.25" x14ac:dyDescent="0.2">
      <c r="A4" s="4"/>
      <c r="B4" s="50" t="s">
        <v>4</v>
      </c>
      <c r="C4" s="51" t="s">
        <v>10</v>
      </c>
      <c r="D4" s="52" t="s">
        <v>12</v>
      </c>
      <c r="E4" s="51" t="s">
        <v>3</v>
      </c>
      <c r="F4" s="51" t="s">
        <v>16</v>
      </c>
      <c r="G4" s="6"/>
      <c r="H4" s="9"/>
    </row>
    <row r="5" spans="1:8" ht="7.5" customHeight="1" x14ac:dyDescent="0.15">
      <c r="B5" s="39"/>
      <c r="C5" s="42"/>
      <c r="D5" s="45"/>
      <c r="E5" s="42"/>
      <c r="F5" s="42"/>
      <c r="G5" s="9"/>
    </row>
    <row r="6" spans="1:8" ht="12" x14ac:dyDescent="0.15">
      <c r="A6" s="65" t="s">
        <v>37</v>
      </c>
      <c r="B6" s="66" t="s">
        <v>38</v>
      </c>
      <c r="C6" s="67">
        <f>VLOOKUP($A6,Zakázka!$A:$Q,10,FALSE)</f>
        <v>0</v>
      </c>
      <c r="D6" s="68">
        <f>VLOOKUP($A6,Zakázka!$A:$Q,12,FALSE)</f>
        <v>784.53803249999999</v>
      </c>
      <c r="E6" s="67">
        <f>VLOOKUP($A6,Zakázka!$A:$Q,16,FALSE)</f>
        <v>0</v>
      </c>
      <c r="F6" s="67">
        <f>VLOOKUP($A6,Zakázka!$A:$Q,17,FALSE)</f>
        <v>0</v>
      </c>
      <c r="G6" s="6"/>
      <c r="H6" s="9"/>
    </row>
    <row r="7" spans="1:8" ht="12" outlineLevel="1" x14ac:dyDescent="0.15">
      <c r="A7" s="69" t="s">
        <v>39</v>
      </c>
      <c r="B7" s="70" t="s">
        <v>40</v>
      </c>
      <c r="C7" s="71">
        <f>VLOOKUP($A7,Zakázka!$A:$Q,10,FALSE)</f>
        <v>0</v>
      </c>
      <c r="D7" s="72">
        <f>VLOOKUP($A7,Zakázka!$A:$Q,12,FALSE)</f>
        <v>784.53803249999999</v>
      </c>
      <c r="E7" s="71">
        <f>VLOOKUP($A7,Zakázka!$A:$Q,16,FALSE)</f>
        <v>0</v>
      </c>
      <c r="F7" s="71">
        <f>VLOOKUP($A7,Zakázka!$A:$Q,17,FALSE)</f>
        <v>0</v>
      </c>
      <c r="G7" s="6"/>
      <c r="H7" s="9"/>
    </row>
    <row r="8" spans="1:8" ht="11.25" outlineLevel="2" x14ac:dyDescent="0.15">
      <c r="A8" s="73" t="s">
        <v>41</v>
      </c>
      <c r="B8" s="74" t="s">
        <v>42</v>
      </c>
      <c r="C8" s="75">
        <f>VLOOKUP($A8,Zakázka!$A:$Q,10,FALSE)</f>
        <v>0</v>
      </c>
      <c r="D8" s="76">
        <f>VLOOKUP($A8,Zakázka!$A:$Q,12,FALSE)</f>
        <v>739.18200749999994</v>
      </c>
      <c r="E8" s="75">
        <f>VLOOKUP($A8,Zakázka!$A:$Q,16,FALSE)</f>
        <v>0</v>
      </c>
      <c r="F8" s="75">
        <f>VLOOKUP($A8,Zakázka!$A:$Q,17,FALSE)</f>
        <v>0</v>
      </c>
      <c r="G8" s="6"/>
      <c r="H8" s="9"/>
    </row>
    <row r="9" spans="1:8" ht="10.5" outlineLevel="3" x14ac:dyDescent="0.15">
      <c r="A9" s="77" t="s">
        <v>43</v>
      </c>
      <c r="B9" s="78" t="s">
        <v>44</v>
      </c>
      <c r="C9" s="79">
        <f>VLOOKUP($A9,Zakázka!$A:$Q,10,FALSE)</f>
        <v>0</v>
      </c>
      <c r="D9" s="80">
        <f>VLOOKUP($A9,Zakázka!$A:$Q,12,FALSE)</f>
        <v>0</v>
      </c>
      <c r="E9" s="79">
        <f>VLOOKUP($A9,Zakázka!$A:$Q,16,FALSE)</f>
        <v>0</v>
      </c>
      <c r="F9" s="79">
        <f>VLOOKUP($A9,Zakázka!$A:$Q,17,FALSE)</f>
        <v>0</v>
      </c>
      <c r="G9" s="6"/>
      <c r="H9" s="9"/>
    </row>
    <row r="10" spans="1:8" ht="10.5" outlineLevel="3" x14ac:dyDescent="0.15">
      <c r="A10" s="77" t="s">
        <v>45</v>
      </c>
      <c r="B10" s="78" t="s">
        <v>46</v>
      </c>
      <c r="C10" s="79">
        <f>VLOOKUP($A10,Zakázka!$A:$Q,10,FALSE)</f>
        <v>0</v>
      </c>
      <c r="D10" s="80">
        <f>VLOOKUP($A10,Zakázka!$A:$Q,12,FALSE)</f>
        <v>464.30977760000007</v>
      </c>
      <c r="E10" s="79">
        <f>VLOOKUP($A10,Zakázka!$A:$Q,16,FALSE)</f>
        <v>0</v>
      </c>
      <c r="F10" s="79">
        <f>VLOOKUP($A10,Zakázka!$A:$Q,17,FALSE)</f>
        <v>0</v>
      </c>
      <c r="G10" s="6"/>
      <c r="H10" s="9"/>
    </row>
    <row r="11" spans="1:8" ht="10.5" outlineLevel="3" x14ac:dyDescent="0.15">
      <c r="A11" s="77" t="s">
        <v>47</v>
      </c>
      <c r="B11" s="78" t="s">
        <v>48</v>
      </c>
      <c r="C11" s="79">
        <f>VLOOKUP($A11,Zakázka!$A:$Q,10,FALSE)</f>
        <v>0</v>
      </c>
      <c r="D11" s="80">
        <f>VLOOKUP($A11,Zakázka!$A:$Q,12,FALSE)</f>
        <v>274.87222990000004</v>
      </c>
      <c r="E11" s="79">
        <f>VLOOKUP($A11,Zakázka!$A:$Q,16,FALSE)</f>
        <v>0</v>
      </c>
      <c r="F11" s="79">
        <f>VLOOKUP($A11,Zakázka!$A:$Q,17,FALSE)</f>
        <v>0</v>
      </c>
      <c r="G11" s="6"/>
      <c r="H11" s="9"/>
    </row>
    <row r="12" spans="1:8" ht="10.5" outlineLevel="3" x14ac:dyDescent="0.15">
      <c r="A12" s="77" t="s">
        <v>49</v>
      </c>
      <c r="B12" s="78" t="s">
        <v>50</v>
      </c>
      <c r="C12" s="79">
        <f>VLOOKUP($A12,Zakázka!$A:$Q,10,FALSE)</f>
        <v>0</v>
      </c>
      <c r="D12" s="80">
        <f>VLOOKUP($A12,Zakázka!$A:$Q,12,FALSE)</f>
        <v>0</v>
      </c>
      <c r="E12" s="79">
        <f>VLOOKUP($A12,Zakázka!$A:$Q,16,FALSE)</f>
        <v>0</v>
      </c>
      <c r="F12" s="79">
        <f>VLOOKUP($A12,Zakázka!$A:$Q,17,FALSE)</f>
        <v>0</v>
      </c>
      <c r="G12" s="6"/>
      <c r="H12" s="9"/>
    </row>
    <row r="13" spans="1:8" ht="10.5" outlineLevel="3" x14ac:dyDescent="0.15">
      <c r="A13" s="77" t="s">
        <v>51</v>
      </c>
      <c r="B13" s="78" t="s">
        <v>52</v>
      </c>
      <c r="C13" s="79">
        <f>VLOOKUP($A13,Zakázka!$A:$Q,10,FALSE)</f>
        <v>0</v>
      </c>
      <c r="D13" s="80">
        <f>VLOOKUP($A13,Zakázka!$A:$Q,12,FALSE)</f>
        <v>0</v>
      </c>
      <c r="E13" s="79">
        <f>VLOOKUP($A13,Zakázka!$A:$Q,16,FALSE)</f>
        <v>0</v>
      </c>
      <c r="F13" s="79">
        <f>VLOOKUP($A13,Zakázka!$A:$Q,17,FALSE)</f>
        <v>0</v>
      </c>
      <c r="G13" s="6"/>
      <c r="H13" s="9"/>
    </row>
    <row r="14" spans="1:8" ht="10.5" outlineLevel="3" x14ac:dyDescent="0.15">
      <c r="A14" s="77" t="s">
        <v>53</v>
      </c>
      <c r="B14" s="78" t="s">
        <v>54</v>
      </c>
      <c r="C14" s="79">
        <f>VLOOKUP($A14,Zakázka!$A:$Q,10,FALSE)</f>
        <v>0</v>
      </c>
      <c r="D14" s="80">
        <f>VLOOKUP($A14,Zakázka!$A:$Q,12,FALSE)</f>
        <v>0</v>
      </c>
      <c r="E14" s="79">
        <f>VLOOKUP($A14,Zakázka!$A:$Q,16,FALSE)</f>
        <v>0</v>
      </c>
      <c r="F14" s="79">
        <f>VLOOKUP($A14,Zakázka!$A:$Q,17,FALSE)</f>
        <v>0</v>
      </c>
      <c r="G14" s="6"/>
      <c r="H14" s="9"/>
    </row>
    <row r="15" spans="1:8" ht="10.5" outlineLevel="3" x14ac:dyDescent="0.15">
      <c r="A15" s="77" t="s">
        <v>55</v>
      </c>
      <c r="B15" s="78" t="s">
        <v>56</v>
      </c>
      <c r="C15" s="79">
        <f>VLOOKUP($A15,Zakázka!$A:$Q,10,FALSE)</f>
        <v>0</v>
      </c>
      <c r="D15" s="80">
        <f>VLOOKUP($A15,Zakázka!$A:$Q,12,FALSE)</f>
        <v>0</v>
      </c>
      <c r="E15" s="79">
        <f>VLOOKUP($A15,Zakázka!$A:$Q,16,FALSE)</f>
        <v>0</v>
      </c>
      <c r="F15" s="79">
        <f>VLOOKUP($A15,Zakázka!$A:$Q,17,FALSE)</f>
        <v>0</v>
      </c>
      <c r="G15" s="6"/>
      <c r="H15" s="9"/>
    </row>
    <row r="16" spans="1:8" ht="11.25" outlineLevel="2" x14ac:dyDescent="0.15">
      <c r="A16" s="73" t="s">
        <v>57</v>
      </c>
      <c r="B16" s="74" t="s">
        <v>58</v>
      </c>
      <c r="C16" s="75">
        <f>VLOOKUP($A16,Zakázka!$A:$Q,10,FALSE)</f>
        <v>0</v>
      </c>
      <c r="D16" s="76">
        <f>VLOOKUP($A16,Zakázka!$A:$Q,12,FALSE)</f>
        <v>45.356025000000002</v>
      </c>
      <c r="E16" s="75">
        <f>VLOOKUP($A16,Zakázka!$A:$Q,16,FALSE)</f>
        <v>0</v>
      </c>
      <c r="F16" s="75">
        <f>VLOOKUP($A16,Zakázka!$A:$Q,17,FALSE)</f>
        <v>0</v>
      </c>
      <c r="G16" s="6"/>
      <c r="H16" s="9"/>
    </row>
    <row r="17" spans="1:8" ht="10.5" outlineLevel="3" x14ac:dyDescent="0.15">
      <c r="A17" s="77" t="s">
        <v>59</v>
      </c>
      <c r="B17" s="78" t="s">
        <v>44</v>
      </c>
      <c r="C17" s="79">
        <f>VLOOKUP($A17,Zakázka!$A:$Q,10,FALSE)</f>
        <v>0</v>
      </c>
      <c r="D17" s="80">
        <f>VLOOKUP($A17,Zakázka!$A:$Q,12,FALSE)</f>
        <v>5.0000000000000001E-3</v>
      </c>
      <c r="E17" s="79">
        <f>VLOOKUP($A17,Zakázka!$A:$Q,16,FALSE)</f>
        <v>0</v>
      </c>
      <c r="F17" s="79">
        <f>VLOOKUP($A17,Zakázka!$A:$Q,17,FALSE)</f>
        <v>0</v>
      </c>
      <c r="G17" s="6"/>
      <c r="H17" s="9"/>
    </row>
    <row r="18" spans="1:8" ht="10.5" outlineLevel="3" x14ac:dyDescent="0.15">
      <c r="A18" s="77" t="s">
        <v>60</v>
      </c>
      <c r="B18" s="78" t="s">
        <v>61</v>
      </c>
      <c r="C18" s="79">
        <f>VLOOKUP($A18,Zakázka!$A:$Q,10,FALSE)</f>
        <v>0</v>
      </c>
      <c r="D18" s="80">
        <f>VLOOKUP($A18,Zakázka!$A:$Q,12,FALSE)</f>
        <v>0</v>
      </c>
      <c r="E18" s="79">
        <f>VLOOKUP($A18,Zakázka!$A:$Q,16,FALSE)</f>
        <v>0</v>
      </c>
      <c r="F18" s="79">
        <f>VLOOKUP($A18,Zakázka!$A:$Q,17,FALSE)</f>
        <v>0</v>
      </c>
      <c r="G18" s="6"/>
      <c r="H18" s="9"/>
    </row>
    <row r="19" spans="1:8" ht="10.5" outlineLevel="3" x14ac:dyDescent="0.15">
      <c r="A19" s="77" t="s">
        <v>62</v>
      </c>
      <c r="B19" s="78" t="s">
        <v>63</v>
      </c>
      <c r="C19" s="79">
        <f>VLOOKUP($A19,Zakázka!$A:$Q,10,FALSE)</f>
        <v>0</v>
      </c>
      <c r="D19" s="80">
        <f>VLOOKUP($A19,Zakázka!$A:$Q,12,FALSE)</f>
        <v>42.077024999999999</v>
      </c>
      <c r="E19" s="79">
        <f>VLOOKUP($A19,Zakázka!$A:$Q,16,FALSE)</f>
        <v>0</v>
      </c>
      <c r="F19" s="79">
        <f>VLOOKUP($A19,Zakázka!$A:$Q,17,FALSE)</f>
        <v>0</v>
      </c>
      <c r="G19" s="6"/>
      <c r="H19" s="9"/>
    </row>
    <row r="20" spans="1:8" ht="10.5" outlineLevel="3" x14ac:dyDescent="0.15">
      <c r="A20" s="77" t="s">
        <v>64</v>
      </c>
      <c r="B20" s="78" t="s">
        <v>48</v>
      </c>
      <c r="C20" s="79">
        <f>VLOOKUP($A20,Zakázka!$A:$Q,10,FALSE)</f>
        <v>0</v>
      </c>
      <c r="D20" s="80">
        <f>VLOOKUP($A20,Zakázka!$A:$Q,12,FALSE)</f>
        <v>3.274</v>
      </c>
      <c r="E20" s="79">
        <f>VLOOKUP($A20,Zakázka!$A:$Q,16,FALSE)</f>
        <v>0</v>
      </c>
      <c r="F20" s="79">
        <f>VLOOKUP($A20,Zakázka!$A:$Q,17,FALSE)</f>
        <v>0</v>
      </c>
      <c r="G20" s="6"/>
      <c r="H20" s="9"/>
    </row>
    <row r="21" spans="1:8" ht="10.5" outlineLevel="3" x14ac:dyDescent="0.15">
      <c r="A21" s="77" t="s">
        <v>65</v>
      </c>
      <c r="B21" s="78" t="s">
        <v>50</v>
      </c>
      <c r="C21" s="79">
        <f>VLOOKUP($A21,Zakázka!$A:$Q,10,FALSE)</f>
        <v>0</v>
      </c>
      <c r="D21" s="80">
        <f>VLOOKUP($A21,Zakázka!$A:$Q,12,FALSE)</f>
        <v>0</v>
      </c>
      <c r="E21" s="79">
        <f>VLOOKUP($A21,Zakázka!$A:$Q,16,FALSE)</f>
        <v>0</v>
      </c>
      <c r="F21" s="79">
        <f>VLOOKUP($A21,Zakázka!$A:$Q,17,FALSE)</f>
        <v>0</v>
      </c>
      <c r="G21" s="6"/>
      <c r="H21" s="9"/>
    </row>
    <row r="22" spans="1:8" ht="7.5" customHeight="1" x14ac:dyDescent="0.15">
      <c r="B22" s="40"/>
      <c r="C22" s="44"/>
      <c r="D22" s="48"/>
      <c r="E22" s="44"/>
      <c r="F22" s="44"/>
      <c r="G22" s="9"/>
    </row>
    <row r="23" spans="1:8" ht="12.75" x14ac:dyDescent="0.2">
      <c r="A23" s="5"/>
      <c r="B23" s="53" t="s">
        <v>2</v>
      </c>
      <c r="C23" s="54">
        <f>SUMIF(GROUP_ID,"",ITEM_PRICES)</f>
        <v>0</v>
      </c>
      <c r="D23" s="55"/>
      <c r="E23" s="56"/>
      <c r="F23" s="56"/>
      <c r="G23" s="6"/>
      <c r="H23" s="9"/>
    </row>
    <row r="24" spans="1:8" ht="12.75" x14ac:dyDescent="0.2">
      <c r="A24" s="5"/>
      <c r="B24" s="53" t="s">
        <v>3</v>
      </c>
      <c r="C24" s="54">
        <f ca="1">SUM(C25:C26)</f>
        <v>0</v>
      </c>
      <c r="D24" s="55"/>
      <c r="E24" s="56"/>
      <c r="F24" s="56"/>
      <c r="G24" s="6"/>
      <c r="H24" s="9"/>
    </row>
    <row r="25" spans="1:8" ht="12.75" x14ac:dyDescent="0.2">
      <c r="A25" s="1"/>
      <c r="B25" s="57" t="str">
        <f ca="1">INDIRECT(ADDRESS(10,1,,,"Krycí List"))</f>
        <v/>
      </c>
      <c r="C25" s="58" t="str">
        <f ca="1">INDIRECT(ADDRESS(13,1,,,"Krycí List"))</f>
        <v/>
      </c>
      <c r="D25" s="59"/>
      <c r="E25" s="60"/>
      <c r="F25" s="60"/>
      <c r="G25" s="6"/>
      <c r="H25" s="9"/>
    </row>
    <row r="26" spans="1:8" ht="12.75" x14ac:dyDescent="0.2">
      <c r="A26" s="1"/>
      <c r="B26" s="61" t="str">
        <f ca="1">INDIRECT(ADDRESS(11,1,,,"Krycí List"))</f>
        <v/>
      </c>
      <c r="C26" s="62" t="str">
        <f ca="1">INDIRECT(ADDRESS(14,1,,,"Krycí List"))</f>
        <v/>
      </c>
      <c r="D26" s="63"/>
      <c r="E26" s="64"/>
      <c r="F26" s="64"/>
      <c r="G26" s="6"/>
      <c r="H26" s="9"/>
    </row>
    <row r="27" spans="1:8" ht="12.75" x14ac:dyDescent="0.2">
      <c r="A27" s="5"/>
      <c r="B27" s="53" t="s">
        <v>1</v>
      </c>
      <c r="C27" s="54">
        <f ca="1">C23+C24</f>
        <v>0</v>
      </c>
      <c r="D27" s="55"/>
      <c r="E27" s="56"/>
      <c r="F27" s="56"/>
      <c r="G27" s="6"/>
      <c r="H27" s="9"/>
    </row>
    <row r="28" spans="1:8" x14ac:dyDescent="0.15">
      <c r="B28" s="39"/>
      <c r="C28" s="42"/>
      <c r="D28" s="45"/>
      <c r="E28" s="42"/>
      <c r="F28" s="42"/>
    </row>
    <row r="29" spans="1:8" x14ac:dyDescent="0.15">
      <c r="B29" s="6"/>
      <c r="C29" s="9"/>
      <c r="D29" s="6"/>
      <c r="E29" s="9"/>
      <c r="F29" s="9"/>
    </row>
  </sheetData>
  <pageMargins left="0.70866141732283505" right="0.70866141732283505" top="0.78740157480314998" bottom="0.78740157480314998" header="0.31496062992126" footer="0.31496062992126"/>
  <pageSetup paperSize="9" scale="58" fitToHeight="0" pageOrder="overThenDown" orientation="portrait" r:id="rId1"/>
  <headerFooter>
    <oddHeader>&amp;L&amp;8&amp;C&amp;8&amp;R&amp;8</oddHeader>
    <oddFooter>&amp;L&amp;8Vytvořeno systémem euroCALC4&amp;C&amp;P/&amp;N&amp;R&amp;8&amp;[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outlinePr summaryBelow="0" summaryRight="0"/>
    <pageSetUpPr fitToPage="1"/>
  </sheetPr>
  <dimension ref="A1:V148"/>
  <sheetViews>
    <sheetView zoomScaleNormal="100" workbookViewId="0">
      <pane ySplit="4" topLeftCell="A5" activePane="bottomLeft" state="frozen"/>
      <selection pane="bottomLeft" activeCell="C5" sqref="C5"/>
    </sheetView>
  </sheetViews>
  <sheetFormatPr defaultColWidth="9.140625" defaultRowHeight="8.25" outlineLevelRow="5" x14ac:dyDescent="0.15"/>
  <cols>
    <col min="1" max="1" width="28.7109375" style="2" hidden="1" customWidth="1"/>
    <col min="2" max="2" width="3.7109375" style="2" hidden="1" customWidth="1"/>
    <col min="3" max="3" width="5.7109375" style="2" customWidth="1"/>
    <col min="4" max="4" width="4.7109375" style="2" customWidth="1"/>
    <col min="5" max="5" width="14.7109375" style="2" customWidth="1"/>
    <col min="6" max="6" width="72.7109375" style="2" customWidth="1"/>
    <col min="7" max="7" width="4.7109375" style="2" customWidth="1"/>
    <col min="8" max="8" width="14.7109375" style="2" customWidth="1"/>
    <col min="9" max="9" width="12.7109375" style="2" customWidth="1"/>
    <col min="10" max="10" width="15.7109375" style="2" customWidth="1"/>
    <col min="11" max="11" width="11.7109375" style="2" hidden="1" customWidth="1"/>
    <col min="12" max="12" width="14.7109375" style="2" hidden="1" customWidth="1"/>
    <col min="13" max="13" width="11.7109375" style="2" hidden="1" customWidth="1"/>
    <col min="14" max="14" width="14.7109375" style="2" hidden="1" customWidth="1"/>
    <col min="15" max="15" width="9.7109375" style="2" hidden="1" customWidth="1"/>
    <col min="16" max="16" width="14.7109375" style="2" hidden="1" customWidth="1"/>
    <col min="17" max="17" width="15.7109375" style="2" hidden="1" customWidth="1"/>
    <col min="18" max="18" width="38.7109375" style="2" customWidth="1"/>
    <col min="19" max="21" width="9.140625" style="2"/>
    <col min="22" max="22" width="9.140625" style="2" customWidth="1"/>
    <col min="23" max="23" width="5.5703125" style="2" customWidth="1"/>
    <col min="24" max="16384" width="9.140625" style="2"/>
  </cols>
  <sheetData>
    <row r="1" spans="1:22" ht="15.75" x14ac:dyDescent="0.15">
      <c r="F1" s="22" t="s">
        <v>66</v>
      </c>
    </row>
    <row r="2" spans="1:22" ht="15.75" x14ac:dyDescent="0.15">
      <c r="B2" s="81"/>
      <c r="C2" s="81"/>
      <c r="D2" s="39"/>
      <c r="E2" s="39"/>
      <c r="F2" s="22" t="s">
        <v>67</v>
      </c>
      <c r="G2" s="39"/>
      <c r="H2" s="45"/>
      <c r="I2" s="89"/>
      <c r="J2" s="42"/>
      <c r="K2" s="45"/>
      <c r="L2" s="45"/>
      <c r="M2" s="45"/>
      <c r="N2" s="45"/>
      <c r="O2" s="42"/>
      <c r="P2" s="42"/>
      <c r="Q2" s="42"/>
      <c r="S2" s="8"/>
      <c r="V2" s="3"/>
    </row>
    <row r="3" spans="1:22" ht="7.5" customHeight="1" x14ac:dyDescent="0.15">
      <c r="A3" s="6"/>
      <c r="B3" s="82"/>
      <c r="C3" s="81"/>
      <c r="D3" s="85"/>
      <c r="E3" s="39"/>
      <c r="F3" s="39"/>
      <c r="G3" s="39"/>
      <c r="H3" s="45"/>
      <c r="I3" s="89"/>
      <c r="J3" s="42"/>
      <c r="K3" s="46"/>
      <c r="L3" s="46"/>
      <c r="M3" s="46"/>
      <c r="N3" s="46"/>
      <c r="O3" s="49"/>
      <c r="P3" s="49"/>
      <c r="Q3" s="49"/>
      <c r="R3" s="9"/>
    </row>
    <row r="4" spans="1:22" ht="11.25" x14ac:dyDescent="0.2">
      <c r="A4" s="4"/>
      <c r="B4" s="91"/>
      <c r="C4" s="91" t="s">
        <v>5</v>
      </c>
      <c r="D4" s="50" t="s">
        <v>6</v>
      </c>
      <c r="E4" s="50" t="s">
        <v>7</v>
      </c>
      <c r="F4" s="50" t="s">
        <v>4</v>
      </c>
      <c r="G4" s="50" t="s">
        <v>8</v>
      </c>
      <c r="H4" s="52" t="s">
        <v>9</v>
      </c>
      <c r="I4" s="92" t="s">
        <v>20</v>
      </c>
      <c r="J4" s="51" t="s">
        <v>10</v>
      </c>
      <c r="K4" s="52" t="s">
        <v>11</v>
      </c>
      <c r="L4" s="52" t="s">
        <v>12</v>
      </c>
      <c r="M4" s="52" t="s">
        <v>13</v>
      </c>
      <c r="N4" s="52" t="s">
        <v>14</v>
      </c>
      <c r="O4" s="51" t="s">
        <v>15</v>
      </c>
      <c r="P4" s="51" t="s">
        <v>3</v>
      </c>
      <c r="Q4" s="51" t="s">
        <v>16</v>
      </c>
      <c r="R4" s="6"/>
      <c r="S4" s="9"/>
    </row>
    <row r="5" spans="1:22" ht="7.5" customHeight="1" x14ac:dyDescent="0.15">
      <c r="B5" s="81"/>
      <c r="C5" s="81"/>
      <c r="D5" s="39"/>
      <c r="E5" s="39"/>
      <c r="F5" s="39"/>
      <c r="G5" s="39"/>
      <c r="H5" s="45"/>
      <c r="I5" s="89"/>
      <c r="J5" s="42"/>
      <c r="K5" s="45"/>
      <c r="L5" s="45"/>
      <c r="M5" s="45"/>
      <c r="N5" s="45"/>
      <c r="O5" s="42"/>
      <c r="P5" s="42"/>
      <c r="Q5" s="42"/>
      <c r="R5" s="9"/>
    </row>
    <row r="6" spans="1:22" ht="12" x14ac:dyDescent="0.2">
      <c r="A6" s="65" t="s">
        <v>37</v>
      </c>
      <c r="B6" s="93">
        <v>1</v>
      </c>
      <c r="C6" s="94"/>
      <c r="D6" s="95" t="s">
        <v>68</v>
      </c>
      <c r="E6" s="95"/>
      <c r="F6" s="66" t="s">
        <v>38</v>
      </c>
      <c r="G6" s="95"/>
      <c r="H6" s="96"/>
      <c r="I6" s="97"/>
      <c r="J6" s="67">
        <f>SUBTOTAL(9,J7:J148)</f>
        <v>0</v>
      </c>
      <c r="K6" s="96"/>
      <c r="L6" s="68">
        <f>SUBTOTAL(9,L7:L148)</f>
        <v>784.53803249999999</v>
      </c>
      <c r="M6" s="96"/>
      <c r="N6" s="68">
        <f>SUBTOTAL(9,N7:N148)</f>
        <v>59.875</v>
      </c>
      <c r="O6" s="98"/>
      <c r="P6" s="67">
        <f>SUBTOTAL(9,P7:P148)</f>
        <v>0</v>
      </c>
      <c r="Q6" s="67">
        <f>SUBTOTAL(9,Q7:Q148)</f>
        <v>0</v>
      </c>
      <c r="R6" s="6"/>
      <c r="S6" s="9"/>
      <c r="T6" s="9"/>
    </row>
    <row r="7" spans="1:22" ht="12" outlineLevel="1" x14ac:dyDescent="0.2">
      <c r="A7" s="69" t="s">
        <v>39</v>
      </c>
      <c r="B7" s="99">
        <v>2</v>
      </c>
      <c r="C7" s="100"/>
      <c r="D7" s="101" t="s">
        <v>69</v>
      </c>
      <c r="E7" s="101"/>
      <c r="F7" s="102" t="s">
        <v>40</v>
      </c>
      <c r="G7" s="101"/>
      <c r="H7" s="103"/>
      <c r="I7" s="104"/>
      <c r="J7" s="71">
        <f>SUBTOTAL(9,J8:J147)</f>
        <v>0</v>
      </c>
      <c r="K7" s="103"/>
      <c r="L7" s="72">
        <f>SUBTOTAL(9,L8:L147)</f>
        <v>784.53803249999999</v>
      </c>
      <c r="M7" s="103"/>
      <c r="N7" s="72">
        <f>SUBTOTAL(9,N8:N147)</f>
        <v>59.875</v>
      </c>
      <c r="O7" s="105"/>
      <c r="P7" s="71">
        <f>SUBTOTAL(9,P8:P147)</f>
        <v>0</v>
      </c>
      <c r="Q7" s="71">
        <f>SUBTOTAL(9,Q8:Q147)</f>
        <v>0</v>
      </c>
      <c r="R7" s="6"/>
      <c r="S7" s="9"/>
      <c r="T7" s="9"/>
    </row>
    <row r="8" spans="1:22" ht="11.25" outlineLevel="2" x14ac:dyDescent="0.2">
      <c r="A8" s="73" t="s">
        <v>41</v>
      </c>
      <c r="B8" s="106">
        <v>3</v>
      </c>
      <c r="C8" s="107"/>
      <c r="D8" s="108" t="s">
        <v>70</v>
      </c>
      <c r="E8" s="108"/>
      <c r="F8" s="109" t="s">
        <v>42</v>
      </c>
      <c r="G8" s="108"/>
      <c r="H8" s="110"/>
      <c r="I8" s="111"/>
      <c r="J8" s="75">
        <f>SUBTOTAL(9,J9:J81)</f>
        <v>0</v>
      </c>
      <c r="K8" s="110"/>
      <c r="L8" s="76">
        <f>SUBTOTAL(9,L9:L81)</f>
        <v>739.18200749999994</v>
      </c>
      <c r="M8" s="110"/>
      <c r="N8" s="76">
        <f>SUBTOTAL(9,N9:N81)</f>
        <v>43.725000000000001</v>
      </c>
      <c r="O8" s="112"/>
      <c r="P8" s="75">
        <f>SUBTOTAL(9,P9:P81)</f>
        <v>0</v>
      </c>
      <c r="Q8" s="75">
        <f>SUBTOTAL(9,Q9:Q81)</f>
        <v>0</v>
      </c>
      <c r="R8" s="6"/>
      <c r="S8" s="9"/>
      <c r="T8" s="9"/>
    </row>
    <row r="9" spans="1:22" ht="10.5" outlineLevel="3" x14ac:dyDescent="0.15">
      <c r="A9" s="77" t="s">
        <v>43</v>
      </c>
      <c r="B9" s="113">
        <v>4</v>
      </c>
      <c r="C9" s="114"/>
      <c r="D9" s="115" t="s">
        <v>71</v>
      </c>
      <c r="E9" s="115"/>
      <c r="F9" s="116" t="s">
        <v>44</v>
      </c>
      <c r="G9" s="115"/>
      <c r="H9" s="117"/>
      <c r="I9" s="118"/>
      <c r="J9" s="79">
        <f>SUBTOTAL(9,J10:J20)</f>
        <v>0</v>
      </c>
      <c r="K9" s="117"/>
      <c r="L9" s="80">
        <f>SUBTOTAL(9,L10:L20)</f>
        <v>0</v>
      </c>
      <c r="M9" s="117"/>
      <c r="N9" s="80">
        <f>SUBTOTAL(9,N10:N20)</f>
        <v>43.725000000000001</v>
      </c>
      <c r="O9" s="119"/>
      <c r="P9" s="79">
        <f>SUBTOTAL(9,P10:P20)</f>
        <v>0</v>
      </c>
      <c r="Q9" s="79">
        <f>SUBTOTAL(9,Q10:Q20)</f>
        <v>0</v>
      </c>
      <c r="R9" s="6"/>
      <c r="S9" s="9"/>
      <c r="T9" s="9"/>
    </row>
    <row r="10" spans="1:22" ht="11.25" outlineLevel="4" x14ac:dyDescent="0.2">
      <c r="A10" s="13"/>
      <c r="B10" s="120"/>
      <c r="C10" s="121">
        <v>1</v>
      </c>
      <c r="D10" s="122" t="s">
        <v>72</v>
      </c>
      <c r="E10" s="123" t="s">
        <v>73</v>
      </c>
      <c r="F10" s="124" t="s">
        <v>74</v>
      </c>
      <c r="G10" s="122" t="s">
        <v>75</v>
      </c>
      <c r="H10" s="125">
        <v>198.75</v>
      </c>
      <c r="I10" s="126"/>
      <c r="J10" s="127">
        <f>H10*I10</f>
        <v>0</v>
      </c>
      <c r="K10" s="125"/>
      <c r="L10" s="125">
        <f>H10*K10</f>
        <v>0</v>
      </c>
      <c r="M10" s="125">
        <v>0.22</v>
      </c>
      <c r="N10" s="125">
        <f>H10*M10</f>
        <v>43.725000000000001</v>
      </c>
      <c r="O10" s="127">
        <v>21</v>
      </c>
      <c r="P10" s="127">
        <f>J10*(O10/100)</f>
        <v>0</v>
      </c>
      <c r="Q10" s="127">
        <f>J10+P10</f>
        <v>0</v>
      </c>
      <c r="R10" s="9"/>
      <c r="S10" s="9"/>
      <c r="T10" s="9"/>
    </row>
    <row r="11" spans="1:22" ht="9.75" outlineLevel="5" x14ac:dyDescent="0.2">
      <c r="A11" s="128"/>
      <c r="B11" s="129"/>
      <c r="C11" s="129"/>
      <c r="D11" s="130"/>
      <c r="E11" s="135" t="s">
        <v>17</v>
      </c>
      <c r="F11" s="131" t="s">
        <v>76</v>
      </c>
      <c r="G11" s="130"/>
      <c r="H11" s="132">
        <v>198.75</v>
      </c>
      <c r="I11" s="133"/>
      <c r="J11" s="134"/>
      <c r="K11" s="132"/>
      <c r="L11" s="132"/>
      <c r="M11" s="132"/>
      <c r="N11" s="132"/>
      <c r="O11" s="134"/>
      <c r="P11" s="134"/>
      <c r="Q11" s="134"/>
      <c r="R11" s="6"/>
      <c r="S11" s="9"/>
    </row>
    <row r="12" spans="1:22" ht="7.5" customHeight="1" outlineLevel="5" x14ac:dyDescent="0.15">
      <c r="A12" s="9"/>
      <c r="B12" s="84"/>
      <c r="C12" s="83"/>
      <c r="D12" s="86"/>
      <c r="E12" s="41"/>
      <c r="F12" s="87"/>
      <c r="G12" s="86"/>
      <c r="H12" s="88"/>
      <c r="I12" s="90"/>
      <c r="J12" s="43"/>
      <c r="K12" s="47"/>
      <c r="L12" s="47"/>
      <c r="M12" s="47"/>
      <c r="N12" s="47"/>
      <c r="O12" s="43"/>
      <c r="P12" s="43"/>
      <c r="Q12" s="43"/>
      <c r="R12" s="6"/>
      <c r="S12" s="9"/>
    </row>
    <row r="13" spans="1:22" ht="22.5" outlineLevel="4" x14ac:dyDescent="0.2">
      <c r="A13" s="13"/>
      <c r="B13" s="120"/>
      <c r="C13" s="121">
        <v>2</v>
      </c>
      <c r="D13" s="122" t="s">
        <v>72</v>
      </c>
      <c r="E13" s="123" t="s">
        <v>77</v>
      </c>
      <c r="F13" s="124" t="s">
        <v>78</v>
      </c>
      <c r="G13" s="122" t="s">
        <v>79</v>
      </c>
      <c r="H13" s="125">
        <v>1031</v>
      </c>
      <c r="I13" s="126"/>
      <c r="J13" s="127">
        <f>H13*I13</f>
        <v>0</v>
      </c>
      <c r="K13" s="125"/>
      <c r="L13" s="125">
        <f>H13*K13</f>
        <v>0</v>
      </c>
      <c r="M13" s="125"/>
      <c r="N13" s="125">
        <f>H13*M13</f>
        <v>0</v>
      </c>
      <c r="O13" s="127">
        <v>21</v>
      </c>
      <c r="P13" s="127">
        <f>J13*(O13/100)</f>
        <v>0</v>
      </c>
      <c r="Q13" s="127">
        <f>J13+P13</f>
        <v>0</v>
      </c>
      <c r="R13" s="9"/>
      <c r="S13" s="9"/>
      <c r="T13" s="9"/>
    </row>
    <row r="14" spans="1:22" ht="11.25" outlineLevel="4" x14ac:dyDescent="0.2">
      <c r="A14" s="13"/>
      <c r="B14" s="120"/>
      <c r="C14" s="121">
        <v>3</v>
      </c>
      <c r="D14" s="122" t="s">
        <v>72</v>
      </c>
      <c r="E14" s="123" t="s">
        <v>80</v>
      </c>
      <c r="F14" s="124" t="s">
        <v>81</v>
      </c>
      <c r="G14" s="122" t="s">
        <v>79</v>
      </c>
      <c r="H14" s="125">
        <v>1031.634</v>
      </c>
      <c r="I14" s="126"/>
      <c r="J14" s="127">
        <f>H14*I14</f>
        <v>0</v>
      </c>
      <c r="K14" s="125"/>
      <c r="L14" s="125">
        <f>H14*K14</f>
        <v>0</v>
      </c>
      <c r="M14" s="125"/>
      <c r="N14" s="125">
        <f>H14*M14</f>
        <v>0</v>
      </c>
      <c r="O14" s="127">
        <v>21</v>
      </c>
      <c r="P14" s="127">
        <f>J14*(O14/100)</f>
        <v>0</v>
      </c>
      <c r="Q14" s="127">
        <f>J14+P14</f>
        <v>0</v>
      </c>
      <c r="R14" s="9"/>
      <c r="S14" s="9"/>
      <c r="T14" s="9"/>
    </row>
    <row r="15" spans="1:22" ht="9.75" outlineLevel="5" x14ac:dyDescent="0.2">
      <c r="A15" s="128"/>
      <c r="B15" s="129"/>
      <c r="C15" s="129"/>
      <c r="D15" s="130"/>
      <c r="E15" s="135" t="s">
        <v>17</v>
      </c>
      <c r="F15" s="131" t="s">
        <v>82</v>
      </c>
      <c r="G15" s="130"/>
      <c r="H15" s="132">
        <v>101.4</v>
      </c>
      <c r="I15" s="133"/>
      <c r="J15" s="134"/>
      <c r="K15" s="132"/>
      <c r="L15" s="132"/>
      <c r="M15" s="132"/>
      <c r="N15" s="132"/>
      <c r="O15" s="134"/>
      <c r="P15" s="134"/>
      <c r="Q15" s="134"/>
      <c r="R15" s="6"/>
      <c r="S15" s="9"/>
    </row>
    <row r="16" spans="1:22" ht="7.5" customHeight="1" outlineLevel="5" x14ac:dyDescent="0.15">
      <c r="A16" s="9"/>
      <c r="B16" s="84"/>
      <c r="C16" s="83"/>
      <c r="D16" s="86"/>
      <c r="E16" s="41"/>
      <c r="F16" s="87"/>
      <c r="G16" s="86"/>
      <c r="H16" s="88"/>
      <c r="I16" s="90"/>
      <c r="J16" s="43"/>
      <c r="K16" s="47"/>
      <c r="L16" s="47"/>
      <c r="M16" s="47"/>
      <c r="N16" s="47"/>
      <c r="O16" s="43"/>
      <c r="P16" s="43"/>
      <c r="Q16" s="43"/>
      <c r="R16" s="6"/>
      <c r="S16" s="9"/>
    </row>
    <row r="17" spans="1:20" ht="11.25" outlineLevel="4" x14ac:dyDescent="0.2">
      <c r="A17" s="13"/>
      <c r="B17" s="120"/>
      <c r="C17" s="121">
        <v>4</v>
      </c>
      <c r="D17" s="122" t="s">
        <v>72</v>
      </c>
      <c r="E17" s="123" t="s">
        <v>83</v>
      </c>
      <c r="F17" s="124" t="s">
        <v>84</v>
      </c>
      <c r="G17" s="122" t="s">
        <v>85</v>
      </c>
      <c r="H17" s="125">
        <v>1855.8</v>
      </c>
      <c r="I17" s="126"/>
      <c r="J17" s="127">
        <f>H17*I17</f>
        <v>0</v>
      </c>
      <c r="K17" s="125"/>
      <c r="L17" s="125">
        <f>H17*K17</f>
        <v>0</v>
      </c>
      <c r="M17" s="125"/>
      <c r="N17" s="125">
        <f>H17*M17</f>
        <v>0</v>
      </c>
      <c r="O17" s="127">
        <v>21</v>
      </c>
      <c r="P17" s="127">
        <f>J17*(O17/100)</f>
        <v>0</v>
      </c>
      <c r="Q17" s="127">
        <f>J17+P17</f>
        <v>0</v>
      </c>
      <c r="R17" s="9"/>
      <c r="S17" s="9"/>
      <c r="T17" s="9"/>
    </row>
    <row r="18" spans="1:20" ht="9.75" outlineLevel="5" x14ac:dyDescent="0.2">
      <c r="A18" s="128"/>
      <c r="B18" s="129"/>
      <c r="C18" s="129"/>
      <c r="D18" s="130"/>
      <c r="E18" s="135" t="s">
        <v>17</v>
      </c>
      <c r="F18" s="131" t="s">
        <v>86</v>
      </c>
      <c r="G18" s="130"/>
      <c r="H18" s="132">
        <v>1855.8</v>
      </c>
      <c r="I18" s="133"/>
      <c r="J18" s="134"/>
      <c r="K18" s="132"/>
      <c r="L18" s="132"/>
      <c r="M18" s="132"/>
      <c r="N18" s="132"/>
      <c r="O18" s="134"/>
      <c r="P18" s="134"/>
      <c r="Q18" s="134"/>
      <c r="R18" s="6"/>
      <c r="S18" s="9"/>
    </row>
    <row r="19" spans="1:20" ht="7.5" customHeight="1" outlineLevel="5" x14ac:dyDescent="0.15">
      <c r="A19" s="9"/>
      <c r="B19" s="84"/>
      <c r="C19" s="83"/>
      <c r="D19" s="86"/>
      <c r="E19" s="41"/>
      <c r="F19" s="87"/>
      <c r="G19" s="86"/>
      <c r="H19" s="88"/>
      <c r="I19" s="90"/>
      <c r="J19" s="43"/>
      <c r="K19" s="47"/>
      <c r="L19" s="47"/>
      <c r="M19" s="47"/>
      <c r="N19" s="47"/>
      <c r="O19" s="43"/>
      <c r="P19" s="43"/>
      <c r="Q19" s="43"/>
      <c r="R19" s="6"/>
      <c r="S19" s="9"/>
    </row>
    <row r="20" spans="1:20" outlineLevel="4" x14ac:dyDescent="0.15">
      <c r="B20" s="6"/>
      <c r="C20" s="6"/>
      <c r="D20" s="6"/>
      <c r="E20" s="6"/>
      <c r="F20" s="6"/>
      <c r="G20" s="6"/>
      <c r="H20" s="6"/>
      <c r="I20" s="9"/>
      <c r="J20" s="9"/>
      <c r="K20" s="6"/>
      <c r="L20" s="6"/>
      <c r="M20" s="6"/>
      <c r="N20" s="6"/>
      <c r="O20" s="6"/>
      <c r="P20" s="9"/>
      <c r="Q20" s="9"/>
    </row>
    <row r="21" spans="1:20" ht="10.5" outlineLevel="3" x14ac:dyDescent="0.15">
      <c r="A21" s="77" t="s">
        <v>45</v>
      </c>
      <c r="B21" s="113">
        <v>4</v>
      </c>
      <c r="C21" s="114"/>
      <c r="D21" s="115" t="s">
        <v>71</v>
      </c>
      <c r="E21" s="115"/>
      <c r="F21" s="116" t="s">
        <v>46</v>
      </c>
      <c r="G21" s="115"/>
      <c r="H21" s="117"/>
      <c r="I21" s="118"/>
      <c r="J21" s="79">
        <f>SUBTOTAL(9,J22:J41)</f>
        <v>0</v>
      </c>
      <c r="K21" s="117"/>
      <c r="L21" s="80">
        <f>SUBTOTAL(9,L22:L41)</f>
        <v>464.30977760000007</v>
      </c>
      <c r="M21" s="117"/>
      <c r="N21" s="80">
        <f>SUBTOTAL(9,N22:N41)</f>
        <v>0</v>
      </c>
      <c r="O21" s="119"/>
      <c r="P21" s="79">
        <f>SUBTOTAL(9,P22:P41)</f>
        <v>0</v>
      </c>
      <c r="Q21" s="79">
        <f>SUBTOTAL(9,Q22:Q41)</f>
        <v>0</v>
      </c>
      <c r="R21" s="6"/>
      <c r="S21" s="9"/>
      <c r="T21" s="9"/>
    </row>
    <row r="22" spans="1:20" ht="11.25" outlineLevel="4" x14ac:dyDescent="0.2">
      <c r="A22" s="13"/>
      <c r="B22" s="120"/>
      <c r="C22" s="121">
        <v>5</v>
      </c>
      <c r="D22" s="122" t="s">
        <v>72</v>
      </c>
      <c r="E22" s="123" t="s">
        <v>87</v>
      </c>
      <c r="F22" s="124" t="s">
        <v>88</v>
      </c>
      <c r="G22" s="122" t="s">
        <v>75</v>
      </c>
      <c r="H22" s="125">
        <v>1946.48</v>
      </c>
      <c r="I22" s="126"/>
      <c r="J22" s="127">
        <f>H22*I22</f>
        <v>0</v>
      </c>
      <c r="K22" s="125"/>
      <c r="L22" s="125">
        <f>H22*K22</f>
        <v>0</v>
      </c>
      <c r="M22" s="125"/>
      <c r="N22" s="125">
        <f>H22*M22</f>
        <v>0</v>
      </c>
      <c r="O22" s="127">
        <v>21</v>
      </c>
      <c r="P22" s="127">
        <f>J22*(O22/100)</f>
        <v>0</v>
      </c>
      <c r="Q22" s="127">
        <f>J22+P22</f>
        <v>0</v>
      </c>
      <c r="R22" s="9"/>
      <c r="S22" s="9"/>
      <c r="T22" s="9"/>
    </row>
    <row r="23" spans="1:20" ht="11.25" outlineLevel="4" x14ac:dyDescent="0.2">
      <c r="A23" s="13"/>
      <c r="B23" s="120"/>
      <c r="C23" s="121">
        <v>6</v>
      </c>
      <c r="D23" s="122" t="s">
        <v>72</v>
      </c>
      <c r="E23" s="123" t="s">
        <v>89</v>
      </c>
      <c r="F23" s="124" t="s">
        <v>90</v>
      </c>
      <c r="G23" s="122" t="s">
        <v>75</v>
      </c>
      <c r="H23" s="125">
        <v>1946.48</v>
      </c>
      <c r="I23" s="126"/>
      <c r="J23" s="127">
        <f>H23*I23</f>
        <v>0</v>
      </c>
      <c r="K23" s="125"/>
      <c r="L23" s="125">
        <f>H23*K23</f>
        <v>0</v>
      </c>
      <c r="M23" s="125"/>
      <c r="N23" s="125">
        <f>H23*M23</f>
        <v>0</v>
      </c>
      <c r="O23" s="127">
        <v>21</v>
      </c>
      <c r="P23" s="127">
        <f>J23*(O23/100)</f>
        <v>0</v>
      </c>
      <c r="Q23" s="127">
        <f>J23+P23</f>
        <v>0</v>
      </c>
      <c r="R23" s="9"/>
      <c r="S23" s="9"/>
      <c r="T23" s="9"/>
    </row>
    <row r="24" spans="1:20" ht="11.25" outlineLevel="4" x14ac:dyDescent="0.2">
      <c r="A24" s="13"/>
      <c r="B24" s="120"/>
      <c r="C24" s="121">
        <v>7</v>
      </c>
      <c r="D24" s="122" t="s">
        <v>72</v>
      </c>
      <c r="E24" s="123" t="s">
        <v>91</v>
      </c>
      <c r="F24" s="124" t="s">
        <v>92</v>
      </c>
      <c r="G24" s="122" t="s">
        <v>75</v>
      </c>
      <c r="H24" s="125">
        <v>198.75</v>
      </c>
      <c r="I24" s="126"/>
      <c r="J24" s="127">
        <f>H24*I24</f>
        <v>0</v>
      </c>
      <c r="K24" s="125"/>
      <c r="L24" s="125">
        <f>H24*K24</f>
        <v>0</v>
      </c>
      <c r="M24" s="125"/>
      <c r="N24" s="125">
        <f>H24*M24</f>
        <v>0</v>
      </c>
      <c r="O24" s="127">
        <v>21</v>
      </c>
      <c r="P24" s="127">
        <f>J24*(O24/100)</f>
        <v>0</v>
      </c>
      <c r="Q24" s="127">
        <f>J24+P24</f>
        <v>0</v>
      </c>
      <c r="R24" s="9"/>
      <c r="S24" s="9"/>
      <c r="T24" s="9"/>
    </row>
    <row r="25" spans="1:20" ht="9.75" outlineLevel="5" x14ac:dyDescent="0.2">
      <c r="A25" s="128"/>
      <c r="B25" s="129"/>
      <c r="C25" s="129"/>
      <c r="D25" s="130"/>
      <c r="E25" s="135" t="s">
        <v>17</v>
      </c>
      <c r="F25" s="131" t="s">
        <v>93</v>
      </c>
      <c r="G25" s="130"/>
      <c r="H25" s="132">
        <v>198.75</v>
      </c>
      <c r="I25" s="133"/>
      <c r="J25" s="134"/>
      <c r="K25" s="132"/>
      <c r="L25" s="132"/>
      <c r="M25" s="132"/>
      <c r="N25" s="132"/>
      <c r="O25" s="134"/>
      <c r="P25" s="134"/>
      <c r="Q25" s="134"/>
      <c r="R25" s="6"/>
      <c r="S25" s="9"/>
    </row>
    <row r="26" spans="1:20" ht="7.5" customHeight="1" outlineLevel="5" x14ac:dyDescent="0.15">
      <c r="A26" s="9"/>
      <c r="B26" s="84"/>
      <c r="C26" s="83"/>
      <c r="D26" s="86"/>
      <c r="E26" s="41"/>
      <c r="F26" s="87"/>
      <c r="G26" s="86"/>
      <c r="H26" s="88"/>
      <c r="I26" s="90"/>
      <c r="J26" s="43"/>
      <c r="K26" s="47"/>
      <c r="L26" s="47"/>
      <c r="M26" s="47"/>
      <c r="N26" s="47"/>
      <c r="O26" s="43"/>
      <c r="P26" s="43"/>
      <c r="Q26" s="43"/>
      <c r="R26" s="6"/>
      <c r="S26" s="9"/>
    </row>
    <row r="27" spans="1:20" ht="11.25" outlineLevel="4" x14ac:dyDescent="0.2">
      <c r="A27" s="13"/>
      <c r="B27" s="120"/>
      <c r="C27" s="121">
        <v>8</v>
      </c>
      <c r="D27" s="122" t="s">
        <v>72</v>
      </c>
      <c r="E27" s="123" t="s">
        <v>94</v>
      </c>
      <c r="F27" s="124" t="s">
        <v>95</v>
      </c>
      <c r="G27" s="122" t="s">
        <v>75</v>
      </c>
      <c r="H27" s="125">
        <v>1946.48</v>
      </c>
      <c r="I27" s="126"/>
      <c r="J27" s="127">
        <f>H27*I27</f>
        <v>0</v>
      </c>
      <c r="K27" s="125">
        <v>9.0620000000000006E-2</v>
      </c>
      <c r="L27" s="125">
        <f>H27*K27</f>
        <v>176.39001760000002</v>
      </c>
      <c r="M27" s="125"/>
      <c r="N27" s="125">
        <f>H27*M27</f>
        <v>0</v>
      </c>
      <c r="O27" s="127">
        <v>21</v>
      </c>
      <c r="P27" s="127">
        <f>J27*(O27/100)</f>
        <v>0</v>
      </c>
      <c r="Q27" s="127">
        <f>J27+P27</f>
        <v>0</v>
      </c>
      <c r="R27" s="9"/>
      <c r="S27" s="9"/>
      <c r="T27" s="9"/>
    </row>
    <row r="28" spans="1:20" ht="11.25" outlineLevel="4" x14ac:dyDescent="0.2">
      <c r="A28" s="13"/>
      <c r="B28" s="120"/>
      <c r="C28" s="121">
        <v>9</v>
      </c>
      <c r="D28" s="122" t="s">
        <v>96</v>
      </c>
      <c r="E28" s="123" t="s">
        <v>97</v>
      </c>
      <c r="F28" s="124" t="s">
        <v>98</v>
      </c>
      <c r="G28" s="122" t="s">
        <v>75</v>
      </c>
      <c r="H28" s="125">
        <v>1875.38</v>
      </c>
      <c r="I28" s="126"/>
      <c r="J28" s="127">
        <f>H28*I28</f>
        <v>0</v>
      </c>
      <c r="K28" s="125">
        <v>0.152</v>
      </c>
      <c r="L28" s="125">
        <f>H28*K28</f>
        <v>285.05776000000003</v>
      </c>
      <c r="M28" s="125"/>
      <c r="N28" s="125">
        <f>H28*M28</f>
        <v>0</v>
      </c>
      <c r="O28" s="127">
        <v>21</v>
      </c>
      <c r="P28" s="127">
        <f>J28*(O28/100)</f>
        <v>0</v>
      </c>
      <c r="Q28" s="127">
        <f>J28+P28</f>
        <v>0</v>
      </c>
      <c r="R28" s="9"/>
      <c r="S28" s="9"/>
      <c r="T28" s="9"/>
    </row>
    <row r="29" spans="1:20" ht="29.25" outlineLevel="5" x14ac:dyDescent="0.2">
      <c r="A29" s="128"/>
      <c r="B29" s="129"/>
      <c r="C29" s="129"/>
      <c r="D29" s="130"/>
      <c r="E29" s="135" t="s">
        <v>17</v>
      </c>
      <c r="F29" s="131" t="s">
        <v>99</v>
      </c>
      <c r="G29" s="130"/>
      <c r="H29" s="132">
        <v>1875.38</v>
      </c>
      <c r="I29" s="133"/>
      <c r="J29" s="134"/>
      <c r="K29" s="132"/>
      <c r="L29" s="132"/>
      <c r="M29" s="132"/>
      <c r="N29" s="132"/>
      <c r="O29" s="134"/>
      <c r="P29" s="134"/>
      <c r="Q29" s="134"/>
      <c r="R29" s="6"/>
      <c r="S29" s="9"/>
    </row>
    <row r="30" spans="1:20" ht="7.5" customHeight="1" outlineLevel="5" x14ac:dyDescent="0.15">
      <c r="A30" s="9"/>
      <c r="B30" s="84"/>
      <c r="C30" s="83"/>
      <c r="D30" s="86"/>
      <c r="E30" s="41"/>
      <c r="F30" s="87"/>
      <c r="G30" s="86"/>
      <c r="H30" s="88"/>
      <c r="I30" s="90"/>
      <c r="J30" s="43"/>
      <c r="K30" s="47"/>
      <c r="L30" s="47"/>
      <c r="M30" s="47"/>
      <c r="N30" s="47"/>
      <c r="O30" s="43"/>
      <c r="P30" s="43"/>
      <c r="Q30" s="43"/>
      <c r="R30" s="6"/>
      <c r="S30" s="9"/>
    </row>
    <row r="31" spans="1:20" ht="11.25" outlineLevel="4" x14ac:dyDescent="0.2">
      <c r="A31" s="13"/>
      <c r="B31" s="120"/>
      <c r="C31" s="121">
        <v>10</v>
      </c>
      <c r="D31" s="122" t="s">
        <v>100</v>
      </c>
      <c r="E31" s="123" t="s">
        <v>101</v>
      </c>
      <c r="F31" s="124" t="s">
        <v>102</v>
      </c>
      <c r="G31" s="122" t="s">
        <v>75</v>
      </c>
      <c r="H31" s="125">
        <v>71.119999999999976</v>
      </c>
      <c r="I31" s="126"/>
      <c r="J31" s="127">
        <f>H31*I31</f>
        <v>0</v>
      </c>
      <c r="K31" s="125"/>
      <c r="L31" s="125">
        <f>H31*K31</f>
        <v>0</v>
      </c>
      <c r="M31" s="125"/>
      <c r="N31" s="125">
        <f>H31*M31</f>
        <v>0</v>
      </c>
      <c r="O31" s="127">
        <v>21</v>
      </c>
      <c r="P31" s="127">
        <f>J31*(O31/100)</f>
        <v>0</v>
      </c>
      <c r="Q31" s="127">
        <f>J31+P31</f>
        <v>0</v>
      </c>
      <c r="R31" s="9"/>
      <c r="S31" s="9"/>
      <c r="T31" s="9"/>
    </row>
    <row r="32" spans="1:20" ht="9.75" outlineLevel="5" x14ac:dyDescent="0.2">
      <c r="A32" s="128"/>
      <c r="B32" s="129"/>
      <c r="C32" s="129"/>
      <c r="D32" s="130"/>
      <c r="E32" s="135" t="s">
        <v>17</v>
      </c>
      <c r="F32" s="131" t="s">
        <v>103</v>
      </c>
      <c r="G32" s="130"/>
      <c r="H32" s="132">
        <v>71.119999999999976</v>
      </c>
      <c r="I32" s="133"/>
      <c r="J32" s="134"/>
      <c r="K32" s="132"/>
      <c r="L32" s="132"/>
      <c r="M32" s="132"/>
      <c r="N32" s="132"/>
      <c r="O32" s="134"/>
      <c r="P32" s="134"/>
      <c r="Q32" s="134"/>
      <c r="R32" s="6"/>
      <c r="S32" s="9"/>
    </row>
    <row r="33" spans="1:20" ht="7.5" customHeight="1" outlineLevel="5" x14ac:dyDescent="0.15">
      <c r="A33" s="9"/>
      <c r="B33" s="84"/>
      <c r="C33" s="83"/>
      <c r="D33" s="86"/>
      <c r="E33" s="41"/>
      <c r="F33" s="87"/>
      <c r="G33" s="86"/>
      <c r="H33" s="88"/>
      <c r="I33" s="90"/>
      <c r="J33" s="43"/>
      <c r="K33" s="47"/>
      <c r="L33" s="47"/>
      <c r="M33" s="47"/>
      <c r="N33" s="47"/>
      <c r="O33" s="43"/>
      <c r="P33" s="43"/>
      <c r="Q33" s="43"/>
      <c r="R33" s="6"/>
      <c r="S33" s="9"/>
    </row>
    <row r="34" spans="1:20" ht="11.25" outlineLevel="4" x14ac:dyDescent="0.2">
      <c r="A34" s="13"/>
      <c r="B34" s="120"/>
      <c r="C34" s="121">
        <v>11</v>
      </c>
      <c r="D34" s="122" t="s">
        <v>72</v>
      </c>
      <c r="E34" s="123" t="s">
        <v>104</v>
      </c>
      <c r="F34" s="124" t="s">
        <v>105</v>
      </c>
      <c r="G34" s="122" t="s">
        <v>75</v>
      </c>
      <c r="H34" s="125">
        <v>198.75</v>
      </c>
      <c r="I34" s="126"/>
      <c r="J34" s="127">
        <f>H34*I34</f>
        <v>0</v>
      </c>
      <c r="K34" s="125"/>
      <c r="L34" s="125">
        <f>H34*K34</f>
        <v>0</v>
      </c>
      <c r="M34" s="125"/>
      <c r="N34" s="125">
        <f>H34*M34</f>
        <v>0</v>
      </c>
      <c r="O34" s="127">
        <v>21</v>
      </c>
      <c r="P34" s="127">
        <f>J34*(O34/100)</f>
        <v>0</v>
      </c>
      <c r="Q34" s="127">
        <f>J34+P34</f>
        <v>0</v>
      </c>
      <c r="R34" s="9"/>
      <c r="S34" s="9"/>
      <c r="T34" s="9"/>
    </row>
    <row r="35" spans="1:20" ht="11.25" outlineLevel="4" x14ac:dyDescent="0.2">
      <c r="A35" s="13"/>
      <c r="B35" s="120"/>
      <c r="C35" s="121">
        <v>12</v>
      </c>
      <c r="D35" s="122" t="s">
        <v>72</v>
      </c>
      <c r="E35" s="123" t="s">
        <v>106</v>
      </c>
      <c r="F35" s="124" t="s">
        <v>107</v>
      </c>
      <c r="G35" s="122" t="s">
        <v>75</v>
      </c>
      <c r="H35" s="125">
        <v>198.75</v>
      </c>
      <c r="I35" s="126"/>
      <c r="J35" s="127">
        <f>H35*I35</f>
        <v>0</v>
      </c>
      <c r="K35" s="125"/>
      <c r="L35" s="125">
        <f>H35*K35</f>
        <v>0</v>
      </c>
      <c r="M35" s="125"/>
      <c r="N35" s="125">
        <f>H35*M35</f>
        <v>0</v>
      </c>
      <c r="O35" s="127">
        <v>21</v>
      </c>
      <c r="P35" s="127">
        <f>J35*(O35/100)</f>
        <v>0</v>
      </c>
      <c r="Q35" s="127">
        <f>J35+P35</f>
        <v>0</v>
      </c>
      <c r="R35" s="9"/>
      <c r="S35" s="9"/>
      <c r="T35" s="9"/>
    </row>
    <row r="36" spans="1:20" ht="9.75" outlineLevel="5" x14ac:dyDescent="0.2">
      <c r="A36" s="128"/>
      <c r="B36" s="129"/>
      <c r="C36" s="129"/>
      <c r="D36" s="130"/>
      <c r="E36" s="135" t="s">
        <v>17</v>
      </c>
      <c r="F36" s="131" t="s">
        <v>108</v>
      </c>
      <c r="G36" s="130"/>
      <c r="H36" s="132">
        <v>198.75</v>
      </c>
      <c r="I36" s="133"/>
      <c r="J36" s="134"/>
      <c r="K36" s="132"/>
      <c r="L36" s="132"/>
      <c r="M36" s="132"/>
      <c r="N36" s="132"/>
      <c r="O36" s="134"/>
      <c r="P36" s="134"/>
      <c r="Q36" s="134"/>
      <c r="R36" s="6"/>
      <c r="S36" s="9"/>
    </row>
    <row r="37" spans="1:20" ht="7.5" customHeight="1" outlineLevel="5" x14ac:dyDescent="0.15">
      <c r="A37" s="9"/>
      <c r="B37" s="84"/>
      <c r="C37" s="83"/>
      <c r="D37" s="86"/>
      <c r="E37" s="41"/>
      <c r="F37" s="87"/>
      <c r="G37" s="86"/>
      <c r="H37" s="88"/>
      <c r="I37" s="90"/>
      <c r="J37" s="43"/>
      <c r="K37" s="47"/>
      <c r="L37" s="47"/>
      <c r="M37" s="47"/>
      <c r="N37" s="47"/>
      <c r="O37" s="43"/>
      <c r="P37" s="43"/>
      <c r="Q37" s="43"/>
      <c r="R37" s="6"/>
      <c r="S37" s="9"/>
    </row>
    <row r="38" spans="1:20" ht="11.25" outlineLevel="4" x14ac:dyDescent="0.2">
      <c r="A38" s="13"/>
      <c r="B38" s="120"/>
      <c r="C38" s="121">
        <v>13</v>
      </c>
      <c r="D38" s="122" t="s">
        <v>72</v>
      </c>
      <c r="E38" s="123" t="s">
        <v>109</v>
      </c>
      <c r="F38" s="124" t="s">
        <v>110</v>
      </c>
      <c r="G38" s="122" t="s">
        <v>75</v>
      </c>
      <c r="H38" s="125">
        <v>198.75</v>
      </c>
      <c r="I38" s="126"/>
      <c r="J38" s="127">
        <f>H38*I38</f>
        <v>0</v>
      </c>
      <c r="K38" s="125"/>
      <c r="L38" s="125">
        <f>H38*K38</f>
        <v>0</v>
      </c>
      <c r="M38" s="125"/>
      <c r="N38" s="125">
        <f>H38*M38</f>
        <v>0</v>
      </c>
      <c r="O38" s="127">
        <v>21</v>
      </c>
      <c r="P38" s="127">
        <f>J38*(O38/100)</f>
        <v>0</v>
      </c>
      <c r="Q38" s="127">
        <f>J38+P38</f>
        <v>0</v>
      </c>
      <c r="R38" s="9"/>
      <c r="S38" s="9"/>
      <c r="T38" s="9"/>
    </row>
    <row r="39" spans="1:20" ht="11.25" outlineLevel="4" x14ac:dyDescent="0.2">
      <c r="A39" s="13"/>
      <c r="B39" s="120"/>
      <c r="C39" s="121">
        <v>14</v>
      </c>
      <c r="D39" s="122" t="s">
        <v>72</v>
      </c>
      <c r="E39" s="123" t="s">
        <v>111</v>
      </c>
      <c r="F39" s="124" t="s">
        <v>112</v>
      </c>
      <c r="G39" s="122" t="s">
        <v>75</v>
      </c>
      <c r="H39" s="125">
        <v>198.75</v>
      </c>
      <c r="I39" s="126"/>
      <c r="J39" s="127">
        <f>H39*I39</f>
        <v>0</v>
      </c>
      <c r="K39" s="125"/>
      <c r="L39" s="125">
        <f>H39*K39</f>
        <v>0</v>
      </c>
      <c r="M39" s="125"/>
      <c r="N39" s="125">
        <f>H39*M39</f>
        <v>0</v>
      </c>
      <c r="O39" s="127">
        <v>21</v>
      </c>
      <c r="P39" s="127">
        <f>J39*(O39/100)</f>
        <v>0</v>
      </c>
      <c r="Q39" s="127">
        <f>J39+P39</f>
        <v>0</v>
      </c>
      <c r="R39" s="9"/>
      <c r="S39" s="9"/>
      <c r="T39" s="9"/>
    </row>
    <row r="40" spans="1:20" ht="11.25" outlineLevel="4" x14ac:dyDescent="0.2">
      <c r="A40" s="13"/>
      <c r="B40" s="120"/>
      <c r="C40" s="121">
        <v>15</v>
      </c>
      <c r="D40" s="122" t="s">
        <v>72</v>
      </c>
      <c r="E40" s="123" t="s">
        <v>113</v>
      </c>
      <c r="F40" s="124" t="s">
        <v>114</v>
      </c>
      <c r="G40" s="122" t="s">
        <v>115</v>
      </c>
      <c r="H40" s="125">
        <v>795</v>
      </c>
      <c r="I40" s="126"/>
      <c r="J40" s="127">
        <f>H40*I40</f>
        <v>0</v>
      </c>
      <c r="K40" s="125">
        <v>3.5999999999999999E-3</v>
      </c>
      <c r="L40" s="125">
        <f>H40*K40</f>
        <v>2.8620000000000001</v>
      </c>
      <c r="M40" s="125"/>
      <c r="N40" s="125">
        <f>H40*M40</f>
        <v>0</v>
      </c>
      <c r="O40" s="127">
        <v>21</v>
      </c>
      <c r="P40" s="127">
        <f>J40*(O40/100)</f>
        <v>0</v>
      </c>
      <c r="Q40" s="127">
        <f>J40+P40</f>
        <v>0</v>
      </c>
      <c r="R40" s="9"/>
      <c r="S40" s="9"/>
      <c r="T40" s="9"/>
    </row>
    <row r="41" spans="1:20" outlineLevel="4" x14ac:dyDescent="0.15">
      <c r="B41" s="6"/>
      <c r="C41" s="6"/>
      <c r="D41" s="6"/>
      <c r="E41" s="6"/>
      <c r="F41" s="6"/>
      <c r="G41" s="6"/>
      <c r="H41" s="6"/>
      <c r="I41" s="9"/>
      <c r="J41" s="9"/>
      <c r="K41" s="6"/>
      <c r="L41" s="6"/>
      <c r="M41" s="6"/>
      <c r="N41" s="6"/>
      <c r="O41" s="6"/>
      <c r="P41" s="9"/>
      <c r="Q41" s="9"/>
    </row>
    <row r="42" spans="1:20" ht="10.5" outlineLevel="3" x14ac:dyDescent="0.15">
      <c r="A42" s="77" t="s">
        <v>47</v>
      </c>
      <c r="B42" s="113">
        <v>4</v>
      </c>
      <c r="C42" s="114"/>
      <c r="D42" s="115" t="s">
        <v>71</v>
      </c>
      <c r="E42" s="115"/>
      <c r="F42" s="116" t="s">
        <v>48</v>
      </c>
      <c r="G42" s="115"/>
      <c r="H42" s="117"/>
      <c r="I42" s="118"/>
      <c r="J42" s="79">
        <f>SUBTOTAL(9,J43:J63)</f>
        <v>0</v>
      </c>
      <c r="K42" s="117"/>
      <c r="L42" s="80">
        <f>SUBTOTAL(9,L43:L63)</f>
        <v>274.87222990000004</v>
      </c>
      <c r="M42" s="117"/>
      <c r="N42" s="80">
        <f>SUBTOTAL(9,N43:N63)</f>
        <v>0</v>
      </c>
      <c r="O42" s="119"/>
      <c r="P42" s="79">
        <f>SUBTOTAL(9,P43:P63)</f>
        <v>0</v>
      </c>
      <c r="Q42" s="79">
        <f>SUBTOTAL(9,Q43:Q63)</f>
        <v>0</v>
      </c>
      <c r="R42" s="6"/>
      <c r="S42" s="9"/>
      <c r="T42" s="9"/>
    </row>
    <row r="43" spans="1:20" ht="11.25" outlineLevel="4" x14ac:dyDescent="0.2">
      <c r="A43" s="13"/>
      <c r="B43" s="120"/>
      <c r="C43" s="121">
        <v>16</v>
      </c>
      <c r="D43" s="122" t="s">
        <v>116</v>
      </c>
      <c r="E43" s="123" t="s">
        <v>117</v>
      </c>
      <c r="F43" s="124" t="s">
        <v>118</v>
      </c>
      <c r="G43" s="122" t="s">
        <v>119</v>
      </c>
      <c r="H43" s="125">
        <v>795</v>
      </c>
      <c r="I43" s="126"/>
      <c r="J43" s="127">
        <f>H43*I43</f>
        <v>0</v>
      </c>
      <c r="K43" s="125"/>
      <c r="L43" s="125">
        <f>H43*K43</f>
        <v>0</v>
      </c>
      <c r="M43" s="125"/>
      <c r="N43" s="125">
        <f>H43*M43</f>
        <v>0</v>
      </c>
      <c r="O43" s="127">
        <v>21</v>
      </c>
      <c r="P43" s="127">
        <f>J43*(O43/100)</f>
        <v>0</v>
      </c>
      <c r="Q43" s="127">
        <f>J43+P43</f>
        <v>0</v>
      </c>
      <c r="R43" s="9"/>
      <c r="S43" s="9"/>
      <c r="T43" s="9"/>
    </row>
    <row r="44" spans="1:20" ht="11.25" outlineLevel="4" x14ac:dyDescent="0.2">
      <c r="A44" s="13"/>
      <c r="B44" s="120"/>
      <c r="C44" s="121">
        <v>17</v>
      </c>
      <c r="D44" s="122" t="s">
        <v>72</v>
      </c>
      <c r="E44" s="123" t="s">
        <v>120</v>
      </c>
      <c r="F44" s="124" t="s">
        <v>121</v>
      </c>
      <c r="G44" s="122" t="s">
        <v>115</v>
      </c>
      <c r="H44" s="125">
        <v>795</v>
      </c>
      <c r="I44" s="126"/>
      <c r="J44" s="127">
        <f>H44*I44</f>
        <v>0</v>
      </c>
      <c r="K44" s="125"/>
      <c r="L44" s="125">
        <f>H44*K44</f>
        <v>0</v>
      </c>
      <c r="M44" s="125"/>
      <c r="N44" s="125">
        <f>H44*M44</f>
        <v>0</v>
      </c>
      <c r="O44" s="127">
        <v>21</v>
      </c>
      <c r="P44" s="127">
        <f>J44*(O44/100)</f>
        <v>0</v>
      </c>
      <c r="Q44" s="127">
        <f>J44+P44</f>
        <v>0</v>
      </c>
      <c r="R44" s="9"/>
      <c r="S44" s="9"/>
      <c r="T44" s="9"/>
    </row>
    <row r="45" spans="1:20" ht="9.75" outlineLevel="5" x14ac:dyDescent="0.2">
      <c r="A45" s="128"/>
      <c r="B45" s="129"/>
      <c r="C45" s="129"/>
      <c r="D45" s="130"/>
      <c r="E45" s="135" t="s">
        <v>17</v>
      </c>
      <c r="F45" s="131" t="s">
        <v>122</v>
      </c>
      <c r="G45" s="130"/>
      <c r="H45" s="132">
        <v>291</v>
      </c>
      <c r="I45" s="133"/>
      <c r="J45" s="134"/>
      <c r="K45" s="132"/>
      <c r="L45" s="132"/>
      <c r="M45" s="132"/>
      <c r="N45" s="132"/>
      <c r="O45" s="134"/>
      <c r="P45" s="134"/>
      <c r="Q45" s="134"/>
      <c r="R45" s="6"/>
      <c r="S45" s="9"/>
    </row>
    <row r="46" spans="1:20" ht="7.5" customHeight="1" outlineLevel="5" x14ac:dyDescent="0.15">
      <c r="A46" s="9"/>
      <c r="B46" s="84"/>
      <c r="C46" s="83"/>
      <c r="D46" s="86"/>
      <c r="E46" s="41"/>
      <c r="F46" s="87"/>
      <c r="G46" s="86"/>
      <c r="H46" s="88"/>
      <c r="I46" s="90"/>
      <c r="J46" s="43"/>
      <c r="K46" s="47"/>
      <c r="L46" s="47"/>
      <c r="M46" s="47"/>
      <c r="N46" s="47"/>
      <c r="O46" s="43"/>
      <c r="P46" s="43"/>
      <c r="Q46" s="43"/>
      <c r="R46" s="6"/>
      <c r="S46" s="9"/>
    </row>
    <row r="47" spans="1:20" ht="11.25" outlineLevel="4" x14ac:dyDescent="0.2">
      <c r="A47" s="13"/>
      <c r="B47" s="120"/>
      <c r="C47" s="121">
        <v>18</v>
      </c>
      <c r="D47" s="122" t="s">
        <v>72</v>
      </c>
      <c r="E47" s="123" t="s">
        <v>123</v>
      </c>
      <c r="F47" s="124" t="s">
        <v>124</v>
      </c>
      <c r="G47" s="122" t="s">
        <v>115</v>
      </c>
      <c r="H47" s="125">
        <v>734.04</v>
      </c>
      <c r="I47" s="126"/>
      <c r="J47" s="127">
        <f>H47*I47</f>
        <v>0</v>
      </c>
      <c r="K47" s="125">
        <v>0.16850000000000001</v>
      </c>
      <c r="L47" s="125">
        <f>H47*K47</f>
        <v>123.68574</v>
      </c>
      <c r="M47" s="125"/>
      <c r="N47" s="125">
        <f>H47*M47</f>
        <v>0</v>
      </c>
      <c r="O47" s="127">
        <v>21</v>
      </c>
      <c r="P47" s="127">
        <f>J47*(O47/100)</f>
        <v>0</v>
      </c>
      <c r="Q47" s="127">
        <f>J47+P47</f>
        <v>0</v>
      </c>
      <c r="R47" s="9"/>
      <c r="S47" s="9"/>
      <c r="T47" s="9"/>
    </row>
    <row r="48" spans="1:20" ht="9.75" outlineLevel="5" x14ac:dyDescent="0.2">
      <c r="A48" s="128"/>
      <c r="B48" s="129"/>
      <c r="C48" s="129"/>
      <c r="D48" s="130"/>
      <c r="E48" s="135" t="s">
        <v>17</v>
      </c>
      <c r="F48" s="131" t="s">
        <v>125</v>
      </c>
      <c r="G48" s="130"/>
      <c r="H48" s="132">
        <v>317.5</v>
      </c>
      <c r="I48" s="133"/>
      <c r="J48" s="134"/>
      <c r="K48" s="132"/>
      <c r="L48" s="132"/>
      <c r="M48" s="132"/>
      <c r="N48" s="132"/>
      <c r="O48" s="134"/>
      <c r="P48" s="134"/>
      <c r="Q48" s="134"/>
      <c r="R48" s="6"/>
      <c r="S48" s="9"/>
    </row>
    <row r="49" spans="1:20" ht="7.5" customHeight="1" outlineLevel="5" x14ac:dyDescent="0.15">
      <c r="A49" s="9"/>
      <c r="B49" s="84"/>
      <c r="C49" s="83"/>
      <c r="D49" s="86"/>
      <c r="E49" s="41"/>
      <c r="F49" s="87"/>
      <c r="G49" s="86"/>
      <c r="H49" s="88"/>
      <c r="I49" s="90"/>
      <c r="J49" s="43"/>
      <c r="K49" s="47"/>
      <c r="L49" s="47"/>
      <c r="M49" s="47"/>
      <c r="N49" s="47"/>
      <c r="O49" s="43"/>
      <c r="P49" s="43"/>
      <c r="Q49" s="43"/>
      <c r="R49" s="6"/>
      <c r="S49" s="9"/>
    </row>
    <row r="50" spans="1:20" ht="11.25" outlineLevel="4" x14ac:dyDescent="0.2">
      <c r="A50" s="13"/>
      <c r="B50" s="120"/>
      <c r="C50" s="121">
        <v>19</v>
      </c>
      <c r="D50" s="122" t="s">
        <v>96</v>
      </c>
      <c r="E50" s="123" t="s">
        <v>126</v>
      </c>
      <c r="F50" s="124" t="s">
        <v>127</v>
      </c>
      <c r="G50" s="122" t="s">
        <v>115</v>
      </c>
      <c r="H50" s="125">
        <v>734.04</v>
      </c>
      <c r="I50" s="126"/>
      <c r="J50" s="127">
        <f>H50*I50</f>
        <v>0</v>
      </c>
      <c r="K50" s="125">
        <v>0.10199999999999999</v>
      </c>
      <c r="L50" s="125">
        <f>H50*K50</f>
        <v>74.872079999999997</v>
      </c>
      <c r="M50" s="125"/>
      <c r="N50" s="125">
        <f>H50*M50</f>
        <v>0</v>
      </c>
      <c r="O50" s="127">
        <v>21</v>
      </c>
      <c r="P50" s="127">
        <f>J50*(O50/100)</f>
        <v>0</v>
      </c>
      <c r="Q50" s="127">
        <f>J50+P50</f>
        <v>0</v>
      </c>
      <c r="R50" s="9"/>
      <c r="S50" s="9"/>
      <c r="T50" s="9"/>
    </row>
    <row r="51" spans="1:20" ht="11.25" outlineLevel="4" x14ac:dyDescent="0.2">
      <c r="A51" s="13"/>
      <c r="B51" s="120"/>
      <c r="C51" s="121">
        <v>20</v>
      </c>
      <c r="D51" s="122" t="s">
        <v>72</v>
      </c>
      <c r="E51" s="123" t="s">
        <v>128</v>
      </c>
      <c r="F51" s="124" t="s">
        <v>129</v>
      </c>
      <c r="G51" s="122" t="s">
        <v>115</v>
      </c>
      <c r="H51" s="125">
        <v>229.51</v>
      </c>
      <c r="I51" s="126"/>
      <c r="J51" s="127">
        <f>H51*I51</f>
        <v>0</v>
      </c>
      <c r="K51" s="125">
        <v>0.14041999999999999</v>
      </c>
      <c r="L51" s="125">
        <f>H51*K51</f>
        <v>32.227794199999998</v>
      </c>
      <c r="M51" s="125"/>
      <c r="N51" s="125">
        <f>H51*M51</f>
        <v>0</v>
      </c>
      <c r="O51" s="127">
        <v>21</v>
      </c>
      <c r="P51" s="127">
        <f>J51*(O51/100)</f>
        <v>0</v>
      </c>
      <c r="Q51" s="127">
        <f>J51+P51</f>
        <v>0</v>
      </c>
      <c r="R51" s="9"/>
      <c r="S51" s="9"/>
      <c r="T51" s="9"/>
    </row>
    <row r="52" spans="1:20" ht="9.75" outlineLevel="5" x14ac:dyDescent="0.2">
      <c r="A52" s="128"/>
      <c r="B52" s="129"/>
      <c r="C52" s="129"/>
      <c r="D52" s="130"/>
      <c r="E52" s="135" t="s">
        <v>17</v>
      </c>
      <c r="F52" s="131" t="s">
        <v>130</v>
      </c>
      <c r="G52" s="130"/>
      <c r="H52" s="132">
        <v>9</v>
      </c>
      <c r="I52" s="133"/>
      <c r="J52" s="134"/>
      <c r="K52" s="132"/>
      <c r="L52" s="132"/>
      <c r="M52" s="132"/>
      <c r="N52" s="132"/>
      <c r="O52" s="134"/>
      <c r="P52" s="134"/>
      <c r="Q52" s="134"/>
      <c r="R52" s="6"/>
      <c r="S52" s="9"/>
    </row>
    <row r="53" spans="1:20" ht="7.5" customHeight="1" outlineLevel="5" x14ac:dyDescent="0.15">
      <c r="A53" s="9"/>
      <c r="B53" s="84"/>
      <c r="C53" s="83"/>
      <c r="D53" s="86"/>
      <c r="E53" s="41"/>
      <c r="F53" s="87"/>
      <c r="G53" s="86"/>
      <c r="H53" s="88"/>
      <c r="I53" s="90"/>
      <c r="J53" s="43"/>
      <c r="K53" s="47"/>
      <c r="L53" s="47"/>
      <c r="M53" s="47"/>
      <c r="N53" s="47"/>
      <c r="O53" s="43"/>
      <c r="P53" s="43"/>
      <c r="Q53" s="43"/>
      <c r="R53" s="6"/>
      <c r="S53" s="9"/>
    </row>
    <row r="54" spans="1:20" ht="11.25" outlineLevel="4" x14ac:dyDescent="0.2">
      <c r="A54" s="13"/>
      <c r="B54" s="120"/>
      <c r="C54" s="121">
        <v>21</v>
      </c>
      <c r="D54" s="122" t="s">
        <v>96</v>
      </c>
      <c r="E54" s="123" t="s">
        <v>131</v>
      </c>
      <c r="F54" s="124" t="s">
        <v>132</v>
      </c>
      <c r="G54" s="122" t="s">
        <v>115</v>
      </c>
      <c r="H54" s="125">
        <v>229.51</v>
      </c>
      <c r="I54" s="126"/>
      <c r="J54" s="127">
        <f>H54*I54</f>
        <v>0</v>
      </c>
      <c r="K54" s="125">
        <v>5.6120000000000003E-2</v>
      </c>
      <c r="L54" s="125">
        <f>H54*K54</f>
        <v>12.8801012</v>
      </c>
      <c r="M54" s="125"/>
      <c r="N54" s="125">
        <f>H54*M54</f>
        <v>0</v>
      </c>
      <c r="O54" s="127">
        <v>21</v>
      </c>
      <c r="P54" s="127">
        <f>J54*(O54/100)</f>
        <v>0</v>
      </c>
      <c r="Q54" s="127">
        <f>J54+P54</f>
        <v>0</v>
      </c>
      <c r="R54" s="9"/>
      <c r="S54" s="9"/>
      <c r="T54" s="9"/>
    </row>
    <row r="55" spans="1:20" ht="9.75" outlineLevel="5" x14ac:dyDescent="0.2">
      <c r="A55" s="128"/>
      <c r="B55" s="129"/>
      <c r="C55" s="129"/>
      <c r="D55" s="130"/>
      <c r="E55" s="135" t="s">
        <v>17</v>
      </c>
      <c r="F55" s="131" t="s">
        <v>133</v>
      </c>
      <c r="G55" s="130"/>
      <c r="H55" s="132">
        <v>9.27</v>
      </c>
      <c r="I55" s="133"/>
      <c r="J55" s="134"/>
      <c r="K55" s="132"/>
      <c r="L55" s="132"/>
      <c r="M55" s="132"/>
      <c r="N55" s="132"/>
      <c r="O55" s="134"/>
      <c r="P55" s="134"/>
      <c r="Q55" s="134"/>
      <c r="R55" s="6"/>
      <c r="S55" s="9"/>
    </row>
    <row r="56" spans="1:20" ht="7.5" customHeight="1" outlineLevel="5" x14ac:dyDescent="0.15">
      <c r="A56" s="9"/>
      <c r="B56" s="84"/>
      <c r="C56" s="83"/>
      <c r="D56" s="86"/>
      <c r="E56" s="41"/>
      <c r="F56" s="87"/>
      <c r="G56" s="86"/>
      <c r="H56" s="88"/>
      <c r="I56" s="90"/>
      <c r="J56" s="43"/>
      <c r="K56" s="47"/>
      <c r="L56" s="47"/>
      <c r="M56" s="47"/>
      <c r="N56" s="47"/>
      <c r="O56" s="43"/>
      <c r="P56" s="43"/>
      <c r="Q56" s="43"/>
      <c r="R56" s="6"/>
      <c r="S56" s="9"/>
    </row>
    <row r="57" spans="1:20" ht="11.25" outlineLevel="4" x14ac:dyDescent="0.2">
      <c r="A57" s="13"/>
      <c r="B57" s="120"/>
      <c r="C57" s="121">
        <v>22</v>
      </c>
      <c r="D57" s="122" t="s">
        <v>72</v>
      </c>
      <c r="E57" s="123" t="s">
        <v>134</v>
      </c>
      <c r="F57" s="124" t="s">
        <v>135</v>
      </c>
      <c r="G57" s="122" t="s">
        <v>115</v>
      </c>
      <c r="H57" s="125">
        <v>209.51</v>
      </c>
      <c r="I57" s="126"/>
      <c r="J57" s="127">
        <f>H57*I57</f>
        <v>0</v>
      </c>
      <c r="K57" s="125">
        <v>0.10095</v>
      </c>
      <c r="L57" s="125">
        <f>H57*K57</f>
        <v>21.1500345</v>
      </c>
      <c r="M57" s="125"/>
      <c r="N57" s="125">
        <f>H57*M57</f>
        <v>0</v>
      </c>
      <c r="O57" s="127">
        <v>21</v>
      </c>
      <c r="P57" s="127">
        <f>J57*(O57/100)</f>
        <v>0</v>
      </c>
      <c r="Q57" s="127">
        <f>J57+P57</f>
        <v>0</v>
      </c>
      <c r="R57" s="9"/>
      <c r="S57" s="9"/>
      <c r="T57" s="9"/>
    </row>
    <row r="58" spans="1:20" ht="9.75" outlineLevel="5" x14ac:dyDescent="0.2">
      <c r="A58" s="128"/>
      <c r="B58" s="129"/>
      <c r="C58" s="129"/>
      <c r="D58" s="130"/>
      <c r="E58" s="135" t="s">
        <v>17</v>
      </c>
      <c r="F58" s="131" t="s">
        <v>136</v>
      </c>
      <c r="G58" s="130"/>
      <c r="H58" s="132">
        <v>320.5</v>
      </c>
      <c r="I58" s="133"/>
      <c r="J58" s="134"/>
      <c r="K58" s="132"/>
      <c r="L58" s="132"/>
      <c r="M58" s="132"/>
      <c r="N58" s="132"/>
      <c r="O58" s="134"/>
      <c r="P58" s="134"/>
      <c r="Q58" s="134"/>
      <c r="R58" s="6"/>
      <c r="S58" s="9"/>
    </row>
    <row r="59" spans="1:20" ht="7.5" customHeight="1" outlineLevel="5" x14ac:dyDescent="0.15">
      <c r="A59" s="9"/>
      <c r="B59" s="84"/>
      <c r="C59" s="83"/>
      <c r="D59" s="86"/>
      <c r="E59" s="41"/>
      <c r="F59" s="87"/>
      <c r="G59" s="86"/>
      <c r="H59" s="88"/>
      <c r="I59" s="90"/>
      <c r="J59" s="43"/>
      <c r="K59" s="47"/>
      <c r="L59" s="47"/>
      <c r="M59" s="47"/>
      <c r="N59" s="47"/>
      <c r="O59" s="43"/>
      <c r="P59" s="43"/>
      <c r="Q59" s="43"/>
      <c r="R59" s="6"/>
      <c r="S59" s="9"/>
    </row>
    <row r="60" spans="1:20" ht="11.25" outlineLevel="4" x14ac:dyDescent="0.2">
      <c r="A60" s="13"/>
      <c r="B60" s="120"/>
      <c r="C60" s="121">
        <v>23</v>
      </c>
      <c r="D60" s="122" t="s">
        <v>96</v>
      </c>
      <c r="E60" s="123" t="s">
        <v>137</v>
      </c>
      <c r="F60" s="124" t="s">
        <v>138</v>
      </c>
      <c r="G60" s="122" t="s">
        <v>115</v>
      </c>
      <c r="H60" s="125">
        <v>209.51</v>
      </c>
      <c r="I60" s="126"/>
      <c r="J60" s="127">
        <f>H60*I60</f>
        <v>0</v>
      </c>
      <c r="K60" s="125">
        <v>4.8000000000000001E-2</v>
      </c>
      <c r="L60" s="125">
        <f>H60*K60</f>
        <v>10.056480000000001</v>
      </c>
      <c r="M60" s="125"/>
      <c r="N60" s="125">
        <f>H60*M60</f>
        <v>0</v>
      </c>
      <c r="O60" s="127">
        <v>21</v>
      </c>
      <c r="P60" s="127">
        <f>J60*(O60/100)</f>
        <v>0</v>
      </c>
      <c r="Q60" s="127">
        <f>J60+P60</f>
        <v>0</v>
      </c>
      <c r="R60" s="9"/>
      <c r="S60" s="9"/>
      <c r="T60" s="9"/>
    </row>
    <row r="61" spans="1:20" ht="9.75" outlineLevel="5" x14ac:dyDescent="0.2">
      <c r="A61" s="128"/>
      <c r="B61" s="129"/>
      <c r="C61" s="129"/>
      <c r="D61" s="130"/>
      <c r="E61" s="135" t="s">
        <v>17</v>
      </c>
      <c r="F61" s="131" t="s">
        <v>139</v>
      </c>
      <c r="G61" s="130"/>
      <c r="H61" s="132">
        <v>660.23</v>
      </c>
      <c r="I61" s="133"/>
      <c r="J61" s="134"/>
      <c r="K61" s="132"/>
      <c r="L61" s="132"/>
      <c r="M61" s="132"/>
      <c r="N61" s="132"/>
      <c r="O61" s="134"/>
      <c r="P61" s="134"/>
      <c r="Q61" s="134"/>
      <c r="R61" s="6"/>
      <c r="S61" s="9"/>
    </row>
    <row r="62" spans="1:20" ht="7.5" customHeight="1" outlineLevel="5" x14ac:dyDescent="0.15">
      <c r="A62" s="9"/>
      <c r="B62" s="84"/>
      <c r="C62" s="83"/>
      <c r="D62" s="86"/>
      <c r="E62" s="41"/>
      <c r="F62" s="87"/>
      <c r="G62" s="86"/>
      <c r="H62" s="88"/>
      <c r="I62" s="90"/>
      <c r="J62" s="43"/>
      <c r="K62" s="47"/>
      <c r="L62" s="47"/>
      <c r="M62" s="47"/>
      <c r="N62" s="47"/>
      <c r="O62" s="43"/>
      <c r="P62" s="43"/>
      <c r="Q62" s="43"/>
      <c r="R62" s="6"/>
      <c r="S62" s="9"/>
    </row>
    <row r="63" spans="1:20" outlineLevel="4" x14ac:dyDescent="0.15">
      <c r="B63" s="6"/>
      <c r="C63" s="6"/>
      <c r="D63" s="6"/>
      <c r="E63" s="6"/>
      <c r="F63" s="6"/>
      <c r="G63" s="6"/>
      <c r="H63" s="6"/>
      <c r="I63" s="9"/>
      <c r="J63" s="9"/>
      <c r="K63" s="6"/>
      <c r="L63" s="6"/>
      <c r="M63" s="6"/>
      <c r="N63" s="6"/>
      <c r="O63" s="6"/>
      <c r="P63" s="9"/>
      <c r="Q63" s="9"/>
    </row>
    <row r="64" spans="1:20" ht="10.5" outlineLevel="3" x14ac:dyDescent="0.15">
      <c r="A64" s="77" t="s">
        <v>49</v>
      </c>
      <c r="B64" s="113">
        <v>4</v>
      </c>
      <c r="C64" s="114"/>
      <c r="D64" s="115" t="s">
        <v>71</v>
      </c>
      <c r="E64" s="115"/>
      <c r="F64" s="116" t="s">
        <v>50</v>
      </c>
      <c r="G64" s="115"/>
      <c r="H64" s="117"/>
      <c r="I64" s="118"/>
      <c r="J64" s="79">
        <f>SUBTOTAL(9,J65:J71)</f>
        <v>0</v>
      </c>
      <c r="K64" s="117"/>
      <c r="L64" s="80">
        <f>SUBTOTAL(9,L65:L71)</f>
        <v>0</v>
      </c>
      <c r="M64" s="117"/>
      <c r="N64" s="80">
        <f>SUBTOTAL(9,N65:N71)</f>
        <v>0</v>
      </c>
      <c r="O64" s="119"/>
      <c r="P64" s="79">
        <f>SUBTOTAL(9,P65:P71)</f>
        <v>0</v>
      </c>
      <c r="Q64" s="79">
        <f>SUBTOTAL(9,Q65:Q71)</f>
        <v>0</v>
      </c>
      <c r="R64" s="6"/>
      <c r="S64" s="9"/>
      <c r="T64" s="9"/>
    </row>
    <row r="65" spans="1:20" ht="11.25" outlineLevel="4" x14ac:dyDescent="0.2">
      <c r="A65" s="13"/>
      <c r="B65" s="120"/>
      <c r="C65" s="121">
        <v>24</v>
      </c>
      <c r="D65" s="122" t="s">
        <v>72</v>
      </c>
      <c r="E65" s="123" t="s">
        <v>140</v>
      </c>
      <c r="F65" s="124" t="s">
        <v>141</v>
      </c>
      <c r="G65" s="122" t="s">
        <v>85</v>
      </c>
      <c r="H65" s="125">
        <v>739.18200750000005</v>
      </c>
      <c r="I65" s="126"/>
      <c r="J65" s="127">
        <f>H65*I65</f>
        <v>0</v>
      </c>
      <c r="K65" s="125"/>
      <c r="L65" s="125">
        <f>H65*K65</f>
        <v>0</v>
      </c>
      <c r="M65" s="125"/>
      <c r="N65" s="125">
        <f>H65*M65</f>
        <v>0</v>
      </c>
      <c r="O65" s="127">
        <v>21</v>
      </c>
      <c r="P65" s="127">
        <f>J65*(O65/100)</f>
        <v>0</v>
      </c>
      <c r="Q65" s="127">
        <f>J65+P65</f>
        <v>0</v>
      </c>
      <c r="R65" s="9"/>
      <c r="S65" s="9"/>
      <c r="T65" s="9"/>
    </row>
    <row r="66" spans="1:20" ht="11.25" outlineLevel="4" x14ac:dyDescent="0.2">
      <c r="A66" s="13"/>
      <c r="B66" s="120"/>
      <c r="C66" s="121">
        <v>25</v>
      </c>
      <c r="D66" s="122" t="s">
        <v>72</v>
      </c>
      <c r="E66" s="123" t="s">
        <v>142</v>
      </c>
      <c r="F66" s="124" t="s">
        <v>143</v>
      </c>
      <c r="G66" s="122" t="s">
        <v>85</v>
      </c>
      <c r="H66" s="125">
        <v>43.725000000000001</v>
      </c>
      <c r="I66" s="126"/>
      <c r="J66" s="127">
        <f>H66*I66</f>
        <v>0</v>
      </c>
      <c r="K66" s="125"/>
      <c r="L66" s="125">
        <f>H66*K66</f>
        <v>0</v>
      </c>
      <c r="M66" s="125"/>
      <c r="N66" s="125">
        <f>H66*M66</f>
        <v>0</v>
      </c>
      <c r="O66" s="127">
        <v>21</v>
      </c>
      <c r="P66" s="127">
        <f>J66*(O66/100)</f>
        <v>0</v>
      </c>
      <c r="Q66" s="127">
        <f>J66+P66</f>
        <v>0</v>
      </c>
      <c r="R66" s="9"/>
      <c r="S66" s="9"/>
      <c r="T66" s="9"/>
    </row>
    <row r="67" spans="1:20" ht="11.25" outlineLevel="4" x14ac:dyDescent="0.2">
      <c r="A67" s="13"/>
      <c r="B67" s="120"/>
      <c r="C67" s="121">
        <v>26</v>
      </c>
      <c r="D67" s="122" t="s">
        <v>72</v>
      </c>
      <c r="E67" s="123" t="s">
        <v>144</v>
      </c>
      <c r="F67" s="124" t="s">
        <v>145</v>
      </c>
      <c r="G67" s="122" t="s">
        <v>85</v>
      </c>
      <c r="H67" s="125">
        <v>437</v>
      </c>
      <c r="I67" s="126"/>
      <c r="J67" s="127">
        <f>H67*I67</f>
        <v>0</v>
      </c>
      <c r="K67" s="125"/>
      <c r="L67" s="125">
        <f>H67*K67</f>
        <v>0</v>
      </c>
      <c r="M67" s="125"/>
      <c r="N67" s="125">
        <f>H67*M67</f>
        <v>0</v>
      </c>
      <c r="O67" s="127">
        <v>21</v>
      </c>
      <c r="P67" s="127">
        <f>J67*(O67/100)</f>
        <v>0</v>
      </c>
      <c r="Q67" s="127">
        <f>J67+P67</f>
        <v>0</v>
      </c>
      <c r="R67" s="9"/>
      <c r="S67" s="9"/>
      <c r="T67" s="9"/>
    </row>
    <row r="68" spans="1:20" ht="9.75" outlineLevel="5" x14ac:dyDescent="0.2">
      <c r="A68" s="128"/>
      <c r="B68" s="129"/>
      <c r="C68" s="129"/>
      <c r="D68" s="130"/>
      <c r="E68" s="135" t="s">
        <v>17</v>
      </c>
      <c r="F68" s="131" t="s">
        <v>146</v>
      </c>
      <c r="G68" s="130"/>
      <c r="H68" s="132">
        <v>1006.575</v>
      </c>
      <c r="I68" s="133"/>
      <c r="J68" s="134"/>
      <c r="K68" s="132"/>
      <c r="L68" s="132"/>
      <c r="M68" s="132"/>
      <c r="N68" s="132"/>
      <c r="O68" s="134"/>
      <c r="P68" s="134"/>
      <c r="Q68" s="134"/>
      <c r="R68" s="6"/>
      <c r="S68" s="9"/>
    </row>
    <row r="69" spans="1:20" ht="7.5" customHeight="1" outlineLevel="5" x14ac:dyDescent="0.15">
      <c r="A69" s="9"/>
      <c r="B69" s="84"/>
      <c r="C69" s="83"/>
      <c r="D69" s="86"/>
      <c r="E69" s="41"/>
      <c r="F69" s="87"/>
      <c r="G69" s="86"/>
      <c r="H69" s="88"/>
      <c r="I69" s="90"/>
      <c r="J69" s="43"/>
      <c r="K69" s="47"/>
      <c r="L69" s="47"/>
      <c r="M69" s="47"/>
      <c r="N69" s="47"/>
      <c r="O69" s="43"/>
      <c r="P69" s="43"/>
      <c r="Q69" s="43"/>
      <c r="R69" s="6"/>
      <c r="S69" s="9"/>
    </row>
    <row r="70" spans="1:20" ht="11.25" outlineLevel="4" x14ac:dyDescent="0.2">
      <c r="A70" s="13"/>
      <c r="B70" s="120"/>
      <c r="C70" s="121">
        <v>27</v>
      </c>
      <c r="D70" s="122" t="s">
        <v>72</v>
      </c>
      <c r="E70" s="123" t="s">
        <v>147</v>
      </c>
      <c r="F70" s="124" t="s">
        <v>148</v>
      </c>
      <c r="G70" s="122" t="s">
        <v>85</v>
      </c>
      <c r="H70" s="125">
        <v>43.7</v>
      </c>
      <c r="I70" s="126"/>
      <c r="J70" s="127">
        <f>H70*I70</f>
        <v>0</v>
      </c>
      <c r="K70" s="125"/>
      <c r="L70" s="125">
        <f>H70*K70</f>
        <v>0</v>
      </c>
      <c r="M70" s="125"/>
      <c r="N70" s="125">
        <f>H70*M70</f>
        <v>0</v>
      </c>
      <c r="O70" s="127">
        <v>21</v>
      </c>
      <c r="P70" s="127">
        <f>J70*(O70/100)</f>
        <v>0</v>
      </c>
      <c r="Q70" s="127">
        <f>J70+P70</f>
        <v>0</v>
      </c>
      <c r="R70" s="9"/>
      <c r="S70" s="9"/>
      <c r="T70" s="9"/>
    </row>
    <row r="71" spans="1:20" outlineLevel="4" x14ac:dyDescent="0.15">
      <c r="B71" s="6"/>
      <c r="C71" s="6"/>
      <c r="D71" s="6"/>
      <c r="E71" s="6"/>
      <c r="F71" s="6"/>
      <c r="G71" s="6"/>
      <c r="H71" s="6"/>
      <c r="I71" s="9"/>
      <c r="J71" s="9"/>
      <c r="K71" s="6"/>
      <c r="L71" s="6"/>
      <c r="M71" s="6"/>
      <c r="N71" s="6"/>
      <c r="O71" s="6"/>
      <c r="P71" s="9"/>
      <c r="Q71" s="9"/>
    </row>
    <row r="72" spans="1:20" ht="10.5" outlineLevel="3" x14ac:dyDescent="0.15">
      <c r="A72" s="77" t="s">
        <v>51</v>
      </c>
      <c r="B72" s="113">
        <v>4</v>
      </c>
      <c r="C72" s="114"/>
      <c r="D72" s="115" t="s">
        <v>71</v>
      </c>
      <c r="E72" s="115"/>
      <c r="F72" s="116" t="s">
        <v>52</v>
      </c>
      <c r="G72" s="115"/>
      <c r="H72" s="117"/>
      <c r="I72" s="118"/>
      <c r="J72" s="79">
        <f>SUBTOTAL(9,J73:J75)</f>
        <v>0</v>
      </c>
      <c r="K72" s="117"/>
      <c r="L72" s="80">
        <f>SUBTOTAL(9,L73:L75)</f>
        <v>0</v>
      </c>
      <c r="M72" s="117"/>
      <c r="N72" s="80">
        <f>SUBTOTAL(9,N73:N75)</f>
        <v>0</v>
      </c>
      <c r="O72" s="119"/>
      <c r="P72" s="79">
        <f>SUBTOTAL(9,P73:P75)</f>
        <v>0</v>
      </c>
      <c r="Q72" s="79">
        <f>SUBTOTAL(9,Q73:Q75)</f>
        <v>0</v>
      </c>
      <c r="R72" s="6"/>
      <c r="S72" s="9"/>
      <c r="T72" s="9"/>
    </row>
    <row r="73" spans="1:20" ht="11.25" outlineLevel="4" x14ac:dyDescent="0.2">
      <c r="A73" s="13"/>
      <c r="B73" s="120"/>
      <c r="C73" s="121">
        <v>28</v>
      </c>
      <c r="D73" s="122" t="s">
        <v>149</v>
      </c>
      <c r="E73" s="123" t="s">
        <v>150</v>
      </c>
      <c r="F73" s="124" t="s">
        <v>151</v>
      </c>
      <c r="G73" s="122" t="s">
        <v>152</v>
      </c>
      <c r="H73" s="125">
        <v>1</v>
      </c>
      <c r="I73" s="126"/>
      <c r="J73" s="127">
        <f>H73*I73</f>
        <v>0</v>
      </c>
      <c r="K73" s="125"/>
      <c r="L73" s="125">
        <f>H73*K73</f>
        <v>0</v>
      </c>
      <c r="M73" s="125"/>
      <c r="N73" s="125">
        <f>H73*M73</f>
        <v>0</v>
      </c>
      <c r="O73" s="127">
        <v>21</v>
      </c>
      <c r="P73" s="127">
        <f>J73*(O73/100)</f>
        <v>0</v>
      </c>
      <c r="Q73" s="127">
        <f>J73+P73</f>
        <v>0</v>
      </c>
      <c r="R73" s="9"/>
      <c r="S73" s="9"/>
      <c r="T73" s="9"/>
    </row>
    <row r="74" spans="1:20" ht="11.25" outlineLevel="4" x14ac:dyDescent="0.2">
      <c r="A74" s="13"/>
      <c r="B74" s="120"/>
      <c r="C74" s="121">
        <v>29</v>
      </c>
      <c r="D74" s="122" t="s">
        <v>149</v>
      </c>
      <c r="E74" s="123" t="s">
        <v>153</v>
      </c>
      <c r="F74" s="124" t="s">
        <v>154</v>
      </c>
      <c r="G74" s="122" t="s">
        <v>152</v>
      </c>
      <c r="H74" s="125">
        <v>1</v>
      </c>
      <c r="I74" s="126"/>
      <c r="J74" s="127">
        <f>H74*I74</f>
        <v>0</v>
      </c>
      <c r="K74" s="125"/>
      <c r="L74" s="125">
        <f>H74*K74</f>
        <v>0</v>
      </c>
      <c r="M74" s="125"/>
      <c r="N74" s="125">
        <f>H74*M74</f>
        <v>0</v>
      </c>
      <c r="O74" s="127">
        <v>21</v>
      </c>
      <c r="P74" s="127">
        <f>J74*(O74/100)</f>
        <v>0</v>
      </c>
      <c r="Q74" s="127">
        <f>J74+P74</f>
        <v>0</v>
      </c>
      <c r="R74" s="9"/>
      <c r="S74" s="9"/>
      <c r="T74" s="9"/>
    </row>
    <row r="75" spans="1:20" outlineLevel="4" x14ac:dyDescent="0.15">
      <c r="B75" s="6"/>
      <c r="C75" s="6"/>
      <c r="D75" s="6"/>
      <c r="E75" s="6"/>
      <c r="F75" s="6"/>
      <c r="G75" s="6"/>
      <c r="H75" s="6"/>
      <c r="I75" s="9"/>
      <c r="J75" s="9"/>
      <c r="K75" s="6"/>
      <c r="L75" s="6"/>
      <c r="M75" s="6"/>
      <c r="N75" s="6"/>
      <c r="O75" s="6"/>
      <c r="P75" s="9"/>
      <c r="Q75" s="9"/>
    </row>
    <row r="76" spans="1:20" ht="10.5" outlineLevel="3" x14ac:dyDescent="0.15">
      <c r="A76" s="77" t="s">
        <v>53</v>
      </c>
      <c r="B76" s="113">
        <v>4</v>
      </c>
      <c r="C76" s="114"/>
      <c r="D76" s="115" t="s">
        <v>71</v>
      </c>
      <c r="E76" s="115"/>
      <c r="F76" s="116" t="s">
        <v>54</v>
      </c>
      <c r="G76" s="115"/>
      <c r="H76" s="117"/>
      <c r="I76" s="118"/>
      <c r="J76" s="79">
        <f>SUBTOTAL(9,J77:J78)</f>
        <v>0</v>
      </c>
      <c r="K76" s="117"/>
      <c r="L76" s="80">
        <f>SUBTOTAL(9,L77:L78)</f>
        <v>0</v>
      </c>
      <c r="M76" s="117"/>
      <c r="N76" s="80">
        <f>SUBTOTAL(9,N77:N78)</f>
        <v>0</v>
      </c>
      <c r="O76" s="119"/>
      <c r="P76" s="79">
        <f>SUBTOTAL(9,P77:P78)</f>
        <v>0</v>
      </c>
      <c r="Q76" s="79">
        <f>SUBTOTAL(9,Q77:Q78)</f>
        <v>0</v>
      </c>
      <c r="R76" s="6"/>
      <c r="S76" s="9"/>
      <c r="T76" s="9"/>
    </row>
    <row r="77" spans="1:20" ht="11.25" outlineLevel="4" x14ac:dyDescent="0.2">
      <c r="A77" s="13"/>
      <c r="B77" s="120"/>
      <c r="C77" s="121">
        <v>30</v>
      </c>
      <c r="D77" s="122" t="s">
        <v>149</v>
      </c>
      <c r="E77" s="123" t="s">
        <v>155</v>
      </c>
      <c r="F77" s="124" t="s">
        <v>156</v>
      </c>
      <c r="G77" s="122" t="s">
        <v>152</v>
      </c>
      <c r="H77" s="125">
        <v>1</v>
      </c>
      <c r="I77" s="126"/>
      <c r="J77" s="127">
        <f>H77*I77</f>
        <v>0</v>
      </c>
      <c r="K77" s="125"/>
      <c r="L77" s="125">
        <f>H77*K77</f>
        <v>0</v>
      </c>
      <c r="M77" s="125"/>
      <c r="N77" s="125">
        <f>H77*M77</f>
        <v>0</v>
      </c>
      <c r="O77" s="127">
        <v>21</v>
      </c>
      <c r="P77" s="127">
        <f>J77*(O77/100)</f>
        <v>0</v>
      </c>
      <c r="Q77" s="127">
        <f>J77+P77</f>
        <v>0</v>
      </c>
      <c r="R77" s="9"/>
      <c r="S77" s="9"/>
      <c r="T77" s="9"/>
    </row>
    <row r="78" spans="1:20" outlineLevel="4" x14ac:dyDescent="0.15">
      <c r="B78" s="6"/>
      <c r="C78" s="6"/>
      <c r="D78" s="6"/>
      <c r="E78" s="6"/>
      <c r="F78" s="6"/>
      <c r="G78" s="6"/>
      <c r="H78" s="6"/>
      <c r="I78" s="9"/>
      <c r="J78" s="9"/>
      <c r="K78" s="6"/>
      <c r="L78" s="6"/>
      <c r="M78" s="6"/>
      <c r="N78" s="6"/>
      <c r="O78" s="6"/>
      <c r="P78" s="9"/>
      <c r="Q78" s="9"/>
    </row>
    <row r="79" spans="1:20" ht="10.5" outlineLevel="3" x14ac:dyDescent="0.15">
      <c r="A79" s="77" t="s">
        <v>55</v>
      </c>
      <c r="B79" s="113">
        <v>4</v>
      </c>
      <c r="C79" s="114"/>
      <c r="D79" s="115" t="s">
        <v>71</v>
      </c>
      <c r="E79" s="115"/>
      <c r="F79" s="116" t="s">
        <v>56</v>
      </c>
      <c r="G79" s="115"/>
      <c r="H79" s="117"/>
      <c r="I79" s="118"/>
      <c r="J79" s="79">
        <f>SUBTOTAL(9,J80:J81)</f>
        <v>0</v>
      </c>
      <c r="K79" s="117"/>
      <c r="L79" s="80">
        <f>SUBTOTAL(9,L80:L81)</f>
        <v>0</v>
      </c>
      <c r="M79" s="117"/>
      <c r="N79" s="80">
        <f>SUBTOTAL(9,N80:N81)</f>
        <v>0</v>
      </c>
      <c r="O79" s="119"/>
      <c r="P79" s="79">
        <f>SUBTOTAL(9,P80:P81)</f>
        <v>0</v>
      </c>
      <c r="Q79" s="79">
        <f>SUBTOTAL(9,Q80:Q81)</f>
        <v>0</v>
      </c>
      <c r="R79" s="6"/>
      <c r="S79" s="9"/>
      <c r="T79" s="9"/>
    </row>
    <row r="80" spans="1:20" ht="11.25" outlineLevel="4" x14ac:dyDescent="0.2">
      <c r="A80" s="13"/>
      <c r="B80" s="120"/>
      <c r="C80" s="121">
        <v>31</v>
      </c>
      <c r="D80" s="122" t="s">
        <v>149</v>
      </c>
      <c r="E80" s="123" t="s">
        <v>157</v>
      </c>
      <c r="F80" s="124" t="s">
        <v>158</v>
      </c>
      <c r="G80" s="122" t="s">
        <v>152</v>
      </c>
      <c r="H80" s="125">
        <v>1</v>
      </c>
      <c r="I80" s="126"/>
      <c r="J80" s="127">
        <f>H80*I80</f>
        <v>0</v>
      </c>
      <c r="K80" s="125"/>
      <c r="L80" s="125">
        <f>H80*K80</f>
        <v>0</v>
      </c>
      <c r="M80" s="125"/>
      <c r="N80" s="125">
        <f>H80*M80</f>
        <v>0</v>
      </c>
      <c r="O80" s="127">
        <v>21</v>
      </c>
      <c r="P80" s="127">
        <f>J80*(O80/100)</f>
        <v>0</v>
      </c>
      <c r="Q80" s="127">
        <f>J80+P80</f>
        <v>0</v>
      </c>
      <c r="R80" s="9"/>
      <c r="S80" s="9"/>
      <c r="T80" s="9"/>
    </row>
    <row r="81" spans="1:20" outlineLevel="4" x14ac:dyDescent="0.15">
      <c r="B81" s="6"/>
      <c r="C81" s="6"/>
      <c r="D81" s="6"/>
      <c r="E81" s="6"/>
      <c r="F81" s="6"/>
      <c r="G81" s="6"/>
      <c r="H81" s="6"/>
      <c r="I81" s="9"/>
      <c r="J81" s="9"/>
      <c r="K81" s="6"/>
      <c r="L81" s="6"/>
      <c r="M81" s="6"/>
      <c r="N81" s="6"/>
      <c r="O81" s="6"/>
      <c r="P81" s="9"/>
      <c r="Q81" s="9"/>
    </row>
    <row r="82" spans="1:20" ht="11.25" outlineLevel="2" x14ac:dyDescent="0.2">
      <c r="A82" s="73" t="s">
        <v>57</v>
      </c>
      <c r="B82" s="106">
        <v>3</v>
      </c>
      <c r="C82" s="107"/>
      <c r="D82" s="108" t="s">
        <v>70</v>
      </c>
      <c r="E82" s="108"/>
      <c r="F82" s="109" t="s">
        <v>58</v>
      </c>
      <c r="G82" s="108"/>
      <c r="H82" s="110"/>
      <c r="I82" s="111"/>
      <c r="J82" s="75">
        <f>SUBTOTAL(9,J83:J147)</f>
        <v>0</v>
      </c>
      <c r="K82" s="110"/>
      <c r="L82" s="76">
        <f>SUBTOTAL(9,L83:L147)</f>
        <v>45.356025000000002</v>
      </c>
      <c r="M82" s="110"/>
      <c r="N82" s="76">
        <f>SUBTOTAL(9,N83:N147)</f>
        <v>16.149999999999999</v>
      </c>
      <c r="O82" s="112"/>
      <c r="P82" s="75">
        <f>SUBTOTAL(9,P83:P147)</f>
        <v>0</v>
      </c>
      <c r="Q82" s="75">
        <f>SUBTOTAL(9,Q83:Q147)</f>
        <v>0</v>
      </c>
      <c r="R82" s="6"/>
      <c r="S82" s="9"/>
      <c r="T82" s="9"/>
    </row>
    <row r="83" spans="1:20" ht="10.5" outlineLevel="3" x14ac:dyDescent="0.15">
      <c r="A83" s="77" t="s">
        <v>59</v>
      </c>
      <c r="B83" s="113">
        <v>4</v>
      </c>
      <c r="C83" s="114"/>
      <c r="D83" s="115" t="s">
        <v>71</v>
      </c>
      <c r="E83" s="115"/>
      <c r="F83" s="116" t="s">
        <v>44</v>
      </c>
      <c r="G83" s="115"/>
      <c r="H83" s="117"/>
      <c r="I83" s="118"/>
      <c r="J83" s="79">
        <f>SUBTOTAL(9,J84:J107)</f>
        <v>0</v>
      </c>
      <c r="K83" s="117"/>
      <c r="L83" s="80">
        <f>SUBTOTAL(9,L84:L107)</f>
        <v>5.0000000000000001E-3</v>
      </c>
      <c r="M83" s="117"/>
      <c r="N83" s="80">
        <f>SUBTOTAL(9,N84:N107)</f>
        <v>0</v>
      </c>
      <c r="O83" s="119"/>
      <c r="P83" s="79">
        <f>SUBTOTAL(9,P84:P107)</f>
        <v>0</v>
      </c>
      <c r="Q83" s="79">
        <f>SUBTOTAL(9,Q84:Q107)</f>
        <v>0</v>
      </c>
      <c r="R83" s="6"/>
      <c r="S83" s="9"/>
      <c r="T83" s="9"/>
    </row>
    <row r="84" spans="1:20" ht="22.5" outlineLevel="4" x14ac:dyDescent="0.2">
      <c r="A84" s="13"/>
      <c r="B84" s="120"/>
      <c r="C84" s="121">
        <v>32</v>
      </c>
      <c r="D84" s="122" t="s">
        <v>72</v>
      </c>
      <c r="E84" s="123" t="s">
        <v>159</v>
      </c>
      <c r="F84" s="124" t="s">
        <v>160</v>
      </c>
      <c r="G84" s="122" t="s">
        <v>79</v>
      </c>
      <c r="H84" s="125">
        <v>58.7</v>
      </c>
      <c r="I84" s="126"/>
      <c r="J84" s="127">
        <f>H84*I84</f>
        <v>0</v>
      </c>
      <c r="K84" s="125"/>
      <c r="L84" s="125">
        <f>H84*K84</f>
        <v>0</v>
      </c>
      <c r="M84" s="125"/>
      <c r="N84" s="125">
        <f>H84*M84</f>
        <v>0</v>
      </c>
      <c r="O84" s="127">
        <v>21</v>
      </c>
      <c r="P84" s="127">
        <f>J84*(O84/100)</f>
        <v>0</v>
      </c>
      <c r="Q84" s="127">
        <f>J84+P84</f>
        <v>0</v>
      </c>
      <c r="R84" s="9"/>
      <c r="S84" s="9"/>
      <c r="T84" s="9"/>
    </row>
    <row r="85" spans="1:20" ht="9.75" outlineLevel="5" x14ac:dyDescent="0.2">
      <c r="A85" s="128"/>
      <c r="B85" s="129"/>
      <c r="C85" s="129"/>
      <c r="D85" s="130"/>
      <c r="E85" s="135" t="s">
        <v>17</v>
      </c>
      <c r="F85" s="131" t="s">
        <v>161</v>
      </c>
      <c r="G85" s="130"/>
      <c r="H85" s="132">
        <v>8</v>
      </c>
      <c r="I85" s="133"/>
      <c r="J85" s="134"/>
      <c r="K85" s="132"/>
      <c r="L85" s="132"/>
      <c r="M85" s="132"/>
      <c r="N85" s="132"/>
      <c r="O85" s="134"/>
      <c r="P85" s="134"/>
      <c r="Q85" s="134"/>
      <c r="R85" s="6"/>
      <c r="S85" s="9"/>
    </row>
    <row r="86" spans="1:20" ht="9.75" outlineLevel="5" x14ac:dyDescent="0.2">
      <c r="A86" s="128"/>
      <c r="B86" s="129"/>
      <c r="C86" s="129"/>
      <c r="D86" s="130"/>
      <c r="E86" s="135"/>
      <c r="F86" s="131" t="s">
        <v>162</v>
      </c>
      <c r="G86" s="130"/>
      <c r="H86" s="132">
        <v>3</v>
      </c>
      <c r="I86" s="133"/>
      <c r="J86" s="134"/>
      <c r="K86" s="132"/>
      <c r="L86" s="132"/>
      <c r="M86" s="132"/>
      <c r="N86" s="132"/>
      <c r="O86" s="134"/>
      <c r="P86" s="134"/>
      <c r="Q86" s="134"/>
      <c r="R86" s="6"/>
      <c r="S86" s="9"/>
    </row>
    <row r="87" spans="1:20" ht="9.75" outlineLevel="5" x14ac:dyDescent="0.2">
      <c r="A87" s="128"/>
      <c r="B87" s="129"/>
      <c r="C87" s="129"/>
      <c r="D87" s="130"/>
      <c r="E87" s="135"/>
      <c r="F87" s="131" t="s">
        <v>163</v>
      </c>
      <c r="G87" s="130"/>
      <c r="H87" s="132">
        <v>32.1</v>
      </c>
      <c r="I87" s="133"/>
      <c r="J87" s="134"/>
      <c r="K87" s="132"/>
      <c r="L87" s="132"/>
      <c r="M87" s="132"/>
      <c r="N87" s="132"/>
      <c r="O87" s="134"/>
      <c r="P87" s="134"/>
      <c r="Q87" s="134"/>
      <c r="R87" s="6"/>
      <c r="S87" s="9"/>
    </row>
    <row r="88" spans="1:20" ht="9.75" outlineLevel="5" x14ac:dyDescent="0.2">
      <c r="A88" s="128"/>
      <c r="B88" s="129"/>
      <c r="C88" s="129"/>
      <c r="D88" s="130"/>
      <c r="E88" s="135"/>
      <c r="F88" s="131" t="s">
        <v>164</v>
      </c>
      <c r="G88" s="130"/>
      <c r="H88" s="132">
        <v>15.6</v>
      </c>
      <c r="I88" s="133"/>
      <c r="J88" s="134"/>
      <c r="K88" s="132"/>
      <c r="L88" s="132"/>
      <c r="M88" s="132"/>
      <c r="N88" s="132"/>
      <c r="O88" s="134"/>
      <c r="P88" s="134"/>
      <c r="Q88" s="134"/>
      <c r="R88" s="6"/>
      <c r="S88" s="9"/>
    </row>
    <row r="89" spans="1:20" ht="7.5" customHeight="1" outlineLevel="5" x14ac:dyDescent="0.15">
      <c r="A89" s="9"/>
      <c r="B89" s="84"/>
      <c r="C89" s="83"/>
      <c r="D89" s="86"/>
      <c r="E89" s="41"/>
      <c r="F89" s="87"/>
      <c r="G89" s="86"/>
      <c r="H89" s="88"/>
      <c r="I89" s="90"/>
      <c r="J89" s="43"/>
      <c r="K89" s="47"/>
      <c r="L89" s="47"/>
      <c r="M89" s="47"/>
      <c r="N89" s="47"/>
      <c r="O89" s="43"/>
      <c r="P89" s="43"/>
      <c r="Q89" s="43"/>
      <c r="R89" s="6"/>
      <c r="S89" s="9"/>
    </row>
    <row r="90" spans="1:20" ht="11.25" outlineLevel="4" x14ac:dyDescent="0.2">
      <c r="A90" s="13"/>
      <c r="B90" s="120"/>
      <c r="C90" s="121">
        <v>33</v>
      </c>
      <c r="D90" s="122" t="s">
        <v>72</v>
      </c>
      <c r="E90" s="123" t="s">
        <v>80</v>
      </c>
      <c r="F90" s="124" t="s">
        <v>81</v>
      </c>
      <c r="G90" s="122" t="s">
        <v>79</v>
      </c>
      <c r="H90" s="125">
        <v>29.35</v>
      </c>
      <c r="I90" s="126"/>
      <c r="J90" s="127">
        <f>H90*I90</f>
        <v>0</v>
      </c>
      <c r="K90" s="125"/>
      <c r="L90" s="125">
        <f>H90*K90</f>
        <v>0</v>
      </c>
      <c r="M90" s="125"/>
      <c r="N90" s="125">
        <f>H90*M90</f>
        <v>0</v>
      </c>
      <c r="O90" s="127">
        <v>21</v>
      </c>
      <c r="P90" s="127">
        <f>J90*(O90/100)</f>
        <v>0</v>
      </c>
      <c r="Q90" s="127">
        <f>J90+P90</f>
        <v>0</v>
      </c>
      <c r="R90" s="9"/>
      <c r="S90" s="9"/>
      <c r="T90" s="9"/>
    </row>
    <row r="91" spans="1:20" ht="9.75" outlineLevel="5" x14ac:dyDescent="0.2">
      <c r="A91" s="128"/>
      <c r="B91" s="129"/>
      <c r="C91" s="129"/>
      <c r="D91" s="130"/>
      <c r="E91" s="135" t="s">
        <v>17</v>
      </c>
      <c r="F91" s="131" t="s">
        <v>165</v>
      </c>
      <c r="G91" s="130"/>
      <c r="H91" s="132">
        <v>29.35</v>
      </c>
      <c r="I91" s="133"/>
      <c r="J91" s="134"/>
      <c r="K91" s="132"/>
      <c r="L91" s="132"/>
      <c r="M91" s="132"/>
      <c r="N91" s="132"/>
      <c r="O91" s="134"/>
      <c r="P91" s="134"/>
      <c r="Q91" s="134"/>
      <c r="R91" s="6"/>
      <c r="S91" s="9"/>
    </row>
    <row r="92" spans="1:20" ht="7.5" customHeight="1" outlineLevel="5" x14ac:dyDescent="0.15">
      <c r="A92" s="9"/>
      <c r="B92" s="84"/>
      <c r="C92" s="83"/>
      <c r="D92" s="86"/>
      <c r="E92" s="41"/>
      <c r="F92" s="87"/>
      <c r="G92" s="86"/>
      <c r="H92" s="88"/>
      <c r="I92" s="90"/>
      <c r="J92" s="43"/>
      <c r="K92" s="47"/>
      <c r="L92" s="47"/>
      <c r="M92" s="47"/>
      <c r="N92" s="47"/>
      <c r="O92" s="43"/>
      <c r="P92" s="43"/>
      <c r="Q92" s="43"/>
      <c r="R92" s="6"/>
      <c r="S92" s="9"/>
    </row>
    <row r="93" spans="1:20" ht="11.25" outlineLevel="4" x14ac:dyDescent="0.2">
      <c r="A93" s="13"/>
      <c r="B93" s="120"/>
      <c r="C93" s="121">
        <v>34</v>
      </c>
      <c r="D93" s="122" t="s">
        <v>72</v>
      </c>
      <c r="E93" s="123" t="s">
        <v>83</v>
      </c>
      <c r="F93" s="124" t="s">
        <v>84</v>
      </c>
      <c r="G93" s="122" t="s">
        <v>85</v>
      </c>
      <c r="H93" s="125">
        <v>52.830000000000005</v>
      </c>
      <c r="I93" s="126"/>
      <c r="J93" s="127">
        <f>H93*I93</f>
        <v>0</v>
      </c>
      <c r="K93" s="125"/>
      <c r="L93" s="125">
        <f>H93*K93</f>
        <v>0</v>
      </c>
      <c r="M93" s="125"/>
      <c r="N93" s="125">
        <f>H93*M93</f>
        <v>0</v>
      </c>
      <c r="O93" s="127">
        <v>21</v>
      </c>
      <c r="P93" s="127">
        <f>J93*(O93/100)</f>
        <v>0</v>
      </c>
      <c r="Q93" s="127">
        <f>J93+P93</f>
        <v>0</v>
      </c>
      <c r="R93" s="9"/>
      <c r="S93" s="9"/>
      <c r="T93" s="9"/>
    </row>
    <row r="94" spans="1:20" ht="9.75" outlineLevel="5" x14ac:dyDescent="0.2">
      <c r="A94" s="128"/>
      <c r="B94" s="129"/>
      <c r="C94" s="129"/>
      <c r="D94" s="130"/>
      <c r="E94" s="135" t="s">
        <v>17</v>
      </c>
      <c r="F94" s="131" t="s">
        <v>166</v>
      </c>
      <c r="G94" s="130"/>
      <c r="H94" s="132">
        <v>52.830000000000005</v>
      </c>
      <c r="I94" s="133"/>
      <c r="J94" s="134"/>
      <c r="K94" s="132"/>
      <c r="L94" s="132"/>
      <c r="M94" s="132"/>
      <c r="N94" s="132"/>
      <c r="O94" s="134"/>
      <c r="P94" s="134"/>
      <c r="Q94" s="134"/>
      <c r="R94" s="6"/>
      <c r="S94" s="9"/>
    </row>
    <row r="95" spans="1:20" ht="7.5" customHeight="1" outlineLevel="5" x14ac:dyDescent="0.15">
      <c r="A95" s="9"/>
      <c r="B95" s="84"/>
      <c r="C95" s="83"/>
      <c r="D95" s="86"/>
      <c r="E95" s="41"/>
      <c r="F95" s="87"/>
      <c r="G95" s="86"/>
      <c r="H95" s="88"/>
      <c r="I95" s="90"/>
      <c r="J95" s="43"/>
      <c r="K95" s="47"/>
      <c r="L95" s="47"/>
      <c r="M95" s="47"/>
      <c r="N95" s="47"/>
      <c r="O95" s="43"/>
      <c r="P95" s="43"/>
      <c r="Q95" s="43"/>
      <c r="R95" s="6"/>
      <c r="S95" s="9"/>
    </row>
    <row r="96" spans="1:20" ht="11.25" outlineLevel="4" x14ac:dyDescent="0.2">
      <c r="A96" s="13"/>
      <c r="B96" s="120"/>
      <c r="C96" s="121">
        <v>35</v>
      </c>
      <c r="D96" s="122" t="s">
        <v>72</v>
      </c>
      <c r="E96" s="123" t="s">
        <v>167</v>
      </c>
      <c r="F96" s="124" t="s">
        <v>168</v>
      </c>
      <c r="G96" s="122" t="s">
        <v>79</v>
      </c>
      <c r="H96" s="125">
        <v>29.35</v>
      </c>
      <c r="I96" s="126"/>
      <c r="J96" s="127">
        <f>H96*I96</f>
        <v>0</v>
      </c>
      <c r="K96" s="125"/>
      <c r="L96" s="125">
        <f>H96*K96</f>
        <v>0</v>
      </c>
      <c r="M96" s="125"/>
      <c r="N96" s="125">
        <f>H96*M96</f>
        <v>0</v>
      </c>
      <c r="O96" s="127">
        <v>21</v>
      </c>
      <c r="P96" s="127">
        <f>J96*(O96/100)</f>
        <v>0</v>
      </c>
      <c r="Q96" s="127">
        <f>J96+P96</f>
        <v>0</v>
      </c>
      <c r="R96" s="9"/>
      <c r="S96" s="9"/>
      <c r="T96" s="9"/>
    </row>
    <row r="97" spans="1:20" ht="9.75" outlineLevel="5" x14ac:dyDescent="0.2">
      <c r="A97" s="128"/>
      <c r="B97" s="129"/>
      <c r="C97" s="129"/>
      <c r="D97" s="130"/>
      <c r="E97" s="135" t="s">
        <v>17</v>
      </c>
      <c r="F97" s="131" t="s">
        <v>169</v>
      </c>
      <c r="G97" s="130"/>
      <c r="H97" s="132">
        <v>16.05</v>
      </c>
      <c r="I97" s="133"/>
      <c r="J97" s="134"/>
      <c r="K97" s="132"/>
      <c r="L97" s="132"/>
      <c r="M97" s="132"/>
      <c r="N97" s="132"/>
      <c r="O97" s="134"/>
      <c r="P97" s="134"/>
      <c r="Q97" s="134"/>
      <c r="R97" s="6"/>
      <c r="S97" s="9"/>
    </row>
    <row r="98" spans="1:20" ht="9.75" outlineLevel="5" x14ac:dyDescent="0.2">
      <c r="A98" s="128"/>
      <c r="B98" s="129"/>
      <c r="C98" s="129"/>
      <c r="D98" s="130"/>
      <c r="E98" s="135"/>
      <c r="F98" s="131" t="s">
        <v>170</v>
      </c>
      <c r="G98" s="130"/>
      <c r="H98" s="132">
        <v>5.5</v>
      </c>
      <c r="I98" s="133"/>
      <c r="J98" s="134"/>
      <c r="K98" s="132"/>
      <c r="L98" s="132"/>
      <c r="M98" s="132"/>
      <c r="N98" s="132"/>
      <c r="O98" s="134"/>
      <c r="P98" s="134"/>
      <c r="Q98" s="134"/>
      <c r="R98" s="6"/>
      <c r="S98" s="9"/>
    </row>
    <row r="99" spans="1:20" ht="9.75" outlineLevel="5" x14ac:dyDescent="0.2">
      <c r="A99" s="128"/>
      <c r="B99" s="129"/>
      <c r="C99" s="129"/>
      <c r="D99" s="130"/>
      <c r="E99" s="135"/>
      <c r="F99" s="131" t="s">
        <v>171</v>
      </c>
      <c r="G99" s="130"/>
      <c r="H99" s="132">
        <v>7.8</v>
      </c>
      <c r="I99" s="133"/>
      <c r="J99" s="134"/>
      <c r="K99" s="132"/>
      <c r="L99" s="132"/>
      <c r="M99" s="132"/>
      <c r="N99" s="132"/>
      <c r="O99" s="134"/>
      <c r="P99" s="134"/>
      <c r="Q99" s="134"/>
      <c r="R99" s="6"/>
      <c r="S99" s="9"/>
    </row>
    <row r="100" spans="1:20" ht="7.5" customHeight="1" outlineLevel="5" x14ac:dyDescent="0.15">
      <c r="A100" s="9"/>
      <c r="B100" s="84"/>
      <c r="C100" s="83"/>
      <c r="D100" s="86"/>
      <c r="E100" s="41"/>
      <c r="F100" s="87"/>
      <c r="G100" s="86"/>
      <c r="H100" s="88"/>
      <c r="I100" s="90"/>
      <c r="J100" s="43"/>
      <c r="K100" s="47"/>
      <c r="L100" s="47"/>
      <c r="M100" s="47"/>
      <c r="N100" s="47"/>
      <c r="O100" s="43"/>
      <c r="P100" s="43"/>
      <c r="Q100" s="43"/>
      <c r="R100" s="6"/>
      <c r="S100" s="9"/>
    </row>
    <row r="101" spans="1:20" ht="11.25" outlineLevel="4" x14ac:dyDescent="0.2">
      <c r="A101" s="13"/>
      <c r="B101" s="120"/>
      <c r="C101" s="121">
        <v>36</v>
      </c>
      <c r="D101" s="122" t="s">
        <v>72</v>
      </c>
      <c r="E101" s="123" t="s">
        <v>172</v>
      </c>
      <c r="F101" s="124" t="s">
        <v>173</v>
      </c>
      <c r="G101" s="122" t="s">
        <v>79</v>
      </c>
      <c r="H101" s="125">
        <v>29.35</v>
      </c>
      <c r="I101" s="126"/>
      <c r="J101" s="127">
        <f>H101*I101</f>
        <v>0</v>
      </c>
      <c r="K101" s="125"/>
      <c r="L101" s="125">
        <f>H101*K101</f>
        <v>0</v>
      </c>
      <c r="M101" s="125"/>
      <c r="N101" s="125">
        <f>H101*M101</f>
        <v>0</v>
      </c>
      <c r="O101" s="127">
        <v>21</v>
      </c>
      <c r="P101" s="127">
        <f>J101*(O101/100)</f>
        <v>0</v>
      </c>
      <c r="Q101" s="127">
        <f>J101+P101</f>
        <v>0</v>
      </c>
      <c r="R101" s="9"/>
      <c r="S101" s="9"/>
      <c r="T101" s="9"/>
    </row>
    <row r="102" spans="1:20" ht="9.75" outlineLevel="5" x14ac:dyDescent="0.2">
      <c r="A102" s="128"/>
      <c r="B102" s="129"/>
      <c r="C102" s="129"/>
      <c r="D102" s="130"/>
      <c r="E102" s="135" t="s">
        <v>17</v>
      </c>
      <c r="F102" s="131" t="s">
        <v>174</v>
      </c>
      <c r="G102" s="130"/>
      <c r="H102" s="132">
        <v>29.35</v>
      </c>
      <c r="I102" s="133"/>
      <c r="J102" s="134"/>
      <c r="K102" s="132"/>
      <c r="L102" s="132"/>
      <c r="M102" s="132"/>
      <c r="N102" s="132"/>
      <c r="O102" s="134"/>
      <c r="P102" s="134"/>
      <c r="Q102" s="134"/>
      <c r="R102" s="6"/>
      <c r="S102" s="9"/>
    </row>
    <row r="103" spans="1:20" ht="7.5" customHeight="1" outlineLevel="5" x14ac:dyDescent="0.15">
      <c r="A103" s="9"/>
      <c r="B103" s="84"/>
      <c r="C103" s="83"/>
      <c r="D103" s="86"/>
      <c r="E103" s="41"/>
      <c r="F103" s="87"/>
      <c r="G103" s="86"/>
      <c r="H103" s="88"/>
      <c r="I103" s="90"/>
      <c r="J103" s="43"/>
      <c r="K103" s="47"/>
      <c r="L103" s="47"/>
      <c r="M103" s="47"/>
      <c r="N103" s="47"/>
      <c r="O103" s="43"/>
      <c r="P103" s="43"/>
      <c r="Q103" s="43"/>
      <c r="R103" s="6"/>
      <c r="S103" s="9"/>
    </row>
    <row r="104" spans="1:20" ht="11.25" outlineLevel="4" x14ac:dyDescent="0.2">
      <c r="A104" s="13"/>
      <c r="B104" s="120"/>
      <c r="C104" s="121">
        <v>37</v>
      </c>
      <c r="D104" s="122" t="s">
        <v>72</v>
      </c>
      <c r="E104" s="123" t="s">
        <v>175</v>
      </c>
      <c r="F104" s="124" t="s">
        <v>176</v>
      </c>
      <c r="G104" s="122" t="s">
        <v>75</v>
      </c>
      <c r="H104" s="125">
        <v>100</v>
      </c>
      <c r="I104" s="126"/>
      <c r="J104" s="127">
        <f>H104*I104</f>
        <v>0</v>
      </c>
      <c r="K104" s="125"/>
      <c r="L104" s="125">
        <f>H104*K104</f>
        <v>0</v>
      </c>
      <c r="M104" s="125"/>
      <c r="N104" s="125">
        <f>H104*M104</f>
        <v>0</v>
      </c>
      <c r="O104" s="127">
        <v>21</v>
      </c>
      <c r="P104" s="127">
        <f>J104*(O104/100)</f>
        <v>0</v>
      </c>
      <c r="Q104" s="127">
        <f>J104+P104</f>
        <v>0</v>
      </c>
      <c r="R104" s="9"/>
      <c r="S104" s="9"/>
      <c r="T104" s="9"/>
    </row>
    <row r="105" spans="1:20" ht="11.25" outlineLevel="4" x14ac:dyDescent="0.2">
      <c r="A105" s="13"/>
      <c r="B105" s="120"/>
      <c r="C105" s="121">
        <v>38</v>
      </c>
      <c r="D105" s="122" t="s">
        <v>100</v>
      </c>
      <c r="E105" s="123" t="s">
        <v>177</v>
      </c>
      <c r="F105" s="124" t="s">
        <v>178</v>
      </c>
      <c r="G105" s="122" t="s">
        <v>179</v>
      </c>
      <c r="H105" s="125">
        <v>5</v>
      </c>
      <c r="I105" s="126"/>
      <c r="J105" s="127">
        <f>H105*I105</f>
        <v>0</v>
      </c>
      <c r="K105" s="125">
        <v>1E-3</v>
      </c>
      <c r="L105" s="125">
        <f>H105*K105</f>
        <v>5.0000000000000001E-3</v>
      </c>
      <c r="M105" s="125"/>
      <c r="N105" s="125">
        <f>H105*M105</f>
        <v>0</v>
      </c>
      <c r="O105" s="127">
        <v>21</v>
      </c>
      <c r="P105" s="127">
        <f>J105*(O105/100)</f>
        <v>0</v>
      </c>
      <c r="Q105" s="127">
        <f>J105+P105</f>
        <v>0</v>
      </c>
      <c r="R105" s="9"/>
      <c r="S105" s="9"/>
      <c r="T105" s="9"/>
    </row>
    <row r="106" spans="1:20" ht="11.25" outlineLevel="4" x14ac:dyDescent="0.2">
      <c r="A106" s="13"/>
      <c r="B106" s="120"/>
      <c r="C106" s="121">
        <v>39</v>
      </c>
      <c r="D106" s="122" t="s">
        <v>72</v>
      </c>
      <c r="E106" s="123" t="s">
        <v>180</v>
      </c>
      <c r="F106" s="124" t="s">
        <v>181</v>
      </c>
      <c r="G106" s="122" t="s">
        <v>75</v>
      </c>
      <c r="H106" s="125">
        <v>100</v>
      </c>
      <c r="I106" s="126"/>
      <c r="J106" s="127">
        <f>H106*I106</f>
        <v>0</v>
      </c>
      <c r="K106" s="125"/>
      <c r="L106" s="125">
        <f>H106*K106</f>
        <v>0</v>
      </c>
      <c r="M106" s="125"/>
      <c r="N106" s="125">
        <f>H106*M106</f>
        <v>0</v>
      </c>
      <c r="O106" s="127">
        <v>21</v>
      </c>
      <c r="P106" s="127">
        <f>J106*(O106/100)</f>
        <v>0</v>
      </c>
      <c r="Q106" s="127">
        <f>J106+P106</f>
        <v>0</v>
      </c>
      <c r="R106" s="9"/>
      <c r="S106" s="9"/>
      <c r="T106" s="9"/>
    </row>
    <row r="107" spans="1:20" outlineLevel="4" x14ac:dyDescent="0.15">
      <c r="B107" s="6"/>
      <c r="C107" s="6"/>
      <c r="D107" s="6"/>
      <c r="E107" s="6"/>
      <c r="F107" s="6"/>
      <c r="G107" s="6"/>
      <c r="H107" s="6"/>
      <c r="I107" s="9"/>
      <c r="J107" s="9"/>
      <c r="K107" s="6"/>
      <c r="L107" s="6"/>
      <c r="M107" s="6"/>
      <c r="N107" s="6"/>
      <c r="O107" s="6"/>
      <c r="P107" s="9"/>
      <c r="Q107" s="9"/>
    </row>
    <row r="108" spans="1:20" ht="10.5" outlineLevel="3" x14ac:dyDescent="0.15">
      <c r="A108" s="77" t="s">
        <v>60</v>
      </c>
      <c r="B108" s="113">
        <v>4</v>
      </c>
      <c r="C108" s="114"/>
      <c r="D108" s="115" t="s">
        <v>71</v>
      </c>
      <c r="E108" s="115"/>
      <c r="F108" s="116" t="s">
        <v>61</v>
      </c>
      <c r="G108" s="115"/>
      <c r="H108" s="117"/>
      <c r="I108" s="118"/>
      <c r="J108" s="79">
        <f>SUBTOTAL(9,J109:J113)</f>
        <v>0</v>
      </c>
      <c r="K108" s="117"/>
      <c r="L108" s="80">
        <f>SUBTOTAL(9,L109:L113)</f>
        <v>0</v>
      </c>
      <c r="M108" s="117"/>
      <c r="N108" s="80">
        <f>SUBTOTAL(9,N109:N113)</f>
        <v>0</v>
      </c>
      <c r="O108" s="119"/>
      <c r="P108" s="79">
        <f>SUBTOTAL(9,P109:P113)</f>
        <v>0</v>
      </c>
      <c r="Q108" s="79">
        <f>SUBTOTAL(9,Q109:Q113)</f>
        <v>0</v>
      </c>
      <c r="R108" s="6"/>
      <c r="S108" s="9"/>
      <c r="T108" s="9"/>
    </row>
    <row r="109" spans="1:20" ht="11.25" outlineLevel="4" x14ac:dyDescent="0.2">
      <c r="A109" s="13"/>
      <c r="B109" s="120"/>
      <c r="C109" s="121">
        <v>40</v>
      </c>
      <c r="D109" s="122" t="s">
        <v>72</v>
      </c>
      <c r="E109" s="123" t="s">
        <v>182</v>
      </c>
      <c r="F109" s="124" t="s">
        <v>183</v>
      </c>
      <c r="G109" s="122" t="s">
        <v>79</v>
      </c>
      <c r="H109" s="125">
        <v>5.9</v>
      </c>
      <c r="I109" s="126"/>
      <c r="J109" s="127">
        <f>H109*I109</f>
        <v>0</v>
      </c>
      <c r="K109" s="125"/>
      <c r="L109" s="125">
        <f>H109*K109</f>
        <v>0</v>
      </c>
      <c r="M109" s="125"/>
      <c r="N109" s="125">
        <f>H109*M109</f>
        <v>0</v>
      </c>
      <c r="O109" s="127">
        <v>21</v>
      </c>
      <c r="P109" s="127">
        <f>J109*(O109/100)</f>
        <v>0</v>
      </c>
      <c r="Q109" s="127">
        <f>J109+P109</f>
        <v>0</v>
      </c>
      <c r="R109" s="9"/>
      <c r="S109" s="9"/>
      <c r="T109" s="9"/>
    </row>
    <row r="110" spans="1:20" ht="9.75" outlineLevel="5" x14ac:dyDescent="0.2">
      <c r="A110" s="128"/>
      <c r="B110" s="129"/>
      <c r="C110" s="129"/>
      <c r="D110" s="130"/>
      <c r="E110" s="135" t="s">
        <v>17</v>
      </c>
      <c r="F110" s="131" t="s">
        <v>184</v>
      </c>
      <c r="G110" s="130"/>
      <c r="H110" s="132">
        <v>4.8000000000000007</v>
      </c>
      <c r="I110" s="133"/>
      <c r="J110" s="134"/>
      <c r="K110" s="132"/>
      <c r="L110" s="132"/>
      <c r="M110" s="132"/>
      <c r="N110" s="132"/>
      <c r="O110" s="134"/>
      <c r="P110" s="134"/>
      <c r="Q110" s="134"/>
      <c r="R110" s="6"/>
      <c r="S110" s="9"/>
    </row>
    <row r="111" spans="1:20" ht="9.75" outlineLevel="5" x14ac:dyDescent="0.2">
      <c r="A111" s="128"/>
      <c r="B111" s="129"/>
      <c r="C111" s="129"/>
      <c r="D111" s="130"/>
      <c r="E111" s="135"/>
      <c r="F111" s="131" t="s">
        <v>185</v>
      </c>
      <c r="G111" s="130"/>
      <c r="H111" s="132">
        <v>1.1000000000000001</v>
      </c>
      <c r="I111" s="133"/>
      <c r="J111" s="134"/>
      <c r="K111" s="132"/>
      <c r="L111" s="132"/>
      <c r="M111" s="132"/>
      <c r="N111" s="132"/>
      <c r="O111" s="134"/>
      <c r="P111" s="134"/>
      <c r="Q111" s="134"/>
      <c r="R111" s="6"/>
      <c r="S111" s="9"/>
    </row>
    <row r="112" spans="1:20" ht="7.5" customHeight="1" outlineLevel="5" x14ac:dyDescent="0.15">
      <c r="A112" s="9"/>
      <c r="B112" s="84"/>
      <c r="C112" s="83"/>
      <c r="D112" s="86"/>
      <c r="E112" s="41"/>
      <c r="F112" s="87"/>
      <c r="G112" s="86"/>
      <c r="H112" s="88"/>
      <c r="I112" s="90"/>
      <c r="J112" s="43"/>
      <c r="K112" s="47"/>
      <c r="L112" s="47"/>
      <c r="M112" s="47"/>
      <c r="N112" s="47"/>
      <c r="O112" s="43"/>
      <c r="P112" s="43"/>
      <c r="Q112" s="43"/>
      <c r="R112" s="6"/>
      <c r="S112" s="9"/>
    </row>
    <row r="113" spans="1:20" outlineLevel="4" x14ac:dyDescent="0.15">
      <c r="B113" s="6"/>
      <c r="C113" s="6"/>
      <c r="D113" s="6"/>
      <c r="E113" s="6"/>
      <c r="F113" s="6"/>
      <c r="G113" s="6"/>
      <c r="H113" s="6"/>
      <c r="I113" s="9"/>
      <c r="J113" s="9"/>
      <c r="K113" s="6"/>
      <c r="L113" s="6"/>
      <c r="M113" s="6"/>
      <c r="N113" s="6"/>
      <c r="O113" s="6"/>
      <c r="P113" s="9"/>
      <c r="Q113" s="9"/>
    </row>
    <row r="114" spans="1:20" ht="10.5" outlineLevel="3" x14ac:dyDescent="0.15">
      <c r="A114" s="77" t="s">
        <v>62</v>
      </c>
      <c r="B114" s="113">
        <v>4</v>
      </c>
      <c r="C114" s="114"/>
      <c r="D114" s="115" t="s">
        <v>71</v>
      </c>
      <c r="E114" s="115"/>
      <c r="F114" s="116" t="s">
        <v>63</v>
      </c>
      <c r="G114" s="115"/>
      <c r="H114" s="117"/>
      <c r="I114" s="118"/>
      <c r="J114" s="79">
        <f>SUBTOTAL(9,J115:J131)</f>
        <v>0</v>
      </c>
      <c r="K114" s="117"/>
      <c r="L114" s="80">
        <f>SUBTOTAL(9,L115:L131)</f>
        <v>42.077024999999999</v>
      </c>
      <c r="M114" s="117"/>
      <c r="N114" s="80">
        <f>SUBTOTAL(9,N115:N131)</f>
        <v>0</v>
      </c>
      <c r="O114" s="119"/>
      <c r="P114" s="79">
        <f>SUBTOTAL(9,P115:P131)</f>
        <v>0</v>
      </c>
      <c r="Q114" s="79">
        <f>SUBTOTAL(9,Q115:Q131)</f>
        <v>0</v>
      </c>
      <c r="R114" s="6"/>
      <c r="S114" s="9"/>
      <c r="T114" s="9"/>
    </row>
    <row r="115" spans="1:20" ht="11.25" outlineLevel="4" x14ac:dyDescent="0.2">
      <c r="A115" s="13"/>
      <c r="B115" s="120"/>
      <c r="C115" s="121">
        <v>41</v>
      </c>
      <c r="D115" s="122" t="s">
        <v>72</v>
      </c>
      <c r="E115" s="123" t="s">
        <v>186</v>
      </c>
      <c r="F115" s="124" t="s">
        <v>187</v>
      </c>
      <c r="G115" s="122" t="s">
        <v>115</v>
      </c>
      <c r="H115" s="125">
        <v>53.5</v>
      </c>
      <c r="I115" s="126"/>
      <c r="J115" s="127">
        <f>H115*I115</f>
        <v>0</v>
      </c>
      <c r="K115" s="125">
        <v>2.0000000000000002E-5</v>
      </c>
      <c r="L115" s="125">
        <f>H115*K115</f>
        <v>1.07E-3</v>
      </c>
      <c r="M115" s="125"/>
      <c r="N115" s="125">
        <f>H115*M115</f>
        <v>0</v>
      </c>
      <c r="O115" s="127">
        <v>21</v>
      </c>
      <c r="P115" s="127">
        <f>J115*(O115/100)</f>
        <v>0</v>
      </c>
      <c r="Q115" s="127">
        <f>J115+P115</f>
        <v>0</v>
      </c>
      <c r="R115" s="9"/>
      <c r="S115" s="9"/>
      <c r="T115" s="9"/>
    </row>
    <row r="116" spans="1:20" ht="11.25" outlineLevel="4" x14ac:dyDescent="0.2">
      <c r="A116" s="13"/>
      <c r="B116" s="120"/>
      <c r="C116" s="121">
        <v>42</v>
      </c>
      <c r="D116" s="122" t="s">
        <v>96</v>
      </c>
      <c r="E116" s="123" t="s">
        <v>188</v>
      </c>
      <c r="F116" s="124" t="s">
        <v>189</v>
      </c>
      <c r="G116" s="122" t="s">
        <v>115</v>
      </c>
      <c r="H116" s="125">
        <v>53.5</v>
      </c>
      <c r="I116" s="126"/>
      <c r="J116" s="127">
        <f>H116*I116</f>
        <v>0</v>
      </c>
      <c r="K116" s="125">
        <v>2.2100000000000002E-3</v>
      </c>
      <c r="L116" s="125">
        <f>H116*K116</f>
        <v>0.11823500000000001</v>
      </c>
      <c r="M116" s="125"/>
      <c r="N116" s="125">
        <f>H116*M116</f>
        <v>0</v>
      </c>
      <c r="O116" s="127">
        <v>21</v>
      </c>
      <c r="P116" s="127">
        <f>J116*(O116/100)</f>
        <v>0</v>
      </c>
      <c r="Q116" s="127">
        <f>J116+P116</f>
        <v>0</v>
      </c>
      <c r="R116" s="9"/>
      <c r="S116" s="9"/>
      <c r="T116" s="9"/>
    </row>
    <row r="117" spans="1:20" ht="11.25" outlineLevel="4" x14ac:dyDescent="0.2">
      <c r="A117" s="13"/>
      <c r="B117" s="120"/>
      <c r="C117" s="121">
        <v>43</v>
      </c>
      <c r="D117" s="122" t="s">
        <v>72</v>
      </c>
      <c r="E117" s="123" t="s">
        <v>190</v>
      </c>
      <c r="F117" s="124" t="s">
        <v>191</v>
      </c>
      <c r="G117" s="122" t="s">
        <v>115</v>
      </c>
      <c r="H117" s="125">
        <v>26</v>
      </c>
      <c r="I117" s="126"/>
      <c r="J117" s="127">
        <f>H117*I117</f>
        <v>0</v>
      </c>
      <c r="K117" s="125">
        <v>1.0000000000000001E-5</v>
      </c>
      <c r="L117" s="125">
        <f>H117*K117</f>
        <v>2.6000000000000003E-4</v>
      </c>
      <c r="M117" s="125"/>
      <c r="N117" s="125">
        <f>H117*M117</f>
        <v>0</v>
      </c>
      <c r="O117" s="127">
        <v>21</v>
      </c>
      <c r="P117" s="127">
        <f>J117*(O117/100)</f>
        <v>0</v>
      </c>
      <c r="Q117" s="127">
        <f>J117+P117</f>
        <v>0</v>
      </c>
      <c r="R117" s="9"/>
      <c r="S117" s="9"/>
      <c r="T117" s="9"/>
    </row>
    <row r="118" spans="1:20" ht="11.25" outlineLevel="4" x14ac:dyDescent="0.2">
      <c r="A118" s="13"/>
      <c r="B118" s="120"/>
      <c r="C118" s="121">
        <v>44</v>
      </c>
      <c r="D118" s="122" t="s">
        <v>96</v>
      </c>
      <c r="E118" s="123" t="s">
        <v>192</v>
      </c>
      <c r="F118" s="124" t="s">
        <v>193</v>
      </c>
      <c r="G118" s="122" t="s">
        <v>115</v>
      </c>
      <c r="H118" s="125">
        <v>26</v>
      </c>
      <c r="I118" s="126"/>
      <c r="J118" s="127">
        <f>H118*I118</f>
        <v>0</v>
      </c>
      <c r="K118" s="125">
        <v>2.2100000000000002E-3</v>
      </c>
      <c r="L118" s="125">
        <f>H118*K118</f>
        <v>5.7460000000000004E-2</v>
      </c>
      <c r="M118" s="125"/>
      <c r="N118" s="125">
        <f>H118*M118</f>
        <v>0</v>
      </c>
      <c r="O118" s="127">
        <v>21</v>
      </c>
      <c r="P118" s="127">
        <f>J118*(O118/100)</f>
        <v>0</v>
      </c>
      <c r="Q118" s="127">
        <f>J118+P118</f>
        <v>0</v>
      </c>
      <c r="R118" s="9"/>
      <c r="S118" s="9"/>
      <c r="T118" s="9"/>
    </row>
    <row r="119" spans="1:20" ht="9.75" outlineLevel="5" x14ac:dyDescent="0.2">
      <c r="A119" s="128"/>
      <c r="B119" s="129"/>
      <c r="C119" s="129"/>
      <c r="D119" s="130"/>
      <c r="E119" s="135" t="s">
        <v>17</v>
      </c>
      <c r="F119" s="131" t="s">
        <v>194</v>
      </c>
      <c r="G119" s="130"/>
      <c r="H119" s="132">
        <v>26</v>
      </c>
      <c r="I119" s="133"/>
      <c r="J119" s="134"/>
      <c r="K119" s="132"/>
      <c r="L119" s="132"/>
      <c r="M119" s="132"/>
      <c r="N119" s="132"/>
      <c r="O119" s="134"/>
      <c r="P119" s="134"/>
      <c r="Q119" s="134"/>
      <c r="R119" s="6"/>
      <c r="S119" s="9"/>
    </row>
    <row r="120" spans="1:20" ht="7.5" customHeight="1" outlineLevel="5" x14ac:dyDescent="0.15">
      <c r="A120" s="9"/>
      <c r="B120" s="84"/>
      <c r="C120" s="83"/>
      <c r="D120" s="86"/>
      <c r="E120" s="41"/>
      <c r="F120" s="87"/>
      <c r="G120" s="86"/>
      <c r="H120" s="88"/>
      <c r="I120" s="90"/>
      <c r="J120" s="43"/>
      <c r="K120" s="47"/>
      <c r="L120" s="47"/>
      <c r="M120" s="47"/>
      <c r="N120" s="47"/>
      <c r="O120" s="43"/>
      <c r="P120" s="43"/>
      <c r="Q120" s="43"/>
      <c r="R120" s="6"/>
      <c r="S120" s="9"/>
    </row>
    <row r="121" spans="1:20" ht="11.25" outlineLevel="4" x14ac:dyDescent="0.2">
      <c r="A121" s="13"/>
      <c r="B121" s="120"/>
      <c r="C121" s="121">
        <v>45</v>
      </c>
      <c r="D121" s="122" t="s">
        <v>100</v>
      </c>
      <c r="E121" s="123" t="s">
        <v>195</v>
      </c>
      <c r="F121" s="124" t="s">
        <v>196</v>
      </c>
      <c r="G121" s="122" t="s">
        <v>197</v>
      </c>
      <c r="H121" s="125">
        <v>11</v>
      </c>
      <c r="I121" s="126"/>
      <c r="J121" s="127">
        <f>H121*I121</f>
        <v>0</v>
      </c>
      <c r="K121" s="125">
        <v>2.5</v>
      </c>
      <c r="L121" s="125">
        <f>H121*K121</f>
        <v>27.5</v>
      </c>
      <c r="M121" s="125"/>
      <c r="N121" s="125">
        <f>H121*M121</f>
        <v>0</v>
      </c>
      <c r="O121" s="127">
        <v>21</v>
      </c>
      <c r="P121" s="127">
        <f>J121*(O121/100)</f>
        <v>0</v>
      </c>
      <c r="Q121" s="127">
        <f>J121+P121</f>
        <v>0</v>
      </c>
      <c r="R121" s="9"/>
      <c r="S121" s="9"/>
      <c r="T121" s="9"/>
    </row>
    <row r="122" spans="1:20" ht="9.75" outlineLevel="5" x14ac:dyDescent="0.2">
      <c r="A122" s="128"/>
      <c r="B122" s="129"/>
      <c r="C122" s="129"/>
      <c r="D122" s="130"/>
      <c r="E122" s="135" t="s">
        <v>17</v>
      </c>
      <c r="F122" s="131" t="s">
        <v>198</v>
      </c>
      <c r="G122" s="130"/>
      <c r="H122" s="132">
        <v>8</v>
      </c>
      <c r="I122" s="133"/>
      <c r="J122" s="134"/>
      <c r="K122" s="132"/>
      <c r="L122" s="132"/>
      <c r="M122" s="132"/>
      <c r="N122" s="132"/>
      <c r="O122" s="134"/>
      <c r="P122" s="134"/>
      <c r="Q122" s="134"/>
      <c r="R122" s="6"/>
      <c r="S122" s="9"/>
    </row>
    <row r="123" spans="1:20" ht="9.75" outlineLevel="5" x14ac:dyDescent="0.2">
      <c r="A123" s="128"/>
      <c r="B123" s="129"/>
      <c r="C123" s="129"/>
      <c r="D123" s="130"/>
      <c r="E123" s="135"/>
      <c r="F123" s="131" t="s">
        <v>199</v>
      </c>
      <c r="G123" s="130"/>
      <c r="H123" s="132">
        <v>0</v>
      </c>
      <c r="I123" s="133"/>
      <c r="J123" s="134"/>
      <c r="K123" s="132"/>
      <c r="L123" s="132"/>
      <c r="M123" s="132"/>
      <c r="N123" s="132"/>
      <c r="O123" s="134"/>
      <c r="P123" s="134"/>
      <c r="Q123" s="134"/>
      <c r="R123" s="6"/>
      <c r="S123" s="9"/>
    </row>
    <row r="124" spans="1:20" ht="9.75" outlineLevel="5" x14ac:dyDescent="0.2">
      <c r="A124" s="128"/>
      <c r="B124" s="129"/>
      <c r="C124" s="129"/>
      <c r="D124" s="130"/>
      <c r="E124" s="135"/>
      <c r="F124" s="131" t="s">
        <v>200</v>
      </c>
      <c r="G124" s="130"/>
      <c r="H124" s="132">
        <v>3</v>
      </c>
      <c r="I124" s="133"/>
      <c r="J124" s="134"/>
      <c r="K124" s="132"/>
      <c r="L124" s="132"/>
      <c r="M124" s="132"/>
      <c r="N124" s="132"/>
      <c r="O124" s="134"/>
      <c r="P124" s="134"/>
      <c r="Q124" s="134"/>
      <c r="R124" s="6"/>
      <c r="S124" s="9"/>
    </row>
    <row r="125" spans="1:20" ht="9.75" outlineLevel="5" x14ac:dyDescent="0.2">
      <c r="A125" s="128"/>
      <c r="B125" s="129"/>
      <c r="C125" s="129"/>
      <c r="D125" s="130"/>
      <c r="E125" s="135"/>
      <c r="F125" s="131" t="s">
        <v>201</v>
      </c>
      <c r="G125" s="130"/>
      <c r="H125" s="132">
        <v>0</v>
      </c>
      <c r="I125" s="133"/>
      <c r="J125" s="134"/>
      <c r="K125" s="132"/>
      <c r="L125" s="132"/>
      <c r="M125" s="132"/>
      <c r="N125" s="132"/>
      <c r="O125" s="134"/>
      <c r="P125" s="134"/>
      <c r="Q125" s="134"/>
      <c r="R125" s="6"/>
      <c r="S125" s="9"/>
    </row>
    <row r="126" spans="1:20" ht="7.5" customHeight="1" outlineLevel="5" x14ac:dyDescent="0.15">
      <c r="A126" s="9"/>
      <c r="B126" s="84"/>
      <c r="C126" s="83"/>
      <c r="D126" s="86"/>
      <c r="E126" s="41"/>
      <c r="F126" s="87"/>
      <c r="G126" s="86"/>
      <c r="H126" s="88"/>
      <c r="I126" s="90"/>
      <c r="J126" s="43"/>
      <c r="K126" s="47"/>
      <c r="L126" s="47"/>
      <c r="M126" s="47"/>
      <c r="N126" s="47"/>
      <c r="O126" s="43"/>
      <c r="P126" s="43"/>
      <c r="Q126" s="43"/>
      <c r="R126" s="6"/>
      <c r="S126" s="9"/>
    </row>
    <row r="127" spans="1:20" ht="11.25" outlineLevel="4" x14ac:dyDescent="0.2">
      <c r="A127" s="13"/>
      <c r="B127" s="120"/>
      <c r="C127" s="121">
        <v>46</v>
      </c>
      <c r="D127" s="122" t="s">
        <v>100</v>
      </c>
      <c r="E127" s="123" t="s">
        <v>202</v>
      </c>
      <c r="F127" s="124" t="s">
        <v>203</v>
      </c>
      <c r="G127" s="122" t="s">
        <v>115</v>
      </c>
      <c r="H127" s="125">
        <v>36</v>
      </c>
      <c r="I127" s="126"/>
      <c r="J127" s="127">
        <f>H127*I127</f>
        <v>0</v>
      </c>
      <c r="K127" s="125">
        <v>0.4</v>
      </c>
      <c r="L127" s="125">
        <f>H127*K127</f>
        <v>14.4</v>
      </c>
      <c r="M127" s="125"/>
      <c r="N127" s="125">
        <f>H127*M127</f>
        <v>0</v>
      </c>
      <c r="O127" s="127">
        <v>21</v>
      </c>
      <c r="P127" s="127">
        <f>J127*(O127/100)</f>
        <v>0</v>
      </c>
      <c r="Q127" s="127">
        <f>J127+P127</f>
        <v>0</v>
      </c>
      <c r="R127" s="9"/>
      <c r="S127" s="9"/>
      <c r="T127" s="9"/>
    </row>
    <row r="128" spans="1:20" ht="9.75" outlineLevel="5" x14ac:dyDescent="0.2">
      <c r="A128" s="128"/>
      <c r="B128" s="129"/>
      <c r="C128" s="129"/>
      <c r="D128" s="130"/>
      <c r="E128" s="135" t="s">
        <v>17</v>
      </c>
      <c r="F128" s="131" t="s">
        <v>204</v>
      </c>
      <c r="G128" s="130"/>
      <c r="H128" s="132">
        <v>0</v>
      </c>
      <c r="I128" s="133"/>
      <c r="J128" s="134"/>
      <c r="K128" s="132"/>
      <c r="L128" s="132"/>
      <c r="M128" s="132"/>
      <c r="N128" s="132"/>
      <c r="O128" s="134"/>
      <c r="P128" s="134"/>
      <c r="Q128" s="134"/>
      <c r="R128" s="6"/>
      <c r="S128" s="9"/>
    </row>
    <row r="129" spans="1:20" ht="9.75" outlineLevel="5" x14ac:dyDescent="0.2">
      <c r="A129" s="128"/>
      <c r="B129" s="129"/>
      <c r="C129" s="129"/>
      <c r="D129" s="130"/>
      <c r="E129" s="135"/>
      <c r="F129" s="131" t="s">
        <v>205</v>
      </c>
      <c r="G129" s="130"/>
      <c r="H129" s="132">
        <v>36</v>
      </c>
      <c r="I129" s="133"/>
      <c r="J129" s="134"/>
      <c r="K129" s="132"/>
      <c r="L129" s="132"/>
      <c r="M129" s="132"/>
      <c r="N129" s="132"/>
      <c r="O129" s="134"/>
      <c r="P129" s="134"/>
      <c r="Q129" s="134"/>
      <c r="R129" s="6"/>
      <c r="S129" s="9"/>
    </row>
    <row r="130" spans="1:20" ht="7.5" customHeight="1" outlineLevel="5" x14ac:dyDescent="0.15">
      <c r="A130" s="9"/>
      <c r="B130" s="84"/>
      <c r="C130" s="83"/>
      <c r="D130" s="86"/>
      <c r="E130" s="41"/>
      <c r="F130" s="87"/>
      <c r="G130" s="86"/>
      <c r="H130" s="88"/>
      <c r="I130" s="90"/>
      <c r="J130" s="43"/>
      <c r="K130" s="47"/>
      <c r="L130" s="47"/>
      <c r="M130" s="47"/>
      <c r="N130" s="47"/>
      <c r="O130" s="43"/>
      <c r="P130" s="43"/>
      <c r="Q130" s="43"/>
      <c r="R130" s="6"/>
      <c r="S130" s="9"/>
    </row>
    <row r="131" spans="1:20" outlineLevel="4" x14ac:dyDescent="0.15">
      <c r="B131" s="6"/>
      <c r="C131" s="6"/>
      <c r="D131" s="6"/>
      <c r="E131" s="6"/>
      <c r="F131" s="6"/>
      <c r="G131" s="6"/>
      <c r="H131" s="6"/>
      <c r="I131" s="9"/>
      <c r="J131" s="9"/>
      <c r="K131" s="6"/>
      <c r="L131" s="6"/>
      <c r="M131" s="6"/>
      <c r="N131" s="6"/>
      <c r="O131" s="6"/>
      <c r="P131" s="9"/>
      <c r="Q131" s="9"/>
    </row>
    <row r="132" spans="1:20" ht="10.5" outlineLevel="3" x14ac:dyDescent="0.15">
      <c r="A132" s="77" t="s">
        <v>64</v>
      </c>
      <c r="B132" s="113">
        <v>4</v>
      </c>
      <c r="C132" s="114"/>
      <c r="D132" s="115" t="s">
        <v>71</v>
      </c>
      <c r="E132" s="115"/>
      <c r="F132" s="116" t="s">
        <v>48</v>
      </c>
      <c r="G132" s="115"/>
      <c r="H132" s="117"/>
      <c r="I132" s="118"/>
      <c r="J132" s="79">
        <f>SUBTOTAL(9,J133:J141)</f>
        <v>0</v>
      </c>
      <c r="K132" s="117"/>
      <c r="L132" s="80">
        <f>SUBTOTAL(9,L133:L141)</f>
        <v>3.274</v>
      </c>
      <c r="M132" s="117"/>
      <c r="N132" s="80">
        <f>SUBTOTAL(9,N133:N141)</f>
        <v>16.149999999999999</v>
      </c>
      <c r="O132" s="119"/>
      <c r="P132" s="79">
        <f>SUBTOTAL(9,P133:P141)</f>
        <v>0</v>
      </c>
      <c r="Q132" s="79">
        <f>SUBTOTAL(9,Q133:Q141)</f>
        <v>0</v>
      </c>
      <c r="R132" s="6"/>
      <c r="S132" s="9"/>
      <c r="T132" s="9"/>
    </row>
    <row r="133" spans="1:20" ht="11.25" outlineLevel="4" x14ac:dyDescent="0.2">
      <c r="A133" s="13"/>
      <c r="B133" s="120"/>
      <c r="C133" s="121">
        <v>47</v>
      </c>
      <c r="D133" s="122" t="s">
        <v>72</v>
      </c>
      <c r="E133" s="123" t="s">
        <v>206</v>
      </c>
      <c r="F133" s="124" t="s">
        <v>207</v>
      </c>
      <c r="G133" s="122" t="s">
        <v>115</v>
      </c>
      <c r="H133" s="125">
        <v>50</v>
      </c>
      <c r="I133" s="126"/>
      <c r="J133" s="127">
        <f t="shared" ref="J133:J140" si="0">H133*I133</f>
        <v>0</v>
      </c>
      <c r="K133" s="125"/>
      <c r="L133" s="125">
        <f t="shared" ref="L133:L140" si="1">H133*K133</f>
        <v>0</v>
      </c>
      <c r="M133" s="125">
        <v>0.32</v>
      </c>
      <c r="N133" s="125">
        <f t="shared" ref="N133:N140" si="2">H133*M133</f>
        <v>16</v>
      </c>
      <c r="O133" s="127">
        <v>21</v>
      </c>
      <c r="P133" s="127">
        <f t="shared" ref="P133:P140" si="3">J133*(O133/100)</f>
        <v>0</v>
      </c>
      <c r="Q133" s="127">
        <f t="shared" ref="Q133:Q140" si="4">J133+P133</f>
        <v>0</v>
      </c>
      <c r="R133" s="9"/>
      <c r="S133" s="9"/>
      <c r="T133" s="9"/>
    </row>
    <row r="134" spans="1:20" ht="11.25" outlineLevel="4" x14ac:dyDescent="0.2">
      <c r="A134" s="13"/>
      <c r="B134" s="120"/>
      <c r="C134" s="121">
        <v>48</v>
      </c>
      <c r="D134" s="122" t="s">
        <v>116</v>
      </c>
      <c r="E134" s="123" t="s">
        <v>208</v>
      </c>
      <c r="F134" s="124" t="s">
        <v>209</v>
      </c>
      <c r="G134" s="122" t="s">
        <v>115</v>
      </c>
      <c r="H134" s="125">
        <v>6</v>
      </c>
      <c r="I134" s="126"/>
      <c r="J134" s="127">
        <f t="shared" si="0"/>
        <v>0</v>
      </c>
      <c r="K134" s="125"/>
      <c r="L134" s="125">
        <f t="shared" si="1"/>
        <v>0</v>
      </c>
      <c r="M134" s="125"/>
      <c r="N134" s="125">
        <f t="shared" si="2"/>
        <v>0</v>
      </c>
      <c r="O134" s="127">
        <v>21</v>
      </c>
      <c r="P134" s="127">
        <f t="shared" si="3"/>
        <v>0</v>
      </c>
      <c r="Q134" s="127">
        <f t="shared" si="4"/>
        <v>0</v>
      </c>
      <c r="R134" s="9"/>
      <c r="S134" s="9"/>
      <c r="T134" s="9"/>
    </row>
    <row r="135" spans="1:20" ht="11.25" outlineLevel="4" x14ac:dyDescent="0.2">
      <c r="A135" s="13"/>
      <c r="B135" s="120"/>
      <c r="C135" s="121">
        <v>49</v>
      </c>
      <c r="D135" s="122" t="s">
        <v>100</v>
      </c>
      <c r="E135" s="123" t="s">
        <v>210</v>
      </c>
      <c r="F135" s="124" t="s">
        <v>211</v>
      </c>
      <c r="G135" s="122" t="s">
        <v>197</v>
      </c>
      <c r="H135" s="125">
        <v>1</v>
      </c>
      <c r="I135" s="126"/>
      <c r="J135" s="127">
        <f t="shared" si="0"/>
        <v>0</v>
      </c>
      <c r="K135" s="125"/>
      <c r="L135" s="125">
        <f t="shared" si="1"/>
        <v>0</v>
      </c>
      <c r="M135" s="125">
        <v>0.15</v>
      </c>
      <c r="N135" s="125">
        <f t="shared" si="2"/>
        <v>0.15</v>
      </c>
      <c r="O135" s="127">
        <v>21</v>
      </c>
      <c r="P135" s="127">
        <f t="shared" si="3"/>
        <v>0</v>
      </c>
      <c r="Q135" s="127">
        <f t="shared" si="4"/>
        <v>0</v>
      </c>
      <c r="R135" s="9"/>
      <c r="S135" s="9"/>
      <c r="T135" s="9"/>
    </row>
    <row r="136" spans="1:20" ht="11.25" outlineLevel="4" x14ac:dyDescent="0.2">
      <c r="A136" s="13"/>
      <c r="B136" s="120"/>
      <c r="C136" s="121">
        <v>50</v>
      </c>
      <c r="D136" s="122" t="s">
        <v>100</v>
      </c>
      <c r="E136" s="123" t="s">
        <v>212</v>
      </c>
      <c r="F136" s="124" t="s">
        <v>213</v>
      </c>
      <c r="G136" s="122" t="s">
        <v>197</v>
      </c>
      <c r="H136" s="125">
        <v>4</v>
      </c>
      <c r="I136" s="126"/>
      <c r="J136" s="127">
        <f t="shared" si="0"/>
        <v>0</v>
      </c>
      <c r="K136" s="125"/>
      <c r="L136" s="125">
        <f t="shared" si="1"/>
        <v>0</v>
      </c>
      <c r="M136" s="125"/>
      <c r="N136" s="125">
        <f t="shared" si="2"/>
        <v>0</v>
      </c>
      <c r="O136" s="127">
        <v>21</v>
      </c>
      <c r="P136" s="127">
        <f t="shared" si="3"/>
        <v>0</v>
      </c>
      <c r="Q136" s="127">
        <f t="shared" si="4"/>
        <v>0</v>
      </c>
      <c r="R136" s="9"/>
      <c r="S136" s="9"/>
      <c r="T136" s="9"/>
    </row>
    <row r="137" spans="1:20" ht="11.25" outlineLevel="4" x14ac:dyDescent="0.2">
      <c r="A137" s="13"/>
      <c r="B137" s="120"/>
      <c r="C137" s="121">
        <v>51</v>
      </c>
      <c r="D137" s="122" t="s">
        <v>116</v>
      </c>
      <c r="E137" s="123" t="s">
        <v>214</v>
      </c>
      <c r="F137" s="124" t="s">
        <v>215</v>
      </c>
      <c r="G137" s="122" t="s">
        <v>197</v>
      </c>
      <c r="H137" s="125">
        <v>27</v>
      </c>
      <c r="I137" s="126"/>
      <c r="J137" s="127">
        <f t="shared" si="0"/>
        <v>0</v>
      </c>
      <c r="K137" s="125"/>
      <c r="L137" s="125">
        <f t="shared" si="1"/>
        <v>0</v>
      </c>
      <c r="M137" s="125"/>
      <c r="N137" s="125">
        <f t="shared" si="2"/>
        <v>0</v>
      </c>
      <c r="O137" s="127">
        <v>21</v>
      </c>
      <c r="P137" s="127">
        <f t="shared" si="3"/>
        <v>0</v>
      </c>
      <c r="Q137" s="127">
        <f t="shared" si="4"/>
        <v>0</v>
      </c>
      <c r="R137" s="9"/>
      <c r="S137" s="9"/>
      <c r="T137" s="9"/>
    </row>
    <row r="138" spans="1:20" ht="11.25" outlineLevel="4" x14ac:dyDescent="0.2">
      <c r="A138" s="13"/>
      <c r="B138" s="120"/>
      <c r="C138" s="121">
        <v>52</v>
      </c>
      <c r="D138" s="122" t="s">
        <v>72</v>
      </c>
      <c r="E138" s="123" t="s">
        <v>216</v>
      </c>
      <c r="F138" s="124" t="s">
        <v>217</v>
      </c>
      <c r="G138" s="122" t="s">
        <v>115</v>
      </c>
      <c r="H138" s="125">
        <v>25</v>
      </c>
      <c r="I138" s="126"/>
      <c r="J138" s="127">
        <f t="shared" si="0"/>
        <v>0</v>
      </c>
      <c r="K138" s="125">
        <v>0.13095999999999999</v>
      </c>
      <c r="L138" s="125">
        <f t="shared" si="1"/>
        <v>3.274</v>
      </c>
      <c r="M138" s="125"/>
      <c r="N138" s="125">
        <f t="shared" si="2"/>
        <v>0</v>
      </c>
      <c r="O138" s="127">
        <v>21</v>
      </c>
      <c r="P138" s="127">
        <f t="shared" si="3"/>
        <v>0</v>
      </c>
      <c r="Q138" s="127">
        <f t="shared" si="4"/>
        <v>0</v>
      </c>
      <c r="R138" s="9"/>
      <c r="S138" s="9"/>
      <c r="T138" s="9"/>
    </row>
    <row r="139" spans="1:20" ht="11.25" outlineLevel="4" x14ac:dyDescent="0.2">
      <c r="A139" s="13"/>
      <c r="B139" s="120"/>
      <c r="C139" s="121">
        <v>53</v>
      </c>
      <c r="D139" s="122" t="s">
        <v>116</v>
      </c>
      <c r="E139" s="123" t="s">
        <v>218</v>
      </c>
      <c r="F139" s="124" t="s">
        <v>219</v>
      </c>
      <c r="G139" s="122" t="s">
        <v>115</v>
      </c>
      <c r="H139" s="125">
        <v>25</v>
      </c>
      <c r="I139" s="126"/>
      <c r="J139" s="127">
        <f t="shared" si="0"/>
        <v>0</v>
      </c>
      <c r="K139" s="125"/>
      <c r="L139" s="125">
        <f t="shared" si="1"/>
        <v>0</v>
      </c>
      <c r="M139" s="125"/>
      <c r="N139" s="125">
        <f t="shared" si="2"/>
        <v>0</v>
      </c>
      <c r="O139" s="127">
        <v>21</v>
      </c>
      <c r="P139" s="127">
        <f t="shared" si="3"/>
        <v>0</v>
      </c>
      <c r="Q139" s="127">
        <f t="shared" si="4"/>
        <v>0</v>
      </c>
      <c r="R139" s="9"/>
      <c r="S139" s="9"/>
      <c r="T139" s="9"/>
    </row>
    <row r="140" spans="1:20" ht="11.25" outlineLevel="4" x14ac:dyDescent="0.2">
      <c r="A140" s="13"/>
      <c r="B140" s="120"/>
      <c r="C140" s="121">
        <v>54</v>
      </c>
      <c r="D140" s="122" t="s">
        <v>116</v>
      </c>
      <c r="E140" s="123" t="s">
        <v>220</v>
      </c>
      <c r="F140" s="124" t="s">
        <v>221</v>
      </c>
      <c r="G140" s="122" t="s">
        <v>197</v>
      </c>
      <c r="H140" s="125">
        <v>1</v>
      </c>
      <c r="I140" s="126"/>
      <c r="J140" s="127">
        <f t="shared" si="0"/>
        <v>0</v>
      </c>
      <c r="K140" s="125"/>
      <c r="L140" s="125">
        <f t="shared" si="1"/>
        <v>0</v>
      </c>
      <c r="M140" s="125"/>
      <c r="N140" s="125">
        <f t="shared" si="2"/>
        <v>0</v>
      </c>
      <c r="O140" s="127">
        <v>21</v>
      </c>
      <c r="P140" s="127">
        <f t="shared" si="3"/>
        <v>0</v>
      </c>
      <c r="Q140" s="127">
        <f t="shared" si="4"/>
        <v>0</v>
      </c>
      <c r="R140" s="9"/>
      <c r="S140" s="9"/>
      <c r="T140" s="9"/>
    </row>
    <row r="141" spans="1:20" outlineLevel="4" x14ac:dyDescent="0.15">
      <c r="B141" s="6"/>
      <c r="C141" s="6"/>
      <c r="D141" s="6"/>
      <c r="E141" s="6"/>
      <c r="F141" s="6"/>
      <c r="G141" s="6"/>
      <c r="H141" s="6"/>
      <c r="I141" s="9"/>
      <c r="J141" s="9"/>
      <c r="K141" s="6"/>
      <c r="L141" s="6"/>
      <c r="M141" s="6"/>
      <c r="N141" s="6"/>
      <c r="O141" s="6"/>
      <c r="P141" s="9"/>
      <c r="Q141" s="9"/>
    </row>
    <row r="142" spans="1:20" ht="10.5" outlineLevel="3" x14ac:dyDescent="0.15">
      <c r="A142" s="77" t="s">
        <v>65</v>
      </c>
      <c r="B142" s="113">
        <v>4</v>
      </c>
      <c r="C142" s="114"/>
      <c r="D142" s="115" t="s">
        <v>71</v>
      </c>
      <c r="E142" s="115"/>
      <c r="F142" s="116" t="s">
        <v>50</v>
      </c>
      <c r="G142" s="115"/>
      <c r="H142" s="117"/>
      <c r="I142" s="118"/>
      <c r="J142" s="79">
        <f>SUBTOTAL(9,J143:J147)</f>
        <v>0</v>
      </c>
      <c r="K142" s="117"/>
      <c r="L142" s="80">
        <f>SUBTOTAL(9,L143:L147)</f>
        <v>0</v>
      </c>
      <c r="M142" s="117"/>
      <c r="N142" s="80">
        <f>SUBTOTAL(9,N143:N147)</f>
        <v>0</v>
      </c>
      <c r="O142" s="119"/>
      <c r="P142" s="79">
        <f>SUBTOTAL(9,P143:P147)</f>
        <v>0</v>
      </c>
      <c r="Q142" s="79">
        <f>SUBTOTAL(9,Q143:Q147)</f>
        <v>0</v>
      </c>
      <c r="R142" s="6"/>
      <c r="S142" s="9"/>
      <c r="T142" s="9"/>
    </row>
    <row r="143" spans="1:20" ht="11.25" outlineLevel="4" x14ac:dyDescent="0.2">
      <c r="A143" s="13"/>
      <c r="B143" s="120"/>
      <c r="C143" s="121">
        <v>55</v>
      </c>
      <c r="D143" s="122" t="s">
        <v>72</v>
      </c>
      <c r="E143" s="123" t="s">
        <v>140</v>
      </c>
      <c r="F143" s="124" t="s">
        <v>141</v>
      </c>
      <c r="G143" s="122" t="s">
        <v>85</v>
      </c>
      <c r="H143" s="125">
        <v>45.356024999999995</v>
      </c>
      <c r="I143" s="126"/>
      <c r="J143" s="127">
        <f>H143*I143</f>
        <v>0</v>
      </c>
      <c r="K143" s="125"/>
      <c r="L143" s="125">
        <f>H143*K143</f>
        <v>0</v>
      </c>
      <c r="M143" s="125"/>
      <c r="N143" s="125">
        <f>H143*M143</f>
        <v>0</v>
      </c>
      <c r="O143" s="127">
        <v>21</v>
      </c>
      <c r="P143" s="127">
        <f>J143*(O143/100)</f>
        <v>0</v>
      </c>
      <c r="Q143" s="127">
        <f>J143+P143</f>
        <v>0</v>
      </c>
      <c r="R143" s="9"/>
      <c r="S143" s="9"/>
      <c r="T143" s="9"/>
    </row>
    <row r="144" spans="1:20" ht="11.25" outlineLevel="4" x14ac:dyDescent="0.2">
      <c r="A144" s="13"/>
      <c r="B144" s="120"/>
      <c r="C144" s="121">
        <v>56</v>
      </c>
      <c r="D144" s="122" t="s">
        <v>72</v>
      </c>
      <c r="E144" s="123" t="s">
        <v>142</v>
      </c>
      <c r="F144" s="124" t="s">
        <v>143</v>
      </c>
      <c r="G144" s="122" t="s">
        <v>85</v>
      </c>
      <c r="H144" s="125">
        <v>16.149999999999999</v>
      </c>
      <c r="I144" s="126"/>
      <c r="J144" s="127">
        <f>H144*I144</f>
        <v>0</v>
      </c>
      <c r="K144" s="125"/>
      <c r="L144" s="125">
        <f>H144*K144</f>
        <v>0</v>
      </c>
      <c r="M144" s="125"/>
      <c r="N144" s="125">
        <f>H144*M144</f>
        <v>0</v>
      </c>
      <c r="O144" s="127">
        <v>21</v>
      </c>
      <c r="P144" s="127">
        <f>J144*(O144/100)</f>
        <v>0</v>
      </c>
      <c r="Q144" s="127">
        <f>J144+P144</f>
        <v>0</v>
      </c>
      <c r="R144" s="9"/>
      <c r="S144" s="9"/>
      <c r="T144" s="9"/>
    </row>
    <row r="145" spans="1:20" ht="11.25" outlineLevel="4" x14ac:dyDescent="0.2">
      <c r="A145" s="13"/>
      <c r="B145" s="120"/>
      <c r="C145" s="121">
        <v>57</v>
      </c>
      <c r="D145" s="122" t="s">
        <v>72</v>
      </c>
      <c r="E145" s="123" t="s">
        <v>144</v>
      </c>
      <c r="F145" s="124" t="s">
        <v>145</v>
      </c>
      <c r="G145" s="122" t="s">
        <v>85</v>
      </c>
      <c r="H145" s="125">
        <v>161.5</v>
      </c>
      <c r="I145" s="126"/>
      <c r="J145" s="127">
        <f>H145*I145</f>
        <v>0</v>
      </c>
      <c r="K145" s="125"/>
      <c r="L145" s="125">
        <f>H145*K145</f>
        <v>0</v>
      </c>
      <c r="M145" s="125"/>
      <c r="N145" s="125">
        <f>H145*M145</f>
        <v>0</v>
      </c>
      <c r="O145" s="127">
        <v>21</v>
      </c>
      <c r="P145" s="127">
        <f>J145*(O145/100)</f>
        <v>0</v>
      </c>
      <c r="Q145" s="127">
        <f>J145+P145</f>
        <v>0</v>
      </c>
      <c r="R145" s="9"/>
      <c r="S145" s="9"/>
      <c r="T145" s="9"/>
    </row>
    <row r="146" spans="1:20" ht="22.5" outlineLevel="4" x14ac:dyDescent="0.2">
      <c r="A146" s="13"/>
      <c r="B146" s="120"/>
      <c r="C146" s="121">
        <v>58</v>
      </c>
      <c r="D146" s="122" t="s">
        <v>72</v>
      </c>
      <c r="E146" s="123" t="s">
        <v>222</v>
      </c>
      <c r="F146" s="124" t="s">
        <v>223</v>
      </c>
      <c r="G146" s="122" t="s">
        <v>85</v>
      </c>
      <c r="H146" s="125">
        <v>16.149999999999999</v>
      </c>
      <c r="I146" s="126"/>
      <c r="J146" s="127">
        <f>H146*I146</f>
        <v>0</v>
      </c>
      <c r="K146" s="125"/>
      <c r="L146" s="125">
        <f>H146*K146</f>
        <v>0</v>
      </c>
      <c r="M146" s="125"/>
      <c r="N146" s="125">
        <f>H146*M146</f>
        <v>0</v>
      </c>
      <c r="O146" s="127">
        <v>21</v>
      </c>
      <c r="P146" s="127">
        <f>J146*(O146/100)</f>
        <v>0</v>
      </c>
      <c r="Q146" s="127">
        <f>J146+P146</f>
        <v>0</v>
      </c>
      <c r="R146" s="9"/>
      <c r="S146" s="9"/>
      <c r="T146" s="9"/>
    </row>
    <row r="147" spans="1:20" outlineLevel="4" x14ac:dyDescent="0.15">
      <c r="B147" s="6"/>
      <c r="C147" s="6"/>
      <c r="D147" s="6"/>
      <c r="E147" s="6"/>
      <c r="F147" s="6"/>
      <c r="G147" s="6"/>
      <c r="H147" s="6"/>
      <c r="I147" s="9"/>
      <c r="J147" s="9"/>
      <c r="K147" s="6"/>
      <c r="L147" s="6"/>
      <c r="M147" s="6"/>
      <c r="N147" s="6"/>
      <c r="O147" s="6"/>
      <c r="P147" s="9"/>
      <c r="Q147" s="9"/>
    </row>
    <row r="148" spans="1:20" outlineLevel="1" x14ac:dyDescent="0.15"/>
  </sheetData>
  <pageMargins left="0.70866141732283505" right="0.70866141732283505" top="0.78740157480314998" bottom="0.78740157480314998" header="0.31496062992126" footer="0.31496062992126"/>
  <pageSetup paperSize="9" scale="53" fitToHeight="0" pageOrder="overThenDown" orientation="landscape" r:id="rId1"/>
  <headerFooter>
    <oddHeader>&amp;L&amp;8&amp;C&amp;8&amp;R&amp;8</oddHeader>
    <oddFooter>&amp;L&amp;8Vytvořeno systémem euroCALC4&amp;C&amp;P/&amp;N&amp;R&amp;8&amp;[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outlinePr summaryBelow="0" summaryRight="0"/>
  </sheetPr>
  <dimension ref="A1:Q4"/>
  <sheetViews>
    <sheetView zoomScaleNormal="100" workbookViewId="0">
      <pane ySplit="1" topLeftCell="A2" activePane="bottomLeft" state="frozen"/>
      <selection pane="bottomLeft" activeCell="C5" sqref="C5"/>
    </sheetView>
  </sheetViews>
  <sheetFormatPr defaultColWidth="9.140625" defaultRowHeight="8.25" x14ac:dyDescent="0.15"/>
  <cols>
    <col min="1" max="1" width="13.140625" style="2" hidden="1" customWidth="1"/>
    <col min="2" max="2" width="18" style="2" customWidth="1"/>
    <col min="3" max="3" width="40.7109375" style="2" customWidth="1"/>
    <col min="4" max="4" width="13.7109375" style="2" customWidth="1"/>
    <col min="5" max="5" width="60.7109375" style="2" customWidth="1"/>
    <col min="6" max="6" width="41.5703125" style="2" customWidth="1"/>
    <col min="7" max="16384" width="9.140625" style="2"/>
  </cols>
  <sheetData>
    <row r="1" spans="1:17" ht="11.25" x14ac:dyDescent="0.2">
      <c r="A1" s="4"/>
      <c r="B1" s="4" t="s">
        <v>18</v>
      </c>
      <c r="C1" s="50" t="s">
        <v>19</v>
      </c>
      <c r="D1" s="4" t="s">
        <v>0</v>
      </c>
      <c r="E1" s="50" t="s">
        <v>4</v>
      </c>
      <c r="F1" s="6"/>
      <c r="G1" s="9"/>
    </row>
    <row r="2" spans="1:17" ht="7.5" customHeight="1" x14ac:dyDescent="0.15">
      <c r="A2" s="7"/>
      <c r="C2" s="39"/>
      <c r="E2" s="39"/>
      <c r="F2" s="9"/>
    </row>
    <row r="3" spans="1:17" x14ac:dyDescent="0.15">
      <c r="C3" s="6"/>
      <c r="E3" s="6"/>
      <c r="G3" s="11"/>
      <c r="I3" s="10"/>
      <c r="J3" s="10"/>
      <c r="K3" s="10"/>
      <c r="L3" s="10"/>
      <c r="M3" s="10"/>
      <c r="N3" s="10"/>
      <c r="O3" s="10"/>
      <c r="P3" s="10"/>
      <c r="Q3" s="10"/>
    </row>
    <row r="4" spans="1:17" x14ac:dyDescent="0.15">
      <c r="C4" s="10"/>
      <c r="D4" s="10"/>
      <c r="E4" s="11"/>
    </row>
  </sheetData>
  <pageMargins left="0.70866141732283505" right="0.70866141732283505" top="0.78740157480314998" bottom="0.78740157480314998" header="0.31496062992126" footer="0.31496062992126"/>
  <pageSetup paperSize="9" pageOrder="overThenDown" orientation="landscape" r:id="rId1"/>
  <headerFooter>
    <oddHeader>&amp;L&amp;8&amp;C&amp;8&amp;R&amp;8</oddHeader>
    <oddFooter>&amp;L&amp;8Vytvořeno systémem euroCALC4&amp;C&amp;P/&amp;N&amp;R&amp;8&amp;[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>Slepý rozpočet s VV</Template>
  <Application>Microsoft Excel</Application>
  <DocSecurity>0</DocSecurity>
  <ScaleCrop>false</ScaleCrop>
  <HeadingPairs>
    <vt:vector size="4" baseType="variant">
      <vt:variant>
        <vt:lpstr>Listy</vt:lpstr>
      </vt:variant>
      <vt:variant>
        <vt:i4>4</vt:i4>
      </vt:variant>
      <vt:variant>
        <vt:lpstr>Pojmenované oblasti</vt:lpstr>
      </vt:variant>
      <vt:variant>
        <vt:i4>20</vt:i4>
      </vt:variant>
    </vt:vector>
  </HeadingPairs>
  <TitlesOfParts>
    <vt:vector size="24" baseType="lpstr">
      <vt:lpstr>Krycí List</vt:lpstr>
      <vt:lpstr>Rekapitulace</vt:lpstr>
      <vt:lpstr>Zakázka</vt:lpstr>
      <vt:lpstr>Figury</vt:lpstr>
      <vt:lpstr>__08F21C13_4762_4D33_8AE4_8E20A428EBE8_ITEM__</vt:lpstr>
      <vt:lpstr>__08F21C13_4762_4D33_8AE4_8E20A428EBE8_ITEM_GROUP1__</vt:lpstr>
      <vt:lpstr>__08F21C13_4762_4D33_8AE4_8E20A428EBE8_ITEM_GROUP1_RECAP__</vt:lpstr>
      <vt:lpstr>__08F21C13_4762_4D33_8AE4_8E20A428EBE8_ITEM_GROUP2__</vt:lpstr>
      <vt:lpstr>__08F21C13_4762_4D33_8AE4_8E20A428EBE8_ITEM_GROUP2_RECAP__</vt:lpstr>
      <vt:lpstr>__08F21C13_4762_4D33_8AE4_8E20A428EBE8_ITEM_GROUP3__X</vt:lpstr>
      <vt:lpstr>__08F21C13_4762_4D33_8AE4_8E20A428EBE8_ITEM_GROUP3_RECAP__</vt:lpstr>
      <vt:lpstr>__08F21C13_4762_4D33_8AE4_8E20A428EBE8_ITEM_GROUP4__X</vt:lpstr>
      <vt:lpstr>__08F21C13_4762_4D33_8AE4_8E20A428EBE8_ITEM_GROUP4_RECAP__</vt:lpstr>
      <vt:lpstr>__08F21C13_4762_4D33_8AE4_8E20A428EBE8_QBILL__</vt:lpstr>
      <vt:lpstr>GROUP_ID</vt:lpstr>
      <vt:lpstr>ITEM_PRICES</vt:lpstr>
      <vt:lpstr>Figury!Názvy_tisku</vt:lpstr>
      <vt:lpstr>Rekapitulace!Názvy_tisku</vt:lpstr>
      <vt:lpstr>Zakázka!Názvy_tisku</vt:lpstr>
      <vt:lpstr>Figury!Oblast_tisku</vt:lpstr>
      <vt:lpstr>'Krycí List'!Oblast_tisku</vt:lpstr>
      <vt:lpstr>Rekapitulace!Oblast_tisku</vt:lpstr>
      <vt:lpstr>Zakázka!Oblast_tisku</vt:lpstr>
      <vt:lpstr>VAT_RATES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export euroCALC 4</dc:title>
  <dc:subject>Staré Sedlo - Chodník podél III/2099 - Nabídka</dc:subject>
  <dc:creator>JAN.KODL</dc:creator>
  <cp:lastModifiedBy>Kodl</cp:lastModifiedBy>
  <cp:lastPrinted>2025-06-09T08:07:57Z</cp:lastPrinted>
  <dcterms:created xsi:type="dcterms:W3CDTF">2025-06-09T08:07:24Z</dcterms:created>
  <dcterms:modified xsi:type="dcterms:W3CDTF">2025-06-09T08:08:04Z</dcterms:modified>
</cp:coreProperties>
</file>