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eoprojectkv-my.sharepoint.com/personal/cingros_jakub_geoprojectkv_onmicrosoft_com/Documents/Dokumenty/PRÁCE/Zakázky/2025/P042025_Nové Sedlo, studie Tovární/4_Prováděcí PD/ROZPOČET a VÝKAZ/"/>
    </mc:Choice>
  </mc:AlternateContent>
  <xr:revisionPtr revIDLastSave="1" documentId="11_FECCC42E4C80BBDBBB537A67AAEFC260B0F63111" xr6:coauthVersionLast="47" xr6:coauthVersionMax="47" xr10:uidLastSave="{D6262BE2-0C9D-4E6A-84EB-01F1D3A58156}"/>
  <bookViews>
    <workbookView xWindow="-120" yWindow="-120" windowWidth="38640" windowHeight="21120" xr2:uid="{00000000-000D-0000-FFFF-FFFF00000000}"/>
  </bookViews>
  <sheets>
    <sheet name="Titulní list (2)" sheetId="4" r:id="rId1"/>
    <sheet name="Rekapitulace stavby" sheetId="1" r:id="rId2"/>
    <sheet name="SO 101 - Komunikace a zpe..." sheetId="2" r:id="rId3"/>
    <sheet name="VRN - Vedlejší rozpočtové..." sheetId="3" r:id="rId4"/>
  </sheets>
  <definedNames>
    <definedName name="_xlnm._FilterDatabase" localSheetId="2" hidden="1">'SO 101 - Komunikace a zpe...'!$C$128:$K$302</definedName>
    <definedName name="_xlnm._FilterDatabase" localSheetId="3" hidden="1">'VRN - Vedlejší rozpočtové...'!$C$119:$K$130</definedName>
    <definedName name="_xlnm.Print_Titles" localSheetId="1">'Rekapitulace stavby'!$92:$92</definedName>
    <definedName name="_xlnm.Print_Titles" localSheetId="2">'SO 101 - Komunikace a zpe...'!$128:$128</definedName>
    <definedName name="_xlnm.Print_Titles" localSheetId="3">'VRN - Vedlejší rozpočtové...'!$119:$119</definedName>
    <definedName name="_xlnm.Print_Area" localSheetId="1">'Rekapitulace stavby'!$D$4:$AO$76,'Rekapitulace stavby'!$C$82:$AQ$97</definedName>
    <definedName name="_xlnm.Print_Area" localSheetId="2">'SO 101 - Komunikace a zpe...'!$C$4:$J$76,'SO 101 - Komunikace a zpe...'!$C$82:$J$110,'SO 101 - Komunikace a zpe...'!$C$116:$K$302</definedName>
    <definedName name="_xlnm.Print_Area" localSheetId="3">'VRN - Vedlejší rozpočtové...'!$C$4:$J$76,'VRN - Vedlejší rozpočtové...'!$C$82:$J$101,'VRN - Vedlejší rozpočtové...'!$C$107:$K$130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29" i="3"/>
  <c r="BH129" i="3"/>
  <c r="BG129" i="3"/>
  <c r="BF129" i="3"/>
  <c r="T129" i="3"/>
  <c r="T128" i="3"/>
  <c r="R129" i="3"/>
  <c r="R128" i="3" s="1"/>
  <c r="P129" i="3"/>
  <c r="P128" i="3" s="1"/>
  <c r="BI126" i="3"/>
  <c r="BH126" i="3"/>
  <c r="BG126" i="3"/>
  <c r="BF126" i="3"/>
  <c r="T126" i="3"/>
  <c r="T125" i="3" s="1"/>
  <c r="T121" i="3" s="1"/>
  <c r="T120" i="3" s="1"/>
  <c r="R126" i="3"/>
  <c r="R125" i="3"/>
  <c r="R121" i="3" s="1"/>
  <c r="R120" i="3" s="1"/>
  <c r="P126" i="3"/>
  <c r="P125" i="3" s="1"/>
  <c r="BI123" i="3"/>
  <c r="BH123" i="3"/>
  <c r="BG123" i="3"/>
  <c r="BF123" i="3"/>
  <c r="T123" i="3"/>
  <c r="T122" i="3"/>
  <c r="R123" i="3"/>
  <c r="R122" i="3"/>
  <c r="P123" i="3"/>
  <c r="P122" i="3"/>
  <c r="J117" i="3"/>
  <c r="J116" i="3"/>
  <c r="F116" i="3"/>
  <c r="F114" i="3"/>
  <c r="E112" i="3"/>
  <c r="J92" i="3"/>
  <c r="J91" i="3"/>
  <c r="F91" i="3"/>
  <c r="F89" i="3"/>
  <c r="E87" i="3"/>
  <c r="J18" i="3"/>
  <c r="E18" i="3"/>
  <c r="F92" i="3"/>
  <c r="J17" i="3"/>
  <c r="J12" i="3"/>
  <c r="J114" i="3" s="1"/>
  <c r="E7" i="3"/>
  <c r="E110" i="3"/>
  <c r="J37" i="2"/>
  <c r="J36" i="2"/>
  <c r="AY95" i="1"/>
  <c r="J35" i="2"/>
  <c r="AX95" i="1" s="1"/>
  <c r="BI302" i="2"/>
  <c r="BH302" i="2"/>
  <c r="BG302" i="2"/>
  <c r="BF302" i="2"/>
  <c r="T302" i="2"/>
  <c r="T301" i="2"/>
  <c r="R302" i="2"/>
  <c r="R301" i="2" s="1"/>
  <c r="P302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J34" i="2" s="1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F35" i="2" s="1"/>
  <c r="BF133" i="2"/>
  <c r="T133" i="2"/>
  <c r="R133" i="2"/>
  <c r="P133" i="2"/>
  <c r="BI132" i="2"/>
  <c r="BH132" i="2"/>
  <c r="F36" i="2" s="1"/>
  <c r="BG132" i="2"/>
  <c r="BF132" i="2"/>
  <c r="F34" i="2" s="1"/>
  <c r="T132" i="2"/>
  <c r="R132" i="2"/>
  <c r="P132" i="2"/>
  <c r="J126" i="2"/>
  <c r="J125" i="2"/>
  <c r="F125" i="2"/>
  <c r="F123" i="2"/>
  <c r="E121" i="2"/>
  <c r="J92" i="2"/>
  <c r="J91" i="2"/>
  <c r="F91" i="2"/>
  <c r="F89" i="2"/>
  <c r="E87" i="2"/>
  <c r="J18" i="2"/>
  <c r="E18" i="2"/>
  <c r="F126" i="2"/>
  <c r="J17" i="2"/>
  <c r="J12" i="2"/>
  <c r="J123" i="2"/>
  <c r="E7" i="2"/>
  <c r="E119" i="2"/>
  <c r="L90" i="1"/>
  <c r="AM90" i="1"/>
  <c r="AM89" i="1"/>
  <c r="L89" i="1"/>
  <c r="AM87" i="1"/>
  <c r="L87" i="1"/>
  <c r="L85" i="1"/>
  <c r="L84" i="1"/>
  <c r="J300" i="2"/>
  <c r="J295" i="2"/>
  <c r="BK291" i="2"/>
  <c r="J289" i="2"/>
  <c r="BK283" i="2"/>
  <c r="J276" i="2"/>
  <c r="J274" i="2"/>
  <c r="BK271" i="2"/>
  <c r="BK268" i="2"/>
  <c r="BK266" i="2"/>
  <c r="BK264" i="2"/>
  <c r="BK261" i="2"/>
  <c r="BK257" i="2"/>
  <c r="J255" i="2"/>
  <c r="J253" i="2"/>
  <c r="J250" i="2"/>
  <c r="J247" i="2"/>
  <c r="BK242" i="2"/>
  <c r="BK234" i="2"/>
  <c r="J227" i="2"/>
  <c r="BK220" i="2"/>
  <c r="J213" i="2"/>
  <c r="BK210" i="2"/>
  <c r="J203" i="2"/>
  <c r="BK195" i="2"/>
  <c r="J186" i="2"/>
  <c r="BK180" i="2"/>
  <c r="J176" i="2"/>
  <c r="BK169" i="2"/>
  <c r="BK161" i="2"/>
  <c r="BK156" i="2"/>
  <c r="J153" i="2"/>
  <c r="J147" i="2"/>
  <c r="J143" i="2"/>
  <c r="J138" i="2"/>
  <c r="BK134" i="2"/>
  <c r="J302" i="2"/>
  <c r="J299" i="2"/>
  <c r="J294" i="2"/>
  <c r="BK290" i="2"/>
  <c r="J285" i="2"/>
  <c r="BK276" i="2"/>
  <c r="BK273" i="2"/>
  <c r="BK270" i="2"/>
  <c r="J268" i="2"/>
  <c r="BK265" i="2"/>
  <c r="BK262" i="2"/>
  <c r="J260" i="2"/>
  <c r="BK256" i="2"/>
  <c r="J254" i="2"/>
  <c r="BK251" i="2"/>
  <c r="J249" i="2"/>
  <c r="J246" i="2"/>
  <c r="J242" i="2"/>
  <c r="J236" i="2"/>
  <c r="BK223" i="2"/>
  <c r="J219" i="2"/>
  <c r="J215" i="2"/>
  <c r="J211" i="2"/>
  <c r="BK205" i="2"/>
  <c r="J197" i="2"/>
  <c r="BK186" i="2"/>
  <c r="J182" i="2"/>
  <c r="BK178" i="2"/>
  <c r="BK173" i="2"/>
  <c r="J169" i="2"/>
  <c r="J163" i="2"/>
  <c r="J155" i="2"/>
  <c r="BK149" i="2"/>
  <c r="J144" i="2"/>
  <c r="J141" i="2"/>
  <c r="BK138" i="2"/>
  <c r="BK135" i="2"/>
  <c r="J133" i="2"/>
  <c r="BK285" i="2"/>
  <c r="J281" i="2"/>
  <c r="J273" i="2"/>
  <c r="J270" i="2"/>
  <c r="BK267" i="2"/>
  <c r="BK263" i="2"/>
  <c r="BK260" i="2"/>
  <c r="J256" i="2"/>
  <c r="BK253" i="2"/>
  <c r="BK250" i="2"/>
  <c r="J248" i="2"/>
  <c r="BK245" i="2"/>
  <c r="BK238" i="2"/>
  <c r="BK227" i="2"/>
  <c r="J221" i="2"/>
  <c r="BK212" i="2"/>
  <c r="J207" i="2"/>
  <c r="J200" i="2"/>
  <c r="BK189" i="2"/>
  <c r="BK181" i="2"/>
  <c r="BK175" i="2"/>
  <c r="J167" i="2"/>
  <c r="J161" i="2"/>
  <c r="BK155" i="2"/>
  <c r="BK152" i="2"/>
  <c r="BK145" i="2"/>
  <c r="BK142" i="2"/>
  <c r="J140" i="2"/>
  <c r="J136" i="2"/>
  <c r="AS94" i="1"/>
  <c r="BK123" i="3"/>
  <c r="BK126" i="3"/>
  <c r="BK302" i="2"/>
  <c r="J297" i="2"/>
  <c r="BK292" i="2"/>
  <c r="J290" i="2"/>
  <c r="J284" i="2"/>
  <c r="BK275" i="2"/>
  <c r="BK272" i="2"/>
  <c r="BK269" i="2"/>
  <c r="J266" i="2"/>
  <c r="J263" i="2"/>
  <c r="BK258" i="2"/>
  <c r="BK255" i="2"/>
  <c r="J252" i="2"/>
  <c r="BK248" i="2"/>
  <c r="J245" i="2"/>
  <c r="BK241" i="2"/>
  <c r="J234" i="2"/>
  <c r="BK219" i="2"/>
  <c r="J218" i="2"/>
  <c r="J210" i="2"/>
  <c r="BK203" i="2"/>
  <c r="J195" i="2"/>
  <c r="BK185" i="2"/>
  <c r="J179" i="2"/>
  <c r="J173" i="2"/>
  <c r="J166" i="2"/>
  <c r="J159" i="2"/>
  <c r="J154" i="2"/>
  <c r="BK147" i="2"/>
  <c r="J142" i="2"/>
  <c r="J139" i="2"/>
  <c r="BK136" i="2"/>
  <c r="BK132" i="2"/>
  <c r="J241" i="2"/>
  <c r="J223" i="2"/>
  <c r="BK218" i="2"/>
  <c r="J212" i="2"/>
  <c r="BK200" i="2"/>
  <c r="BK192" i="2"/>
  <c r="J185" i="2"/>
  <c r="BK179" i="2"/>
  <c r="J175" i="2"/>
  <c r="BK167" i="2"/>
  <c r="BK159" i="2"/>
  <c r="J156" i="2"/>
  <c r="J152" i="2"/>
  <c r="J145" i="2"/>
  <c r="BK141" i="2"/>
  <c r="J137" i="2"/>
  <c r="J134" i="2"/>
  <c r="J132" i="2"/>
  <c r="BK129" i="3"/>
  <c r="J126" i="3"/>
  <c r="J123" i="3"/>
  <c r="J129" i="3"/>
  <c r="BK300" i="2"/>
  <c r="BK295" i="2"/>
  <c r="J292" i="2"/>
  <c r="BK289" i="2"/>
  <c r="J283" i="2"/>
  <c r="J275" i="2"/>
  <c r="J272" i="2"/>
  <c r="J269" i="2"/>
  <c r="J264" i="2"/>
  <c r="J261" i="2"/>
  <c r="J258" i="2"/>
  <c r="BK254" i="2"/>
  <c r="J251" i="2"/>
  <c r="BK247" i="2"/>
  <c r="J244" i="2"/>
  <c r="J238" i="2"/>
  <c r="J230" i="2"/>
  <c r="BK221" i="2"/>
  <c r="BK215" i="2"/>
  <c r="BK211" i="2"/>
  <c r="J205" i="2"/>
  <c r="J192" i="2"/>
  <c r="BK182" i="2"/>
  <c r="J180" i="2"/>
  <c r="BK176" i="2"/>
  <c r="J172" i="2"/>
  <c r="BK163" i="2"/>
  <c r="J157" i="2"/>
  <c r="BK154" i="2"/>
  <c r="J149" i="2"/>
  <c r="BK143" i="2"/>
  <c r="BK139" i="2"/>
  <c r="J135" i="2"/>
  <c r="BK299" i="2"/>
  <c r="BK297" i="2"/>
  <c r="BK294" i="2"/>
  <c r="J291" i="2"/>
  <c r="BK284" i="2"/>
  <c r="BK281" i="2"/>
  <c r="BK274" i="2"/>
  <c r="J271" i="2"/>
  <c r="J267" i="2"/>
  <c r="J265" i="2"/>
  <c r="J262" i="2"/>
  <c r="J257" i="2"/>
  <c r="BK252" i="2"/>
  <c r="BK249" i="2"/>
  <c r="BK246" i="2"/>
  <c r="BK244" i="2"/>
  <c r="BK236" i="2"/>
  <c r="BK230" i="2"/>
  <c r="J220" i="2"/>
  <c r="BK213" i="2"/>
  <c r="BK207" i="2"/>
  <c r="BK197" i="2"/>
  <c r="J189" i="2"/>
  <c r="J181" i="2"/>
  <c r="J178" i="2"/>
  <c r="BK172" i="2"/>
  <c r="BK166" i="2"/>
  <c r="BK157" i="2"/>
  <c r="BK153" i="2"/>
  <c r="BK144" i="2"/>
  <c r="BK140" i="2"/>
  <c r="BK137" i="2"/>
  <c r="BK133" i="2"/>
  <c r="F37" i="2"/>
  <c r="P121" i="3" l="1"/>
  <c r="P120" i="3" s="1"/>
  <c r="AU96" i="1" s="1"/>
  <c r="T131" i="2"/>
  <c r="R184" i="2"/>
  <c r="R191" i="2"/>
  <c r="BK209" i="2"/>
  <c r="J209" i="2"/>
  <c r="J102" i="2"/>
  <c r="R214" i="2"/>
  <c r="BK226" i="2"/>
  <c r="J226" i="2" s="1"/>
  <c r="J104" i="2" s="1"/>
  <c r="T240" i="2"/>
  <c r="T235" i="2"/>
  <c r="T259" i="2"/>
  <c r="T293" i="2"/>
  <c r="BK131" i="2"/>
  <c r="J131" i="2" s="1"/>
  <c r="J98" i="2" s="1"/>
  <c r="BK184" i="2"/>
  <c r="J184" i="2"/>
  <c r="J99" i="2"/>
  <c r="P191" i="2"/>
  <c r="P209" i="2"/>
  <c r="P188" i="2" s="1"/>
  <c r="P214" i="2"/>
  <c r="T226" i="2"/>
  <c r="BK240" i="2"/>
  <c r="J240" i="2"/>
  <c r="J106" i="2"/>
  <c r="BK259" i="2"/>
  <c r="J259" i="2"/>
  <c r="J107" i="2"/>
  <c r="BK293" i="2"/>
  <c r="J293" i="2" s="1"/>
  <c r="J108" i="2" s="1"/>
  <c r="R131" i="2"/>
  <c r="P184" i="2"/>
  <c r="T191" i="2"/>
  <c r="T209" i="2"/>
  <c r="T188" i="2" s="1"/>
  <c r="BK214" i="2"/>
  <c r="J214" i="2" s="1"/>
  <c r="J103" i="2" s="1"/>
  <c r="P226" i="2"/>
  <c r="R240" i="2"/>
  <c r="R235" i="2"/>
  <c r="R259" i="2"/>
  <c r="R293" i="2"/>
  <c r="P131" i="2"/>
  <c r="T184" i="2"/>
  <c r="BK191" i="2"/>
  <c r="J191" i="2"/>
  <c r="J101" i="2"/>
  <c r="R209" i="2"/>
  <c r="T214" i="2"/>
  <c r="R226" i="2"/>
  <c r="P240" i="2"/>
  <c r="P235" i="2" s="1"/>
  <c r="P259" i="2"/>
  <c r="P293" i="2"/>
  <c r="BK128" i="3"/>
  <c r="J128" i="3"/>
  <c r="J100" i="3"/>
  <c r="BK125" i="3"/>
  <c r="J125" i="3" s="1"/>
  <c r="J99" i="3" s="1"/>
  <c r="BK235" i="2"/>
  <c r="J235" i="2"/>
  <c r="J105" i="2"/>
  <c r="BK122" i="3"/>
  <c r="BK301" i="2"/>
  <c r="J301" i="2"/>
  <c r="J109" i="2"/>
  <c r="F117" i="3"/>
  <c r="BE123" i="3"/>
  <c r="E85" i="3"/>
  <c r="J89" i="3"/>
  <c r="BE126" i="3"/>
  <c r="BE129" i="3"/>
  <c r="BC95" i="1"/>
  <c r="AW95" i="1"/>
  <c r="BB95" i="1"/>
  <c r="BA95" i="1"/>
  <c r="BA94" i="1" s="1"/>
  <c r="W30" i="1" s="1"/>
  <c r="E85" i="2"/>
  <c r="J89" i="2"/>
  <c r="F92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7" i="2"/>
  <c r="BE149" i="2"/>
  <c r="BE152" i="2"/>
  <c r="BE153" i="2"/>
  <c r="BE154" i="2"/>
  <c r="BE155" i="2"/>
  <c r="BE156" i="2"/>
  <c r="BE157" i="2"/>
  <c r="BE159" i="2"/>
  <c r="BE161" i="2"/>
  <c r="BE163" i="2"/>
  <c r="BE166" i="2"/>
  <c r="BE167" i="2"/>
  <c r="BE169" i="2"/>
  <c r="BE172" i="2"/>
  <c r="BE173" i="2"/>
  <c r="BE175" i="2"/>
  <c r="BE176" i="2"/>
  <c r="BE178" i="2"/>
  <c r="BE179" i="2"/>
  <c r="BE180" i="2"/>
  <c r="BE181" i="2"/>
  <c r="BE182" i="2"/>
  <c r="BE185" i="2"/>
  <c r="BE186" i="2"/>
  <c r="BE189" i="2"/>
  <c r="BE192" i="2"/>
  <c r="BE195" i="2"/>
  <c r="BE197" i="2"/>
  <c r="BE200" i="2"/>
  <c r="BE203" i="2"/>
  <c r="BE205" i="2"/>
  <c r="BE207" i="2"/>
  <c r="BE210" i="2"/>
  <c r="BE211" i="2"/>
  <c r="BE212" i="2"/>
  <c r="BE213" i="2"/>
  <c r="BE215" i="2"/>
  <c r="BE218" i="2"/>
  <c r="BE219" i="2"/>
  <c r="BE220" i="2"/>
  <c r="BE221" i="2"/>
  <c r="BE223" i="2"/>
  <c r="BE227" i="2"/>
  <c r="BE230" i="2"/>
  <c r="BE234" i="2"/>
  <c r="BE236" i="2"/>
  <c r="BE238" i="2"/>
  <c r="BE241" i="2"/>
  <c r="BE242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81" i="2"/>
  <c r="BE283" i="2"/>
  <c r="BE284" i="2"/>
  <c r="BE285" i="2"/>
  <c r="BE289" i="2"/>
  <c r="BE290" i="2"/>
  <c r="BE291" i="2"/>
  <c r="BE292" i="2"/>
  <c r="BE294" i="2"/>
  <c r="BE295" i="2"/>
  <c r="BE297" i="2"/>
  <c r="BE299" i="2"/>
  <c r="BE300" i="2"/>
  <c r="BE302" i="2"/>
  <c r="BD95" i="1"/>
  <c r="BD94" i="1" s="1"/>
  <c r="W33" i="1" s="1"/>
  <c r="F37" i="3"/>
  <c r="BD96" i="1"/>
  <c r="F35" i="3"/>
  <c r="BB96" i="1"/>
  <c r="BB94" i="1"/>
  <c r="W31" i="1"/>
  <c r="F34" i="3"/>
  <c r="BA96" i="1"/>
  <c r="F36" i="3"/>
  <c r="BC96" i="1"/>
  <c r="BC94" i="1"/>
  <c r="W32" i="1"/>
  <c r="J34" i="3"/>
  <c r="AW96" i="1"/>
  <c r="BK121" i="3" l="1"/>
  <c r="J121" i="3" s="1"/>
  <c r="J97" i="3" s="1"/>
  <c r="P130" i="2"/>
  <c r="P129" i="2" s="1"/>
  <c r="AU95" i="1" s="1"/>
  <c r="AU94" i="1" s="1"/>
  <c r="T130" i="2"/>
  <c r="T129" i="2"/>
  <c r="R188" i="2"/>
  <c r="R130" i="2"/>
  <c r="R129" i="2" s="1"/>
  <c r="BK188" i="2"/>
  <c r="J188" i="2" s="1"/>
  <c r="J100" i="2" s="1"/>
  <c r="J122" i="3"/>
  <c r="J98" i="3"/>
  <c r="BK120" i="3"/>
  <c r="J120" i="3"/>
  <c r="J96" i="3" s="1"/>
  <c r="F33" i="2"/>
  <c r="AZ95" i="1"/>
  <c r="J33" i="2"/>
  <c r="AV95" i="1" s="1"/>
  <c r="AT95" i="1" s="1"/>
  <c r="AW94" i="1"/>
  <c r="AK30" i="1" s="1"/>
  <c r="F33" i="3"/>
  <c r="AZ96" i="1"/>
  <c r="J33" i="3"/>
  <c r="AV96" i="1"/>
  <c r="AT96" i="1"/>
  <c r="AY94" i="1"/>
  <c r="AX94" i="1"/>
  <c r="BK130" i="2" l="1"/>
  <c r="J130" i="2"/>
  <c r="J97" i="2"/>
  <c r="J30" i="3"/>
  <c r="AG96" i="1"/>
  <c r="AZ94" i="1"/>
  <c r="W29" i="1" s="1"/>
  <c r="J39" i="3" l="1"/>
  <c r="BK129" i="2"/>
  <c r="J129" i="2"/>
  <c r="AN96" i="1"/>
  <c r="AV94" i="1"/>
  <c r="AK29" i="1"/>
  <c r="J30" i="2"/>
  <c r="AG95" i="1" s="1"/>
  <c r="AG94" i="1" s="1"/>
  <c r="AK26" i="1" s="1"/>
  <c r="AN95" i="1" l="1"/>
  <c r="J96" i="2"/>
  <c r="J39" i="2"/>
  <c r="AK35" i="1"/>
  <c r="AT94" i="1"/>
  <c r="AN94" i="1"/>
</calcChain>
</file>

<file path=xl/sharedStrings.xml><?xml version="1.0" encoding="utf-8"?>
<sst xmlns="http://schemas.openxmlformats.org/spreadsheetml/2006/main" count="2551" uniqueCount="646">
  <si>
    <t>Export Komplet</t>
  </si>
  <si>
    <t/>
  </si>
  <si>
    <t>2.0</t>
  </si>
  <si>
    <t>ZAMOK</t>
  </si>
  <si>
    <t>False</t>
  </si>
  <si>
    <t>{2019b6ea-da62-4af2-bd58-8176f750c244}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</si>
  <si>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</si>
  <si>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</si>
  <si>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</si>
  <si>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</si>
  <si>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</si>
  <si>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</si>
  <si>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</si>
  <si>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</si>
  <si>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P042025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</si>
  <si>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</si>
  <si>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</si>
  <si>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Parkování v ul. Tovární, Nové Sedlo</t>
  </si>
  <si>
    <t>KSO:</t>
  </si>
  <si>
    <t>CC-CZ:</t>
  </si>
  <si>
    <t>Místo:</t>
  </si>
  <si>
    <t xml:space="preserve"> Nové Sedlo</t>
  </si>
  <si>
    <t>Datum:</t>
  </si>
  <si>
    <t>16. 10. 2025</t>
  </si>
  <si>
    <t>Zadavatel:</t>
  </si>
  <si>
    <t>IČ:</t>
  </si>
  <si>
    <t>00259527</t>
  </si>
  <si>
    <t>Město Nové Sedlo</t>
  </si>
  <si>
    <t>DIČ:</t>
  </si>
  <si>
    <t>Uchazeč:</t>
  </si>
  <si>
    <t>Vyplň údaj</t>
  </si>
  <si>
    <t>Projektant:</t>
  </si>
  <si>
    <t>19691238</t>
  </si>
  <si>
    <t>Bc. Jakub Cingroš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</si>
  <si>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</si>
  <si>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</si>
  <si>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</si>
  <si>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</si>
  <si>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</si>
  <si>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</si>
  <si>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</si>
  <si>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</si>
  <si>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</si>
  <si>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</si>
  <si>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</si>
  <si>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</si>
  <si>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</si>
  <si>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</si>
  <si>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</si>
  <si>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</si>
  <si>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</si>
  <si>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</si>
  <si>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</si>
  <si>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</si>
  <si>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</si>
  <si>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</si>
  <si>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</si>
  <si>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</si>
  <si>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</si>
  <si>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</si>
  <si>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</si>
  <si>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</si>
  <si>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</si>
  <si>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</si>
  <si>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</si>
  <si>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</si>
  <si>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</si>
  <si>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</si>
  <si>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</si>
  <si>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</si>
  <si>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</si>
  <si>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</si>
  <si>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</si>
  <si>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</si>
  <si>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</si>
  <si>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</si>
  <si>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</si>
  <si>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</si>
  <si>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</si>
  <si>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</si>
  <si>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</si>
  <si>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</si>
  <si>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</si>
  <si>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a zpevněné plochy</t>
  </si>
  <si>
    <t>STA</t>
  </si>
  <si>
    <t>1</t>
  </si>
  <si>
    <t>{5589bda4-b5e2-461c-b4ad-dbe4e5a8d949}</t>
  </si>
  <si>
    <t>2</t>
  </si>
  <si>
    <t>VRN</t>
  </si>
  <si>
    <t>Vedlejší rozpočtové náklady</t>
  </si>
  <si>
    <t>{e880c3a2-8dfd-4b22-abe4-ecfde245da5b}</t>
  </si>
  <si>
    <t>KRYCÍ LIST SOUPISU PRACÍ</t>
  </si>
  <si>
    <t>Objekt:</t>
  </si>
  <si>
    <t>SO 101 - Komunikace a zpevněné plochy</t>
  </si>
  <si>
    <t>Nové Sedlo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</si>
  <si>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</si>
  <si>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</si>
  <si>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</si>
  <si>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</si>
  <si>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</si>
  <si>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</si>
  <si>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</si>
  <si>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</si>
  <si>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</si>
  <si>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  5.0 - Sanace podkladních vrstev</t>
  </si>
  <si>
    <t xml:space="preserve">      5.1 - Skladba A</t>
  </si>
  <si>
    <t xml:space="preserve">      5.2 - Skladba B</t>
  </si>
  <si>
    <t xml:space="preserve">      5.3 - Skladba C</t>
  </si>
  <si>
    <t xml:space="preserve">    8 - Trubní vedení</t>
  </si>
  <si>
    <t xml:space="preserve">      8.1 - Uliční vpusť DN 450 50x50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</si>
  <si>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</si>
  <si>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</si>
  <si>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</si>
  <si>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</si>
  <si>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</si>
  <si>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</si>
  <si>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</si>
  <si>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</si>
  <si>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</si>
  <si>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</si>
  <si>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</si>
  <si>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</si>
  <si>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</si>
  <si>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</si>
  <si>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</si>
  <si>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</si>
  <si>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</si>
  <si>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</si>
  <si>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</si>
  <si>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</si>
  <si>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</si>
  <si>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112101101</t>
  </si>
  <si>
    <t>Odstranění stromů listnatých průměru kmene přes 100 do 300 mm</t>
  </si>
  <si>
    <t>kus</t>
  </si>
  <si>
    <t>CS ÚRS 2025 02</t>
  </si>
  <si>
    <t>4</t>
  </si>
  <si>
    <t>1694583019</t>
  </si>
  <si>
    <t>112101121</t>
  </si>
  <si>
    <t>Odstranění stromů jehličnatých průměru kmene přes 100 do 300 mm</t>
  </si>
  <si>
    <t>636286199</t>
  </si>
  <si>
    <t>3</t>
  </si>
  <si>
    <t>112101122</t>
  </si>
  <si>
    <t>Odstranění stromů jehličnatých průměru kmene přes 300 do 500 mm</t>
  </si>
  <si>
    <t>1733451995</t>
  </si>
  <si>
    <t>112251101</t>
  </si>
  <si>
    <t>Odstranění pařezů průměru přes 100 do 300 mm</t>
  </si>
  <si>
    <t>462154060</t>
  </si>
  <si>
    <t>5</t>
  </si>
  <si>
    <t>112251102</t>
  </si>
  <si>
    <t>Odstranění pařezů průměru přes 300 do 500 mm</t>
  </si>
  <si>
    <t>2130327253</t>
  </si>
  <si>
    <t>6</t>
  </si>
  <si>
    <t>162201401</t>
  </si>
  <si>
    <t>Vodorovné přemístění větví stromů listnatých do 1 km D kmene přes 100 do 300 mm</t>
  </si>
  <si>
    <t>1125939368</t>
  </si>
  <si>
    <t>7</t>
  </si>
  <si>
    <t>162201405</t>
  </si>
  <si>
    <t>Vodorovné přemístění větví stromů jehličnatých do 1 km D kmene přes 100 do 300 mm</t>
  </si>
  <si>
    <t>-754568601</t>
  </si>
  <si>
    <t>8</t>
  </si>
  <si>
    <t>162201406</t>
  </si>
  <si>
    <t>Vodorovné přemístění větví stromů jehličnatých do 1 km D kmene přes 300 do 500 mm</t>
  </si>
  <si>
    <t>-1949045734</t>
  </si>
  <si>
    <t>9</t>
  </si>
  <si>
    <t>162201411</t>
  </si>
  <si>
    <t>Vodorovné přemístění kmenů stromů listnatých do 1 km D kmene přes 100 do 300 mm</t>
  </si>
  <si>
    <t>611622093</t>
  </si>
  <si>
    <t>10</t>
  </si>
  <si>
    <t>162201415</t>
  </si>
  <si>
    <t>Vodorovné přemístění kmenů stromů jehličnatých do 1 km D kmene přes 100 do 300 mm</t>
  </si>
  <si>
    <t>162655432</t>
  </si>
  <si>
    <t>11</t>
  </si>
  <si>
    <t>162201416</t>
  </si>
  <si>
    <t>Vodorovné přemístění kmenů stromů jehličnatých do 1 km D kmene přes 300 do 500 mm</t>
  </si>
  <si>
    <t>771321973</t>
  </si>
  <si>
    <t>162201421</t>
  </si>
  <si>
    <t>Vodorovné přemístění pařezů do 1 km D přes 100 do 300 mm</t>
  </si>
  <si>
    <t>-1229836417</t>
  </si>
  <si>
    <t>13</t>
  </si>
  <si>
    <t>162201422</t>
  </si>
  <si>
    <t>Vodorovné přemístění pařezů do 1 km D přes 300 do 500 mm</t>
  </si>
  <si>
    <t>-1911242926</t>
  </si>
  <si>
    <t>14</t>
  </si>
  <si>
    <t>113106171</t>
  </si>
  <si>
    <t>Rozebrání dlažeb vozovek ze zámkové dlažby s ložem z kameniva ručně</t>
  </si>
  <si>
    <t>m2</t>
  </si>
  <si>
    <t>1414717406</t>
  </si>
  <si>
    <t>P</t>
  </si>
  <si>
    <t>Poznámka k položce:_x000D_
17 m2 - použití rozebrané dlažby zpět</t>
  </si>
  <si>
    <t>15</t>
  </si>
  <si>
    <t>113106123</t>
  </si>
  <si>
    <t>Rozebrání dlažeb ze zámkových dlaždic komunikací pro pěší ručně</t>
  </si>
  <si>
    <t>1363686635</t>
  </si>
  <si>
    <t>Poznámka k položce:_x000D_
45m2 - použití rozebrané dlažby zpět</t>
  </si>
  <si>
    <t>16</t>
  </si>
  <si>
    <t>113107162</t>
  </si>
  <si>
    <t>Odstranění podkladu z kameniva drceného tl přes 100 do 200 mm strojně pl přes 50 do 200 m2</t>
  </si>
  <si>
    <t>125078914</t>
  </si>
  <si>
    <t>VV</t>
  </si>
  <si>
    <t>117+65</t>
  </si>
  <si>
    <t>Součet</t>
  </si>
  <si>
    <t>17</t>
  </si>
  <si>
    <t>113154548</t>
  </si>
  <si>
    <t>Frézování živičného krytu tl 100 mm pruh š přes 1 m pl přes 500 do 2000 m2</t>
  </si>
  <si>
    <t>-2141653502</t>
  </si>
  <si>
    <t>18</t>
  </si>
  <si>
    <t>113202111</t>
  </si>
  <si>
    <t>Vytrhání obrub krajníků obrubníků stojatých</t>
  </si>
  <si>
    <t>m</t>
  </si>
  <si>
    <t>2089690132</t>
  </si>
  <si>
    <t>19</t>
  </si>
  <si>
    <t>113204111</t>
  </si>
  <si>
    <t>Vytrhání obrub záhonových</t>
  </si>
  <si>
    <t>-835511563</t>
  </si>
  <si>
    <t>20</t>
  </si>
  <si>
    <t>121151123</t>
  </si>
  <si>
    <t>Sejmutí ornice plochy přes 500 m2 tl vrstvy do 200 mm strojně</t>
  </si>
  <si>
    <t>-1084317002</t>
  </si>
  <si>
    <t>122252204</t>
  </si>
  <si>
    <t>Odkopávky a prokopávky nezapažené pro silnice a dálnice v hornině třídy těžitelnosti I objem do 500 m3 strojně</t>
  </si>
  <si>
    <t>m3</t>
  </si>
  <si>
    <t>1757402664</t>
  </si>
  <si>
    <t>22</t>
  </si>
  <si>
    <t>131151100</t>
  </si>
  <si>
    <t>Hloubení jam nezapažených v hornině třídy těžitelnosti I skupiny 1 a 2 objem do 20 m3 strojně</t>
  </si>
  <si>
    <t>1779231669</t>
  </si>
  <si>
    <t>Poznámka k položce:_x000D_
Posun vpusti na parkovišti</t>
  </si>
  <si>
    <t>23</t>
  </si>
  <si>
    <t>174151101</t>
  </si>
  <si>
    <t>Zásyp jam, šachet rýh nebo kolem objektů sypaninou se zhutněním</t>
  </si>
  <si>
    <t>-1278269521</t>
  </si>
  <si>
    <t>24</t>
  </si>
  <si>
    <t>162751117</t>
  </si>
  <si>
    <t>Vodorovné přemístění přes 9 000 do 10000 m výkopku/sypaniny z horniny třídy těžitelnosti I skupiny 1 až 3</t>
  </si>
  <si>
    <t>1692462065</t>
  </si>
  <si>
    <t>270+64</t>
  </si>
  <si>
    <t>25</t>
  </si>
  <si>
    <t>162751119</t>
  </si>
  <si>
    <t>Příplatek k vodorovnému přemístění výkopku/sypaniny z horniny třídy těžitelnosti I skupiny 1 až 3 ZKD 1000 m přes 10000 m</t>
  </si>
  <si>
    <t>-732402701</t>
  </si>
  <si>
    <t>334*6 'Přepočtené koeficientem množství</t>
  </si>
  <si>
    <t>26</t>
  </si>
  <si>
    <t>171152101</t>
  </si>
  <si>
    <t>Uložení sypaniny z hornin soudržných do násypů zhutněných silnic a dálnic</t>
  </si>
  <si>
    <t>1743807576</t>
  </si>
  <si>
    <t>27</t>
  </si>
  <si>
    <t>M</t>
  </si>
  <si>
    <t>10364100</t>
  </si>
  <si>
    <t>zemina pro terénní úpravy - tříděná</t>
  </si>
  <si>
    <t>t</t>
  </si>
  <si>
    <t>-1004710943</t>
  </si>
  <si>
    <t>5*2 'Přepočtené koeficientem množství</t>
  </si>
  <si>
    <t>28</t>
  </si>
  <si>
    <t>171201221</t>
  </si>
  <si>
    <t>Poplatek za uložení na skládce (skládkovné) zeminy a kamení kód odpadu 17 05 04</t>
  </si>
  <si>
    <t>2138788854</t>
  </si>
  <si>
    <t>334*2 'Přepočtené koeficientem množství</t>
  </si>
  <si>
    <t>29</t>
  </si>
  <si>
    <t>181351103</t>
  </si>
  <si>
    <t>Rozprostření ornice tl vrstvy do 200 mm pl přes 100 do 500 m2 v rovině nebo ve svahu do 1:5 strojně</t>
  </si>
  <si>
    <t>-1163259217</t>
  </si>
  <si>
    <t>30</t>
  </si>
  <si>
    <t>10364101</t>
  </si>
  <si>
    <t>zemina pro terénní úpravy - ornice</t>
  </si>
  <si>
    <t>838594206</t>
  </si>
  <si>
    <t>150*0,2 'Přepočtené koeficientem množství</t>
  </si>
  <si>
    <t>31</t>
  </si>
  <si>
    <t>181411121</t>
  </si>
  <si>
    <t>Založení lučního trávníku výsevem pl do 1000 m2 v rovině a ve svahu do 1:5</t>
  </si>
  <si>
    <t>-1804446608</t>
  </si>
  <si>
    <t>32</t>
  </si>
  <si>
    <t>00572470</t>
  </si>
  <si>
    <t>osivo směs travní univerzál</t>
  </si>
  <si>
    <t>kg</t>
  </si>
  <si>
    <t>-969845495</t>
  </si>
  <si>
    <t>150*0,02 'Přepočtené koeficientem množství</t>
  </si>
  <si>
    <t>33</t>
  </si>
  <si>
    <t>183151111</t>
  </si>
  <si>
    <t>Hloubení jam pro výsadbu dřevin strojně v rovině nebo ve svahu do 1:5 obj jamky do 0,2 m3</t>
  </si>
  <si>
    <t>-868157405</t>
  </si>
  <si>
    <t>34</t>
  </si>
  <si>
    <t>184102114</t>
  </si>
  <si>
    <t>Výsadba dřeviny s balem D přes 0,4 do 0,5 m do jamky se zalitím v rovině a svahu do 1:5</t>
  </si>
  <si>
    <t>-1222278998</t>
  </si>
  <si>
    <t>35</t>
  </si>
  <si>
    <t>026503001</t>
  </si>
  <si>
    <t>javor mléč/Acer platanoides/ 80-120cm, kmínek 12-14cm</t>
  </si>
  <si>
    <t>1773407340</t>
  </si>
  <si>
    <t>36</t>
  </si>
  <si>
    <t>184215132</t>
  </si>
  <si>
    <t>Ukotvení kmene dřevin v rovině nebo na svahu do 1:5 třemi kůly D do 0,1 m dl přes 1 do 2 m</t>
  </si>
  <si>
    <t>-1996556297</t>
  </si>
  <si>
    <t>37</t>
  </si>
  <si>
    <t>60591251</t>
  </si>
  <si>
    <t>kůl vyvazovací dřevěný impregnovaný D 8cm dl 1,5m</t>
  </si>
  <si>
    <t>-515733824</t>
  </si>
  <si>
    <t>15*3 'Přepočtené koeficientem množství</t>
  </si>
  <si>
    <t>Svislé a kompletní konstrukce</t>
  </si>
  <si>
    <t>38</t>
  </si>
  <si>
    <t>339921131</t>
  </si>
  <si>
    <t>Osazování betonových palisád do betonového základu v řadě výšky prvku do 0,5 m</t>
  </si>
  <si>
    <t>2029368545</t>
  </si>
  <si>
    <t>39</t>
  </si>
  <si>
    <t>59228407</t>
  </si>
  <si>
    <t>palisáda tyčová hranatá betonová 110x110mm v 400mm přírodní</t>
  </si>
  <si>
    <t>1187393849</t>
  </si>
  <si>
    <t>70*9,09 'Přepočtené koeficientem množství</t>
  </si>
  <si>
    <t>Komunikace pozemní</t>
  </si>
  <si>
    <t>40</t>
  </si>
  <si>
    <t>596212210</t>
  </si>
  <si>
    <t>Kladení zámkové dlažby pozemních komunikací ručně tl 80 mm skupiny A pl do 50 m2</t>
  </si>
  <si>
    <t>-169971904</t>
  </si>
  <si>
    <t>Poznámka k položce:_x000D_
Přeskládání dlažby parkoviště</t>
  </si>
  <si>
    <t>5.0</t>
  </si>
  <si>
    <t>Sanace podkladních vrstev</t>
  </si>
  <si>
    <t>41</t>
  </si>
  <si>
    <t>-693671852</t>
  </si>
  <si>
    <t>Poznámka k položce:_x000D_
Položka bude využita v případě nedosažení požadovaných hodnot únosnosti pláně</t>
  </si>
  <si>
    <t>670*0,5</t>
  </si>
  <si>
    <t>42</t>
  </si>
  <si>
    <t>162751117.1</t>
  </si>
  <si>
    <t>-386861416</t>
  </si>
  <si>
    <t>43</t>
  </si>
  <si>
    <t>162751119.1</t>
  </si>
  <si>
    <t>330319611</t>
  </si>
  <si>
    <t>335*6 'Přepočtené koeficientem množství</t>
  </si>
  <si>
    <t>44</t>
  </si>
  <si>
    <t>171201221.1</t>
  </si>
  <si>
    <t>-1360468465</t>
  </si>
  <si>
    <t>335*2 'Přepočtené koeficientem množství</t>
  </si>
  <si>
    <t>45</t>
  </si>
  <si>
    <t>56487111</t>
  </si>
  <si>
    <t>Podklad ze štěrkodrtě vel. 0-63 mm plochy přes 100 m2 tl 250 mm</t>
  </si>
  <si>
    <t>1836707536</t>
  </si>
  <si>
    <t>46</t>
  </si>
  <si>
    <t>56487112</t>
  </si>
  <si>
    <t>Podklad ze štěrkodrtě vel. 0-125 mm plochy přes 100 m2 tl. 250 mm</t>
  </si>
  <si>
    <t>-2099064400</t>
  </si>
  <si>
    <t>47</t>
  </si>
  <si>
    <t>919726122</t>
  </si>
  <si>
    <t>Geotextilie pro ochranu, separaci a filtraci netkaná měrná hm přes 200 do 300 g/m2</t>
  </si>
  <si>
    <t>-1414092453</t>
  </si>
  <si>
    <t>5.1</t>
  </si>
  <si>
    <t>Skladba A</t>
  </si>
  <si>
    <t>48</t>
  </si>
  <si>
    <t>573111111</t>
  </si>
  <si>
    <t>Postřik živičný infiltrační s posypem z asfaltu množství 0,60 kg/m2</t>
  </si>
  <si>
    <t>236862197</t>
  </si>
  <si>
    <t>49</t>
  </si>
  <si>
    <t>565145121</t>
  </si>
  <si>
    <t>Asfaltový beton vrstva podkladní ACP 16 S tl 60 mm š přes 3 m z nemodifikovaného asfaltu</t>
  </si>
  <si>
    <t>-650863464</t>
  </si>
  <si>
    <t>50</t>
  </si>
  <si>
    <t>573211107</t>
  </si>
  <si>
    <t>Postřik živičný spojovací z asfaltu v množství 0,30 kg/m2</t>
  </si>
  <si>
    <t>-912600257</t>
  </si>
  <si>
    <t>51</t>
  </si>
  <si>
    <t>577134221</t>
  </si>
  <si>
    <t>Asfaltový beton vrstva obrusná ACO 11 tř. II tl 40 mm š přes 3 m z nemodifikovaného asfaltu</t>
  </si>
  <si>
    <t>326323785</t>
  </si>
  <si>
    <t>5.2</t>
  </si>
  <si>
    <t>Skladba B</t>
  </si>
  <si>
    <t>52</t>
  </si>
  <si>
    <t>564851111</t>
  </si>
  <si>
    <t>Podklad ze štěrkodrtě ŠD plochy přes 100 m2 tl 150 mm</t>
  </si>
  <si>
    <t>-88763026</t>
  </si>
  <si>
    <t>Poznámka k položce:_x000D_
30 % navíc kvůli spádu pláně 3,00 % a pod obruby</t>
  </si>
  <si>
    <t>670*1,25 'Přepočtené koeficientem množství</t>
  </si>
  <si>
    <t>53</t>
  </si>
  <si>
    <t>1645509484</t>
  </si>
  <si>
    <t>54</t>
  </si>
  <si>
    <t>9197261231</t>
  </si>
  <si>
    <t>Geotextilie pro ochranu a zachycení ropných látek netkaná měrná hmotnost 400 g/m2</t>
  </si>
  <si>
    <t>-1041678814</t>
  </si>
  <si>
    <t>55</t>
  </si>
  <si>
    <t>596412115</t>
  </si>
  <si>
    <t>Kladení dlažby z vegetačních tvárnic pozemních komunikací velikosti dlaždic do 0,09 m2 tl 80 mm pl přes 300 m2</t>
  </si>
  <si>
    <t>321157068</t>
  </si>
  <si>
    <t>56</t>
  </si>
  <si>
    <t>59245035</t>
  </si>
  <si>
    <t>dlažba plošná vegetační betonová 200x200mm tl 80mm přírodní</t>
  </si>
  <si>
    <t>1577972676</t>
  </si>
  <si>
    <t>628*1,01 'Přepočtené koeficientem množství</t>
  </si>
  <si>
    <t>57</t>
  </si>
  <si>
    <t>59245036</t>
  </si>
  <si>
    <t>dlažba plošná vegetační betonová 200x200mm tl 80mm barevná</t>
  </si>
  <si>
    <t>-1083318849</t>
  </si>
  <si>
    <t>Poznámka k položce:_x000D_
VDZ parkovacích stání</t>
  </si>
  <si>
    <t>42*1,01 'Přepočtené koeficientem množství</t>
  </si>
  <si>
    <t>5.3</t>
  </si>
  <si>
    <t>Skladba C</t>
  </si>
  <si>
    <t>58</t>
  </si>
  <si>
    <t>564851011</t>
  </si>
  <si>
    <t>Podklad ze štěrkodrtě ŠD plochy do 100 m2 tl 150 mm</t>
  </si>
  <si>
    <t>1325053206</t>
  </si>
  <si>
    <t>48*1,3 'Přepočtené koeficientem množství</t>
  </si>
  <si>
    <t>59</t>
  </si>
  <si>
    <t>596211110</t>
  </si>
  <si>
    <t>Kladení zámkové dlažby komunikací pro pěší ručně tl 60 mm skupiny A pl do 50 m2</t>
  </si>
  <si>
    <t>695493194</t>
  </si>
  <si>
    <t>"použití rozebrané dlažby" 45</t>
  </si>
  <si>
    <t>"nová reliéfní dlažba" 3</t>
  </si>
  <si>
    <t>60</t>
  </si>
  <si>
    <t>59245006</t>
  </si>
  <si>
    <t>dlažba pro nevidomé betonová 200x100mm tl 60mm barevná</t>
  </si>
  <si>
    <t>-654859512</t>
  </si>
  <si>
    <t>Trubní vedení</t>
  </si>
  <si>
    <t>61</t>
  </si>
  <si>
    <t>890411851</t>
  </si>
  <si>
    <t>Bourání šachet z prefabrikovaných skruží strojně obestavěného prostoru do 1,5 m3</t>
  </si>
  <si>
    <t>805246257</t>
  </si>
  <si>
    <t>62</t>
  </si>
  <si>
    <t>899202211</t>
  </si>
  <si>
    <t>Demontáž mříží litinových včetně rámů hmotnosti přes 50 do 100 kg</t>
  </si>
  <si>
    <t>-1896001253</t>
  </si>
  <si>
    <t>8.1</t>
  </si>
  <si>
    <t>Uliční vpusť DN 450 50x50</t>
  </si>
  <si>
    <t>63</t>
  </si>
  <si>
    <t>871313121</t>
  </si>
  <si>
    <t>Montáž kanalizačního potrubí hladkého plnostěnného SN 8 z PVC-U DN 160</t>
  </si>
  <si>
    <t>-1164759405</t>
  </si>
  <si>
    <t>64</t>
  </si>
  <si>
    <t>28611164</t>
  </si>
  <si>
    <t>trubka kanalizační PVC-U plnostěnná jednovrstvá DN 160x1000mm SN8</t>
  </si>
  <si>
    <t>-2084822329</t>
  </si>
  <si>
    <t>1*1,03 'Přepočtené koeficientem množství</t>
  </si>
  <si>
    <t>65</t>
  </si>
  <si>
    <t>877310310</t>
  </si>
  <si>
    <t>Montáž kolen na kanalizačním potrubí z PP nebo tvrdého PVC-U trub hladkých plnostěnných DN 150</t>
  </si>
  <si>
    <t>-105543333</t>
  </si>
  <si>
    <t>66</t>
  </si>
  <si>
    <t>28611896</t>
  </si>
  <si>
    <t>koleno kanalizační PP KG SN10 160x67°</t>
  </si>
  <si>
    <t>1061628467</t>
  </si>
  <si>
    <t>67</t>
  </si>
  <si>
    <t>895941301</t>
  </si>
  <si>
    <t>Osazení vpusti uliční DN 450 z betonových dílců dno s výtokem</t>
  </si>
  <si>
    <t>-307989494</t>
  </si>
  <si>
    <t>68</t>
  </si>
  <si>
    <t>59223850</t>
  </si>
  <si>
    <t>dno pro uliční vpusť s výtokovým otvorem betonové 450x330x50mm</t>
  </si>
  <si>
    <t>-1225332839</t>
  </si>
  <si>
    <t>69</t>
  </si>
  <si>
    <t>895941323</t>
  </si>
  <si>
    <t>Osazení vpusti uliční DN 450 z betonových dílců skruž středová 570 mm</t>
  </si>
  <si>
    <t>-1942403811</t>
  </si>
  <si>
    <t>70</t>
  </si>
  <si>
    <t>59224488</t>
  </si>
  <si>
    <t>skruž betonová středová pro uliční vpusť 450x570x50mm</t>
  </si>
  <si>
    <t>712878503</t>
  </si>
  <si>
    <t>71</t>
  </si>
  <si>
    <t>895941331</t>
  </si>
  <si>
    <t>Osazení vpusti uliční DN 450 z betonových dílců skruž průběžná s výtokem</t>
  </si>
  <si>
    <t>1923051659</t>
  </si>
  <si>
    <t>72</t>
  </si>
  <si>
    <t>59224489</t>
  </si>
  <si>
    <t>skruž betonová s odtokem 150mm pro uliční vpusť 450x450x50mm</t>
  </si>
  <si>
    <t>25475732</t>
  </si>
  <si>
    <t>73</t>
  </si>
  <si>
    <t>895941313</t>
  </si>
  <si>
    <t>Osazení vpusti uliční DN 450 z betonových dílců skruž horní 295 mm</t>
  </si>
  <si>
    <t>-1910141893</t>
  </si>
  <si>
    <t>74</t>
  </si>
  <si>
    <t>59223857</t>
  </si>
  <si>
    <t>skruž betonová horní pro uliční vpusť 450x295x50mm</t>
  </si>
  <si>
    <t>714816625</t>
  </si>
  <si>
    <t>75</t>
  </si>
  <si>
    <t>899104112</t>
  </si>
  <si>
    <t>Osazení poklopů litinových, ocelových nebo železobetonových včetně rámů pro třídu zatížení D400, E600</t>
  </si>
  <si>
    <t>-121539861</t>
  </si>
  <si>
    <t>76</t>
  </si>
  <si>
    <t>59224481</t>
  </si>
  <si>
    <t>mříž vtoková s rámem pro uliční vpusť 500x500, zatížení 40 tun</t>
  </si>
  <si>
    <t>-1545039615</t>
  </si>
  <si>
    <t>77</t>
  </si>
  <si>
    <t>28661789</t>
  </si>
  <si>
    <t>koš kalový ocelový pro silniční vpusť 425mm vč. madla</t>
  </si>
  <si>
    <t>-1412090262</t>
  </si>
  <si>
    <t>78</t>
  </si>
  <si>
    <t>59224483</t>
  </si>
  <si>
    <t>vpusť uliční DN 450 vyrovnávací prstenec pro rám 300x500mm</t>
  </si>
  <si>
    <t>926928863</t>
  </si>
  <si>
    <t>79</t>
  </si>
  <si>
    <t>899722111</t>
  </si>
  <si>
    <t>Krytí potrubí z plastů výstražnou fólií z PVC do 20 cm</t>
  </si>
  <si>
    <t>-1594643672</t>
  </si>
  <si>
    <t>Ostatní konstrukce a práce, bourání</t>
  </si>
  <si>
    <t>80</t>
  </si>
  <si>
    <t>912113111</t>
  </si>
  <si>
    <t>Montáž parkovacího dorazu šířky do 800 mm</t>
  </si>
  <si>
    <t>1274972735</t>
  </si>
  <si>
    <t>81</t>
  </si>
  <si>
    <t>562880061</t>
  </si>
  <si>
    <t>práh dorazový parkovací z gumy 550mm</t>
  </si>
  <si>
    <t>338561021</t>
  </si>
  <si>
    <t>82</t>
  </si>
  <si>
    <t>914111111</t>
  </si>
  <si>
    <t>Montáž svislé dopravní značky do velikosti 1 m2 objímkami na sloupek nebo konzolu</t>
  </si>
  <si>
    <t>-1536554308</t>
  </si>
  <si>
    <t>83</t>
  </si>
  <si>
    <t>40445625</t>
  </si>
  <si>
    <t>informativní značky provozní IP8, IP9, IP11-IP13 500x700mm</t>
  </si>
  <si>
    <t>2046878134</t>
  </si>
  <si>
    <t>84</t>
  </si>
  <si>
    <t>40445649</t>
  </si>
  <si>
    <t>dodatkové tabulky E3-E5, E8, E14-E16 500x150mm</t>
  </si>
  <si>
    <t>1119006980</t>
  </si>
  <si>
    <t>85</t>
  </si>
  <si>
    <t>914511111</t>
  </si>
  <si>
    <t>Montáž sloupku dopravních značek délky do 3,5 m s betonovým základem</t>
  </si>
  <si>
    <t>1206206347</t>
  </si>
  <si>
    <t>86</t>
  </si>
  <si>
    <t>914511113</t>
  </si>
  <si>
    <t>Montáž sloupku dopravních značek délky do 3,5 m s betonovým základem a patkou D 70 mm</t>
  </si>
  <si>
    <t>-133286463</t>
  </si>
  <si>
    <t>87</t>
  </si>
  <si>
    <t>40445230</t>
  </si>
  <si>
    <t>sloupek pro dopravní značku Zn D 70mm v 3,5m</t>
  </si>
  <si>
    <t>-1996170076</t>
  </si>
  <si>
    <t>88</t>
  </si>
  <si>
    <t>40445241</t>
  </si>
  <si>
    <t>patka pro sloupek Al D 70mm</t>
  </si>
  <si>
    <t>-318564758</t>
  </si>
  <si>
    <t>89</t>
  </si>
  <si>
    <t>40445254</t>
  </si>
  <si>
    <t>víčko plastové na sloupek D 70mm</t>
  </si>
  <si>
    <t>-1740555571</t>
  </si>
  <si>
    <t>90</t>
  </si>
  <si>
    <t>966006132</t>
  </si>
  <si>
    <t>Odstranění značek dopravních nebo orientačních se sloupky s betonovými patkami</t>
  </si>
  <si>
    <t>1938548986</t>
  </si>
  <si>
    <t>91</t>
  </si>
  <si>
    <t>966006211</t>
  </si>
  <si>
    <t>Odstranění svislých dopravních značek ze sloupů, sloupků nebo konzol</t>
  </si>
  <si>
    <t>958752311</t>
  </si>
  <si>
    <t>92</t>
  </si>
  <si>
    <t>915131111</t>
  </si>
  <si>
    <t>Vodorovné dopravní značení přechody pro chodce, šipky, symboly základní bílá barva</t>
  </si>
  <si>
    <t>1864663012</t>
  </si>
  <si>
    <t>93</t>
  </si>
  <si>
    <t>915621111</t>
  </si>
  <si>
    <t>Předznačení vodorovného plošného značení</t>
  </si>
  <si>
    <t>1859639042</t>
  </si>
  <si>
    <t>94</t>
  </si>
  <si>
    <t>916131213</t>
  </si>
  <si>
    <t>Osazení silničního obrubníku betonového stojatého s boční opěrou do lože z betonu prostého</t>
  </si>
  <si>
    <t>1490000067</t>
  </si>
  <si>
    <t>95</t>
  </si>
  <si>
    <t>59217031</t>
  </si>
  <si>
    <t>obrubník silniční betonový 1000x150x250mm</t>
  </si>
  <si>
    <t>-1477573289</t>
  </si>
  <si>
    <t>96</t>
  </si>
  <si>
    <t>59217035</t>
  </si>
  <si>
    <t>obrubník betonový obloukový vnější 780x150x250mm</t>
  </si>
  <si>
    <t>1671739311</t>
  </si>
  <si>
    <t>"R 0,5" 3</t>
  </si>
  <si>
    <t>"R 1" 3</t>
  </si>
  <si>
    <t>"R 2" 4</t>
  </si>
  <si>
    <t>97</t>
  </si>
  <si>
    <t>59217069</t>
  </si>
  <si>
    <t>obrubník silniční rohový betonový 250x250x250mm</t>
  </si>
  <si>
    <t>-282070290</t>
  </si>
  <si>
    <t>Poznámka k položce:_x000D_
vnitřní</t>
  </si>
  <si>
    <t>98</t>
  </si>
  <si>
    <t>59217026</t>
  </si>
  <si>
    <t>obrubník silniční betonový 500x150x250mm</t>
  </si>
  <si>
    <t>-1507890363</t>
  </si>
  <si>
    <t>99</t>
  </si>
  <si>
    <t>59217029</t>
  </si>
  <si>
    <t>obrubník silniční betonový nájezdový 1000x150x150mm</t>
  </si>
  <si>
    <t>405142668</t>
  </si>
  <si>
    <t>100</t>
  </si>
  <si>
    <t>59217030</t>
  </si>
  <si>
    <t>obrubník silniční betonový přechodový 1000x150x150-250mm</t>
  </si>
  <si>
    <t>-23624334</t>
  </si>
  <si>
    <t>"pravý" 2</t>
  </si>
  <si>
    <t>"levý" 2</t>
  </si>
  <si>
    <t>101</t>
  </si>
  <si>
    <t>916231213</t>
  </si>
  <si>
    <t>Osazení chodníkového obrubníku betonového stojatého s boční opěrou do lože z betonu prostého</t>
  </si>
  <si>
    <t>1969272996</t>
  </si>
  <si>
    <t>102</t>
  </si>
  <si>
    <t>59217016</t>
  </si>
  <si>
    <t>obrubník betonový chodníkový 1000x80x250mm</t>
  </si>
  <si>
    <t>646657071</t>
  </si>
  <si>
    <t>103</t>
  </si>
  <si>
    <t>919735112</t>
  </si>
  <si>
    <t>Řezání stávajícího živičného krytu hl přes 50 do 100 mm</t>
  </si>
  <si>
    <t>559896526</t>
  </si>
  <si>
    <t>104</t>
  </si>
  <si>
    <t>919732211</t>
  </si>
  <si>
    <t>Styčná spára napojení nového živičného povrchu na stávající za tepla š 15 mm hl 25 mm s prořezáním</t>
  </si>
  <si>
    <t>325079774</t>
  </si>
  <si>
    <t>997</t>
  </si>
  <si>
    <t>Přesun sutě</t>
  </si>
  <si>
    <t>105</t>
  </si>
  <si>
    <t>997221561</t>
  </si>
  <si>
    <t>Vodorovná doprava suti z kusových materiálů do 1 km</t>
  </si>
  <si>
    <t>1431609894</t>
  </si>
  <si>
    <t>106</t>
  </si>
  <si>
    <t>997221569</t>
  </si>
  <si>
    <t>Příplatek ZKD 1 km u vodorovné dopravy suti z kusových materiálů</t>
  </si>
  <si>
    <t>1465806052</t>
  </si>
  <si>
    <t>323,84*15 'Přepočtené koeficientem množství</t>
  </si>
  <si>
    <t>107</t>
  </si>
  <si>
    <t>997221861</t>
  </si>
  <si>
    <t>Poplatek za uložení na recyklační skládce (skládkovné) stavebního odpadu z prostého betonu pod kódem 17 01 01</t>
  </si>
  <si>
    <t>1307511989</t>
  </si>
  <si>
    <t>11,8+18,72+61,91+0,6+2,88</t>
  </si>
  <si>
    <t>108</t>
  </si>
  <si>
    <t>997221873</t>
  </si>
  <si>
    <t>Poplatek za uložení na recyklační skládce (skládkovné) stavebního odpadu zeminy a kamení zatříděného do Katalogu odpadů pod kódem 17 05 04</t>
  </si>
  <si>
    <t>1854123971</t>
  </si>
  <si>
    <t>109</t>
  </si>
  <si>
    <t>997221875</t>
  </si>
  <si>
    <t>Poplatek za uložení na recyklační skládce (skládkovné) stavebního odpadu asfaltového bez obsahu dehtu zatříděného do Katalogu odpadů pod kódem 17 03 02</t>
  </si>
  <si>
    <t>-1485370042</t>
  </si>
  <si>
    <t>998</t>
  </si>
  <si>
    <t>Přesun hmot</t>
  </si>
  <si>
    <t>110</t>
  </si>
  <si>
    <t>998223011</t>
  </si>
  <si>
    <t>Přesun hmot pro pozemní komunikace s krytem dlážděným</t>
  </si>
  <si>
    <t>-1916226161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</si>
  <si>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</si>
  <si>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</si>
  <si>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</si>
  <si>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</si>
  <si>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</si>
  <si>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</si>
  <si>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010001000</t>
  </si>
  <si>
    <t>…</t>
  </si>
  <si>
    <t>CS ÚRS 2024 01</t>
  </si>
  <si>
    <t>1024</t>
  </si>
  <si>
    <t>-1279139451</t>
  </si>
  <si>
    <t>Poznámka k položce:_x000D_
Průzkumné práce - vytyčení inženýrských sítí_x000D_
Geodetické práce - vytyčení stavby, zaměření skutečného provedení_x000D_
Projektové práce - projektová dokumentace RDS, projektová dokumentace DSPS</t>
  </si>
  <si>
    <t>VRN3</t>
  </si>
  <si>
    <t>Zařízení staveniště</t>
  </si>
  <si>
    <t>030001000</t>
  </si>
  <si>
    <t>1078437392</t>
  </si>
  <si>
    <t>Poznámka k položce:_x000D_
skládka materiálů, oplocení staveniště, zázemí, DIO, atd.</t>
  </si>
  <si>
    <t>VRN4</t>
  </si>
  <si>
    <t>Inženýrská činnost</t>
  </si>
  <si>
    <t>040001000</t>
  </si>
  <si>
    <t>-779142811</t>
  </si>
  <si>
    <t>Poznámka k položce:_x000D_
zkoušky únosnosti pláně a jednotlivých vrstev</t>
  </si>
  <si>
    <t>SOUPIS PRACÍ
S VÝKAZEM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</si>
</sst>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48"/>
      <color rgb="FFDA993E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44450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179705</xdr:colOff>
      <xdr:row>81</xdr:row>
      <xdr:rowOff>0</xdr:rowOff>
    </xdr:from>
    <xdr:to>
      <xdr:col>41</xdr:col>
      <xdr:colOff>177800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115</xdr:row>
      <xdr:rowOff>0</xdr:rowOff>
    </xdr:from>
    <xdr:to>
      <xdr:col>9</xdr:col>
      <xdr:colOff>1216660</xdr:colOff>
      <xdr:row>119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106</xdr:row>
      <xdr:rowOff>0</xdr:rowOff>
    </xdr:from>
    <xdr:to>
      <xdr:col>9</xdr:col>
      <xdr:colOff>1216660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74C19-F8EB-4FD6-99B7-B04327D49AFF}">
  <dimension ref="A10:M72"/>
  <sheetViews>
    <sheetView tabSelected="1" zoomScaleNormal="100" zoomScalePageLayoutView="85" workbookViewId="0">
      <selection activeCell="A40" sqref="A40:M70"/>
    </sheetView>
  </sheetViews>
  <sheetFormatPr defaultColWidth="9.33203125" defaultRowHeight="11.25"/>
  <cols>
    <col min="1" max="1" width="14" customWidth="1"/>
    <col min="13" max="13" width="16.6640625" customWidth="1"/>
  </cols>
  <sheetData>
    <row r="10" spans="1:13">
      <c r="A10" s="220" t="s">
        <v>645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</row>
    <row r="11" spans="1:13" ht="11.25" customHeight="1">
      <c r="A11" s="220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</row>
    <row r="12" spans="1:13" ht="11.25" customHeight="1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</row>
    <row r="13" spans="1:13" ht="11.25" customHeight="1">
      <c r="A13" s="220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</row>
    <row r="14" spans="1:13" ht="11.25" customHeight="1">
      <c r="A14" s="220"/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</row>
    <row r="15" spans="1:13" ht="11.25" customHeight="1">
      <c r="A15" s="220"/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</row>
    <row r="16" spans="1:13" ht="11.25" customHeight="1">
      <c r="A16" s="220"/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</row>
    <row r="17" spans="1:13" ht="11.25" customHeight="1">
      <c r="A17" s="220"/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</row>
    <row r="18" spans="1:13" ht="11.25" customHeight="1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</row>
    <row r="19" spans="1:13" ht="11.25" customHeight="1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</row>
    <row r="20" spans="1:13" ht="11.25" customHeight="1">
      <c r="A20" s="220"/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</row>
    <row r="21" spans="1:13" ht="11.25" customHeight="1">
      <c r="A21" s="220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</row>
    <row r="22" spans="1:13" ht="11.25" customHeight="1">
      <c r="A22" s="220"/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</row>
    <row r="23" spans="1:13" ht="11.25" customHeight="1">
      <c r="A23" s="220"/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</row>
    <row r="24" spans="1:13" ht="11.25" customHeight="1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</row>
    <row r="25" spans="1:13" ht="11.25" customHeight="1">
      <c r="A25" s="220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</row>
    <row r="26" spans="1:13" ht="11.25" customHeight="1">
      <c r="A26" s="220"/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</row>
    <row r="27" spans="1:13" ht="11.25" customHeight="1">
      <c r="A27" s="220"/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</row>
    <row r="28" spans="1:13" ht="11.25" customHeight="1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</row>
    <row r="29" spans="1:13" ht="11.25" customHeight="1">
      <c r="A29" s="220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</row>
    <row r="30" spans="1:13" ht="11.25" customHeight="1">
      <c r="A30" s="220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</row>
    <row r="31" spans="1:13" ht="11.25" customHeight="1">
      <c r="A31" s="220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</row>
    <row r="32" spans="1:13" ht="11.25" customHeight="1">
      <c r="A32" s="220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</row>
    <row r="33" spans="1:13" ht="11.25" customHeight="1">
      <c r="A33" s="220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</row>
    <row r="34" spans="1:13" ht="11.25" customHeight="1">
      <c r="A34" s="220"/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</row>
    <row r="35" spans="1:13" ht="11.25" customHeight="1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</row>
    <row r="36" spans="1:13" ht="11.25" customHeight="1">
      <c r="A36" s="220"/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</row>
    <row r="37" spans="1:13" ht="11.25" customHeight="1">
      <c r="A37" s="220"/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</row>
    <row r="38" spans="1:13" ht="11.25" customHeight="1">
      <c r="A38" s="220"/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</row>
    <row r="39" spans="1:13" ht="11.25" customHeight="1">
      <c r="A39" s="220"/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</row>
    <row r="40" spans="1:13" ht="11.25" customHeight="1">
      <c r="A40" s="221" t="s">
        <v>17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</row>
    <row r="41" spans="1:13" ht="11.25" customHeight="1">
      <c r="A41" s="221"/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</row>
    <row r="42" spans="1:13" ht="11.25" customHeight="1">
      <c r="A42" s="221"/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</row>
    <row r="43" spans="1:13" ht="11.25" customHeight="1">
      <c r="A43" s="221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</row>
    <row r="44" spans="1:13" ht="11.25" customHeight="1">
      <c r="A44" s="221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</row>
    <row r="45" spans="1:13" ht="11.25" customHeight="1">
      <c r="A45" s="221"/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</row>
    <row r="46" spans="1:13" ht="11.25" customHeight="1">
      <c r="A46" s="221"/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</row>
    <row r="47" spans="1:13" ht="11.25" customHeight="1">
      <c r="A47" s="221"/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</row>
    <row r="48" spans="1:13" ht="11.25" customHeight="1">
      <c r="A48" s="221"/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</row>
    <row r="49" spans="1:13" ht="11.25" customHeight="1">
      <c r="A49" s="221"/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</row>
    <row r="50" spans="1:13" ht="11.25" customHeight="1">
      <c r="A50" s="221"/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</row>
    <row r="51" spans="1:13" ht="11.25" customHeight="1">
      <c r="A51" s="221"/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</row>
    <row r="52" spans="1:13" ht="11.25" customHeight="1">
      <c r="A52" s="221"/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</row>
    <row r="53" spans="1:13" ht="11.25" customHeight="1">
      <c r="A53" s="221"/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</row>
    <row r="54" spans="1:13" ht="11.25" customHeight="1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</row>
    <row r="55" spans="1:13" ht="11.25" customHeight="1">
      <c r="A55" s="221"/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</row>
    <row r="56" spans="1:13" ht="11.25" customHeight="1">
      <c r="A56" s="221"/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</row>
    <row r="57" spans="1:13" ht="11.25" customHeight="1">
      <c r="A57" s="221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</row>
    <row r="58" spans="1:13" ht="11.25" customHeight="1">
      <c r="A58" s="221"/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</row>
    <row r="59" spans="1:13" ht="11.25" customHeight="1">
      <c r="A59" s="221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</row>
    <row r="60" spans="1:13" ht="11.25" customHeight="1">
      <c r="A60" s="221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</row>
    <row r="61" spans="1:13" ht="11.25" customHeight="1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</row>
    <row r="62" spans="1:13" ht="11.25" customHeight="1">
      <c r="A62" s="221"/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</row>
    <row r="63" spans="1:13" ht="11.25" customHeight="1">
      <c r="A63" s="221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</row>
    <row r="64" spans="1:13" ht="11.25" customHeight="1">
      <c r="A64" s="221"/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</row>
    <row r="65" spans="1:13" ht="11.25" customHeight="1">
      <c r="A65" s="221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</row>
    <row r="66" spans="1:13" ht="11.25" customHeight="1">
      <c r="A66" s="221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</row>
    <row r="67" spans="1:13" ht="11.25" customHeight="1">
      <c r="A67" s="221"/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</row>
    <row r="68" spans="1:13" ht="11.25" customHeight="1">
      <c r="A68" s="221"/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</row>
    <row r="69" spans="1:13" ht="11.25" customHeight="1">
      <c r="A69" s="221"/>
      <c r="B69" s="221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</row>
    <row r="70" spans="1:13" ht="11.25" customHeight="1">
      <c r="A70" s="221"/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</row>
    <row r="71" spans="1:13" ht="11.25" customHeight="1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</row>
    <row r="72" spans="1:13" ht="11.25" customHeight="1">
      <c r="A72" s="223"/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</row>
  </sheetData>
  <mergeCells count="3">
    <mergeCell ref="A10:M39"/>
    <mergeCell ref="A40:M70"/>
    <mergeCell ref="A72:M72"/>
  </mergeCells>
  <pageMargins left="0" right="0" top="0.59055118110236227" bottom="0.59055118110236227" header="0" footer="0.31496062992125984"/>
  <pageSetup paperSize="9" orientation="portrait" verticalDpi="360" r:id="rId1"/>
  <headerFooter scaleWithDoc="0"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81" t="s">
        <v>14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R5" s="18"/>
      <c r="BE5" s="178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83" t="s">
        <v>17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R6" s="18"/>
      <c r="BE6" s="179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79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79"/>
      <c r="BS8" s="15" t="s">
        <v>6</v>
      </c>
    </row>
    <row r="9" spans="1:74" ht="14.45" customHeight="1">
      <c r="B9" s="18"/>
      <c r="AR9" s="18"/>
      <c r="BE9" s="179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26</v>
      </c>
      <c r="AR10" s="18"/>
      <c r="BE10" s="179"/>
      <c r="BS10" s="15" t="s">
        <v>6</v>
      </c>
    </row>
    <row r="11" spans="1:74" ht="18.399999999999999" customHeight="1">
      <c r="B11" s="18"/>
      <c r="E11" s="23" t="s">
        <v>27</v>
      </c>
      <c r="AK11" s="25" t="s">
        <v>28</v>
      </c>
      <c r="AN11" s="23" t="s">
        <v>1</v>
      </c>
      <c r="AR11" s="18"/>
      <c r="BE11" s="179"/>
      <c r="BS11" s="15" t="s">
        <v>6</v>
      </c>
    </row>
    <row r="12" spans="1:74" ht="6.95" customHeight="1">
      <c r="B12" s="18"/>
      <c r="AR12" s="18"/>
      <c r="BE12" s="179"/>
      <c r="BS12" s="15" t="s">
        <v>6</v>
      </c>
    </row>
    <row r="13" spans="1:74" ht="12" customHeight="1">
      <c r="B13" s="18"/>
      <c r="D13" s="25" t="s">
        <v>29</v>
      </c>
      <c r="AK13" s="25" t="s">
        <v>25</v>
      </c>
      <c r="AN13" s="27" t="s">
        <v>30</v>
      </c>
      <c r="AR13" s="18"/>
      <c r="BE13" s="179"/>
      <c r="BS13" s="15" t="s">
        <v>6</v>
      </c>
    </row>
    <row r="14" spans="1:74" ht="12.75">
      <c r="B14" s="18"/>
      <c r="E14" s="184" t="s">
        <v>30</v>
      </c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25" t="s">
        <v>28</v>
      </c>
      <c r="AN14" s="27" t="s">
        <v>30</v>
      </c>
      <c r="AR14" s="18"/>
      <c r="BE14" s="179"/>
      <c r="BS14" s="15" t="s">
        <v>6</v>
      </c>
    </row>
    <row r="15" spans="1:74" ht="6.95" customHeight="1">
      <c r="B15" s="18"/>
      <c r="AR15" s="18"/>
      <c r="BE15" s="179"/>
      <c r="BS15" s="15" t="s">
        <v>4</v>
      </c>
    </row>
    <row r="16" spans="1:74" ht="12" customHeight="1">
      <c r="B16" s="18"/>
      <c r="D16" s="25" t="s">
        <v>31</v>
      </c>
      <c r="AK16" s="25" t="s">
        <v>25</v>
      </c>
      <c r="AN16" s="23" t="s">
        <v>32</v>
      </c>
      <c r="AR16" s="18"/>
      <c r="BE16" s="179"/>
      <c r="BS16" s="15" t="s">
        <v>4</v>
      </c>
    </row>
    <row r="17" spans="2:71" ht="18.399999999999999" customHeight="1">
      <c r="B17" s="18"/>
      <c r="E17" s="23" t="s">
        <v>33</v>
      </c>
      <c r="AK17" s="25" t="s">
        <v>28</v>
      </c>
      <c r="AN17" s="23" t="s">
        <v>1</v>
      </c>
      <c r="AR17" s="18"/>
      <c r="BE17" s="179"/>
      <c r="BS17" s="15" t="s">
        <v>34</v>
      </c>
    </row>
    <row r="18" spans="2:71" ht="6.95" customHeight="1">
      <c r="B18" s="18"/>
      <c r="AR18" s="18"/>
      <c r="BE18" s="179"/>
      <c r="BS18" s="15" t="s">
        <v>6</v>
      </c>
    </row>
    <row r="19" spans="2:71" ht="12" customHeight="1">
      <c r="B19" s="18"/>
      <c r="D19" s="25" t="s">
        <v>35</v>
      </c>
      <c r="AK19" s="25" t="s">
        <v>25</v>
      </c>
      <c r="AN19" s="23" t="s">
        <v>32</v>
      </c>
      <c r="AR19" s="18"/>
      <c r="BE19" s="179"/>
      <c r="BS19" s="15" t="s">
        <v>6</v>
      </c>
    </row>
    <row r="20" spans="2:71" ht="18.399999999999999" customHeight="1">
      <c r="B20" s="18"/>
      <c r="E20" s="23" t="s">
        <v>33</v>
      </c>
      <c r="AK20" s="25" t="s">
        <v>28</v>
      </c>
      <c r="AN20" s="23" t="s">
        <v>1</v>
      </c>
      <c r="AR20" s="18"/>
      <c r="BE20" s="179"/>
      <c r="BS20" s="15" t="s">
        <v>34</v>
      </c>
    </row>
    <row r="21" spans="2:71" ht="6.95" customHeight="1">
      <c r="B21" s="18"/>
      <c r="AR21" s="18"/>
      <c r="BE21" s="179"/>
    </row>
    <row r="22" spans="2:71" ht="12" customHeight="1">
      <c r="B22" s="18"/>
      <c r="D22" s="25" t="s">
        <v>36</v>
      </c>
      <c r="AR22" s="18"/>
      <c r="BE22" s="179"/>
    </row>
    <row r="23" spans="2:71" ht="16.5" customHeight="1">
      <c r="B23" s="18"/>
      <c r="E23" s="186" t="s">
        <v>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8"/>
      <c r="BE23" s="179"/>
    </row>
    <row r="24" spans="2:71" ht="6.95" customHeight="1">
      <c r="B24" s="18"/>
      <c r="AR24" s="18"/>
      <c r="BE24" s="179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9"/>
    </row>
    <row r="26" spans="2:71" s="1" customFormat="1" ht="25.9" customHeight="1">
      <c r="B26" s="30"/>
      <c r="D26" s="31" t="s">
        <v>37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7">
        <f>ROUND(AG94,2)</f>
        <v>0</v>
      </c>
      <c r="AL26" s="188"/>
      <c r="AM26" s="188"/>
      <c r="AN26" s="188"/>
      <c r="AO26" s="188"/>
      <c r="AR26" s="30"/>
      <c r="BE26" s="179"/>
    </row>
    <row r="27" spans="2:71" s="1" customFormat="1" ht="6.95" customHeight="1">
      <c r="B27" s="30"/>
      <c r="AR27" s="30"/>
      <c r="BE27" s="179"/>
    </row>
    <row r="28" spans="2:71" s="1" customFormat="1" ht="12.75">
      <c r="B28" s="30"/>
      <c r="L28" s="189" t="s">
        <v>38</v>
      </c>
      <c r="M28" s="189"/>
      <c r="N28" s="189"/>
      <c r="O28" s="189"/>
      <c r="P28" s="189"/>
      <c r="W28" s="189" t="s">
        <v>39</v>
      </c>
      <c r="X28" s="189"/>
      <c r="Y28" s="189"/>
      <c r="Z28" s="189"/>
      <c r="AA28" s="189"/>
      <c r="AB28" s="189"/>
      <c r="AC28" s="189"/>
      <c r="AD28" s="189"/>
      <c r="AE28" s="189"/>
      <c r="AK28" s="189" t="s">
        <v>40</v>
      </c>
      <c r="AL28" s="189"/>
      <c r="AM28" s="189"/>
      <c r="AN28" s="189"/>
      <c r="AO28" s="189"/>
      <c r="AR28" s="30"/>
      <c r="BE28" s="179"/>
    </row>
    <row r="29" spans="2:71" s="2" customFormat="1" ht="14.45" customHeight="1">
      <c r="B29" s="34"/>
      <c r="D29" s="25" t="s">
        <v>41</v>
      </c>
      <c r="F29" s="25" t="s">
        <v>42</v>
      </c>
      <c r="L29" s="192">
        <v>0.21</v>
      </c>
      <c r="M29" s="191"/>
      <c r="N29" s="191"/>
      <c r="O29" s="191"/>
      <c r="P29" s="191"/>
      <c r="W29" s="190">
        <f>ROUND(AZ94, 2)</f>
        <v>0</v>
      </c>
      <c r="X29" s="191"/>
      <c r="Y29" s="191"/>
      <c r="Z29" s="191"/>
      <c r="AA29" s="191"/>
      <c r="AB29" s="191"/>
      <c r="AC29" s="191"/>
      <c r="AD29" s="191"/>
      <c r="AE29" s="191"/>
      <c r="AK29" s="190">
        <f>ROUND(AV94, 2)</f>
        <v>0</v>
      </c>
      <c r="AL29" s="191"/>
      <c r="AM29" s="191"/>
      <c r="AN29" s="191"/>
      <c r="AO29" s="191"/>
      <c r="AR29" s="34"/>
      <c r="BE29" s="180"/>
    </row>
    <row r="30" spans="2:71" s="2" customFormat="1" ht="14.45" customHeight="1">
      <c r="B30" s="34"/>
      <c r="F30" s="25" t="s">
        <v>43</v>
      </c>
      <c r="L30" s="192">
        <v>0.12</v>
      </c>
      <c r="M30" s="191"/>
      <c r="N30" s="191"/>
      <c r="O30" s="191"/>
      <c r="P30" s="191"/>
      <c r="W30" s="190">
        <f>ROUND(BA94, 2)</f>
        <v>0</v>
      </c>
      <c r="X30" s="191"/>
      <c r="Y30" s="191"/>
      <c r="Z30" s="191"/>
      <c r="AA30" s="191"/>
      <c r="AB30" s="191"/>
      <c r="AC30" s="191"/>
      <c r="AD30" s="191"/>
      <c r="AE30" s="191"/>
      <c r="AK30" s="190">
        <f>ROUND(AW94, 2)</f>
        <v>0</v>
      </c>
      <c r="AL30" s="191"/>
      <c r="AM30" s="191"/>
      <c r="AN30" s="191"/>
      <c r="AO30" s="191"/>
      <c r="AR30" s="34"/>
      <c r="BE30" s="180"/>
    </row>
    <row r="31" spans="2:71" s="2" customFormat="1" ht="14.45" hidden="1" customHeight="1">
      <c r="B31" s="34"/>
      <c r="F31" s="25" t="s">
        <v>44</v>
      </c>
      <c r="L31" s="192">
        <v>0.21</v>
      </c>
      <c r="M31" s="191"/>
      <c r="N31" s="191"/>
      <c r="O31" s="191"/>
      <c r="P31" s="191"/>
      <c r="W31" s="190">
        <f>ROUND(BB94, 2)</f>
        <v>0</v>
      </c>
      <c r="X31" s="191"/>
      <c r="Y31" s="191"/>
      <c r="Z31" s="191"/>
      <c r="AA31" s="191"/>
      <c r="AB31" s="191"/>
      <c r="AC31" s="191"/>
      <c r="AD31" s="191"/>
      <c r="AE31" s="191"/>
      <c r="AK31" s="190">
        <v>0</v>
      </c>
      <c r="AL31" s="191"/>
      <c r="AM31" s="191"/>
      <c r="AN31" s="191"/>
      <c r="AO31" s="191"/>
      <c r="AR31" s="34"/>
      <c r="BE31" s="180"/>
    </row>
    <row r="32" spans="2:71" s="2" customFormat="1" ht="14.45" hidden="1" customHeight="1">
      <c r="B32" s="34"/>
      <c r="F32" s="25" t="s">
        <v>45</v>
      </c>
      <c r="L32" s="192">
        <v>0.12</v>
      </c>
      <c r="M32" s="191"/>
      <c r="N32" s="191"/>
      <c r="O32" s="191"/>
      <c r="P32" s="191"/>
      <c r="W32" s="190">
        <f>ROUND(BC94, 2)</f>
        <v>0</v>
      </c>
      <c r="X32" s="191"/>
      <c r="Y32" s="191"/>
      <c r="Z32" s="191"/>
      <c r="AA32" s="191"/>
      <c r="AB32" s="191"/>
      <c r="AC32" s="191"/>
      <c r="AD32" s="191"/>
      <c r="AE32" s="191"/>
      <c r="AK32" s="190">
        <v>0</v>
      </c>
      <c r="AL32" s="191"/>
      <c r="AM32" s="191"/>
      <c r="AN32" s="191"/>
      <c r="AO32" s="191"/>
      <c r="AR32" s="34"/>
      <c r="BE32" s="180"/>
    </row>
    <row r="33" spans="2:57" s="2" customFormat="1" ht="14.45" hidden="1" customHeight="1">
      <c r="B33" s="34"/>
      <c r="F33" s="25" t="s">
        <v>46</v>
      </c>
      <c r="L33" s="192">
        <v>0</v>
      </c>
      <c r="M33" s="191"/>
      <c r="N33" s="191"/>
      <c r="O33" s="191"/>
      <c r="P33" s="191"/>
      <c r="W33" s="190">
        <f>ROUND(BD94, 2)</f>
        <v>0</v>
      </c>
      <c r="X33" s="191"/>
      <c r="Y33" s="191"/>
      <c r="Z33" s="191"/>
      <c r="AA33" s="191"/>
      <c r="AB33" s="191"/>
      <c r="AC33" s="191"/>
      <c r="AD33" s="191"/>
      <c r="AE33" s="191"/>
      <c r="AK33" s="190">
        <v>0</v>
      </c>
      <c r="AL33" s="191"/>
      <c r="AM33" s="191"/>
      <c r="AN33" s="191"/>
      <c r="AO33" s="191"/>
      <c r="AR33" s="34"/>
      <c r="BE33" s="180"/>
    </row>
    <row r="34" spans="2:57" s="1" customFormat="1" ht="6.95" customHeight="1">
      <c r="B34" s="30"/>
      <c r="AR34" s="30"/>
      <c r="BE34" s="179"/>
    </row>
    <row r="35" spans="2:57" s="1" customFormat="1" ht="25.9" customHeight="1">
      <c r="B35" s="30"/>
      <c r="C35" s="35"/>
      <c r="D35" s="36" t="s">
        <v>47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48</v>
      </c>
      <c r="U35" s="37"/>
      <c r="V35" s="37"/>
      <c r="W35" s="37"/>
      <c r="X35" s="193" t="s">
        <v>49</v>
      </c>
      <c r="Y35" s="194"/>
      <c r="Z35" s="194"/>
      <c r="AA35" s="194"/>
      <c r="AB35" s="194"/>
      <c r="AC35" s="37"/>
      <c r="AD35" s="37"/>
      <c r="AE35" s="37"/>
      <c r="AF35" s="37"/>
      <c r="AG35" s="37"/>
      <c r="AH35" s="37"/>
      <c r="AI35" s="37"/>
      <c r="AJ35" s="37"/>
      <c r="AK35" s="195">
        <f>SUM(AK26:AK33)</f>
        <v>0</v>
      </c>
      <c r="AL35" s="194"/>
      <c r="AM35" s="194"/>
      <c r="AN35" s="194"/>
      <c r="AO35" s="196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50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51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52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53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52</v>
      </c>
      <c r="AI60" s="32"/>
      <c r="AJ60" s="32"/>
      <c r="AK60" s="32"/>
      <c r="AL60" s="32"/>
      <c r="AM60" s="41" t="s">
        <v>53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55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52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53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52</v>
      </c>
      <c r="AI75" s="32"/>
      <c r="AJ75" s="32"/>
      <c r="AK75" s="32"/>
      <c r="AL75" s="32"/>
      <c r="AM75" s="41" t="s">
        <v>53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56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P042025</v>
      </c>
      <c r="AR84" s="46"/>
    </row>
    <row r="85" spans="1:91" s="4" customFormat="1" ht="36.950000000000003" customHeight="1">
      <c r="B85" s="47"/>
      <c r="C85" s="48" t="s">
        <v>16</v>
      </c>
      <c r="L85" s="197" t="str">
        <f>K6</f>
        <v>Parkování v ul. Tovární, Nové Sedlo</v>
      </c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 xml:space="preserve"> Nové Sedlo</v>
      </c>
      <c r="AI87" s="25" t="s">
        <v>22</v>
      </c>
      <c r="AM87" s="199" t="str">
        <f>IF(AN8= "","",AN8)</f>
        <v>16. 10. 2025</v>
      </c>
      <c r="AN87" s="199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24</v>
      </c>
      <c r="L89" s="3" t="str">
        <f>IF(E11= "","",E11)</f>
        <v>Město Nové Sedlo</v>
      </c>
      <c r="AI89" s="25" t="s">
        <v>31</v>
      </c>
      <c r="AM89" s="200" t="str">
        <f>IF(E17="","",E17)</f>
        <v>Bc. Jakub Cingroš</v>
      </c>
      <c r="AN89" s="201"/>
      <c r="AO89" s="201"/>
      <c r="AP89" s="201"/>
      <c r="AR89" s="30"/>
      <c r="AS89" s="202" t="s">
        <v>57</v>
      </c>
      <c r="AT89" s="203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29</v>
      </c>
      <c r="L90" s="3" t="str">
        <f>IF(E14= "Vyplň údaj","",E14)</f>
        <v/>
      </c>
      <c r="AI90" s="25" t="s">
        <v>35</v>
      </c>
      <c r="AM90" s="200" t="str">
        <f>IF(E20="","",E20)</f>
        <v>Bc. Jakub Cingroš</v>
      </c>
      <c r="AN90" s="201"/>
      <c r="AO90" s="201"/>
      <c r="AP90" s="201"/>
      <c r="AR90" s="30"/>
      <c r="AS90" s="204"/>
      <c r="AT90" s="205"/>
      <c r="BD90" s="54"/>
    </row>
    <row r="91" spans="1:91" s="1" customFormat="1" ht="10.9" customHeight="1">
      <c r="B91" s="30"/>
      <c r="AR91" s="30"/>
      <c r="AS91" s="204"/>
      <c r="AT91" s="205"/>
      <c r="BD91" s="54"/>
    </row>
    <row r="92" spans="1:91" s="1" customFormat="1" ht="29.25" customHeight="1">
      <c r="B92" s="30"/>
      <c r="C92" s="206" t="s">
        <v>58</v>
      </c>
      <c r="D92" s="207"/>
      <c r="E92" s="207"/>
      <c r="F92" s="207"/>
      <c r="G92" s="207"/>
      <c r="H92" s="55"/>
      <c r="I92" s="208" t="s">
        <v>59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9" t="s">
        <v>60</v>
      </c>
      <c r="AH92" s="207"/>
      <c r="AI92" s="207"/>
      <c r="AJ92" s="207"/>
      <c r="AK92" s="207"/>
      <c r="AL92" s="207"/>
      <c r="AM92" s="207"/>
      <c r="AN92" s="208" t="s">
        <v>61</v>
      </c>
      <c r="AO92" s="207"/>
      <c r="AP92" s="210"/>
      <c r="AQ92" s="56" t="s">
        <v>62</v>
      </c>
      <c r="AR92" s="30"/>
      <c r="AS92" s="57" t="s">
        <v>63</v>
      </c>
      <c r="AT92" s="58" t="s">
        <v>64</v>
      </c>
      <c r="AU92" s="58" t="s">
        <v>65</v>
      </c>
      <c r="AV92" s="58" t="s">
        <v>66</v>
      </c>
      <c r="AW92" s="58" t="s">
        <v>67</v>
      </c>
      <c r="AX92" s="58" t="s">
        <v>68</v>
      </c>
      <c r="AY92" s="58" t="s">
        <v>69</v>
      </c>
      <c r="AZ92" s="58" t="s">
        <v>70</v>
      </c>
      <c r="BA92" s="58" t="s">
        <v>71</v>
      </c>
      <c r="BB92" s="58" t="s">
        <v>72</v>
      </c>
      <c r="BC92" s="58" t="s">
        <v>73</v>
      </c>
      <c r="BD92" s="59" t="s">
        <v>74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75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4">
        <f>ROUND(SUM(AG95:AG96),2)</f>
        <v>0</v>
      </c>
      <c r="AH94" s="214"/>
      <c r="AI94" s="214"/>
      <c r="AJ94" s="214"/>
      <c r="AK94" s="214"/>
      <c r="AL94" s="214"/>
      <c r="AM94" s="214"/>
      <c r="AN94" s="215">
        <f>SUM(AG94,AT94)</f>
        <v>0</v>
      </c>
      <c r="AO94" s="215"/>
      <c r="AP94" s="215"/>
      <c r="AQ94" s="65" t="s">
        <v>1</v>
      </c>
      <c r="AR94" s="61"/>
      <c r="AS94" s="66">
        <f>ROUND(SUM(AS95:AS96),2)</f>
        <v>0</v>
      </c>
      <c r="AT94" s="67">
        <f>ROUND(SUM(AV94:AW94),2)</f>
        <v>0</v>
      </c>
      <c r="AU94" s="68">
        <f>ROUND(SUM(AU95:AU96),5)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ROUND(SUM(AZ95:AZ96),2)</f>
        <v>0</v>
      </c>
      <c r="BA94" s="67">
        <f>ROUND(SUM(BA95:BA96),2)</f>
        <v>0</v>
      </c>
      <c r="BB94" s="67">
        <f>ROUND(SUM(BB95:BB96),2)</f>
        <v>0</v>
      </c>
      <c r="BC94" s="67">
        <f>ROUND(SUM(BC95:BC96),2)</f>
        <v>0</v>
      </c>
      <c r="BD94" s="69">
        <f>ROUND(SUM(BD95:BD96),2)</f>
        <v>0</v>
      </c>
      <c r="BS94" s="70" t="s">
        <v>76</v>
      </c>
      <c r="BT94" s="70" t="s">
        <v>77</v>
      </c>
      <c r="BU94" s="71" t="s">
        <v>78</v>
      </c>
      <c r="BV94" s="70" t="s">
        <v>79</v>
      </c>
      <c r="BW94" s="70" t="s">
        <v>5</v>
      </c>
      <c r="BX94" s="70" t="s">
        <v>80</v>
      </c>
      <c r="CL94" s="70" t="s">
        <v>1</v>
      </c>
    </row>
    <row r="95" spans="1:91" s="6" customFormat="1" ht="16.5" customHeight="1">
      <c r="A95" s="72" t="s">
        <v>81</v>
      </c>
      <c r="B95" s="73"/>
      <c r="C95" s="74"/>
      <c r="D95" s="213" t="s">
        <v>82</v>
      </c>
      <c r="E95" s="213"/>
      <c r="F95" s="213"/>
      <c r="G95" s="213"/>
      <c r="H95" s="213"/>
      <c r="I95" s="75"/>
      <c r="J95" s="213" t="s">
        <v>83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1">
        <f>'SO 101 - Komunikace a zpe...'!J30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76" t="s">
        <v>84</v>
      </c>
      <c r="AR95" s="73"/>
      <c r="AS95" s="77">
        <v>0</v>
      </c>
      <c r="AT95" s="78">
        <f>ROUND(SUM(AV95:AW95),2)</f>
        <v>0</v>
      </c>
      <c r="AU95" s="79">
        <f>'SO 101 - Komunikace a zpe...'!P129</f>
        <v>0</v>
      </c>
      <c r="AV95" s="78">
        <f>'SO 101 - Komunikace a zpe...'!J33</f>
        <v>0</v>
      </c>
      <c r="AW95" s="78">
        <f>'SO 101 - Komunikace a zpe...'!J34</f>
        <v>0</v>
      </c>
      <c r="AX95" s="78">
        <f>'SO 101 - Komunikace a zpe...'!J35</f>
        <v>0</v>
      </c>
      <c r="AY95" s="78">
        <f>'SO 101 - Komunikace a zpe...'!J36</f>
        <v>0</v>
      </c>
      <c r="AZ95" s="78">
        <f>'SO 101 - Komunikace a zpe...'!F33</f>
        <v>0</v>
      </c>
      <c r="BA95" s="78">
        <f>'SO 101 - Komunikace a zpe...'!F34</f>
        <v>0</v>
      </c>
      <c r="BB95" s="78">
        <f>'SO 101 - Komunikace a zpe...'!F35</f>
        <v>0</v>
      </c>
      <c r="BC95" s="78">
        <f>'SO 101 - Komunikace a zpe...'!F36</f>
        <v>0</v>
      </c>
      <c r="BD95" s="80">
        <f>'SO 101 - Komunikace a zpe...'!F37</f>
        <v>0</v>
      </c>
      <c r="BT95" s="81" t="s">
        <v>85</v>
      </c>
      <c r="BV95" s="81" t="s">
        <v>79</v>
      </c>
      <c r="BW95" s="81" t="s">
        <v>86</v>
      </c>
      <c r="BX95" s="81" t="s">
        <v>5</v>
      </c>
      <c r="CL95" s="81" t="s">
        <v>1</v>
      </c>
      <c r="CM95" s="81" t="s">
        <v>87</v>
      </c>
    </row>
    <row r="96" spans="1:91" s="6" customFormat="1" ht="16.5" customHeight="1">
      <c r="A96" s="72" t="s">
        <v>81</v>
      </c>
      <c r="B96" s="73"/>
      <c r="C96" s="74"/>
      <c r="D96" s="213" t="s">
        <v>88</v>
      </c>
      <c r="E96" s="213"/>
      <c r="F96" s="213"/>
      <c r="G96" s="213"/>
      <c r="H96" s="213"/>
      <c r="I96" s="75"/>
      <c r="J96" s="213" t="s">
        <v>89</v>
      </c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1">
        <f>'VRN - Vedlejší rozpočtové...'!J30</f>
        <v>0</v>
      </c>
      <c r="AH96" s="212"/>
      <c r="AI96" s="212"/>
      <c r="AJ96" s="212"/>
      <c r="AK96" s="212"/>
      <c r="AL96" s="212"/>
      <c r="AM96" s="212"/>
      <c r="AN96" s="211">
        <f>SUM(AG96,AT96)</f>
        <v>0</v>
      </c>
      <c r="AO96" s="212"/>
      <c r="AP96" s="212"/>
      <c r="AQ96" s="76" t="s">
        <v>84</v>
      </c>
      <c r="AR96" s="73"/>
      <c r="AS96" s="82">
        <v>0</v>
      </c>
      <c r="AT96" s="83">
        <f>ROUND(SUM(AV96:AW96),2)</f>
        <v>0</v>
      </c>
      <c r="AU96" s="84">
        <f>'VRN - Vedlejší rozpočtové...'!P120</f>
        <v>0</v>
      </c>
      <c r="AV96" s="83">
        <f>'VRN - Vedlejší rozpočtové...'!J33</f>
        <v>0</v>
      </c>
      <c r="AW96" s="83">
        <f>'VRN - Vedlejší rozpočtové...'!J34</f>
        <v>0</v>
      </c>
      <c r="AX96" s="83">
        <f>'VRN - Vedlejší rozpočtové...'!J35</f>
        <v>0</v>
      </c>
      <c r="AY96" s="83">
        <f>'VRN - Vedlejší rozpočtové...'!J36</f>
        <v>0</v>
      </c>
      <c r="AZ96" s="83">
        <f>'VRN - Vedlejší rozpočtové...'!F33</f>
        <v>0</v>
      </c>
      <c r="BA96" s="83">
        <f>'VRN - Vedlejší rozpočtové...'!F34</f>
        <v>0</v>
      </c>
      <c r="BB96" s="83">
        <f>'VRN - Vedlejší rozpočtové...'!F35</f>
        <v>0</v>
      </c>
      <c r="BC96" s="83">
        <f>'VRN - Vedlejší rozpočtové...'!F36</f>
        <v>0</v>
      </c>
      <c r="BD96" s="85">
        <f>'VRN - Vedlejší rozpočtové...'!F37</f>
        <v>0</v>
      </c>
      <c r="BT96" s="81" t="s">
        <v>85</v>
      </c>
      <c r="BV96" s="81" t="s">
        <v>79</v>
      </c>
      <c r="BW96" s="81" t="s">
        <v>90</v>
      </c>
      <c r="BX96" s="81" t="s">
        <v>5</v>
      </c>
      <c r="CL96" s="81" t="s">
        <v>1</v>
      </c>
      <c r="CM96" s="81" t="s">
        <v>87</v>
      </c>
    </row>
    <row r="97" spans="2:44" s="1" customFormat="1" ht="30" customHeight="1">
      <c r="B97" s="30"/>
      <c r="AR97" s="30"/>
    </row>
    <row r="98" spans="2:44" s="1" customFormat="1" ht="6.95" customHeight="1"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30"/>
    </row>
  </sheetData>
  <sheetProtection algorithmName="SHA-512" hashValue="Kw4lwKdmRG/bPgR420pxM6OOVgOOubj9oTkXs5PhoMDv0yAeOn9SULpjs2jmy7Px349LjMRNCVHZ4Ejb1qxAuw==" saltValue="L1T694qx5QerSKfU36QnjFAShDwpupPP2T4jfCCXphb5G3wGH0sKV05Uf3Bx2no7T71ZFbHXHoi3ds91SP6+rQ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101 - Komunikace a zpe...'!C2" display="/" xr:uid="{00000000-0004-0000-0000-000000000000}"/>
    <hyperlink ref="A9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0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86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87</v>
      </c>
    </row>
    <row r="4" spans="2:46" ht="24.95" customHeight="1">
      <c r="B4" s="18"/>
      <c r="D4" s="19" t="s">
        <v>91</v>
      </c>
      <c r="L4" s="18"/>
      <c r="M4" s="86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6" t="str">
        <f>'Rekapitulace stavby'!K6</f>
        <v>Parkování v ul. Tovární, Nové Sedlo</v>
      </c>
      <c r="F7" s="217"/>
      <c r="G7" s="217"/>
      <c r="H7" s="217"/>
      <c r="L7" s="18"/>
    </row>
    <row r="8" spans="2:46" s="1" customFormat="1" ht="12" customHeight="1">
      <c r="B8" s="30"/>
      <c r="D8" s="25" t="s">
        <v>92</v>
      </c>
      <c r="L8" s="30"/>
    </row>
    <row r="9" spans="2:46" s="1" customFormat="1" ht="16.5" customHeight="1">
      <c r="B9" s="30"/>
      <c r="E9" s="197" t="s">
        <v>93</v>
      </c>
      <c r="F9" s="218"/>
      <c r="G9" s="218"/>
      <c r="H9" s="218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94</v>
      </c>
      <c r="I12" s="25" t="s">
        <v>22</v>
      </c>
      <c r="J12" s="50" t="str">
        <f>'Rekapitulace stavby'!AN8</f>
        <v>16. 10. 2025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19" t="str">
        <f>'Rekapitulace stavby'!E14</f>
        <v>Vyplň údaj</v>
      </c>
      <c r="F18" s="181"/>
      <c r="G18" s="181"/>
      <c r="H18" s="181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25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28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35</v>
      </c>
      <c r="I23" s="25" t="s">
        <v>25</v>
      </c>
      <c r="J23" s="23" t="s">
        <v>32</v>
      </c>
      <c r="L23" s="30"/>
    </row>
    <row r="24" spans="2:12" s="1" customFormat="1" ht="18" customHeight="1">
      <c r="B24" s="30"/>
      <c r="E24" s="23" t="s">
        <v>33</v>
      </c>
      <c r="I24" s="25" t="s">
        <v>28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36</v>
      </c>
      <c r="L26" s="30"/>
    </row>
    <row r="27" spans="2:12" s="7" customFormat="1" ht="16.5" customHeight="1">
      <c r="B27" s="87"/>
      <c r="E27" s="186" t="s">
        <v>1</v>
      </c>
      <c r="F27" s="186"/>
      <c r="G27" s="186"/>
      <c r="H27" s="186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37</v>
      </c>
      <c r="J30" s="64">
        <f>ROUND(J129,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39</v>
      </c>
      <c r="I32" s="33" t="s">
        <v>38</v>
      </c>
      <c r="J32" s="33" t="s">
        <v>40</v>
      </c>
      <c r="L32" s="30"/>
    </row>
    <row r="33" spans="2:12" s="1" customFormat="1" ht="14.45" customHeight="1">
      <c r="B33" s="30"/>
      <c r="D33" s="53" t="s">
        <v>41</v>
      </c>
      <c r="E33" s="25" t="s">
        <v>42</v>
      </c>
      <c r="F33" s="89">
        <f>ROUND((SUM(BE129:BE302)),  2)</f>
        <v>0</v>
      </c>
      <c r="I33" s="90">
        <v>0.21</v>
      </c>
      <c r="J33" s="89">
        <f>ROUND(((SUM(BE129:BE302))*I33),  2)</f>
        <v>0</v>
      </c>
      <c r="L33" s="30"/>
    </row>
    <row r="34" spans="2:12" s="1" customFormat="1" ht="14.45" customHeight="1">
      <c r="B34" s="30"/>
      <c r="E34" s="25" t="s">
        <v>43</v>
      </c>
      <c r="F34" s="89">
        <f>ROUND((SUM(BF129:BF302)),  2)</f>
        <v>0</v>
      </c>
      <c r="I34" s="90">
        <v>0.12</v>
      </c>
      <c r="J34" s="89">
        <f>ROUND(((SUM(BF129:BF302))*I34),  2)</f>
        <v>0</v>
      </c>
      <c r="L34" s="30"/>
    </row>
    <row r="35" spans="2:12" s="1" customFormat="1" ht="14.45" hidden="1" customHeight="1">
      <c r="B35" s="30"/>
      <c r="E35" s="25" t="s">
        <v>44</v>
      </c>
      <c r="F35" s="89">
        <f>ROUND((SUM(BG129:BG302)),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45</v>
      </c>
      <c r="F36" s="89">
        <f>ROUND((SUM(BH129:BH302)),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46</v>
      </c>
      <c r="F37" s="89">
        <f>ROUND((SUM(BI129:BI302)),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50</v>
      </c>
      <c r="E50" s="40"/>
      <c r="F50" s="40"/>
      <c r="G50" s="39" t="s">
        <v>51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52</v>
      </c>
      <c r="E61" s="32"/>
      <c r="F61" s="97" t="s">
        <v>53</v>
      </c>
      <c r="G61" s="41" t="s">
        <v>52</v>
      </c>
      <c r="H61" s="32"/>
      <c r="I61" s="32"/>
      <c r="J61" s="98" t="s">
        <v>53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54</v>
      </c>
      <c r="E65" s="40"/>
      <c r="F65" s="40"/>
      <c r="G65" s="39" t="s">
        <v>55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52</v>
      </c>
      <c r="E76" s="32"/>
      <c r="F76" s="97" t="s">
        <v>53</v>
      </c>
      <c r="G76" s="41" t="s">
        <v>52</v>
      </c>
      <c r="H76" s="32"/>
      <c r="I76" s="32"/>
      <c r="J76" s="98" t="s">
        <v>53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95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16" t="str">
        <f>E7</f>
        <v>Parkování v ul. Tovární, Nové Sedlo</v>
      </c>
      <c r="F85" s="217"/>
      <c r="G85" s="217"/>
      <c r="H85" s="217"/>
      <c r="L85" s="30"/>
    </row>
    <row r="86" spans="2:47" s="1" customFormat="1" ht="12" customHeight="1">
      <c r="B86" s="30"/>
      <c r="C86" s="25" t="s">
        <v>92</v>
      </c>
      <c r="L86" s="30"/>
    </row>
    <row r="87" spans="2:47" s="1" customFormat="1" ht="16.5" customHeight="1">
      <c r="B87" s="30"/>
      <c r="E87" s="197" t="str">
        <f>E9</f>
        <v>SO 101 - Komunikace a zpevněné plochy</v>
      </c>
      <c r="F87" s="218"/>
      <c r="G87" s="218"/>
      <c r="H87" s="218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>Nové Sedlo</v>
      </c>
      <c r="I89" s="25" t="s">
        <v>22</v>
      </c>
      <c r="J89" s="50" t="str">
        <f>IF(J12="","",J12)</f>
        <v>16. 10. 2025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24</v>
      </c>
      <c r="F91" s="23" t="str">
        <f>E15</f>
        <v>Město Nové Sedlo</v>
      </c>
      <c r="I91" s="25" t="s">
        <v>31</v>
      </c>
      <c r="J91" s="28" t="str">
        <f>E21</f>
        <v>Bc. Jakub Cingroš</v>
      </c>
      <c r="L91" s="30"/>
    </row>
    <row r="92" spans="2:47" s="1" customFormat="1" ht="15.2" customHeight="1">
      <c r="B92" s="30"/>
      <c r="C92" s="25" t="s">
        <v>29</v>
      </c>
      <c r="F92" s="23" t="str">
        <f>IF(E18="","",E18)</f>
        <v>Vyplň údaj</v>
      </c>
      <c r="I92" s="25" t="s">
        <v>35</v>
      </c>
      <c r="J92" s="28" t="str">
        <f>E24</f>
        <v>Bc. Jakub Cingroš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96</v>
      </c>
      <c r="D94" s="91"/>
      <c r="E94" s="91"/>
      <c r="F94" s="91"/>
      <c r="G94" s="91"/>
      <c r="H94" s="91"/>
      <c r="I94" s="91"/>
      <c r="J94" s="100" t="s">
        <v>97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98</v>
      </c>
      <c r="J96" s="64">
        <f>J129</f>
        <v>0</v>
      </c>
      <c r="L96" s="30"/>
      <c r="AU96" s="15" t="s">
        <v>99</v>
      </c>
    </row>
    <row r="97" spans="2:12" s="8" customFormat="1" ht="24.95" customHeight="1">
      <c r="B97" s="102"/>
      <c r="D97" s="103" t="s">
        <v>100</v>
      </c>
      <c r="E97" s="104"/>
      <c r="F97" s="104"/>
      <c r="G97" s="104"/>
      <c r="H97" s="104"/>
      <c r="I97" s="104"/>
      <c r="J97" s="105">
        <f>J130</f>
        <v>0</v>
      </c>
      <c r="L97" s="102"/>
    </row>
    <row r="98" spans="2:12" s="9" customFormat="1" ht="19.899999999999999" customHeight="1">
      <c r="B98" s="106"/>
      <c r="D98" s="107" t="s">
        <v>101</v>
      </c>
      <c r="E98" s="108"/>
      <c r="F98" s="108"/>
      <c r="G98" s="108"/>
      <c r="H98" s="108"/>
      <c r="I98" s="108"/>
      <c r="J98" s="109">
        <f>J131</f>
        <v>0</v>
      </c>
      <c r="L98" s="106"/>
    </row>
    <row r="99" spans="2:12" s="9" customFormat="1" ht="19.899999999999999" customHeight="1">
      <c r="B99" s="106"/>
      <c r="D99" s="107" t="s">
        <v>102</v>
      </c>
      <c r="E99" s="108"/>
      <c r="F99" s="108"/>
      <c r="G99" s="108"/>
      <c r="H99" s="108"/>
      <c r="I99" s="108"/>
      <c r="J99" s="109">
        <f>J184</f>
        <v>0</v>
      </c>
      <c r="L99" s="106"/>
    </row>
    <row r="100" spans="2:12" s="9" customFormat="1" ht="19.899999999999999" customHeight="1">
      <c r="B100" s="106"/>
      <c r="D100" s="107" t="s">
        <v>103</v>
      </c>
      <c r="E100" s="108"/>
      <c r="F100" s="108"/>
      <c r="G100" s="108"/>
      <c r="H100" s="108"/>
      <c r="I100" s="108"/>
      <c r="J100" s="109">
        <f>J188</f>
        <v>0</v>
      </c>
      <c r="L100" s="106"/>
    </row>
    <row r="101" spans="2:12" s="9" customFormat="1" ht="14.85" customHeight="1">
      <c r="B101" s="106"/>
      <c r="D101" s="107" t="s">
        <v>104</v>
      </c>
      <c r="E101" s="108"/>
      <c r="F101" s="108"/>
      <c r="G101" s="108"/>
      <c r="H101" s="108"/>
      <c r="I101" s="108"/>
      <c r="J101" s="109">
        <f>J191</f>
        <v>0</v>
      </c>
      <c r="L101" s="106"/>
    </row>
    <row r="102" spans="2:12" s="9" customFormat="1" ht="14.85" customHeight="1">
      <c r="B102" s="106"/>
      <c r="D102" s="107" t="s">
        <v>105</v>
      </c>
      <c r="E102" s="108"/>
      <c r="F102" s="108"/>
      <c r="G102" s="108"/>
      <c r="H102" s="108"/>
      <c r="I102" s="108"/>
      <c r="J102" s="109">
        <f>J209</f>
        <v>0</v>
      </c>
      <c r="L102" s="106"/>
    </row>
    <row r="103" spans="2:12" s="9" customFormat="1" ht="14.85" customHeight="1">
      <c r="B103" s="106"/>
      <c r="D103" s="107" t="s">
        <v>106</v>
      </c>
      <c r="E103" s="108"/>
      <c r="F103" s="108"/>
      <c r="G103" s="108"/>
      <c r="H103" s="108"/>
      <c r="I103" s="108"/>
      <c r="J103" s="109">
        <f>J214</f>
        <v>0</v>
      </c>
      <c r="L103" s="106"/>
    </row>
    <row r="104" spans="2:12" s="9" customFormat="1" ht="14.85" customHeight="1">
      <c r="B104" s="106"/>
      <c r="D104" s="107" t="s">
        <v>107</v>
      </c>
      <c r="E104" s="108"/>
      <c r="F104" s="108"/>
      <c r="G104" s="108"/>
      <c r="H104" s="108"/>
      <c r="I104" s="108"/>
      <c r="J104" s="109">
        <f>J226</f>
        <v>0</v>
      </c>
      <c r="L104" s="106"/>
    </row>
    <row r="105" spans="2:12" s="9" customFormat="1" ht="19.899999999999999" customHeight="1">
      <c r="B105" s="106"/>
      <c r="D105" s="107" t="s">
        <v>108</v>
      </c>
      <c r="E105" s="108"/>
      <c r="F105" s="108"/>
      <c r="G105" s="108"/>
      <c r="H105" s="108"/>
      <c r="I105" s="108"/>
      <c r="J105" s="109">
        <f>J235</f>
        <v>0</v>
      </c>
      <c r="L105" s="106"/>
    </row>
    <row r="106" spans="2:12" s="9" customFormat="1" ht="14.85" customHeight="1">
      <c r="B106" s="106"/>
      <c r="D106" s="107" t="s">
        <v>109</v>
      </c>
      <c r="E106" s="108"/>
      <c r="F106" s="108"/>
      <c r="G106" s="108"/>
      <c r="H106" s="108"/>
      <c r="I106" s="108"/>
      <c r="J106" s="109">
        <f>J240</f>
        <v>0</v>
      </c>
      <c r="L106" s="106"/>
    </row>
    <row r="107" spans="2:12" s="9" customFormat="1" ht="19.899999999999999" customHeight="1">
      <c r="B107" s="106"/>
      <c r="D107" s="107" t="s">
        <v>110</v>
      </c>
      <c r="E107" s="108"/>
      <c r="F107" s="108"/>
      <c r="G107" s="108"/>
      <c r="H107" s="108"/>
      <c r="I107" s="108"/>
      <c r="J107" s="109">
        <f>J259</f>
        <v>0</v>
      </c>
      <c r="L107" s="106"/>
    </row>
    <row r="108" spans="2:12" s="9" customFormat="1" ht="19.899999999999999" customHeight="1">
      <c r="B108" s="106"/>
      <c r="D108" s="107" t="s">
        <v>111</v>
      </c>
      <c r="E108" s="108"/>
      <c r="F108" s="108"/>
      <c r="G108" s="108"/>
      <c r="H108" s="108"/>
      <c r="I108" s="108"/>
      <c r="J108" s="109">
        <f>J293</f>
        <v>0</v>
      </c>
      <c r="L108" s="106"/>
    </row>
    <row r="109" spans="2:12" s="9" customFormat="1" ht="19.899999999999999" customHeight="1">
      <c r="B109" s="106"/>
      <c r="D109" s="107" t="s">
        <v>112</v>
      </c>
      <c r="E109" s="108"/>
      <c r="F109" s="108"/>
      <c r="G109" s="108"/>
      <c r="H109" s="108"/>
      <c r="I109" s="108"/>
      <c r="J109" s="109">
        <f>J301</f>
        <v>0</v>
      </c>
      <c r="L109" s="106"/>
    </row>
    <row r="110" spans="2:12" s="1" customFormat="1" ht="21.75" customHeight="1">
      <c r="B110" s="30"/>
      <c r="L110" s="30"/>
    </row>
    <row r="111" spans="2:12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30"/>
    </row>
    <row r="115" spans="2:20" s="1" customFormat="1" ht="6.95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0"/>
    </row>
    <row r="116" spans="2:20" s="1" customFormat="1" ht="24.95" customHeight="1">
      <c r="B116" s="30"/>
      <c r="C116" s="19" t="s">
        <v>113</v>
      </c>
      <c r="L116" s="30"/>
    </row>
    <row r="117" spans="2:20" s="1" customFormat="1" ht="6.95" customHeight="1">
      <c r="B117" s="30"/>
      <c r="L117" s="30"/>
    </row>
    <row r="118" spans="2:20" s="1" customFormat="1" ht="12" customHeight="1">
      <c r="B118" s="30"/>
      <c r="C118" s="25" t="s">
        <v>16</v>
      </c>
      <c r="L118" s="30"/>
    </row>
    <row r="119" spans="2:20" s="1" customFormat="1" ht="16.5" customHeight="1">
      <c r="B119" s="30"/>
      <c r="E119" s="216" t="str">
        <f>E7</f>
        <v>Parkování v ul. Tovární, Nové Sedlo</v>
      </c>
      <c r="F119" s="217"/>
      <c r="G119" s="217"/>
      <c r="H119" s="217"/>
      <c r="L119" s="30"/>
    </row>
    <row r="120" spans="2:20" s="1" customFormat="1" ht="12" customHeight="1">
      <c r="B120" s="30"/>
      <c r="C120" s="25" t="s">
        <v>92</v>
      </c>
      <c r="L120" s="30"/>
    </row>
    <row r="121" spans="2:20" s="1" customFormat="1" ht="16.5" customHeight="1">
      <c r="B121" s="30"/>
      <c r="E121" s="197" t="str">
        <f>E9</f>
        <v>SO 101 - Komunikace a zpevněné plochy</v>
      </c>
      <c r="F121" s="218"/>
      <c r="G121" s="218"/>
      <c r="H121" s="218"/>
      <c r="L121" s="30"/>
    </row>
    <row r="122" spans="2:20" s="1" customFormat="1" ht="6.95" customHeight="1">
      <c r="B122" s="30"/>
      <c r="L122" s="30"/>
    </row>
    <row r="123" spans="2:20" s="1" customFormat="1" ht="12" customHeight="1">
      <c r="B123" s="30"/>
      <c r="C123" s="25" t="s">
        <v>20</v>
      </c>
      <c r="F123" s="23" t="str">
        <f>F12</f>
        <v>Nové Sedlo</v>
      </c>
      <c r="I123" s="25" t="s">
        <v>22</v>
      </c>
      <c r="J123" s="50" t="str">
        <f>IF(J12="","",J12)</f>
        <v>16. 10. 2025</v>
      </c>
      <c r="L123" s="30"/>
    </row>
    <row r="124" spans="2:20" s="1" customFormat="1" ht="6.95" customHeight="1">
      <c r="B124" s="30"/>
      <c r="L124" s="30"/>
    </row>
    <row r="125" spans="2:20" s="1" customFormat="1" ht="15.2" customHeight="1">
      <c r="B125" s="30"/>
      <c r="C125" s="25" t="s">
        <v>24</v>
      </c>
      <c r="F125" s="23" t="str">
        <f>E15</f>
        <v>Město Nové Sedlo</v>
      </c>
      <c r="I125" s="25" t="s">
        <v>31</v>
      </c>
      <c r="J125" s="28" t="str">
        <f>E21</f>
        <v>Bc. Jakub Cingroš</v>
      </c>
      <c r="L125" s="30"/>
    </row>
    <row r="126" spans="2:20" s="1" customFormat="1" ht="15.2" customHeight="1">
      <c r="B126" s="30"/>
      <c r="C126" s="25" t="s">
        <v>29</v>
      </c>
      <c r="F126" s="23" t="str">
        <f>IF(E18="","",E18)</f>
        <v>Vyplň údaj</v>
      </c>
      <c r="I126" s="25" t="s">
        <v>35</v>
      </c>
      <c r="J126" s="28" t="str">
        <f>E24</f>
        <v>Bc. Jakub Cingroš</v>
      </c>
      <c r="L126" s="30"/>
    </row>
    <row r="127" spans="2:20" s="1" customFormat="1" ht="10.35" customHeight="1">
      <c r="B127" s="30"/>
      <c r="L127" s="30"/>
    </row>
    <row r="128" spans="2:20" s="10" customFormat="1" ht="29.25" customHeight="1">
      <c r="B128" s="110"/>
      <c r="C128" s="111" t="s">
        <v>114</v>
      </c>
      <c r="D128" s="112" t="s">
        <v>62</v>
      </c>
      <c r="E128" s="112" t="s">
        <v>58</v>
      </c>
      <c r="F128" s="112" t="s">
        <v>59</v>
      </c>
      <c r="G128" s="112" t="s">
        <v>115</v>
      </c>
      <c r="H128" s="112" t="s">
        <v>116</v>
      </c>
      <c r="I128" s="112" t="s">
        <v>117</v>
      </c>
      <c r="J128" s="112" t="s">
        <v>97</v>
      </c>
      <c r="K128" s="113" t="s">
        <v>118</v>
      </c>
      <c r="L128" s="110"/>
      <c r="M128" s="57" t="s">
        <v>1</v>
      </c>
      <c r="N128" s="58" t="s">
        <v>41</v>
      </c>
      <c r="O128" s="58" t="s">
        <v>119</v>
      </c>
      <c r="P128" s="58" t="s">
        <v>120</v>
      </c>
      <c r="Q128" s="58" t="s">
        <v>121</v>
      </c>
      <c r="R128" s="58" t="s">
        <v>122</v>
      </c>
      <c r="S128" s="58" t="s">
        <v>123</v>
      </c>
      <c r="T128" s="59" t="s">
        <v>124</v>
      </c>
    </row>
    <row r="129" spans="2:65" s="1" customFormat="1" ht="22.9" customHeight="1">
      <c r="B129" s="30"/>
      <c r="C129" s="62" t="s">
        <v>125</v>
      </c>
      <c r="J129" s="114">
        <f>BK129</f>
        <v>0</v>
      </c>
      <c r="L129" s="30"/>
      <c r="M129" s="60"/>
      <c r="N129" s="51"/>
      <c r="O129" s="51"/>
      <c r="P129" s="115">
        <f>P130</f>
        <v>0</v>
      </c>
      <c r="Q129" s="51"/>
      <c r="R129" s="115">
        <f>R130</f>
        <v>860.75716139999997</v>
      </c>
      <c r="S129" s="51"/>
      <c r="T129" s="116">
        <f>T130</f>
        <v>340.55500000000006</v>
      </c>
      <c r="AT129" s="15" t="s">
        <v>76</v>
      </c>
      <c r="AU129" s="15" t="s">
        <v>99</v>
      </c>
      <c r="BK129" s="117">
        <f>BK130</f>
        <v>0</v>
      </c>
    </row>
    <row r="130" spans="2:65" s="11" customFormat="1" ht="25.9" customHeight="1">
      <c r="B130" s="118"/>
      <c r="D130" s="119" t="s">
        <v>76</v>
      </c>
      <c r="E130" s="120" t="s">
        <v>126</v>
      </c>
      <c r="F130" s="120" t="s">
        <v>127</v>
      </c>
      <c r="I130" s="121"/>
      <c r="J130" s="122">
        <f>BK130</f>
        <v>0</v>
      </c>
      <c r="L130" s="118"/>
      <c r="M130" s="123"/>
      <c r="P130" s="124">
        <f>P131+P184+P188+P235+P259+P293+P301</f>
        <v>0</v>
      </c>
      <c r="R130" s="124">
        <f>R131+R184+R188+R235+R259+R293+R301</f>
        <v>860.75716139999997</v>
      </c>
      <c r="T130" s="125">
        <f>T131+T184+T188+T235+T259+T293+T301</f>
        <v>340.55500000000006</v>
      </c>
      <c r="AR130" s="119" t="s">
        <v>85</v>
      </c>
      <c r="AT130" s="126" t="s">
        <v>76</v>
      </c>
      <c r="AU130" s="126" t="s">
        <v>77</v>
      </c>
      <c r="AY130" s="119" t="s">
        <v>128</v>
      </c>
      <c r="BK130" s="127">
        <f>BK131+BK184+BK188+BK235+BK259+BK293+BK301</f>
        <v>0</v>
      </c>
    </row>
    <row r="131" spans="2:65" s="11" customFormat="1" ht="22.9" customHeight="1">
      <c r="B131" s="118"/>
      <c r="D131" s="119" t="s">
        <v>76</v>
      </c>
      <c r="E131" s="128" t="s">
        <v>85</v>
      </c>
      <c r="F131" s="128" t="s">
        <v>129</v>
      </c>
      <c r="I131" s="121"/>
      <c r="J131" s="129">
        <f>BK131</f>
        <v>0</v>
      </c>
      <c r="L131" s="118"/>
      <c r="M131" s="123"/>
      <c r="P131" s="124">
        <f>SUM(P132:P183)</f>
        <v>0</v>
      </c>
      <c r="R131" s="124">
        <f>SUM(R132:R183)</f>
        <v>40.1852132</v>
      </c>
      <c r="T131" s="125">
        <f>SUM(T132:T183)</f>
        <v>337.32500000000005</v>
      </c>
      <c r="AR131" s="119" t="s">
        <v>85</v>
      </c>
      <c r="AT131" s="126" t="s">
        <v>76</v>
      </c>
      <c r="AU131" s="126" t="s">
        <v>85</v>
      </c>
      <c r="AY131" s="119" t="s">
        <v>128</v>
      </c>
      <c r="BK131" s="127">
        <f>SUM(BK132:BK183)</f>
        <v>0</v>
      </c>
    </row>
    <row r="132" spans="2:65" s="1" customFormat="1" ht="24.2" customHeight="1">
      <c r="B132" s="30"/>
      <c r="C132" s="130" t="s">
        <v>85</v>
      </c>
      <c r="D132" s="130" t="s">
        <v>130</v>
      </c>
      <c r="E132" s="131" t="s">
        <v>131</v>
      </c>
      <c r="F132" s="132" t="s">
        <v>132</v>
      </c>
      <c r="G132" s="133" t="s">
        <v>133</v>
      </c>
      <c r="H132" s="134">
        <v>4</v>
      </c>
      <c r="I132" s="135"/>
      <c r="J132" s="136">
        <f t="shared" ref="J132:J145" si="0">ROUND(I132*H132,2)</f>
        <v>0</v>
      </c>
      <c r="K132" s="132" t="s">
        <v>134</v>
      </c>
      <c r="L132" s="30"/>
      <c r="M132" s="137" t="s">
        <v>1</v>
      </c>
      <c r="N132" s="138" t="s">
        <v>42</v>
      </c>
      <c r="P132" s="139">
        <f t="shared" ref="P132:P145" si="1">O132*H132</f>
        <v>0</v>
      </c>
      <c r="Q132" s="139">
        <v>0</v>
      </c>
      <c r="R132" s="139">
        <f t="shared" ref="R132:R145" si="2">Q132*H132</f>
        <v>0</v>
      </c>
      <c r="S132" s="139">
        <v>0</v>
      </c>
      <c r="T132" s="140">
        <f t="shared" ref="T132:T145" si="3">S132*H132</f>
        <v>0</v>
      </c>
      <c r="AR132" s="141" t="s">
        <v>135</v>
      </c>
      <c r="AT132" s="141" t="s">
        <v>130</v>
      </c>
      <c r="AU132" s="141" t="s">
        <v>87</v>
      </c>
      <c r="AY132" s="15" t="s">
        <v>128</v>
      </c>
      <c r="BE132" s="142">
        <f t="shared" ref="BE132:BE145" si="4">IF(N132="základní",J132,0)</f>
        <v>0</v>
      </c>
      <c r="BF132" s="142">
        <f t="shared" ref="BF132:BF145" si="5">IF(N132="snížená",J132,0)</f>
        <v>0</v>
      </c>
      <c r="BG132" s="142">
        <f t="shared" ref="BG132:BG145" si="6">IF(N132="zákl. přenesená",J132,0)</f>
        <v>0</v>
      </c>
      <c r="BH132" s="142">
        <f t="shared" ref="BH132:BH145" si="7">IF(N132="sníž. přenesená",J132,0)</f>
        <v>0</v>
      </c>
      <c r="BI132" s="142">
        <f t="shared" ref="BI132:BI145" si="8">IF(N132="nulová",J132,0)</f>
        <v>0</v>
      </c>
      <c r="BJ132" s="15" t="s">
        <v>85</v>
      </c>
      <c r="BK132" s="142">
        <f t="shared" ref="BK132:BK145" si="9">ROUND(I132*H132,2)</f>
        <v>0</v>
      </c>
      <c r="BL132" s="15" t="s">
        <v>135</v>
      </c>
      <c r="BM132" s="141" t="s">
        <v>136</v>
      </c>
    </row>
    <row r="133" spans="2:65" s="1" customFormat="1" ht="24.2" customHeight="1">
      <c r="B133" s="30"/>
      <c r="C133" s="130" t="s">
        <v>87</v>
      </c>
      <c r="D133" s="130" t="s">
        <v>130</v>
      </c>
      <c r="E133" s="131" t="s">
        <v>137</v>
      </c>
      <c r="F133" s="132" t="s">
        <v>138</v>
      </c>
      <c r="G133" s="133" t="s">
        <v>133</v>
      </c>
      <c r="H133" s="134">
        <v>3</v>
      </c>
      <c r="I133" s="135"/>
      <c r="J133" s="136">
        <f t="shared" si="0"/>
        <v>0</v>
      </c>
      <c r="K133" s="132" t="s">
        <v>134</v>
      </c>
      <c r="L133" s="30"/>
      <c r="M133" s="137" t="s">
        <v>1</v>
      </c>
      <c r="N133" s="138" t="s">
        <v>42</v>
      </c>
      <c r="P133" s="139">
        <f t="shared" si="1"/>
        <v>0</v>
      </c>
      <c r="Q133" s="139">
        <v>0</v>
      </c>
      <c r="R133" s="139">
        <f t="shared" si="2"/>
        <v>0</v>
      </c>
      <c r="S133" s="139">
        <v>0</v>
      </c>
      <c r="T133" s="140">
        <f t="shared" si="3"/>
        <v>0</v>
      </c>
      <c r="AR133" s="141" t="s">
        <v>135</v>
      </c>
      <c r="AT133" s="141" t="s">
        <v>130</v>
      </c>
      <c r="AU133" s="141" t="s">
        <v>87</v>
      </c>
      <c r="AY133" s="15" t="s">
        <v>128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5" t="s">
        <v>85</v>
      </c>
      <c r="BK133" s="142">
        <f t="shared" si="9"/>
        <v>0</v>
      </c>
      <c r="BL133" s="15" t="s">
        <v>135</v>
      </c>
      <c r="BM133" s="141" t="s">
        <v>139</v>
      </c>
    </row>
    <row r="134" spans="2:65" s="1" customFormat="1" ht="24.2" customHeight="1">
      <c r="B134" s="30"/>
      <c r="C134" s="130" t="s">
        <v>140</v>
      </c>
      <c r="D134" s="130" t="s">
        <v>130</v>
      </c>
      <c r="E134" s="131" t="s">
        <v>141</v>
      </c>
      <c r="F134" s="132" t="s">
        <v>142</v>
      </c>
      <c r="G134" s="133" t="s">
        <v>133</v>
      </c>
      <c r="H134" s="134">
        <v>6</v>
      </c>
      <c r="I134" s="135"/>
      <c r="J134" s="136">
        <f t="shared" si="0"/>
        <v>0</v>
      </c>
      <c r="K134" s="132" t="s">
        <v>134</v>
      </c>
      <c r="L134" s="30"/>
      <c r="M134" s="137" t="s">
        <v>1</v>
      </c>
      <c r="N134" s="138" t="s">
        <v>42</v>
      </c>
      <c r="P134" s="139">
        <f t="shared" si="1"/>
        <v>0</v>
      </c>
      <c r="Q134" s="139">
        <v>0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135</v>
      </c>
      <c r="AT134" s="141" t="s">
        <v>130</v>
      </c>
      <c r="AU134" s="141" t="s">
        <v>87</v>
      </c>
      <c r="AY134" s="15" t="s">
        <v>128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5" t="s">
        <v>85</v>
      </c>
      <c r="BK134" s="142">
        <f t="shared" si="9"/>
        <v>0</v>
      </c>
      <c r="BL134" s="15" t="s">
        <v>135</v>
      </c>
      <c r="BM134" s="141" t="s">
        <v>143</v>
      </c>
    </row>
    <row r="135" spans="2:65" s="1" customFormat="1" ht="21.75" customHeight="1">
      <c r="B135" s="30"/>
      <c r="C135" s="130" t="s">
        <v>135</v>
      </c>
      <c r="D135" s="130" t="s">
        <v>130</v>
      </c>
      <c r="E135" s="131" t="s">
        <v>144</v>
      </c>
      <c r="F135" s="132" t="s">
        <v>145</v>
      </c>
      <c r="G135" s="133" t="s">
        <v>133</v>
      </c>
      <c r="H135" s="134">
        <v>7</v>
      </c>
      <c r="I135" s="135"/>
      <c r="J135" s="136">
        <f t="shared" si="0"/>
        <v>0</v>
      </c>
      <c r="K135" s="132" t="s">
        <v>134</v>
      </c>
      <c r="L135" s="30"/>
      <c r="M135" s="137" t="s">
        <v>1</v>
      </c>
      <c r="N135" s="138" t="s">
        <v>42</v>
      </c>
      <c r="P135" s="139">
        <f t="shared" si="1"/>
        <v>0</v>
      </c>
      <c r="Q135" s="139">
        <v>0</v>
      </c>
      <c r="R135" s="139">
        <f t="shared" si="2"/>
        <v>0</v>
      </c>
      <c r="S135" s="139">
        <v>0</v>
      </c>
      <c r="T135" s="140">
        <f t="shared" si="3"/>
        <v>0</v>
      </c>
      <c r="AR135" s="141" t="s">
        <v>135</v>
      </c>
      <c r="AT135" s="141" t="s">
        <v>130</v>
      </c>
      <c r="AU135" s="141" t="s">
        <v>87</v>
      </c>
      <c r="AY135" s="15" t="s">
        <v>128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5" t="s">
        <v>85</v>
      </c>
      <c r="BK135" s="142">
        <f t="shared" si="9"/>
        <v>0</v>
      </c>
      <c r="BL135" s="15" t="s">
        <v>135</v>
      </c>
      <c r="BM135" s="141" t="s">
        <v>146</v>
      </c>
    </row>
    <row r="136" spans="2:65" s="1" customFormat="1" ht="21.75" customHeight="1">
      <c r="B136" s="30"/>
      <c r="C136" s="130" t="s">
        <v>147</v>
      </c>
      <c r="D136" s="130" t="s">
        <v>130</v>
      </c>
      <c r="E136" s="131" t="s">
        <v>148</v>
      </c>
      <c r="F136" s="132" t="s">
        <v>149</v>
      </c>
      <c r="G136" s="133" t="s">
        <v>133</v>
      </c>
      <c r="H136" s="134">
        <v>6</v>
      </c>
      <c r="I136" s="135"/>
      <c r="J136" s="136">
        <f t="shared" si="0"/>
        <v>0</v>
      </c>
      <c r="K136" s="132" t="s">
        <v>134</v>
      </c>
      <c r="L136" s="30"/>
      <c r="M136" s="137" t="s">
        <v>1</v>
      </c>
      <c r="N136" s="138" t="s">
        <v>42</v>
      </c>
      <c r="P136" s="139">
        <f t="shared" si="1"/>
        <v>0</v>
      </c>
      <c r="Q136" s="139">
        <v>0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135</v>
      </c>
      <c r="AT136" s="141" t="s">
        <v>130</v>
      </c>
      <c r="AU136" s="141" t="s">
        <v>87</v>
      </c>
      <c r="AY136" s="15" t="s">
        <v>128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5" t="s">
        <v>85</v>
      </c>
      <c r="BK136" s="142">
        <f t="shared" si="9"/>
        <v>0</v>
      </c>
      <c r="BL136" s="15" t="s">
        <v>135</v>
      </c>
      <c r="BM136" s="141" t="s">
        <v>150</v>
      </c>
    </row>
    <row r="137" spans="2:65" s="1" customFormat="1" ht="24.2" customHeight="1">
      <c r="B137" s="30"/>
      <c r="C137" s="130" t="s">
        <v>151</v>
      </c>
      <c r="D137" s="130" t="s">
        <v>130</v>
      </c>
      <c r="E137" s="131" t="s">
        <v>152</v>
      </c>
      <c r="F137" s="132" t="s">
        <v>153</v>
      </c>
      <c r="G137" s="133" t="s">
        <v>133</v>
      </c>
      <c r="H137" s="134">
        <v>4</v>
      </c>
      <c r="I137" s="135"/>
      <c r="J137" s="136">
        <f t="shared" si="0"/>
        <v>0</v>
      </c>
      <c r="K137" s="132" t="s">
        <v>134</v>
      </c>
      <c r="L137" s="30"/>
      <c r="M137" s="137" t="s">
        <v>1</v>
      </c>
      <c r="N137" s="138" t="s">
        <v>42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135</v>
      </c>
      <c r="AT137" s="141" t="s">
        <v>130</v>
      </c>
      <c r="AU137" s="141" t="s">
        <v>87</v>
      </c>
      <c r="AY137" s="15" t="s">
        <v>128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5" t="s">
        <v>85</v>
      </c>
      <c r="BK137" s="142">
        <f t="shared" si="9"/>
        <v>0</v>
      </c>
      <c r="BL137" s="15" t="s">
        <v>135</v>
      </c>
      <c r="BM137" s="141" t="s">
        <v>154</v>
      </c>
    </row>
    <row r="138" spans="2:65" s="1" customFormat="1" ht="24.2" customHeight="1">
      <c r="B138" s="30"/>
      <c r="C138" s="130" t="s">
        <v>155</v>
      </c>
      <c r="D138" s="130" t="s">
        <v>130</v>
      </c>
      <c r="E138" s="131" t="s">
        <v>156</v>
      </c>
      <c r="F138" s="132" t="s">
        <v>157</v>
      </c>
      <c r="G138" s="133" t="s">
        <v>133</v>
      </c>
      <c r="H138" s="134">
        <v>3</v>
      </c>
      <c r="I138" s="135"/>
      <c r="J138" s="136">
        <f t="shared" si="0"/>
        <v>0</v>
      </c>
      <c r="K138" s="132" t="s">
        <v>134</v>
      </c>
      <c r="L138" s="30"/>
      <c r="M138" s="137" t="s">
        <v>1</v>
      </c>
      <c r="N138" s="138" t="s">
        <v>42</v>
      </c>
      <c r="P138" s="139">
        <f t="shared" si="1"/>
        <v>0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135</v>
      </c>
      <c r="AT138" s="141" t="s">
        <v>130</v>
      </c>
      <c r="AU138" s="141" t="s">
        <v>87</v>
      </c>
      <c r="AY138" s="15" t="s">
        <v>128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5" t="s">
        <v>85</v>
      </c>
      <c r="BK138" s="142">
        <f t="shared" si="9"/>
        <v>0</v>
      </c>
      <c r="BL138" s="15" t="s">
        <v>135</v>
      </c>
      <c r="BM138" s="141" t="s">
        <v>158</v>
      </c>
    </row>
    <row r="139" spans="2:65" s="1" customFormat="1" ht="24.2" customHeight="1">
      <c r="B139" s="30"/>
      <c r="C139" s="130" t="s">
        <v>159</v>
      </c>
      <c r="D139" s="130" t="s">
        <v>130</v>
      </c>
      <c r="E139" s="131" t="s">
        <v>160</v>
      </c>
      <c r="F139" s="132" t="s">
        <v>161</v>
      </c>
      <c r="G139" s="133" t="s">
        <v>133</v>
      </c>
      <c r="H139" s="134">
        <v>6</v>
      </c>
      <c r="I139" s="135"/>
      <c r="J139" s="136">
        <f t="shared" si="0"/>
        <v>0</v>
      </c>
      <c r="K139" s="132" t="s">
        <v>134</v>
      </c>
      <c r="L139" s="30"/>
      <c r="M139" s="137" t="s">
        <v>1</v>
      </c>
      <c r="N139" s="138" t="s">
        <v>42</v>
      </c>
      <c r="P139" s="139">
        <f t="shared" si="1"/>
        <v>0</v>
      </c>
      <c r="Q139" s="139">
        <v>0</v>
      </c>
      <c r="R139" s="139">
        <f t="shared" si="2"/>
        <v>0</v>
      </c>
      <c r="S139" s="139">
        <v>0</v>
      </c>
      <c r="T139" s="140">
        <f t="shared" si="3"/>
        <v>0</v>
      </c>
      <c r="AR139" s="141" t="s">
        <v>135</v>
      </c>
      <c r="AT139" s="141" t="s">
        <v>130</v>
      </c>
      <c r="AU139" s="141" t="s">
        <v>87</v>
      </c>
      <c r="AY139" s="15" t="s">
        <v>128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5" t="s">
        <v>85</v>
      </c>
      <c r="BK139" s="142">
        <f t="shared" si="9"/>
        <v>0</v>
      </c>
      <c r="BL139" s="15" t="s">
        <v>135</v>
      </c>
      <c r="BM139" s="141" t="s">
        <v>162</v>
      </c>
    </row>
    <row r="140" spans="2:65" s="1" customFormat="1" ht="24.2" customHeight="1">
      <c r="B140" s="30"/>
      <c r="C140" s="130" t="s">
        <v>163</v>
      </c>
      <c r="D140" s="130" t="s">
        <v>130</v>
      </c>
      <c r="E140" s="131" t="s">
        <v>164</v>
      </c>
      <c r="F140" s="132" t="s">
        <v>165</v>
      </c>
      <c r="G140" s="133" t="s">
        <v>133</v>
      </c>
      <c r="H140" s="134">
        <v>4</v>
      </c>
      <c r="I140" s="135"/>
      <c r="J140" s="136">
        <f t="shared" si="0"/>
        <v>0</v>
      </c>
      <c r="K140" s="132" t="s">
        <v>134</v>
      </c>
      <c r="L140" s="30"/>
      <c r="M140" s="137" t="s">
        <v>1</v>
      </c>
      <c r="N140" s="138" t="s">
        <v>42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135</v>
      </c>
      <c r="AT140" s="141" t="s">
        <v>130</v>
      </c>
      <c r="AU140" s="141" t="s">
        <v>87</v>
      </c>
      <c r="AY140" s="15" t="s">
        <v>128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5" t="s">
        <v>85</v>
      </c>
      <c r="BK140" s="142">
        <f t="shared" si="9"/>
        <v>0</v>
      </c>
      <c r="BL140" s="15" t="s">
        <v>135</v>
      </c>
      <c r="BM140" s="141" t="s">
        <v>166</v>
      </c>
    </row>
    <row r="141" spans="2:65" s="1" customFormat="1" ht="24.2" customHeight="1">
      <c r="B141" s="30"/>
      <c r="C141" s="130" t="s">
        <v>167</v>
      </c>
      <c r="D141" s="130" t="s">
        <v>130</v>
      </c>
      <c r="E141" s="131" t="s">
        <v>168</v>
      </c>
      <c r="F141" s="132" t="s">
        <v>169</v>
      </c>
      <c r="G141" s="133" t="s">
        <v>133</v>
      </c>
      <c r="H141" s="134">
        <v>3</v>
      </c>
      <c r="I141" s="135"/>
      <c r="J141" s="136">
        <f t="shared" si="0"/>
        <v>0</v>
      </c>
      <c r="K141" s="132" t="s">
        <v>134</v>
      </c>
      <c r="L141" s="30"/>
      <c r="M141" s="137" t="s">
        <v>1</v>
      </c>
      <c r="N141" s="138" t="s">
        <v>42</v>
      </c>
      <c r="P141" s="139">
        <f t="shared" si="1"/>
        <v>0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135</v>
      </c>
      <c r="AT141" s="141" t="s">
        <v>130</v>
      </c>
      <c r="AU141" s="141" t="s">
        <v>87</v>
      </c>
      <c r="AY141" s="15" t="s">
        <v>128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5" t="s">
        <v>85</v>
      </c>
      <c r="BK141" s="142">
        <f t="shared" si="9"/>
        <v>0</v>
      </c>
      <c r="BL141" s="15" t="s">
        <v>135</v>
      </c>
      <c r="BM141" s="141" t="s">
        <v>170</v>
      </c>
    </row>
    <row r="142" spans="2:65" s="1" customFormat="1" ht="24.2" customHeight="1">
      <c r="B142" s="30"/>
      <c r="C142" s="130" t="s">
        <v>171</v>
      </c>
      <c r="D142" s="130" t="s">
        <v>130</v>
      </c>
      <c r="E142" s="131" t="s">
        <v>172</v>
      </c>
      <c r="F142" s="132" t="s">
        <v>173</v>
      </c>
      <c r="G142" s="133" t="s">
        <v>133</v>
      </c>
      <c r="H142" s="134">
        <v>6</v>
      </c>
      <c r="I142" s="135"/>
      <c r="J142" s="136">
        <f t="shared" si="0"/>
        <v>0</v>
      </c>
      <c r="K142" s="132" t="s">
        <v>134</v>
      </c>
      <c r="L142" s="30"/>
      <c r="M142" s="137" t="s">
        <v>1</v>
      </c>
      <c r="N142" s="138" t="s">
        <v>42</v>
      </c>
      <c r="P142" s="139">
        <f t="shared" si="1"/>
        <v>0</v>
      </c>
      <c r="Q142" s="139">
        <v>0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135</v>
      </c>
      <c r="AT142" s="141" t="s">
        <v>130</v>
      </c>
      <c r="AU142" s="141" t="s">
        <v>87</v>
      </c>
      <c r="AY142" s="15" t="s">
        <v>128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5" t="s">
        <v>85</v>
      </c>
      <c r="BK142" s="142">
        <f t="shared" si="9"/>
        <v>0</v>
      </c>
      <c r="BL142" s="15" t="s">
        <v>135</v>
      </c>
      <c r="BM142" s="141" t="s">
        <v>174</v>
      </c>
    </row>
    <row r="143" spans="2:65" s="1" customFormat="1" ht="24.2" customHeight="1">
      <c r="B143" s="30"/>
      <c r="C143" s="130" t="s">
        <v>8</v>
      </c>
      <c r="D143" s="130" t="s">
        <v>130</v>
      </c>
      <c r="E143" s="131" t="s">
        <v>175</v>
      </c>
      <c r="F143" s="132" t="s">
        <v>176</v>
      </c>
      <c r="G143" s="133" t="s">
        <v>133</v>
      </c>
      <c r="H143" s="134">
        <v>7</v>
      </c>
      <c r="I143" s="135"/>
      <c r="J143" s="136">
        <f t="shared" si="0"/>
        <v>0</v>
      </c>
      <c r="K143" s="132" t="s">
        <v>134</v>
      </c>
      <c r="L143" s="30"/>
      <c r="M143" s="137" t="s">
        <v>1</v>
      </c>
      <c r="N143" s="138" t="s">
        <v>42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135</v>
      </c>
      <c r="AT143" s="141" t="s">
        <v>130</v>
      </c>
      <c r="AU143" s="141" t="s">
        <v>87</v>
      </c>
      <c r="AY143" s="15" t="s">
        <v>128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5" t="s">
        <v>85</v>
      </c>
      <c r="BK143" s="142">
        <f t="shared" si="9"/>
        <v>0</v>
      </c>
      <c r="BL143" s="15" t="s">
        <v>135</v>
      </c>
      <c r="BM143" s="141" t="s">
        <v>177</v>
      </c>
    </row>
    <row r="144" spans="2:65" s="1" customFormat="1" ht="24.2" customHeight="1">
      <c r="B144" s="30"/>
      <c r="C144" s="130" t="s">
        <v>178</v>
      </c>
      <c r="D144" s="130" t="s">
        <v>130</v>
      </c>
      <c r="E144" s="131" t="s">
        <v>179</v>
      </c>
      <c r="F144" s="132" t="s">
        <v>180</v>
      </c>
      <c r="G144" s="133" t="s">
        <v>133</v>
      </c>
      <c r="H144" s="134">
        <v>6</v>
      </c>
      <c r="I144" s="135"/>
      <c r="J144" s="136">
        <f t="shared" si="0"/>
        <v>0</v>
      </c>
      <c r="K144" s="132" t="s">
        <v>134</v>
      </c>
      <c r="L144" s="30"/>
      <c r="M144" s="137" t="s">
        <v>1</v>
      </c>
      <c r="N144" s="138" t="s">
        <v>42</v>
      </c>
      <c r="P144" s="139">
        <f t="shared" si="1"/>
        <v>0</v>
      </c>
      <c r="Q144" s="139">
        <v>0</v>
      </c>
      <c r="R144" s="139">
        <f t="shared" si="2"/>
        <v>0</v>
      </c>
      <c r="S144" s="139">
        <v>0</v>
      </c>
      <c r="T144" s="140">
        <f t="shared" si="3"/>
        <v>0</v>
      </c>
      <c r="AR144" s="141" t="s">
        <v>135</v>
      </c>
      <c r="AT144" s="141" t="s">
        <v>130</v>
      </c>
      <c r="AU144" s="141" t="s">
        <v>87</v>
      </c>
      <c r="AY144" s="15" t="s">
        <v>128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5" t="s">
        <v>85</v>
      </c>
      <c r="BK144" s="142">
        <f t="shared" si="9"/>
        <v>0</v>
      </c>
      <c r="BL144" s="15" t="s">
        <v>135</v>
      </c>
      <c r="BM144" s="141" t="s">
        <v>181</v>
      </c>
    </row>
    <row r="145" spans="2:65" s="1" customFormat="1" ht="24.2" customHeight="1">
      <c r="B145" s="30"/>
      <c r="C145" s="130" t="s">
        <v>182</v>
      </c>
      <c r="D145" s="130" t="s">
        <v>130</v>
      </c>
      <c r="E145" s="131" t="s">
        <v>183</v>
      </c>
      <c r="F145" s="132" t="s">
        <v>184</v>
      </c>
      <c r="G145" s="133" t="s">
        <v>185</v>
      </c>
      <c r="H145" s="134">
        <v>57</v>
      </c>
      <c r="I145" s="135"/>
      <c r="J145" s="136">
        <f t="shared" si="0"/>
        <v>0</v>
      </c>
      <c r="K145" s="132" t="s">
        <v>134</v>
      </c>
      <c r="L145" s="30"/>
      <c r="M145" s="137" t="s">
        <v>1</v>
      </c>
      <c r="N145" s="138" t="s">
        <v>42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0.29499999999999998</v>
      </c>
      <c r="T145" s="140">
        <f t="shared" si="3"/>
        <v>16.814999999999998</v>
      </c>
      <c r="AR145" s="141" t="s">
        <v>135</v>
      </c>
      <c r="AT145" s="141" t="s">
        <v>130</v>
      </c>
      <c r="AU145" s="141" t="s">
        <v>87</v>
      </c>
      <c r="AY145" s="15" t="s">
        <v>128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5" t="s">
        <v>85</v>
      </c>
      <c r="BK145" s="142">
        <f t="shared" si="9"/>
        <v>0</v>
      </c>
      <c r="BL145" s="15" t="s">
        <v>135</v>
      </c>
      <c r="BM145" s="141" t="s">
        <v>186</v>
      </c>
    </row>
    <row r="146" spans="2:65" s="1" customFormat="1" ht="19.5">
      <c r="B146" s="30"/>
      <c r="D146" s="143" t="s">
        <v>187</v>
      </c>
      <c r="F146" s="144" t="s">
        <v>188</v>
      </c>
      <c r="I146" s="145"/>
      <c r="L146" s="30"/>
      <c r="M146" s="146"/>
      <c r="T146" s="54"/>
      <c r="AT146" s="15" t="s">
        <v>187</v>
      </c>
      <c r="AU146" s="15" t="s">
        <v>87</v>
      </c>
    </row>
    <row r="147" spans="2:65" s="1" customFormat="1" ht="24.2" customHeight="1">
      <c r="B147" s="30"/>
      <c r="C147" s="130" t="s">
        <v>189</v>
      </c>
      <c r="D147" s="130" t="s">
        <v>130</v>
      </c>
      <c r="E147" s="131" t="s">
        <v>190</v>
      </c>
      <c r="F147" s="132" t="s">
        <v>191</v>
      </c>
      <c r="G147" s="133" t="s">
        <v>185</v>
      </c>
      <c r="H147" s="134">
        <v>117</v>
      </c>
      <c r="I147" s="135"/>
      <c r="J147" s="136">
        <f>ROUND(I147*H147,2)</f>
        <v>0</v>
      </c>
      <c r="K147" s="132" t="s">
        <v>134</v>
      </c>
      <c r="L147" s="30"/>
      <c r="M147" s="137" t="s">
        <v>1</v>
      </c>
      <c r="N147" s="138" t="s">
        <v>42</v>
      </c>
      <c r="P147" s="139">
        <f>O147*H147</f>
        <v>0</v>
      </c>
      <c r="Q147" s="139">
        <v>0</v>
      </c>
      <c r="R147" s="139">
        <f>Q147*H147</f>
        <v>0</v>
      </c>
      <c r="S147" s="139">
        <v>0.26</v>
      </c>
      <c r="T147" s="140">
        <f>S147*H147</f>
        <v>30.42</v>
      </c>
      <c r="AR147" s="141" t="s">
        <v>135</v>
      </c>
      <c r="AT147" s="141" t="s">
        <v>130</v>
      </c>
      <c r="AU147" s="141" t="s">
        <v>87</v>
      </c>
      <c r="AY147" s="15" t="s">
        <v>128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5" t="s">
        <v>85</v>
      </c>
      <c r="BK147" s="142">
        <f>ROUND(I147*H147,2)</f>
        <v>0</v>
      </c>
      <c r="BL147" s="15" t="s">
        <v>135</v>
      </c>
      <c r="BM147" s="141" t="s">
        <v>192</v>
      </c>
    </row>
    <row r="148" spans="2:65" s="1" customFormat="1" ht="19.5">
      <c r="B148" s="30"/>
      <c r="D148" s="143" t="s">
        <v>187</v>
      </c>
      <c r="F148" s="144" t="s">
        <v>193</v>
      </c>
      <c r="I148" s="145"/>
      <c r="L148" s="30"/>
      <c r="M148" s="146"/>
      <c r="T148" s="54"/>
      <c r="AT148" s="15" t="s">
        <v>187</v>
      </c>
      <c r="AU148" s="15" t="s">
        <v>87</v>
      </c>
    </row>
    <row r="149" spans="2:65" s="1" customFormat="1" ht="33" customHeight="1">
      <c r="B149" s="30"/>
      <c r="C149" s="130" t="s">
        <v>194</v>
      </c>
      <c r="D149" s="130" t="s">
        <v>130</v>
      </c>
      <c r="E149" s="131" t="s">
        <v>195</v>
      </c>
      <c r="F149" s="132" t="s">
        <v>196</v>
      </c>
      <c r="G149" s="133" t="s">
        <v>185</v>
      </c>
      <c r="H149" s="134">
        <v>182</v>
      </c>
      <c r="I149" s="135"/>
      <c r="J149" s="136">
        <f>ROUND(I149*H149,2)</f>
        <v>0</v>
      </c>
      <c r="K149" s="132" t="s">
        <v>134</v>
      </c>
      <c r="L149" s="30"/>
      <c r="M149" s="137" t="s">
        <v>1</v>
      </c>
      <c r="N149" s="138" t="s">
        <v>42</v>
      </c>
      <c r="P149" s="139">
        <f>O149*H149</f>
        <v>0</v>
      </c>
      <c r="Q149" s="139">
        <v>0</v>
      </c>
      <c r="R149" s="139">
        <f>Q149*H149</f>
        <v>0</v>
      </c>
      <c r="S149" s="139">
        <v>0.28999999999999998</v>
      </c>
      <c r="T149" s="140">
        <f>S149*H149</f>
        <v>52.779999999999994</v>
      </c>
      <c r="AR149" s="141" t="s">
        <v>135</v>
      </c>
      <c r="AT149" s="141" t="s">
        <v>130</v>
      </c>
      <c r="AU149" s="141" t="s">
        <v>87</v>
      </c>
      <c r="AY149" s="15" t="s">
        <v>128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5" t="s">
        <v>85</v>
      </c>
      <c r="BK149" s="142">
        <f>ROUND(I149*H149,2)</f>
        <v>0</v>
      </c>
      <c r="BL149" s="15" t="s">
        <v>135</v>
      </c>
      <c r="BM149" s="141" t="s">
        <v>197</v>
      </c>
    </row>
    <row r="150" spans="2:65" s="12" customFormat="1" ht="11.25">
      <c r="B150" s="147"/>
      <c r="D150" s="143" t="s">
        <v>198</v>
      </c>
      <c r="E150" s="148" t="s">
        <v>1</v>
      </c>
      <c r="F150" s="149" t="s">
        <v>199</v>
      </c>
      <c r="H150" s="150">
        <v>182</v>
      </c>
      <c r="I150" s="151"/>
      <c r="L150" s="147"/>
      <c r="M150" s="152"/>
      <c r="T150" s="153"/>
      <c r="AT150" s="148" t="s">
        <v>198</v>
      </c>
      <c r="AU150" s="148" t="s">
        <v>87</v>
      </c>
      <c r="AV150" s="12" t="s">
        <v>87</v>
      </c>
      <c r="AW150" s="12" t="s">
        <v>34</v>
      </c>
      <c r="AX150" s="12" t="s">
        <v>77</v>
      </c>
      <c r="AY150" s="148" t="s">
        <v>128</v>
      </c>
    </row>
    <row r="151" spans="2:65" s="13" customFormat="1" ht="11.25">
      <c r="B151" s="154"/>
      <c r="D151" s="143" t="s">
        <v>198</v>
      </c>
      <c r="E151" s="155" t="s">
        <v>1</v>
      </c>
      <c r="F151" s="156" t="s">
        <v>200</v>
      </c>
      <c r="H151" s="157">
        <v>182</v>
      </c>
      <c r="I151" s="158"/>
      <c r="L151" s="154"/>
      <c r="M151" s="159"/>
      <c r="T151" s="160"/>
      <c r="AT151" s="155" t="s">
        <v>198</v>
      </c>
      <c r="AU151" s="155" t="s">
        <v>87</v>
      </c>
      <c r="AV151" s="13" t="s">
        <v>135</v>
      </c>
      <c r="AW151" s="13" t="s">
        <v>34</v>
      </c>
      <c r="AX151" s="13" t="s">
        <v>85</v>
      </c>
      <c r="AY151" s="155" t="s">
        <v>128</v>
      </c>
    </row>
    <row r="152" spans="2:65" s="1" customFormat="1" ht="24.2" customHeight="1">
      <c r="B152" s="30"/>
      <c r="C152" s="130" t="s">
        <v>201</v>
      </c>
      <c r="D152" s="130" t="s">
        <v>130</v>
      </c>
      <c r="E152" s="131" t="s">
        <v>202</v>
      </c>
      <c r="F152" s="132" t="s">
        <v>203</v>
      </c>
      <c r="G152" s="133" t="s">
        <v>185</v>
      </c>
      <c r="H152" s="134">
        <v>760</v>
      </c>
      <c r="I152" s="135"/>
      <c r="J152" s="136">
        <f t="shared" ref="J152:J157" si="10">ROUND(I152*H152,2)</f>
        <v>0</v>
      </c>
      <c r="K152" s="132" t="s">
        <v>134</v>
      </c>
      <c r="L152" s="30"/>
      <c r="M152" s="137" t="s">
        <v>1</v>
      </c>
      <c r="N152" s="138" t="s">
        <v>42</v>
      </c>
      <c r="P152" s="139">
        <f t="shared" ref="P152:P157" si="11">O152*H152</f>
        <v>0</v>
      </c>
      <c r="Q152" s="139">
        <v>2.8569999999999999E-5</v>
      </c>
      <c r="R152" s="139">
        <f t="shared" ref="R152:R157" si="12">Q152*H152</f>
        <v>2.1713199999999998E-2</v>
      </c>
      <c r="S152" s="139">
        <v>0.23</v>
      </c>
      <c r="T152" s="140">
        <f t="shared" ref="T152:T157" si="13">S152*H152</f>
        <v>174.8</v>
      </c>
      <c r="AR152" s="141" t="s">
        <v>135</v>
      </c>
      <c r="AT152" s="141" t="s">
        <v>130</v>
      </c>
      <c r="AU152" s="141" t="s">
        <v>87</v>
      </c>
      <c r="AY152" s="15" t="s">
        <v>128</v>
      </c>
      <c r="BE152" s="142">
        <f t="shared" ref="BE152:BE157" si="14">IF(N152="základní",J152,0)</f>
        <v>0</v>
      </c>
      <c r="BF152" s="142">
        <f t="shared" ref="BF152:BF157" si="15">IF(N152="snížená",J152,0)</f>
        <v>0</v>
      </c>
      <c r="BG152" s="142">
        <f t="shared" ref="BG152:BG157" si="16">IF(N152="zákl. přenesená",J152,0)</f>
        <v>0</v>
      </c>
      <c r="BH152" s="142">
        <f t="shared" ref="BH152:BH157" si="17">IF(N152="sníž. přenesená",J152,0)</f>
        <v>0</v>
      </c>
      <c r="BI152" s="142">
        <f t="shared" ref="BI152:BI157" si="18">IF(N152="nulová",J152,0)</f>
        <v>0</v>
      </c>
      <c r="BJ152" s="15" t="s">
        <v>85</v>
      </c>
      <c r="BK152" s="142">
        <f t="shared" ref="BK152:BK157" si="19">ROUND(I152*H152,2)</f>
        <v>0</v>
      </c>
      <c r="BL152" s="15" t="s">
        <v>135</v>
      </c>
      <c r="BM152" s="141" t="s">
        <v>204</v>
      </c>
    </row>
    <row r="153" spans="2:65" s="1" customFormat="1" ht="16.5" customHeight="1">
      <c r="B153" s="30"/>
      <c r="C153" s="130" t="s">
        <v>205</v>
      </c>
      <c r="D153" s="130" t="s">
        <v>130</v>
      </c>
      <c r="E153" s="131" t="s">
        <v>206</v>
      </c>
      <c r="F153" s="132" t="s">
        <v>207</v>
      </c>
      <c r="G153" s="133" t="s">
        <v>208</v>
      </c>
      <c r="H153" s="134">
        <v>302</v>
      </c>
      <c r="I153" s="135"/>
      <c r="J153" s="136">
        <f t="shared" si="10"/>
        <v>0</v>
      </c>
      <c r="K153" s="132" t="s">
        <v>134</v>
      </c>
      <c r="L153" s="30"/>
      <c r="M153" s="137" t="s">
        <v>1</v>
      </c>
      <c r="N153" s="138" t="s">
        <v>42</v>
      </c>
      <c r="P153" s="139">
        <f t="shared" si="11"/>
        <v>0</v>
      </c>
      <c r="Q153" s="139">
        <v>0</v>
      </c>
      <c r="R153" s="139">
        <f t="shared" si="12"/>
        <v>0</v>
      </c>
      <c r="S153" s="139">
        <v>0.20499999999999999</v>
      </c>
      <c r="T153" s="140">
        <f t="shared" si="13"/>
        <v>61.91</v>
      </c>
      <c r="AR153" s="141" t="s">
        <v>135</v>
      </c>
      <c r="AT153" s="141" t="s">
        <v>130</v>
      </c>
      <c r="AU153" s="141" t="s">
        <v>87</v>
      </c>
      <c r="AY153" s="15" t="s">
        <v>128</v>
      </c>
      <c r="BE153" s="142">
        <f t="shared" si="14"/>
        <v>0</v>
      </c>
      <c r="BF153" s="142">
        <f t="shared" si="15"/>
        <v>0</v>
      </c>
      <c r="BG153" s="142">
        <f t="shared" si="16"/>
        <v>0</v>
      </c>
      <c r="BH153" s="142">
        <f t="shared" si="17"/>
        <v>0</v>
      </c>
      <c r="BI153" s="142">
        <f t="shared" si="18"/>
        <v>0</v>
      </c>
      <c r="BJ153" s="15" t="s">
        <v>85</v>
      </c>
      <c r="BK153" s="142">
        <f t="shared" si="19"/>
        <v>0</v>
      </c>
      <c r="BL153" s="15" t="s">
        <v>135</v>
      </c>
      <c r="BM153" s="141" t="s">
        <v>209</v>
      </c>
    </row>
    <row r="154" spans="2:65" s="1" customFormat="1" ht="16.5" customHeight="1">
      <c r="B154" s="30"/>
      <c r="C154" s="130" t="s">
        <v>210</v>
      </c>
      <c r="D154" s="130" t="s">
        <v>130</v>
      </c>
      <c r="E154" s="131" t="s">
        <v>211</v>
      </c>
      <c r="F154" s="132" t="s">
        <v>212</v>
      </c>
      <c r="G154" s="133" t="s">
        <v>208</v>
      </c>
      <c r="H154" s="134">
        <v>15</v>
      </c>
      <c r="I154" s="135"/>
      <c r="J154" s="136">
        <f t="shared" si="10"/>
        <v>0</v>
      </c>
      <c r="K154" s="132" t="s">
        <v>134</v>
      </c>
      <c r="L154" s="30"/>
      <c r="M154" s="137" t="s">
        <v>1</v>
      </c>
      <c r="N154" s="138" t="s">
        <v>42</v>
      </c>
      <c r="P154" s="139">
        <f t="shared" si="11"/>
        <v>0</v>
      </c>
      <c r="Q154" s="139">
        <v>0</v>
      </c>
      <c r="R154" s="139">
        <f t="shared" si="12"/>
        <v>0</v>
      </c>
      <c r="S154" s="139">
        <v>0.04</v>
      </c>
      <c r="T154" s="140">
        <f t="shared" si="13"/>
        <v>0.6</v>
      </c>
      <c r="AR154" s="141" t="s">
        <v>135</v>
      </c>
      <c r="AT154" s="141" t="s">
        <v>130</v>
      </c>
      <c r="AU154" s="141" t="s">
        <v>87</v>
      </c>
      <c r="AY154" s="15" t="s">
        <v>128</v>
      </c>
      <c r="BE154" s="142">
        <f t="shared" si="14"/>
        <v>0</v>
      </c>
      <c r="BF154" s="142">
        <f t="shared" si="15"/>
        <v>0</v>
      </c>
      <c r="BG154" s="142">
        <f t="shared" si="16"/>
        <v>0</v>
      </c>
      <c r="BH154" s="142">
        <f t="shared" si="17"/>
        <v>0</v>
      </c>
      <c r="BI154" s="142">
        <f t="shared" si="18"/>
        <v>0</v>
      </c>
      <c r="BJ154" s="15" t="s">
        <v>85</v>
      </c>
      <c r="BK154" s="142">
        <f t="shared" si="19"/>
        <v>0</v>
      </c>
      <c r="BL154" s="15" t="s">
        <v>135</v>
      </c>
      <c r="BM154" s="141" t="s">
        <v>213</v>
      </c>
    </row>
    <row r="155" spans="2:65" s="1" customFormat="1" ht="24.2" customHeight="1">
      <c r="B155" s="30"/>
      <c r="C155" s="130" t="s">
        <v>214</v>
      </c>
      <c r="D155" s="130" t="s">
        <v>130</v>
      </c>
      <c r="E155" s="131" t="s">
        <v>215</v>
      </c>
      <c r="F155" s="132" t="s">
        <v>216</v>
      </c>
      <c r="G155" s="133" t="s">
        <v>185</v>
      </c>
      <c r="H155" s="134">
        <v>640</v>
      </c>
      <c r="I155" s="135"/>
      <c r="J155" s="136">
        <f t="shared" si="10"/>
        <v>0</v>
      </c>
      <c r="K155" s="132" t="s">
        <v>134</v>
      </c>
      <c r="L155" s="30"/>
      <c r="M155" s="137" t="s">
        <v>1</v>
      </c>
      <c r="N155" s="138" t="s">
        <v>42</v>
      </c>
      <c r="P155" s="139">
        <f t="shared" si="11"/>
        <v>0</v>
      </c>
      <c r="Q155" s="139">
        <v>0</v>
      </c>
      <c r="R155" s="139">
        <f t="shared" si="12"/>
        <v>0</v>
      </c>
      <c r="S155" s="139">
        <v>0</v>
      </c>
      <c r="T155" s="140">
        <f t="shared" si="13"/>
        <v>0</v>
      </c>
      <c r="AR155" s="141" t="s">
        <v>135</v>
      </c>
      <c r="AT155" s="141" t="s">
        <v>130</v>
      </c>
      <c r="AU155" s="141" t="s">
        <v>87</v>
      </c>
      <c r="AY155" s="15" t="s">
        <v>128</v>
      </c>
      <c r="BE155" s="142">
        <f t="shared" si="14"/>
        <v>0</v>
      </c>
      <c r="BF155" s="142">
        <f t="shared" si="15"/>
        <v>0</v>
      </c>
      <c r="BG155" s="142">
        <f t="shared" si="16"/>
        <v>0</v>
      </c>
      <c r="BH155" s="142">
        <f t="shared" si="17"/>
        <v>0</v>
      </c>
      <c r="BI155" s="142">
        <f t="shared" si="18"/>
        <v>0</v>
      </c>
      <c r="BJ155" s="15" t="s">
        <v>85</v>
      </c>
      <c r="BK155" s="142">
        <f t="shared" si="19"/>
        <v>0</v>
      </c>
      <c r="BL155" s="15" t="s">
        <v>135</v>
      </c>
      <c r="BM155" s="141" t="s">
        <v>217</v>
      </c>
    </row>
    <row r="156" spans="2:65" s="1" customFormat="1" ht="37.9" customHeight="1">
      <c r="B156" s="30"/>
      <c r="C156" s="130" t="s">
        <v>7</v>
      </c>
      <c r="D156" s="130" t="s">
        <v>130</v>
      </c>
      <c r="E156" s="131" t="s">
        <v>218</v>
      </c>
      <c r="F156" s="132" t="s">
        <v>219</v>
      </c>
      <c r="G156" s="133" t="s">
        <v>220</v>
      </c>
      <c r="H156" s="134">
        <v>270</v>
      </c>
      <c r="I156" s="135"/>
      <c r="J156" s="136">
        <f t="shared" si="10"/>
        <v>0</v>
      </c>
      <c r="K156" s="132" t="s">
        <v>134</v>
      </c>
      <c r="L156" s="30"/>
      <c r="M156" s="137" t="s">
        <v>1</v>
      </c>
      <c r="N156" s="138" t="s">
        <v>42</v>
      </c>
      <c r="P156" s="139">
        <f t="shared" si="11"/>
        <v>0</v>
      </c>
      <c r="Q156" s="139">
        <v>0</v>
      </c>
      <c r="R156" s="139">
        <f t="shared" si="12"/>
        <v>0</v>
      </c>
      <c r="S156" s="139">
        <v>0</v>
      </c>
      <c r="T156" s="140">
        <f t="shared" si="13"/>
        <v>0</v>
      </c>
      <c r="AR156" s="141" t="s">
        <v>135</v>
      </c>
      <c r="AT156" s="141" t="s">
        <v>130</v>
      </c>
      <c r="AU156" s="141" t="s">
        <v>87</v>
      </c>
      <c r="AY156" s="15" t="s">
        <v>128</v>
      </c>
      <c r="BE156" s="142">
        <f t="shared" si="14"/>
        <v>0</v>
      </c>
      <c r="BF156" s="142">
        <f t="shared" si="15"/>
        <v>0</v>
      </c>
      <c r="BG156" s="142">
        <f t="shared" si="16"/>
        <v>0</v>
      </c>
      <c r="BH156" s="142">
        <f t="shared" si="17"/>
        <v>0</v>
      </c>
      <c r="BI156" s="142">
        <f t="shared" si="18"/>
        <v>0</v>
      </c>
      <c r="BJ156" s="15" t="s">
        <v>85</v>
      </c>
      <c r="BK156" s="142">
        <f t="shared" si="19"/>
        <v>0</v>
      </c>
      <c r="BL156" s="15" t="s">
        <v>135</v>
      </c>
      <c r="BM156" s="141" t="s">
        <v>221</v>
      </c>
    </row>
    <row r="157" spans="2:65" s="1" customFormat="1" ht="33" customHeight="1">
      <c r="B157" s="30"/>
      <c r="C157" s="130" t="s">
        <v>222</v>
      </c>
      <c r="D157" s="130" t="s">
        <v>130</v>
      </c>
      <c r="E157" s="131" t="s">
        <v>223</v>
      </c>
      <c r="F157" s="132" t="s">
        <v>224</v>
      </c>
      <c r="G157" s="133" t="s">
        <v>220</v>
      </c>
      <c r="H157" s="134">
        <v>1.5</v>
      </c>
      <c r="I157" s="135"/>
      <c r="J157" s="136">
        <f t="shared" si="10"/>
        <v>0</v>
      </c>
      <c r="K157" s="132" t="s">
        <v>134</v>
      </c>
      <c r="L157" s="30"/>
      <c r="M157" s="137" t="s">
        <v>1</v>
      </c>
      <c r="N157" s="138" t="s">
        <v>42</v>
      </c>
      <c r="P157" s="139">
        <f t="shared" si="11"/>
        <v>0</v>
      </c>
      <c r="Q157" s="139">
        <v>0</v>
      </c>
      <c r="R157" s="139">
        <f t="shared" si="12"/>
        <v>0</v>
      </c>
      <c r="S157" s="139">
        <v>0</v>
      </c>
      <c r="T157" s="140">
        <f t="shared" si="13"/>
        <v>0</v>
      </c>
      <c r="AR157" s="141" t="s">
        <v>135</v>
      </c>
      <c r="AT157" s="141" t="s">
        <v>130</v>
      </c>
      <c r="AU157" s="141" t="s">
        <v>87</v>
      </c>
      <c r="AY157" s="15" t="s">
        <v>128</v>
      </c>
      <c r="BE157" s="142">
        <f t="shared" si="14"/>
        <v>0</v>
      </c>
      <c r="BF157" s="142">
        <f t="shared" si="15"/>
        <v>0</v>
      </c>
      <c r="BG157" s="142">
        <f t="shared" si="16"/>
        <v>0</v>
      </c>
      <c r="BH157" s="142">
        <f t="shared" si="17"/>
        <v>0</v>
      </c>
      <c r="BI157" s="142">
        <f t="shared" si="18"/>
        <v>0</v>
      </c>
      <c r="BJ157" s="15" t="s">
        <v>85</v>
      </c>
      <c r="BK157" s="142">
        <f t="shared" si="19"/>
        <v>0</v>
      </c>
      <c r="BL157" s="15" t="s">
        <v>135</v>
      </c>
      <c r="BM157" s="141" t="s">
        <v>225</v>
      </c>
    </row>
    <row r="158" spans="2:65" s="1" customFormat="1" ht="19.5">
      <c r="B158" s="30"/>
      <c r="D158" s="143" t="s">
        <v>187</v>
      </c>
      <c r="F158" s="144" t="s">
        <v>226</v>
      </c>
      <c r="I158" s="145"/>
      <c r="L158" s="30"/>
      <c r="M158" s="146"/>
      <c r="T158" s="54"/>
      <c r="AT158" s="15" t="s">
        <v>187</v>
      </c>
      <c r="AU158" s="15" t="s">
        <v>87</v>
      </c>
    </row>
    <row r="159" spans="2:65" s="1" customFormat="1" ht="24.2" customHeight="1">
      <c r="B159" s="30"/>
      <c r="C159" s="130" t="s">
        <v>227</v>
      </c>
      <c r="D159" s="130" t="s">
        <v>130</v>
      </c>
      <c r="E159" s="131" t="s">
        <v>228</v>
      </c>
      <c r="F159" s="132" t="s">
        <v>229</v>
      </c>
      <c r="G159" s="133" t="s">
        <v>220</v>
      </c>
      <c r="H159" s="134">
        <v>1.5</v>
      </c>
      <c r="I159" s="135"/>
      <c r="J159" s="136">
        <f>ROUND(I159*H159,2)</f>
        <v>0</v>
      </c>
      <c r="K159" s="132" t="s">
        <v>134</v>
      </c>
      <c r="L159" s="30"/>
      <c r="M159" s="137" t="s">
        <v>1</v>
      </c>
      <c r="N159" s="138" t="s">
        <v>42</v>
      </c>
      <c r="P159" s="139">
        <f>O159*H159</f>
        <v>0</v>
      </c>
      <c r="Q159" s="139">
        <v>0</v>
      </c>
      <c r="R159" s="139">
        <f>Q159*H159</f>
        <v>0</v>
      </c>
      <c r="S159" s="139">
        <v>0</v>
      </c>
      <c r="T159" s="140">
        <f>S159*H159</f>
        <v>0</v>
      </c>
      <c r="AR159" s="141" t="s">
        <v>135</v>
      </c>
      <c r="AT159" s="141" t="s">
        <v>130</v>
      </c>
      <c r="AU159" s="141" t="s">
        <v>87</v>
      </c>
      <c r="AY159" s="15" t="s">
        <v>128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5" t="s">
        <v>85</v>
      </c>
      <c r="BK159" s="142">
        <f>ROUND(I159*H159,2)</f>
        <v>0</v>
      </c>
      <c r="BL159" s="15" t="s">
        <v>135</v>
      </c>
      <c r="BM159" s="141" t="s">
        <v>230</v>
      </c>
    </row>
    <row r="160" spans="2:65" s="1" customFormat="1" ht="19.5">
      <c r="B160" s="30"/>
      <c r="D160" s="143" t="s">
        <v>187</v>
      </c>
      <c r="F160" s="144" t="s">
        <v>226</v>
      </c>
      <c r="I160" s="145"/>
      <c r="L160" s="30"/>
      <c r="M160" s="146"/>
      <c r="T160" s="54"/>
      <c r="AT160" s="15" t="s">
        <v>187</v>
      </c>
      <c r="AU160" s="15" t="s">
        <v>87</v>
      </c>
    </row>
    <row r="161" spans="2:65" s="1" customFormat="1" ht="37.9" customHeight="1">
      <c r="B161" s="30"/>
      <c r="C161" s="130" t="s">
        <v>231</v>
      </c>
      <c r="D161" s="130" t="s">
        <v>130</v>
      </c>
      <c r="E161" s="131" t="s">
        <v>232</v>
      </c>
      <c r="F161" s="132" t="s">
        <v>233</v>
      </c>
      <c r="G161" s="133" t="s">
        <v>220</v>
      </c>
      <c r="H161" s="134">
        <v>334</v>
      </c>
      <c r="I161" s="135"/>
      <c r="J161" s="136">
        <f>ROUND(I161*H161,2)</f>
        <v>0</v>
      </c>
      <c r="K161" s="132" t="s">
        <v>134</v>
      </c>
      <c r="L161" s="30"/>
      <c r="M161" s="137" t="s">
        <v>1</v>
      </c>
      <c r="N161" s="138" t="s">
        <v>42</v>
      </c>
      <c r="P161" s="139">
        <f>O161*H161</f>
        <v>0</v>
      </c>
      <c r="Q161" s="139">
        <v>0</v>
      </c>
      <c r="R161" s="139">
        <f>Q161*H161</f>
        <v>0</v>
      </c>
      <c r="S161" s="139">
        <v>0</v>
      </c>
      <c r="T161" s="140">
        <f>S161*H161</f>
        <v>0</v>
      </c>
      <c r="AR161" s="141" t="s">
        <v>135</v>
      </c>
      <c r="AT161" s="141" t="s">
        <v>130</v>
      </c>
      <c r="AU161" s="141" t="s">
        <v>87</v>
      </c>
      <c r="AY161" s="15" t="s">
        <v>128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5" t="s">
        <v>85</v>
      </c>
      <c r="BK161" s="142">
        <f>ROUND(I161*H161,2)</f>
        <v>0</v>
      </c>
      <c r="BL161" s="15" t="s">
        <v>135</v>
      </c>
      <c r="BM161" s="141" t="s">
        <v>234</v>
      </c>
    </row>
    <row r="162" spans="2:65" s="12" customFormat="1" ht="11.25">
      <c r="B162" s="147"/>
      <c r="D162" s="143" t="s">
        <v>198</v>
      </c>
      <c r="E162" s="148" t="s">
        <v>1</v>
      </c>
      <c r="F162" s="149" t="s">
        <v>235</v>
      </c>
      <c r="H162" s="150">
        <v>334</v>
      </c>
      <c r="I162" s="151"/>
      <c r="L162" s="147"/>
      <c r="M162" s="152"/>
      <c r="T162" s="153"/>
      <c r="AT162" s="148" t="s">
        <v>198</v>
      </c>
      <c r="AU162" s="148" t="s">
        <v>87</v>
      </c>
      <c r="AV162" s="12" t="s">
        <v>87</v>
      </c>
      <c r="AW162" s="12" t="s">
        <v>34</v>
      </c>
      <c r="AX162" s="12" t="s">
        <v>85</v>
      </c>
      <c r="AY162" s="148" t="s">
        <v>128</v>
      </c>
    </row>
    <row r="163" spans="2:65" s="1" customFormat="1" ht="37.9" customHeight="1">
      <c r="B163" s="30"/>
      <c r="C163" s="130" t="s">
        <v>236</v>
      </c>
      <c r="D163" s="130" t="s">
        <v>130</v>
      </c>
      <c r="E163" s="131" t="s">
        <v>237</v>
      </c>
      <c r="F163" s="132" t="s">
        <v>238</v>
      </c>
      <c r="G163" s="133" t="s">
        <v>220</v>
      </c>
      <c r="H163" s="134">
        <v>2004</v>
      </c>
      <c r="I163" s="135"/>
      <c r="J163" s="136">
        <f>ROUND(I163*H163,2)</f>
        <v>0</v>
      </c>
      <c r="K163" s="132" t="s">
        <v>134</v>
      </c>
      <c r="L163" s="30"/>
      <c r="M163" s="137" t="s">
        <v>1</v>
      </c>
      <c r="N163" s="138" t="s">
        <v>42</v>
      </c>
      <c r="P163" s="139">
        <f>O163*H163</f>
        <v>0</v>
      </c>
      <c r="Q163" s="139">
        <v>0</v>
      </c>
      <c r="R163" s="139">
        <f>Q163*H163</f>
        <v>0</v>
      </c>
      <c r="S163" s="139">
        <v>0</v>
      </c>
      <c r="T163" s="140">
        <f>S163*H163</f>
        <v>0</v>
      </c>
      <c r="AR163" s="141" t="s">
        <v>135</v>
      </c>
      <c r="AT163" s="141" t="s">
        <v>130</v>
      </c>
      <c r="AU163" s="141" t="s">
        <v>87</v>
      </c>
      <c r="AY163" s="15" t="s">
        <v>128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5" t="s">
        <v>85</v>
      </c>
      <c r="BK163" s="142">
        <f>ROUND(I163*H163,2)</f>
        <v>0</v>
      </c>
      <c r="BL163" s="15" t="s">
        <v>135</v>
      </c>
      <c r="BM163" s="141" t="s">
        <v>239</v>
      </c>
    </row>
    <row r="164" spans="2:65" s="12" customFormat="1" ht="11.25">
      <c r="B164" s="147"/>
      <c r="D164" s="143" t="s">
        <v>198</v>
      </c>
      <c r="E164" s="148" t="s">
        <v>1</v>
      </c>
      <c r="F164" s="149" t="s">
        <v>235</v>
      </c>
      <c r="H164" s="150">
        <v>334</v>
      </c>
      <c r="I164" s="151"/>
      <c r="L164" s="147"/>
      <c r="M164" s="152"/>
      <c r="T164" s="153"/>
      <c r="AT164" s="148" t="s">
        <v>198</v>
      </c>
      <c r="AU164" s="148" t="s">
        <v>87</v>
      </c>
      <c r="AV164" s="12" t="s">
        <v>87</v>
      </c>
      <c r="AW164" s="12" t="s">
        <v>34</v>
      </c>
      <c r="AX164" s="12" t="s">
        <v>85</v>
      </c>
      <c r="AY164" s="148" t="s">
        <v>128</v>
      </c>
    </row>
    <row r="165" spans="2:65" s="12" customFormat="1" ht="11.25">
      <c r="B165" s="147"/>
      <c r="D165" s="143" t="s">
        <v>198</v>
      </c>
      <c r="F165" s="149" t="s">
        <v>240</v>
      </c>
      <c r="H165" s="150">
        <v>2004</v>
      </c>
      <c r="I165" s="151"/>
      <c r="L165" s="147"/>
      <c r="M165" s="152"/>
      <c r="T165" s="153"/>
      <c r="AT165" s="148" t="s">
        <v>198</v>
      </c>
      <c r="AU165" s="148" t="s">
        <v>87</v>
      </c>
      <c r="AV165" s="12" t="s">
        <v>87</v>
      </c>
      <c r="AW165" s="12" t="s">
        <v>4</v>
      </c>
      <c r="AX165" s="12" t="s">
        <v>85</v>
      </c>
      <c r="AY165" s="148" t="s">
        <v>128</v>
      </c>
    </row>
    <row r="166" spans="2:65" s="1" customFormat="1" ht="24.2" customHeight="1">
      <c r="B166" s="30"/>
      <c r="C166" s="130" t="s">
        <v>241</v>
      </c>
      <c r="D166" s="130" t="s">
        <v>130</v>
      </c>
      <c r="E166" s="131" t="s">
        <v>242</v>
      </c>
      <c r="F166" s="132" t="s">
        <v>243</v>
      </c>
      <c r="G166" s="133" t="s">
        <v>220</v>
      </c>
      <c r="H166" s="134">
        <v>5</v>
      </c>
      <c r="I166" s="135"/>
      <c r="J166" s="136">
        <f>ROUND(I166*H166,2)</f>
        <v>0</v>
      </c>
      <c r="K166" s="132" t="s">
        <v>134</v>
      </c>
      <c r="L166" s="30"/>
      <c r="M166" s="137" t="s">
        <v>1</v>
      </c>
      <c r="N166" s="138" t="s">
        <v>42</v>
      </c>
      <c r="P166" s="139">
        <f>O166*H166</f>
        <v>0</v>
      </c>
      <c r="Q166" s="139">
        <v>0</v>
      </c>
      <c r="R166" s="139">
        <f>Q166*H166</f>
        <v>0</v>
      </c>
      <c r="S166" s="139">
        <v>0</v>
      </c>
      <c r="T166" s="140">
        <f>S166*H166</f>
        <v>0</v>
      </c>
      <c r="AR166" s="141" t="s">
        <v>135</v>
      </c>
      <c r="AT166" s="141" t="s">
        <v>130</v>
      </c>
      <c r="AU166" s="141" t="s">
        <v>87</v>
      </c>
      <c r="AY166" s="15" t="s">
        <v>128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5" t="s">
        <v>85</v>
      </c>
      <c r="BK166" s="142">
        <f>ROUND(I166*H166,2)</f>
        <v>0</v>
      </c>
      <c r="BL166" s="15" t="s">
        <v>135</v>
      </c>
      <c r="BM166" s="141" t="s">
        <v>244</v>
      </c>
    </row>
    <row r="167" spans="2:65" s="1" customFormat="1" ht="16.5" customHeight="1">
      <c r="B167" s="30"/>
      <c r="C167" s="161" t="s">
        <v>245</v>
      </c>
      <c r="D167" s="161" t="s">
        <v>246</v>
      </c>
      <c r="E167" s="162" t="s">
        <v>247</v>
      </c>
      <c r="F167" s="163" t="s">
        <v>248</v>
      </c>
      <c r="G167" s="164" t="s">
        <v>249</v>
      </c>
      <c r="H167" s="165">
        <v>10</v>
      </c>
      <c r="I167" s="166"/>
      <c r="J167" s="167">
        <f>ROUND(I167*H167,2)</f>
        <v>0</v>
      </c>
      <c r="K167" s="163" t="s">
        <v>134</v>
      </c>
      <c r="L167" s="168"/>
      <c r="M167" s="169" t="s">
        <v>1</v>
      </c>
      <c r="N167" s="170" t="s">
        <v>42</v>
      </c>
      <c r="P167" s="139">
        <f>O167*H167</f>
        <v>0</v>
      </c>
      <c r="Q167" s="139">
        <v>1</v>
      </c>
      <c r="R167" s="139">
        <f>Q167*H167</f>
        <v>10</v>
      </c>
      <c r="S167" s="139">
        <v>0</v>
      </c>
      <c r="T167" s="140">
        <f>S167*H167</f>
        <v>0</v>
      </c>
      <c r="AR167" s="141" t="s">
        <v>159</v>
      </c>
      <c r="AT167" s="141" t="s">
        <v>246</v>
      </c>
      <c r="AU167" s="141" t="s">
        <v>87</v>
      </c>
      <c r="AY167" s="15" t="s">
        <v>128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5" t="s">
        <v>85</v>
      </c>
      <c r="BK167" s="142">
        <f>ROUND(I167*H167,2)</f>
        <v>0</v>
      </c>
      <c r="BL167" s="15" t="s">
        <v>135</v>
      </c>
      <c r="BM167" s="141" t="s">
        <v>250</v>
      </c>
    </row>
    <row r="168" spans="2:65" s="12" customFormat="1" ht="11.25">
      <c r="B168" s="147"/>
      <c r="D168" s="143" t="s">
        <v>198</v>
      </c>
      <c r="F168" s="149" t="s">
        <v>251</v>
      </c>
      <c r="H168" s="150">
        <v>10</v>
      </c>
      <c r="I168" s="151"/>
      <c r="L168" s="147"/>
      <c r="M168" s="152"/>
      <c r="T168" s="153"/>
      <c r="AT168" s="148" t="s">
        <v>198</v>
      </c>
      <c r="AU168" s="148" t="s">
        <v>87</v>
      </c>
      <c r="AV168" s="12" t="s">
        <v>87</v>
      </c>
      <c r="AW168" s="12" t="s">
        <v>4</v>
      </c>
      <c r="AX168" s="12" t="s">
        <v>85</v>
      </c>
      <c r="AY168" s="148" t="s">
        <v>128</v>
      </c>
    </row>
    <row r="169" spans="2:65" s="1" customFormat="1" ht="24.2" customHeight="1">
      <c r="B169" s="30"/>
      <c r="C169" s="130" t="s">
        <v>252</v>
      </c>
      <c r="D169" s="130" t="s">
        <v>130</v>
      </c>
      <c r="E169" s="131" t="s">
        <v>253</v>
      </c>
      <c r="F169" s="132" t="s">
        <v>254</v>
      </c>
      <c r="G169" s="133" t="s">
        <v>249</v>
      </c>
      <c r="H169" s="134">
        <v>668</v>
      </c>
      <c r="I169" s="135"/>
      <c r="J169" s="136">
        <f>ROUND(I169*H169,2)</f>
        <v>0</v>
      </c>
      <c r="K169" s="132" t="s">
        <v>134</v>
      </c>
      <c r="L169" s="30"/>
      <c r="M169" s="137" t="s">
        <v>1</v>
      </c>
      <c r="N169" s="138" t="s">
        <v>42</v>
      </c>
      <c r="P169" s="139">
        <f>O169*H169</f>
        <v>0</v>
      </c>
      <c r="Q169" s="139">
        <v>0</v>
      </c>
      <c r="R169" s="139">
        <f>Q169*H169</f>
        <v>0</v>
      </c>
      <c r="S169" s="139">
        <v>0</v>
      </c>
      <c r="T169" s="140">
        <f>S169*H169</f>
        <v>0</v>
      </c>
      <c r="AR169" s="141" t="s">
        <v>135</v>
      </c>
      <c r="AT169" s="141" t="s">
        <v>130</v>
      </c>
      <c r="AU169" s="141" t="s">
        <v>87</v>
      </c>
      <c r="AY169" s="15" t="s">
        <v>128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5" t="s">
        <v>85</v>
      </c>
      <c r="BK169" s="142">
        <f>ROUND(I169*H169,2)</f>
        <v>0</v>
      </c>
      <c r="BL169" s="15" t="s">
        <v>135</v>
      </c>
      <c r="BM169" s="141" t="s">
        <v>255</v>
      </c>
    </row>
    <row r="170" spans="2:65" s="12" customFormat="1" ht="11.25">
      <c r="B170" s="147"/>
      <c r="D170" s="143" t="s">
        <v>198</v>
      </c>
      <c r="E170" s="148" t="s">
        <v>1</v>
      </c>
      <c r="F170" s="149" t="s">
        <v>235</v>
      </c>
      <c r="H170" s="150">
        <v>334</v>
      </c>
      <c r="I170" s="151"/>
      <c r="L170" s="147"/>
      <c r="M170" s="152"/>
      <c r="T170" s="153"/>
      <c r="AT170" s="148" t="s">
        <v>198</v>
      </c>
      <c r="AU170" s="148" t="s">
        <v>87</v>
      </c>
      <c r="AV170" s="12" t="s">
        <v>87</v>
      </c>
      <c r="AW170" s="12" t="s">
        <v>34</v>
      </c>
      <c r="AX170" s="12" t="s">
        <v>85</v>
      </c>
      <c r="AY170" s="148" t="s">
        <v>128</v>
      </c>
    </row>
    <row r="171" spans="2:65" s="12" customFormat="1" ht="11.25">
      <c r="B171" s="147"/>
      <c r="D171" s="143" t="s">
        <v>198</v>
      </c>
      <c r="F171" s="149" t="s">
        <v>256</v>
      </c>
      <c r="H171" s="150">
        <v>668</v>
      </c>
      <c r="I171" s="151"/>
      <c r="L171" s="147"/>
      <c r="M171" s="152"/>
      <c r="T171" s="153"/>
      <c r="AT171" s="148" t="s">
        <v>198</v>
      </c>
      <c r="AU171" s="148" t="s">
        <v>87</v>
      </c>
      <c r="AV171" s="12" t="s">
        <v>87</v>
      </c>
      <c r="AW171" s="12" t="s">
        <v>4</v>
      </c>
      <c r="AX171" s="12" t="s">
        <v>85</v>
      </c>
      <c r="AY171" s="148" t="s">
        <v>128</v>
      </c>
    </row>
    <row r="172" spans="2:65" s="1" customFormat="1" ht="33" customHeight="1">
      <c r="B172" s="30"/>
      <c r="C172" s="130" t="s">
        <v>257</v>
      </c>
      <c r="D172" s="130" t="s">
        <v>130</v>
      </c>
      <c r="E172" s="131" t="s">
        <v>258</v>
      </c>
      <c r="F172" s="132" t="s">
        <v>259</v>
      </c>
      <c r="G172" s="133" t="s">
        <v>185</v>
      </c>
      <c r="H172" s="134">
        <v>150</v>
      </c>
      <c r="I172" s="135"/>
      <c r="J172" s="136">
        <f>ROUND(I172*H172,2)</f>
        <v>0</v>
      </c>
      <c r="K172" s="132" t="s">
        <v>134</v>
      </c>
      <c r="L172" s="30"/>
      <c r="M172" s="137" t="s">
        <v>1</v>
      </c>
      <c r="N172" s="138" t="s">
        <v>42</v>
      </c>
      <c r="P172" s="139">
        <f>O172*H172</f>
        <v>0</v>
      </c>
      <c r="Q172" s="139">
        <v>0</v>
      </c>
      <c r="R172" s="139">
        <f>Q172*H172</f>
        <v>0</v>
      </c>
      <c r="S172" s="139">
        <v>0</v>
      </c>
      <c r="T172" s="140">
        <f>S172*H172</f>
        <v>0</v>
      </c>
      <c r="AR172" s="141" t="s">
        <v>135</v>
      </c>
      <c r="AT172" s="141" t="s">
        <v>130</v>
      </c>
      <c r="AU172" s="141" t="s">
        <v>87</v>
      </c>
      <c r="AY172" s="15" t="s">
        <v>128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5" t="s">
        <v>85</v>
      </c>
      <c r="BK172" s="142">
        <f>ROUND(I172*H172,2)</f>
        <v>0</v>
      </c>
      <c r="BL172" s="15" t="s">
        <v>135</v>
      </c>
      <c r="BM172" s="141" t="s">
        <v>260</v>
      </c>
    </row>
    <row r="173" spans="2:65" s="1" customFormat="1" ht="16.5" customHeight="1">
      <c r="B173" s="30"/>
      <c r="C173" s="161" t="s">
        <v>261</v>
      </c>
      <c r="D173" s="161" t="s">
        <v>246</v>
      </c>
      <c r="E173" s="162" t="s">
        <v>262</v>
      </c>
      <c r="F173" s="163" t="s">
        <v>263</v>
      </c>
      <c r="G173" s="164" t="s">
        <v>249</v>
      </c>
      <c r="H173" s="165">
        <v>30</v>
      </c>
      <c r="I173" s="166"/>
      <c r="J173" s="167">
        <f>ROUND(I173*H173,2)</f>
        <v>0</v>
      </c>
      <c r="K173" s="163" t="s">
        <v>134</v>
      </c>
      <c r="L173" s="168"/>
      <c r="M173" s="169" t="s">
        <v>1</v>
      </c>
      <c r="N173" s="170" t="s">
        <v>42</v>
      </c>
      <c r="P173" s="139">
        <f>O173*H173</f>
        <v>0</v>
      </c>
      <c r="Q173" s="139">
        <v>1</v>
      </c>
      <c r="R173" s="139">
        <f>Q173*H173</f>
        <v>30</v>
      </c>
      <c r="S173" s="139">
        <v>0</v>
      </c>
      <c r="T173" s="140">
        <f>S173*H173</f>
        <v>0</v>
      </c>
      <c r="AR173" s="141" t="s">
        <v>159</v>
      </c>
      <c r="AT173" s="141" t="s">
        <v>246</v>
      </c>
      <c r="AU173" s="141" t="s">
        <v>87</v>
      </c>
      <c r="AY173" s="15" t="s">
        <v>128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5" t="s">
        <v>85</v>
      </c>
      <c r="BK173" s="142">
        <f>ROUND(I173*H173,2)</f>
        <v>0</v>
      </c>
      <c r="BL173" s="15" t="s">
        <v>135</v>
      </c>
      <c r="BM173" s="141" t="s">
        <v>264</v>
      </c>
    </row>
    <row r="174" spans="2:65" s="12" customFormat="1" ht="11.25">
      <c r="B174" s="147"/>
      <c r="D174" s="143" t="s">
        <v>198</v>
      </c>
      <c r="F174" s="149" t="s">
        <v>265</v>
      </c>
      <c r="H174" s="150">
        <v>30</v>
      </c>
      <c r="I174" s="151"/>
      <c r="L174" s="147"/>
      <c r="M174" s="152"/>
      <c r="T174" s="153"/>
      <c r="AT174" s="148" t="s">
        <v>198</v>
      </c>
      <c r="AU174" s="148" t="s">
        <v>87</v>
      </c>
      <c r="AV174" s="12" t="s">
        <v>87</v>
      </c>
      <c r="AW174" s="12" t="s">
        <v>4</v>
      </c>
      <c r="AX174" s="12" t="s">
        <v>85</v>
      </c>
      <c r="AY174" s="148" t="s">
        <v>128</v>
      </c>
    </row>
    <row r="175" spans="2:65" s="1" customFormat="1" ht="24.2" customHeight="1">
      <c r="B175" s="30"/>
      <c r="C175" s="130" t="s">
        <v>266</v>
      </c>
      <c r="D175" s="130" t="s">
        <v>130</v>
      </c>
      <c r="E175" s="131" t="s">
        <v>267</v>
      </c>
      <c r="F175" s="132" t="s">
        <v>268</v>
      </c>
      <c r="G175" s="133" t="s">
        <v>185</v>
      </c>
      <c r="H175" s="134">
        <v>150</v>
      </c>
      <c r="I175" s="135"/>
      <c r="J175" s="136">
        <f>ROUND(I175*H175,2)</f>
        <v>0</v>
      </c>
      <c r="K175" s="132" t="s">
        <v>134</v>
      </c>
      <c r="L175" s="30"/>
      <c r="M175" s="137" t="s">
        <v>1</v>
      </c>
      <c r="N175" s="138" t="s">
        <v>42</v>
      </c>
      <c r="P175" s="139">
        <f>O175*H175</f>
        <v>0</v>
      </c>
      <c r="Q175" s="139">
        <v>0</v>
      </c>
      <c r="R175" s="139">
        <f>Q175*H175</f>
        <v>0</v>
      </c>
      <c r="S175" s="139">
        <v>0</v>
      </c>
      <c r="T175" s="140">
        <f>S175*H175</f>
        <v>0</v>
      </c>
      <c r="AR175" s="141" t="s">
        <v>135</v>
      </c>
      <c r="AT175" s="141" t="s">
        <v>130</v>
      </c>
      <c r="AU175" s="141" t="s">
        <v>87</v>
      </c>
      <c r="AY175" s="15" t="s">
        <v>128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5" t="s">
        <v>85</v>
      </c>
      <c r="BK175" s="142">
        <f>ROUND(I175*H175,2)</f>
        <v>0</v>
      </c>
      <c r="BL175" s="15" t="s">
        <v>135</v>
      </c>
      <c r="BM175" s="141" t="s">
        <v>269</v>
      </c>
    </row>
    <row r="176" spans="2:65" s="1" customFormat="1" ht="16.5" customHeight="1">
      <c r="B176" s="30"/>
      <c r="C176" s="161" t="s">
        <v>270</v>
      </c>
      <c r="D176" s="161" t="s">
        <v>246</v>
      </c>
      <c r="E176" s="162" t="s">
        <v>271</v>
      </c>
      <c r="F176" s="163" t="s">
        <v>272</v>
      </c>
      <c r="G176" s="164" t="s">
        <v>273</v>
      </c>
      <c r="H176" s="165">
        <v>3</v>
      </c>
      <c r="I176" s="166"/>
      <c r="J176" s="167">
        <f>ROUND(I176*H176,2)</f>
        <v>0</v>
      </c>
      <c r="K176" s="163" t="s">
        <v>134</v>
      </c>
      <c r="L176" s="168"/>
      <c r="M176" s="169" t="s">
        <v>1</v>
      </c>
      <c r="N176" s="170" t="s">
        <v>42</v>
      </c>
      <c r="P176" s="139">
        <f>O176*H176</f>
        <v>0</v>
      </c>
      <c r="Q176" s="139">
        <v>1E-3</v>
      </c>
      <c r="R176" s="139">
        <f>Q176*H176</f>
        <v>3.0000000000000001E-3</v>
      </c>
      <c r="S176" s="139">
        <v>0</v>
      </c>
      <c r="T176" s="140">
        <f>S176*H176</f>
        <v>0</v>
      </c>
      <c r="AR176" s="141" t="s">
        <v>159</v>
      </c>
      <c r="AT176" s="141" t="s">
        <v>246</v>
      </c>
      <c r="AU176" s="141" t="s">
        <v>87</v>
      </c>
      <c r="AY176" s="15" t="s">
        <v>128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5" t="s">
        <v>85</v>
      </c>
      <c r="BK176" s="142">
        <f>ROUND(I176*H176,2)</f>
        <v>0</v>
      </c>
      <c r="BL176" s="15" t="s">
        <v>135</v>
      </c>
      <c r="BM176" s="141" t="s">
        <v>274</v>
      </c>
    </row>
    <row r="177" spans="2:65" s="12" customFormat="1" ht="11.25">
      <c r="B177" s="147"/>
      <c r="D177" s="143" t="s">
        <v>198</v>
      </c>
      <c r="F177" s="149" t="s">
        <v>275</v>
      </c>
      <c r="H177" s="150">
        <v>3</v>
      </c>
      <c r="I177" s="151"/>
      <c r="L177" s="147"/>
      <c r="M177" s="152"/>
      <c r="T177" s="153"/>
      <c r="AT177" s="148" t="s">
        <v>198</v>
      </c>
      <c r="AU177" s="148" t="s">
        <v>87</v>
      </c>
      <c r="AV177" s="12" t="s">
        <v>87</v>
      </c>
      <c r="AW177" s="12" t="s">
        <v>4</v>
      </c>
      <c r="AX177" s="12" t="s">
        <v>85</v>
      </c>
      <c r="AY177" s="148" t="s">
        <v>128</v>
      </c>
    </row>
    <row r="178" spans="2:65" s="1" customFormat="1" ht="33" customHeight="1">
      <c r="B178" s="30"/>
      <c r="C178" s="130" t="s">
        <v>276</v>
      </c>
      <c r="D178" s="130" t="s">
        <v>130</v>
      </c>
      <c r="E178" s="131" t="s">
        <v>277</v>
      </c>
      <c r="F178" s="132" t="s">
        <v>278</v>
      </c>
      <c r="G178" s="133" t="s">
        <v>133</v>
      </c>
      <c r="H178" s="134">
        <v>15</v>
      </c>
      <c r="I178" s="135"/>
      <c r="J178" s="136">
        <f>ROUND(I178*H178,2)</f>
        <v>0</v>
      </c>
      <c r="K178" s="132" t="s">
        <v>134</v>
      </c>
      <c r="L178" s="30"/>
      <c r="M178" s="137" t="s">
        <v>1</v>
      </c>
      <c r="N178" s="138" t="s">
        <v>42</v>
      </c>
      <c r="P178" s="139">
        <f>O178*H178</f>
        <v>0</v>
      </c>
      <c r="Q178" s="139">
        <v>0</v>
      </c>
      <c r="R178" s="139">
        <f>Q178*H178</f>
        <v>0</v>
      </c>
      <c r="S178" s="139">
        <v>0</v>
      </c>
      <c r="T178" s="140">
        <f>S178*H178</f>
        <v>0</v>
      </c>
      <c r="AR178" s="141" t="s">
        <v>135</v>
      </c>
      <c r="AT178" s="141" t="s">
        <v>130</v>
      </c>
      <c r="AU178" s="141" t="s">
        <v>87</v>
      </c>
      <c r="AY178" s="15" t="s">
        <v>128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5" t="s">
        <v>85</v>
      </c>
      <c r="BK178" s="142">
        <f>ROUND(I178*H178,2)</f>
        <v>0</v>
      </c>
      <c r="BL178" s="15" t="s">
        <v>135</v>
      </c>
      <c r="BM178" s="141" t="s">
        <v>279</v>
      </c>
    </row>
    <row r="179" spans="2:65" s="1" customFormat="1" ht="24.2" customHeight="1">
      <c r="B179" s="30"/>
      <c r="C179" s="130" t="s">
        <v>280</v>
      </c>
      <c r="D179" s="130" t="s">
        <v>130</v>
      </c>
      <c r="E179" s="131" t="s">
        <v>281</v>
      </c>
      <c r="F179" s="132" t="s">
        <v>282</v>
      </c>
      <c r="G179" s="133" t="s">
        <v>133</v>
      </c>
      <c r="H179" s="134">
        <v>15</v>
      </c>
      <c r="I179" s="135"/>
      <c r="J179" s="136">
        <f>ROUND(I179*H179,2)</f>
        <v>0</v>
      </c>
      <c r="K179" s="132" t="s">
        <v>134</v>
      </c>
      <c r="L179" s="30"/>
      <c r="M179" s="137" t="s">
        <v>1</v>
      </c>
      <c r="N179" s="138" t="s">
        <v>42</v>
      </c>
      <c r="P179" s="139">
        <f>O179*H179</f>
        <v>0</v>
      </c>
      <c r="Q179" s="139">
        <v>0</v>
      </c>
      <c r="R179" s="139">
        <f>Q179*H179</f>
        <v>0</v>
      </c>
      <c r="S179" s="139">
        <v>0</v>
      </c>
      <c r="T179" s="140">
        <f>S179*H179</f>
        <v>0</v>
      </c>
      <c r="AR179" s="141" t="s">
        <v>135</v>
      </c>
      <c r="AT179" s="141" t="s">
        <v>130</v>
      </c>
      <c r="AU179" s="141" t="s">
        <v>87</v>
      </c>
      <c r="AY179" s="15" t="s">
        <v>128</v>
      </c>
      <c r="BE179" s="142">
        <f>IF(N179="základní",J179,0)</f>
        <v>0</v>
      </c>
      <c r="BF179" s="142">
        <f>IF(N179="snížená",J179,0)</f>
        <v>0</v>
      </c>
      <c r="BG179" s="142">
        <f>IF(N179="zákl. přenesená",J179,0)</f>
        <v>0</v>
      </c>
      <c r="BH179" s="142">
        <f>IF(N179="sníž. přenesená",J179,0)</f>
        <v>0</v>
      </c>
      <c r="BI179" s="142">
        <f>IF(N179="nulová",J179,0)</f>
        <v>0</v>
      </c>
      <c r="BJ179" s="15" t="s">
        <v>85</v>
      </c>
      <c r="BK179" s="142">
        <f>ROUND(I179*H179,2)</f>
        <v>0</v>
      </c>
      <c r="BL179" s="15" t="s">
        <v>135</v>
      </c>
      <c r="BM179" s="141" t="s">
        <v>283</v>
      </c>
    </row>
    <row r="180" spans="2:65" s="1" customFormat="1" ht="24.2" customHeight="1">
      <c r="B180" s="30"/>
      <c r="C180" s="161" t="s">
        <v>284</v>
      </c>
      <c r="D180" s="161" t="s">
        <v>246</v>
      </c>
      <c r="E180" s="162" t="s">
        <v>285</v>
      </c>
      <c r="F180" s="163" t="s">
        <v>286</v>
      </c>
      <c r="G180" s="164" t="s">
        <v>133</v>
      </c>
      <c r="H180" s="165">
        <v>15</v>
      </c>
      <c r="I180" s="166"/>
      <c r="J180" s="167">
        <f>ROUND(I180*H180,2)</f>
        <v>0</v>
      </c>
      <c r="K180" s="163" t="s">
        <v>1</v>
      </c>
      <c r="L180" s="168"/>
      <c r="M180" s="169" t="s">
        <v>1</v>
      </c>
      <c r="N180" s="170" t="s">
        <v>42</v>
      </c>
      <c r="P180" s="139">
        <f>O180*H180</f>
        <v>0</v>
      </c>
      <c r="Q180" s="139">
        <v>3.0000000000000001E-5</v>
      </c>
      <c r="R180" s="139">
        <f>Q180*H180</f>
        <v>4.4999999999999999E-4</v>
      </c>
      <c r="S180" s="139">
        <v>0</v>
      </c>
      <c r="T180" s="140">
        <f>S180*H180</f>
        <v>0</v>
      </c>
      <c r="AR180" s="141" t="s">
        <v>159</v>
      </c>
      <c r="AT180" s="141" t="s">
        <v>246</v>
      </c>
      <c r="AU180" s="141" t="s">
        <v>87</v>
      </c>
      <c r="AY180" s="15" t="s">
        <v>128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5" t="s">
        <v>85</v>
      </c>
      <c r="BK180" s="142">
        <f>ROUND(I180*H180,2)</f>
        <v>0</v>
      </c>
      <c r="BL180" s="15" t="s">
        <v>135</v>
      </c>
      <c r="BM180" s="141" t="s">
        <v>287</v>
      </c>
    </row>
    <row r="181" spans="2:65" s="1" customFormat="1" ht="33" customHeight="1">
      <c r="B181" s="30"/>
      <c r="C181" s="130" t="s">
        <v>288</v>
      </c>
      <c r="D181" s="130" t="s">
        <v>130</v>
      </c>
      <c r="E181" s="131" t="s">
        <v>289</v>
      </c>
      <c r="F181" s="132" t="s">
        <v>290</v>
      </c>
      <c r="G181" s="133" t="s">
        <v>133</v>
      </c>
      <c r="H181" s="134">
        <v>15</v>
      </c>
      <c r="I181" s="135"/>
      <c r="J181" s="136">
        <f>ROUND(I181*H181,2)</f>
        <v>0</v>
      </c>
      <c r="K181" s="132" t="s">
        <v>134</v>
      </c>
      <c r="L181" s="30"/>
      <c r="M181" s="137" t="s">
        <v>1</v>
      </c>
      <c r="N181" s="138" t="s">
        <v>42</v>
      </c>
      <c r="P181" s="139">
        <f>O181*H181</f>
        <v>0</v>
      </c>
      <c r="Q181" s="139">
        <v>5.0000000000000002E-5</v>
      </c>
      <c r="R181" s="139">
        <f>Q181*H181</f>
        <v>7.5000000000000002E-4</v>
      </c>
      <c r="S181" s="139">
        <v>0</v>
      </c>
      <c r="T181" s="140">
        <f>S181*H181</f>
        <v>0</v>
      </c>
      <c r="AR181" s="141" t="s">
        <v>135</v>
      </c>
      <c r="AT181" s="141" t="s">
        <v>130</v>
      </c>
      <c r="AU181" s="141" t="s">
        <v>87</v>
      </c>
      <c r="AY181" s="15" t="s">
        <v>128</v>
      </c>
      <c r="BE181" s="142">
        <f>IF(N181="základní",J181,0)</f>
        <v>0</v>
      </c>
      <c r="BF181" s="142">
        <f>IF(N181="snížená",J181,0)</f>
        <v>0</v>
      </c>
      <c r="BG181" s="142">
        <f>IF(N181="zákl. přenesená",J181,0)</f>
        <v>0</v>
      </c>
      <c r="BH181" s="142">
        <f>IF(N181="sníž. přenesená",J181,0)</f>
        <v>0</v>
      </c>
      <c r="BI181" s="142">
        <f>IF(N181="nulová",J181,0)</f>
        <v>0</v>
      </c>
      <c r="BJ181" s="15" t="s">
        <v>85</v>
      </c>
      <c r="BK181" s="142">
        <f>ROUND(I181*H181,2)</f>
        <v>0</v>
      </c>
      <c r="BL181" s="15" t="s">
        <v>135</v>
      </c>
      <c r="BM181" s="141" t="s">
        <v>291</v>
      </c>
    </row>
    <row r="182" spans="2:65" s="1" customFormat="1" ht="21.75" customHeight="1">
      <c r="B182" s="30"/>
      <c r="C182" s="161" t="s">
        <v>292</v>
      </c>
      <c r="D182" s="161" t="s">
        <v>246</v>
      </c>
      <c r="E182" s="162" t="s">
        <v>293</v>
      </c>
      <c r="F182" s="163" t="s">
        <v>294</v>
      </c>
      <c r="G182" s="164" t="s">
        <v>133</v>
      </c>
      <c r="H182" s="165">
        <v>45</v>
      </c>
      <c r="I182" s="166"/>
      <c r="J182" s="167">
        <f>ROUND(I182*H182,2)</f>
        <v>0</v>
      </c>
      <c r="K182" s="163" t="s">
        <v>134</v>
      </c>
      <c r="L182" s="168"/>
      <c r="M182" s="169" t="s">
        <v>1</v>
      </c>
      <c r="N182" s="170" t="s">
        <v>42</v>
      </c>
      <c r="P182" s="139">
        <f>O182*H182</f>
        <v>0</v>
      </c>
      <c r="Q182" s="139">
        <v>3.5400000000000002E-3</v>
      </c>
      <c r="R182" s="139">
        <f>Q182*H182</f>
        <v>0.1593</v>
      </c>
      <c r="S182" s="139">
        <v>0</v>
      </c>
      <c r="T182" s="140">
        <f>S182*H182</f>
        <v>0</v>
      </c>
      <c r="AR182" s="141" t="s">
        <v>159</v>
      </c>
      <c r="AT182" s="141" t="s">
        <v>246</v>
      </c>
      <c r="AU182" s="141" t="s">
        <v>87</v>
      </c>
      <c r="AY182" s="15" t="s">
        <v>128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5" t="s">
        <v>85</v>
      </c>
      <c r="BK182" s="142">
        <f>ROUND(I182*H182,2)</f>
        <v>0</v>
      </c>
      <c r="BL182" s="15" t="s">
        <v>135</v>
      </c>
      <c r="BM182" s="141" t="s">
        <v>295</v>
      </c>
    </row>
    <row r="183" spans="2:65" s="12" customFormat="1" ht="11.25">
      <c r="B183" s="147"/>
      <c r="D183" s="143" t="s">
        <v>198</v>
      </c>
      <c r="F183" s="149" t="s">
        <v>296</v>
      </c>
      <c r="H183" s="150">
        <v>45</v>
      </c>
      <c r="I183" s="151"/>
      <c r="L183" s="147"/>
      <c r="M183" s="152"/>
      <c r="T183" s="153"/>
      <c r="AT183" s="148" t="s">
        <v>198</v>
      </c>
      <c r="AU183" s="148" t="s">
        <v>87</v>
      </c>
      <c r="AV183" s="12" t="s">
        <v>87</v>
      </c>
      <c r="AW183" s="12" t="s">
        <v>4</v>
      </c>
      <c r="AX183" s="12" t="s">
        <v>85</v>
      </c>
      <c r="AY183" s="148" t="s">
        <v>128</v>
      </c>
    </row>
    <row r="184" spans="2:65" s="11" customFormat="1" ht="22.9" customHeight="1">
      <c r="B184" s="118"/>
      <c r="D184" s="119" t="s">
        <v>76</v>
      </c>
      <c r="E184" s="128" t="s">
        <v>140</v>
      </c>
      <c r="F184" s="128" t="s">
        <v>297</v>
      </c>
      <c r="I184" s="121"/>
      <c r="J184" s="129">
        <f>BK184</f>
        <v>0</v>
      </c>
      <c r="L184" s="118"/>
      <c r="M184" s="123"/>
      <c r="P184" s="124">
        <f>SUM(P185:P187)</f>
        <v>0</v>
      </c>
      <c r="R184" s="124">
        <f>SUM(R185:R187)</f>
        <v>15.443819999999999</v>
      </c>
      <c r="T184" s="125">
        <f>SUM(T185:T187)</f>
        <v>0</v>
      </c>
      <c r="AR184" s="119" t="s">
        <v>85</v>
      </c>
      <c r="AT184" s="126" t="s">
        <v>76</v>
      </c>
      <c r="AU184" s="126" t="s">
        <v>85</v>
      </c>
      <c r="AY184" s="119" t="s">
        <v>128</v>
      </c>
      <c r="BK184" s="127">
        <f>SUM(BK185:BK187)</f>
        <v>0</v>
      </c>
    </row>
    <row r="185" spans="2:65" s="1" customFormat="1" ht="24.2" customHeight="1">
      <c r="B185" s="30"/>
      <c r="C185" s="130" t="s">
        <v>298</v>
      </c>
      <c r="D185" s="130" t="s">
        <v>130</v>
      </c>
      <c r="E185" s="131" t="s">
        <v>299</v>
      </c>
      <c r="F185" s="132" t="s">
        <v>300</v>
      </c>
      <c r="G185" s="133" t="s">
        <v>208</v>
      </c>
      <c r="H185" s="134">
        <v>70</v>
      </c>
      <c r="I185" s="135"/>
      <c r="J185" s="136">
        <f>ROUND(I185*H185,2)</f>
        <v>0</v>
      </c>
      <c r="K185" s="132" t="s">
        <v>134</v>
      </c>
      <c r="L185" s="30"/>
      <c r="M185" s="137" t="s">
        <v>1</v>
      </c>
      <c r="N185" s="138" t="s">
        <v>42</v>
      </c>
      <c r="P185" s="139">
        <f>O185*H185</f>
        <v>0</v>
      </c>
      <c r="Q185" s="139">
        <v>0.12063599999999999</v>
      </c>
      <c r="R185" s="139">
        <f>Q185*H185</f>
        <v>8.4445199999999989</v>
      </c>
      <c r="S185" s="139">
        <v>0</v>
      </c>
      <c r="T185" s="140">
        <f>S185*H185</f>
        <v>0</v>
      </c>
      <c r="AR185" s="141" t="s">
        <v>135</v>
      </c>
      <c r="AT185" s="141" t="s">
        <v>130</v>
      </c>
      <c r="AU185" s="141" t="s">
        <v>87</v>
      </c>
      <c r="AY185" s="15" t="s">
        <v>128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5" t="s">
        <v>85</v>
      </c>
      <c r="BK185" s="142">
        <f>ROUND(I185*H185,2)</f>
        <v>0</v>
      </c>
      <c r="BL185" s="15" t="s">
        <v>135</v>
      </c>
      <c r="BM185" s="141" t="s">
        <v>301</v>
      </c>
    </row>
    <row r="186" spans="2:65" s="1" customFormat="1" ht="24.2" customHeight="1">
      <c r="B186" s="30"/>
      <c r="C186" s="161" t="s">
        <v>302</v>
      </c>
      <c r="D186" s="161" t="s">
        <v>246</v>
      </c>
      <c r="E186" s="162" t="s">
        <v>303</v>
      </c>
      <c r="F186" s="163" t="s">
        <v>304</v>
      </c>
      <c r="G186" s="164" t="s">
        <v>133</v>
      </c>
      <c r="H186" s="165">
        <v>636.29999999999995</v>
      </c>
      <c r="I186" s="166"/>
      <c r="J186" s="167">
        <f>ROUND(I186*H186,2)</f>
        <v>0</v>
      </c>
      <c r="K186" s="163" t="s">
        <v>134</v>
      </c>
      <c r="L186" s="168"/>
      <c r="M186" s="169" t="s">
        <v>1</v>
      </c>
      <c r="N186" s="170" t="s">
        <v>42</v>
      </c>
      <c r="P186" s="139">
        <f>O186*H186</f>
        <v>0</v>
      </c>
      <c r="Q186" s="139">
        <v>1.0999999999999999E-2</v>
      </c>
      <c r="R186" s="139">
        <f>Q186*H186</f>
        <v>6.999299999999999</v>
      </c>
      <c r="S186" s="139">
        <v>0</v>
      </c>
      <c r="T186" s="140">
        <f>S186*H186</f>
        <v>0</v>
      </c>
      <c r="AR186" s="141" t="s">
        <v>159</v>
      </c>
      <c r="AT186" s="141" t="s">
        <v>246</v>
      </c>
      <c r="AU186" s="141" t="s">
        <v>87</v>
      </c>
      <c r="AY186" s="15" t="s">
        <v>128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5" t="s">
        <v>85</v>
      </c>
      <c r="BK186" s="142">
        <f>ROUND(I186*H186,2)</f>
        <v>0</v>
      </c>
      <c r="BL186" s="15" t="s">
        <v>135</v>
      </c>
      <c r="BM186" s="141" t="s">
        <v>305</v>
      </c>
    </row>
    <row r="187" spans="2:65" s="12" customFormat="1" ht="11.25">
      <c r="B187" s="147"/>
      <c r="D187" s="143" t="s">
        <v>198</v>
      </c>
      <c r="F187" s="149" t="s">
        <v>306</v>
      </c>
      <c r="H187" s="150">
        <v>636.29999999999995</v>
      </c>
      <c r="I187" s="151"/>
      <c r="L187" s="147"/>
      <c r="M187" s="152"/>
      <c r="T187" s="153"/>
      <c r="AT187" s="148" t="s">
        <v>198</v>
      </c>
      <c r="AU187" s="148" t="s">
        <v>87</v>
      </c>
      <c r="AV187" s="12" t="s">
        <v>87</v>
      </c>
      <c r="AW187" s="12" t="s">
        <v>4</v>
      </c>
      <c r="AX187" s="12" t="s">
        <v>85</v>
      </c>
      <c r="AY187" s="148" t="s">
        <v>128</v>
      </c>
    </row>
    <row r="188" spans="2:65" s="11" customFormat="1" ht="22.9" customHeight="1">
      <c r="B188" s="118"/>
      <c r="D188" s="119" t="s">
        <v>76</v>
      </c>
      <c r="E188" s="128" t="s">
        <v>147</v>
      </c>
      <c r="F188" s="128" t="s">
        <v>307</v>
      </c>
      <c r="I188" s="121"/>
      <c r="J188" s="129">
        <f>BK188</f>
        <v>0</v>
      </c>
      <c r="L188" s="118"/>
      <c r="M188" s="123"/>
      <c r="P188" s="124">
        <f>P189+P190+P191+P209+P214+P226</f>
        <v>0</v>
      </c>
      <c r="R188" s="124">
        <f>R189+R190+R191+R209+R214+R226</f>
        <v>712.43240000000003</v>
      </c>
      <c r="T188" s="125">
        <f>T189+T190+T191+T209+T214+T226</f>
        <v>0</v>
      </c>
      <c r="AR188" s="119" t="s">
        <v>85</v>
      </c>
      <c r="AT188" s="126" t="s">
        <v>76</v>
      </c>
      <c r="AU188" s="126" t="s">
        <v>85</v>
      </c>
      <c r="AY188" s="119" t="s">
        <v>128</v>
      </c>
      <c r="BK188" s="127">
        <f>BK189+BK190+BK191+BK209+BK214+BK226</f>
        <v>0</v>
      </c>
    </row>
    <row r="189" spans="2:65" s="1" customFormat="1" ht="24.2" customHeight="1">
      <c r="B189" s="30"/>
      <c r="C189" s="130" t="s">
        <v>308</v>
      </c>
      <c r="D189" s="130" t="s">
        <v>130</v>
      </c>
      <c r="E189" s="131" t="s">
        <v>309</v>
      </c>
      <c r="F189" s="132" t="s">
        <v>310</v>
      </c>
      <c r="G189" s="133" t="s">
        <v>185</v>
      </c>
      <c r="H189" s="134">
        <v>17</v>
      </c>
      <c r="I189" s="135"/>
      <c r="J189" s="136">
        <f>ROUND(I189*H189,2)</f>
        <v>0</v>
      </c>
      <c r="K189" s="132" t="s">
        <v>134</v>
      </c>
      <c r="L189" s="30"/>
      <c r="M189" s="137" t="s">
        <v>1</v>
      </c>
      <c r="N189" s="138" t="s">
        <v>42</v>
      </c>
      <c r="P189" s="139">
        <f>O189*H189</f>
        <v>0</v>
      </c>
      <c r="Q189" s="139">
        <v>0.11162</v>
      </c>
      <c r="R189" s="139">
        <f>Q189*H189</f>
        <v>1.89754</v>
      </c>
      <c r="S189" s="139">
        <v>0</v>
      </c>
      <c r="T189" s="140">
        <f>S189*H189</f>
        <v>0</v>
      </c>
      <c r="AR189" s="141" t="s">
        <v>135</v>
      </c>
      <c r="AT189" s="141" t="s">
        <v>130</v>
      </c>
      <c r="AU189" s="141" t="s">
        <v>87</v>
      </c>
      <c r="AY189" s="15" t="s">
        <v>128</v>
      </c>
      <c r="BE189" s="142">
        <f>IF(N189="základní",J189,0)</f>
        <v>0</v>
      </c>
      <c r="BF189" s="142">
        <f>IF(N189="snížená",J189,0)</f>
        <v>0</v>
      </c>
      <c r="BG189" s="142">
        <f>IF(N189="zákl. přenesená",J189,0)</f>
        <v>0</v>
      </c>
      <c r="BH189" s="142">
        <f>IF(N189="sníž. přenesená",J189,0)</f>
        <v>0</v>
      </c>
      <c r="BI189" s="142">
        <f>IF(N189="nulová",J189,0)</f>
        <v>0</v>
      </c>
      <c r="BJ189" s="15" t="s">
        <v>85</v>
      </c>
      <c r="BK189" s="142">
        <f>ROUND(I189*H189,2)</f>
        <v>0</v>
      </c>
      <c r="BL189" s="15" t="s">
        <v>135</v>
      </c>
      <c r="BM189" s="141" t="s">
        <v>311</v>
      </c>
    </row>
    <row r="190" spans="2:65" s="1" customFormat="1" ht="19.5">
      <c r="B190" s="30"/>
      <c r="D190" s="143" t="s">
        <v>187</v>
      </c>
      <c r="F190" s="144" t="s">
        <v>312</v>
      </c>
      <c r="I190" s="145"/>
      <c r="L190" s="30"/>
      <c r="M190" s="146"/>
      <c r="T190" s="54"/>
      <c r="AT190" s="15" t="s">
        <v>187</v>
      </c>
      <c r="AU190" s="15" t="s">
        <v>87</v>
      </c>
    </row>
    <row r="191" spans="2:65" s="11" customFormat="1" ht="20.85" customHeight="1">
      <c r="B191" s="118"/>
      <c r="D191" s="119" t="s">
        <v>76</v>
      </c>
      <c r="E191" s="128" t="s">
        <v>313</v>
      </c>
      <c r="F191" s="128" t="s">
        <v>314</v>
      </c>
      <c r="I191" s="121"/>
      <c r="J191" s="129">
        <f>BK191</f>
        <v>0</v>
      </c>
      <c r="L191" s="118"/>
      <c r="M191" s="123"/>
      <c r="P191" s="124">
        <f>SUM(P192:P208)</f>
        <v>0</v>
      </c>
      <c r="R191" s="124">
        <f>SUM(R192:R208)</f>
        <v>0</v>
      </c>
      <c r="T191" s="125">
        <f>SUM(T192:T208)</f>
        <v>0</v>
      </c>
      <c r="AR191" s="119" t="s">
        <v>85</v>
      </c>
      <c r="AT191" s="126" t="s">
        <v>76</v>
      </c>
      <c r="AU191" s="126" t="s">
        <v>87</v>
      </c>
      <c r="AY191" s="119" t="s">
        <v>128</v>
      </c>
      <c r="BK191" s="127">
        <f>SUM(BK192:BK208)</f>
        <v>0</v>
      </c>
    </row>
    <row r="192" spans="2:65" s="1" customFormat="1" ht="37.9" customHeight="1">
      <c r="B192" s="30"/>
      <c r="C192" s="130" t="s">
        <v>315</v>
      </c>
      <c r="D192" s="130" t="s">
        <v>130</v>
      </c>
      <c r="E192" s="131" t="s">
        <v>218</v>
      </c>
      <c r="F192" s="132" t="s">
        <v>219</v>
      </c>
      <c r="G192" s="133" t="s">
        <v>220</v>
      </c>
      <c r="H192" s="134">
        <v>335</v>
      </c>
      <c r="I192" s="135"/>
      <c r="J192" s="136">
        <f>ROUND(I192*H192,2)</f>
        <v>0</v>
      </c>
      <c r="K192" s="132" t="s">
        <v>134</v>
      </c>
      <c r="L192" s="30"/>
      <c r="M192" s="137" t="s">
        <v>1</v>
      </c>
      <c r="N192" s="138" t="s">
        <v>42</v>
      </c>
      <c r="P192" s="139">
        <f>O192*H192</f>
        <v>0</v>
      </c>
      <c r="Q192" s="139">
        <v>0</v>
      </c>
      <c r="R192" s="139">
        <f>Q192*H192</f>
        <v>0</v>
      </c>
      <c r="S192" s="139">
        <v>0</v>
      </c>
      <c r="T192" s="140">
        <f>S192*H192</f>
        <v>0</v>
      </c>
      <c r="AR192" s="141" t="s">
        <v>135</v>
      </c>
      <c r="AT192" s="141" t="s">
        <v>130</v>
      </c>
      <c r="AU192" s="141" t="s">
        <v>140</v>
      </c>
      <c r="AY192" s="15" t="s">
        <v>128</v>
      </c>
      <c r="BE192" s="142">
        <f>IF(N192="základní",J192,0)</f>
        <v>0</v>
      </c>
      <c r="BF192" s="142">
        <f>IF(N192="snížená",J192,0)</f>
        <v>0</v>
      </c>
      <c r="BG192" s="142">
        <f>IF(N192="zákl. přenesená",J192,0)</f>
        <v>0</v>
      </c>
      <c r="BH192" s="142">
        <f>IF(N192="sníž. přenesená",J192,0)</f>
        <v>0</v>
      </c>
      <c r="BI192" s="142">
        <f>IF(N192="nulová",J192,0)</f>
        <v>0</v>
      </c>
      <c r="BJ192" s="15" t="s">
        <v>85</v>
      </c>
      <c r="BK192" s="142">
        <f>ROUND(I192*H192,2)</f>
        <v>0</v>
      </c>
      <c r="BL192" s="15" t="s">
        <v>135</v>
      </c>
      <c r="BM192" s="141" t="s">
        <v>316</v>
      </c>
    </row>
    <row r="193" spans="2:65" s="1" customFormat="1" ht="29.25">
      <c r="B193" s="30"/>
      <c r="D193" s="143" t="s">
        <v>187</v>
      </c>
      <c r="F193" s="144" t="s">
        <v>317</v>
      </c>
      <c r="I193" s="145"/>
      <c r="L193" s="30"/>
      <c r="M193" s="146"/>
      <c r="T193" s="54"/>
      <c r="AT193" s="15" t="s">
        <v>187</v>
      </c>
      <c r="AU193" s="15" t="s">
        <v>140</v>
      </c>
    </row>
    <row r="194" spans="2:65" s="12" customFormat="1" ht="11.25">
      <c r="B194" s="147"/>
      <c r="D194" s="143" t="s">
        <v>198</v>
      </c>
      <c r="E194" s="148" t="s">
        <v>1</v>
      </c>
      <c r="F194" s="149" t="s">
        <v>318</v>
      </c>
      <c r="H194" s="150">
        <v>335</v>
      </c>
      <c r="I194" s="151"/>
      <c r="L194" s="147"/>
      <c r="M194" s="152"/>
      <c r="T194" s="153"/>
      <c r="AT194" s="148" t="s">
        <v>198</v>
      </c>
      <c r="AU194" s="148" t="s">
        <v>140</v>
      </c>
      <c r="AV194" s="12" t="s">
        <v>87</v>
      </c>
      <c r="AW194" s="12" t="s">
        <v>34</v>
      </c>
      <c r="AX194" s="12" t="s">
        <v>85</v>
      </c>
      <c r="AY194" s="148" t="s">
        <v>128</v>
      </c>
    </row>
    <row r="195" spans="2:65" s="1" customFormat="1" ht="37.9" customHeight="1">
      <c r="B195" s="30"/>
      <c r="C195" s="130" t="s">
        <v>319</v>
      </c>
      <c r="D195" s="130" t="s">
        <v>130</v>
      </c>
      <c r="E195" s="131" t="s">
        <v>320</v>
      </c>
      <c r="F195" s="132" t="s">
        <v>233</v>
      </c>
      <c r="G195" s="133" t="s">
        <v>220</v>
      </c>
      <c r="H195" s="134">
        <v>335</v>
      </c>
      <c r="I195" s="135"/>
      <c r="J195" s="136">
        <f>ROUND(I195*H195,2)</f>
        <v>0</v>
      </c>
      <c r="K195" s="132" t="s">
        <v>134</v>
      </c>
      <c r="L195" s="30"/>
      <c r="M195" s="137" t="s">
        <v>1</v>
      </c>
      <c r="N195" s="138" t="s">
        <v>42</v>
      </c>
      <c r="P195" s="139">
        <f>O195*H195</f>
        <v>0</v>
      </c>
      <c r="Q195" s="139">
        <v>0</v>
      </c>
      <c r="R195" s="139">
        <f>Q195*H195</f>
        <v>0</v>
      </c>
      <c r="S195" s="139">
        <v>0</v>
      </c>
      <c r="T195" s="140">
        <f>S195*H195</f>
        <v>0</v>
      </c>
      <c r="AR195" s="141" t="s">
        <v>135</v>
      </c>
      <c r="AT195" s="141" t="s">
        <v>130</v>
      </c>
      <c r="AU195" s="141" t="s">
        <v>140</v>
      </c>
      <c r="AY195" s="15" t="s">
        <v>128</v>
      </c>
      <c r="BE195" s="142">
        <f>IF(N195="základní",J195,0)</f>
        <v>0</v>
      </c>
      <c r="BF195" s="142">
        <f>IF(N195="snížená",J195,0)</f>
        <v>0</v>
      </c>
      <c r="BG195" s="142">
        <f>IF(N195="zákl. přenesená",J195,0)</f>
        <v>0</v>
      </c>
      <c r="BH195" s="142">
        <f>IF(N195="sníž. přenesená",J195,0)</f>
        <v>0</v>
      </c>
      <c r="BI195" s="142">
        <f>IF(N195="nulová",J195,0)</f>
        <v>0</v>
      </c>
      <c r="BJ195" s="15" t="s">
        <v>85</v>
      </c>
      <c r="BK195" s="142">
        <f>ROUND(I195*H195,2)</f>
        <v>0</v>
      </c>
      <c r="BL195" s="15" t="s">
        <v>135</v>
      </c>
      <c r="BM195" s="141" t="s">
        <v>321</v>
      </c>
    </row>
    <row r="196" spans="2:65" s="1" customFormat="1" ht="29.25">
      <c r="B196" s="30"/>
      <c r="D196" s="143" t="s">
        <v>187</v>
      </c>
      <c r="F196" s="144" t="s">
        <v>317</v>
      </c>
      <c r="I196" s="145"/>
      <c r="L196" s="30"/>
      <c r="M196" s="146"/>
      <c r="T196" s="54"/>
      <c r="AT196" s="15" t="s">
        <v>187</v>
      </c>
      <c r="AU196" s="15" t="s">
        <v>140</v>
      </c>
    </row>
    <row r="197" spans="2:65" s="1" customFormat="1" ht="37.9" customHeight="1">
      <c r="B197" s="30"/>
      <c r="C197" s="130" t="s">
        <v>322</v>
      </c>
      <c r="D197" s="130" t="s">
        <v>130</v>
      </c>
      <c r="E197" s="131" t="s">
        <v>323</v>
      </c>
      <c r="F197" s="132" t="s">
        <v>238</v>
      </c>
      <c r="G197" s="133" t="s">
        <v>220</v>
      </c>
      <c r="H197" s="134">
        <v>2010</v>
      </c>
      <c r="I197" s="135"/>
      <c r="J197" s="136">
        <f>ROUND(I197*H197,2)</f>
        <v>0</v>
      </c>
      <c r="K197" s="132" t="s">
        <v>134</v>
      </c>
      <c r="L197" s="30"/>
      <c r="M197" s="137" t="s">
        <v>1</v>
      </c>
      <c r="N197" s="138" t="s">
        <v>42</v>
      </c>
      <c r="P197" s="139">
        <f>O197*H197</f>
        <v>0</v>
      </c>
      <c r="Q197" s="139">
        <v>0</v>
      </c>
      <c r="R197" s="139">
        <f>Q197*H197</f>
        <v>0</v>
      </c>
      <c r="S197" s="139">
        <v>0</v>
      </c>
      <c r="T197" s="140">
        <f>S197*H197</f>
        <v>0</v>
      </c>
      <c r="AR197" s="141" t="s">
        <v>135</v>
      </c>
      <c r="AT197" s="141" t="s">
        <v>130</v>
      </c>
      <c r="AU197" s="141" t="s">
        <v>140</v>
      </c>
      <c r="AY197" s="15" t="s">
        <v>128</v>
      </c>
      <c r="BE197" s="142">
        <f>IF(N197="základní",J197,0)</f>
        <v>0</v>
      </c>
      <c r="BF197" s="142">
        <f>IF(N197="snížená",J197,0)</f>
        <v>0</v>
      </c>
      <c r="BG197" s="142">
        <f>IF(N197="zákl. přenesená",J197,0)</f>
        <v>0</v>
      </c>
      <c r="BH197" s="142">
        <f>IF(N197="sníž. přenesená",J197,0)</f>
        <v>0</v>
      </c>
      <c r="BI197" s="142">
        <f>IF(N197="nulová",J197,0)</f>
        <v>0</v>
      </c>
      <c r="BJ197" s="15" t="s">
        <v>85</v>
      </c>
      <c r="BK197" s="142">
        <f>ROUND(I197*H197,2)</f>
        <v>0</v>
      </c>
      <c r="BL197" s="15" t="s">
        <v>135</v>
      </c>
      <c r="BM197" s="141" t="s">
        <v>324</v>
      </c>
    </row>
    <row r="198" spans="2:65" s="1" customFormat="1" ht="29.25">
      <c r="B198" s="30"/>
      <c r="D198" s="143" t="s">
        <v>187</v>
      </c>
      <c r="F198" s="144" t="s">
        <v>317</v>
      </c>
      <c r="I198" s="145"/>
      <c r="L198" s="30"/>
      <c r="M198" s="146"/>
      <c r="T198" s="54"/>
      <c r="AT198" s="15" t="s">
        <v>187</v>
      </c>
      <c r="AU198" s="15" t="s">
        <v>140</v>
      </c>
    </row>
    <row r="199" spans="2:65" s="12" customFormat="1" ht="11.25">
      <c r="B199" s="147"/>
      <c r="D199" s="143" t="s">
        <v>198</v>
      </c>
      <c r="F199" s="149" t="s">
        <v>325</v>
      </c>
      <c r="H199" s="150">
        <v>2010</v>
      </c>
      <c r="I199" s="151"/>
      <c r="L199" s="147"/>
      <c r="M199" s="152"/>
      <c r="T199" s="153"/>
      <c r="AT199" s="148" t="s">
        <v>198</v>
      </c>
      <c r="AU199" s="148" t="s">
        <v>140</v>
      </c>
      <c r="AV199" s="12" t="s">
        <v>87</v>
      </c>
      <c r="AW199" s="12" t="s">
        <v>4</v>
      </c>
      <c r="AX199" s="12" t="s">
        <v>85</v>
      </c>
      <c r="AY199" s="148" t="s">
        <v>128</v>
      </c>
    </row>
    <row r="200" spans="2:65" s="1" customFormat="1" ht="24.2" customHeight="1">
      <c r="B200" s="30"/>
      <c r="C200" s="130" t="s">
        <v>326</v>
      </c>
      <c r="D200" s="130" t="s">
        <v>130</v>
      </c>
      <c r="E200" s="131" t="s">
        <v>327</v>
      </c>
      <c r="F200" s="132" t="s">
        <v>254</v>
      </c>
      <c r="G200" s="133" t="s">
        <v>249</v>
      </c>
      <c r="H200" s="134">
        <v>670</v>
      </c>
      <c r="I200" s="135"/>
      <c r="J200" s="136">
        <f>ROUND(I200*H200,2)</f>
        <v>0</v>
      </c>
      <c r="K200" s="132" t="s">
        <v>134</v>
      </c>
      <c r="L200" s="30"/>
      <c r="M200" s="137" t="s">
        <v>1</v>
      </c>
      <c r="N200" s="138" t="s">
        <v>42</v>
      </c>
      <c r="P200" s="139">
        <f>O200*H200</f>
        <v>0</v>
      </c>
      <c r="Q200" s="139">
        <v>0</v>
      </c>
      <c r="R200" s="139">
        <f>Q200*H200</f>
        <v>0</v>
      </c>
      <c r="S200" s="139">
        <v>0</v>
      </c>
      <c r="T200" s="140">
        <f>S200*H200</f>
        <v>0</v>
      </c>
      <c r="AR200" s="141" t="s">
        <v>135</v>
      </c>
      <c r="AT200" s="141" t="s">
        <v>130</v>
      </c>
      <c r="AU200" s="141" t="s">
        <v>140</v>
      </c>
      <c r="AY200" s="15" t="s">
        <v>128</v>
      </c>
      <c r="BE200" s="142">
        <f>IF(N200="základní",J200,0)</f>
        <v>0</v>
      </c>
      <c r="BF200" s="142">
        <f>IF(N200="snížená",J200,0)</f>
        <v>0</v>
      </c>
      <c r="BG200" s="142">
        <f>IF(N200="zákl. přenesená",J200,0)</f>
        <v>0</v>
      </c>
      <c r="BH200" s="142">
        <f>IF(N200="sníž. přenesená",J200,0)</f>
        <v>0</v>
      </c>
      <c r="BI200" s="142">
        <f>IF(N200="nulová",J200,0)</f>
        <v>0</v>
      </c>
      <c r="BJ200" s="15" t="s">
        <v>85</v>
      </c>
      <c r="BK200" s="142">
        <f>ROUND(I200*H200,2)</f>
        <v>0</v>
      </c>
      <c r="BL200" s="15" t="s">
        <v>135</v>
      </c>
      <c r="BM200" s="141" t="s">
        <v>328</v>
      </c>
    </row>
    <row r="201" spans="2:65" s="1" customFormat="1" ht="29.25">
      <c r="B201" s="30"/>
      <c r="D201" s="143" t="s">
        <v>187</v>
      </c>
      <c r="F201" s="144" t="s">
        <v>317</v>
      </c>
      <c r="I201" s="145"/>
      <c r="L201" s="30"/>
      <c r="M201" s="146"/>
      <c r="T201" s="54"/>
      <c r="AT201" s="15" t="s">
        <v>187</v>
      </c>
      <c r="AU201" s="15" t="s">
        <v>140</v>
      </c>
    </row>
    <row r="202" spans="2:65" s="12" customFormat="1" ht="11.25">
      <c r="B202" s="147"/>
      <c r="D202" s="143" t="s">
        <v>198</v>
      </c>
      <c r="F202" s="149" t="s">
        <v>329</v>
      </c>
      <c r="H202" s="150">
        <v>670</v>
      </c>
      <c r="I202" s="151"/>
      <c r="L202" s="147"/>
      <c r="M202" s="152"/>
      <c r="T202" s="153"/>
      <c r="AT202" s="148" t="s">
        <v>198</v>
      </c>
      <c r="AU202" s="148" t="s">
        <v>140</v>
      </c>
      <c r="AV202" s="12" t="s">
        <v>87</v>
      </c>
      <c r="AW202" s="12" t="s">
        <v>4</v>
      </c>
      <c r="AX202" s="12" t="s">
        <v>85</v>
      </c>
      <c r="AY202" s="148" t="s">
        <v>128</v>
      </c>
    </row>
    <row r="203" spans="2:65" s="1" customFormat="1" ht="24.2" customHeight="1">
      <c r="B203" s="30"/>
      <c r="C203" s="130" t="s">
        <v>330</v>
      </c>
      <c r="D203" s="130" t="s">
        <v>130</v>
      </c>
      <c r="E203" s="131" t="s">
        <v>331</v>
      </c>
      <c r="F203" s="132" t="s">
        <v>332</v>
      </c>
      <c r="G203" s="133" t="s">
        <v>185</v>
      </c>
      <c r="H203" s="134">
        <v>670</v>
      </c>
      <c r="I203" s="135"/>
      <c r="J203" s="136">
        <f>ROUND(I203*H203,2)</f>
        <v>0</v>
      </c>
      <c r="K203" s="132" t="s">
        <v>1</v>
      </c>
      <c r="L203" s="30"/>
      <c r="M203" s="137" t="s">
        <v>1</v>
      </c>
      <c r="N203" s="138" t="s">
        <v>42</v>
      </c>
      <c r="P203" s="139">
        <f>O203*H203</f>
        <v>0</v>
      </c>
      <c r="Q203" s="139">
        <v>0</v>
      </c>
      <c r="R203" s="139">
        <f>Q203*H203</f>
        <v>0</v>
      </c>
      <c r="S203" s="139">
        <v>0</v>
      </c>
      <c r="T203" s="140">
        <f>S203*H203</f>
        <v>0</v>
      </c>
      <c r="AR203" s="141" t="s">
        <v>135</v>
      </c>
      <c r="AT203" s="141" t="s">
        <v>130</v>
      </c>
      <c r="AU203" s="141" t="s">
        <v>140</v>
      </c>
      <c r="AY203" s="15" t="s">
        <v>128</v>
      </c>
      <c r="BE203" s="142">
        <f>IF(N203="základní",J203,0)</f>
        <v>0</v>
      </c>
      <c r="BF203" s="142">
        <f>IF(N203="snížená",J203,0)</f>
        <v>0</v>
      </c>
      <c r="BG203" s="142">
        <f>IF(N203="zákl. přenesená",J203,0)</f>
        <v>0</v>
      </c>
      <c r="BH203" s="142">
        <f>IF(N203="sníž. přenesená",J203,0)</f>
        <v>0</v>
      </c>
      <c r="BI203" s="142">
        <f>IF(N203="nulová",J203,0)</f>
        <v>0</v>
      </c>
      <c r="BJ203" s="15" t="s">
        <v>85</v>
      </c>
      <c r="BK203" s="142">
        <f>ROUND(I203*H203,2)</f>
        <v>0</v>
      </c>
      <c r="BL203" s="15" t="s">
        <v>135</v>
      </c>
      <c r="BM203" s="141" t="s">
        <v>333</v>
      </c>
    </row>
    <row r="204" spans="2:65" s="1" customFormat="1" ht="29.25">
      <c r="B204" s="30"/>
      <c r="D204" s="143" t="s">
        <v>187</v>
      </c>
      <c r="F204" s="144" t="s">
        <v>317</v>
      </c>
      <c r="I204" s="145"/>
      <c r="L204" s="30"/>
      <c r="M204" s="146"/>
      <c r="T204" s="54"/>
      <c r="AT204" s="15" t="s">
        <v>187</v>
      </c>
      <c r="AU204" s="15" t="s">
        <v>140</v>
      </c>
    </row>
    <row r="205" spans="2:65" s="1" customFormat="1" ht="24.2" customHeight="1">
      <c r="B205" s="30"/>
      <c r="C205" s="130" t="s">
        <v>334</v>
      </c>
      <c r="D205" s="130" t="s">
        <v>130</v>
      </c>
      <c r="E205" s="131" t="s">
        <v>335</v>
      </c>
      <c r="F205" s="132" t="s">
        <v>336</v>
      </c>
      <c r="G205" s="133" t="s">
        <v>185</v>
      </c>
      <c r="H205" s="134">
        <v>670</v>
      </c>
      <c r="I205" s="135"/>
      <c r="J205" s="136">
        <f>ROUND(I205*H205,2)</f>
        <v>0</v>
      </c>
      <c r="K205" s="132" t="s">
        <v>1</v>
      </c>
      <c r="L205" s="30"/>
      <c r="M205" s="137" t="s">
        <v>1</v>
      </c>
      <c r="N205" s="138" t="s">
        <v>42</v>
      </c>
      <c r="P205" s="139">
        <f>O205*H205</f>
        <v>0</v>
      </c>
      <c r="Q205" s="139">
        <v>0</v>
      </c>
      <c r="R205" s="139">
        <f>Q205*H205</f>
        <v>0</v>
      </c>
      <c r="S205" s="139">
        <v>0</v>
      </c>
      <c r="T205" s="140">
        <f>S205*H205</f>
        <v>0</v>
      </c>
      <c r="AR205" s="141" t="s">
        <v>135</v>
      </c>
      <c r="AT205" s="141" t="s">
        <v>130</v>
      </c>
      <c r="AU205" s="141" t="s">
        <v>140</v>
      </c>
      <c r="AY205" s="15" t="s">
        <v>128</v>
      </c>
      <c r="BE205" s="142">
        <f>IF(N205="základní",J205,0)</f>
        <v>0</v>
      </c>
      <c r="BF205" s="142">
        <f>IF(N205="snížená",J205,0)</f>
        <v>0</v>
      </c>
      <c r="BG205" s="142">
        <f>IF(N205="zákl. přenesená",J205,0)</f>
        <v>0</v>
      </c>
      <c r="BH205" s="142">
        <f>IF(N205="sníž. přenesená",J205,0)</f>
        <v>0</v>
      </c>
      <c r="BI205" s="142">
        <f>IF(N205="nulová",J205,0)</f>
        <v>0</v>
      </c>
      <c r="BJ205" s="15" t="s">
        <v>85</v>
      </c>
      <c r="BK205" s="142">
        <f>ROUND(I205*H205,2)</f>
        <v>0</v>
      </c>
      <c r="BL205" s="15" t="s">
        <v>135</v>
      </c>
      <c r="BM205" s="141" t="s">
        <v>337</v>
      </c>
    </row>
    <row r="206" spans="2:65" s="1" customFormat="1" ht="29.25">
      <c r="B206" s="30"/>
      <c r="D206" s="143" t="s">
        <v>187</v>
      </c>
      <c r="F206" s="144" t="s">
        <v>317</v>
      </c>
      <c r="I206" s="145"/>
      <c r="L206" s="30"/>
      <c r="M206" s="146"/>
      <c r="T206" s="54"/>
      <c r="AT206" s="15" t="s">
        <v>187</v>
      </c>
      <c r="AU206" s="15" t="s">
        <v>140</v>
      </c>
    </row>
    <row r="207" spans="2:65" s="1" customFormat="1" ht="24.2" customHeight="1">
      <c r="B207" s="30"/>
      <c r="C207" s="130" t="s">
        <v>338</v>
      </c>
      <c r="D207" s="130" t="s">
        <v>130</v>
      </c>
      <c r="E207" s="131" t="s">
        <v>339</v>
      </c>
      <c r="F207" s="132" t="s">
        <v>340</v>
      </c>
      <c r="G207" s="133" t="s">
        <v>185</v>
      </c>
      <c r="H207" s="134">
        <v>670</v>
      </c>
      <c r="I207" s="135"/>
      <c r="J207" s="136">
        <f>ROUND(I207*H207,2)</f>
        <v>0</v>
      </c>
      <c r="K207" s="132" t="s">
        <v>134</v>
      </c>
      <c r="L207" s="30"/>
      <c r="M207" s="137" t="s">
        <v>1</v>
      </c>
      <c r="N207" s="138" t="s">
        <v>42</v>
      </c>
      <c r="P207" s="139">
        <f>O207*H207</f>
        <v>0</v>
      </c>
      <c r="Q207" s="139">
        <v>0</v>
      </c>
      <c r="R207" s="139">
        <f>Q207*H207</f>
        <v>0</v>
      </c>
      <c r="S207" s="139">
        <v>0</v>
      </c>
      <c r="T207" s="140">
        <f>S207*H207</f>
        <v>0</v>
      </c>
      <c r="AR207" s="141" t="s">
        <v>135</v>
      </c>
      <c r="AT207" s="141" t="s">
        <v>130</v>
      </c>
      <c r="AU207" s="141" t="s">
        <v>140</v>
      </c>
      <c r="AY207" s="15" t="s">
        <v>128</v>
      </c>
      <c r="BE207" s="142">
        <f>IF(N207="základní",J207,0)</f>
        <v>0</v>
      </c>
      <c r="BF207" s="142">
        <f>IF(N207="snížená",J207,0)</f>
        <v>0</v>
      </c>
      <c r="BG207" s="142">
        <f>IF(N207="zákl. přenesená",J207,0)</f>
        <v>0</v>
      </c>
      <c r="BH207" s="142">
        <f>IF(N207="sníž. přenesená",J207,0)</f>
        <v>0</v>
      </c>
      <c r="BI207" s="142">
        <f>IF(N207="nulová",J207,0)</f>
        <v>0</v>
      </c>
      <c r="BJ207" s="15" t="s">
        <v>85</v>
      </c>
      <c r="BK207" s="142">
        <f>ROUND(I207*H207,2)</f>
        <v>0</v>
      </c>
      <c r="BL207" s="15" t="s">
        <v>135</v>
      </c>
      <c r="BM207" s="141" t="s">
        <v>341</v>
      </c>
    </row>
    <row r="208" spans="2:65" s="1" customFormat="1" ht="29.25">
      <c r="B208" s="30"/>
      <c r="D208" s="143" t="s">
        <v>187</v>
      </c>
      <c r="F208" s="144" t="s">
        <v>317</v>
      </c>
      <c r="I208" s="145"/>
      <c r="L208" s="30"/>
      <c r="M208" s="146"/>
      <c r="T208" s="54"/>
      <c r="AT208" s="15" t="s">
        <v>187</v>
      </c>
      <c r="AU208" s="15" t="s">
        <v>140</v>
      </c>
    </row>
    <row r="209" spans="2:65" s="11" customFormat="1" ht="20.85" customHeight="1">
      <c r="B209" s="118"/>
      <c r="D209" s="119" t="s">
        <v>76</v>
      </c>
      <c r="E209" s="128" t="s">
        <v>342</v>
      </c>
      <c r="F209" s="128" t="s">
        <v>343</v>
      </c>
      <c r="I209" s="121"/>
      <c r="J209" s="129">
        <f>BK209</f>
        <v>0</v>
      </c>
      <c r="L209" s="118"/>
      <c r="M209" s="123"/>
      <c r="P209" s="124">
        <f>SUM(P210:P213)</f>
        <v>0</v>
      </c>
      <c r="R209" s="124">
        <f>SUM(R210:R213)</f>
        <v>0</v>
      </c>
      <c r="T209" s="125">
        <f>SUM(T210:T213)</f>
        <v>0</v>
      </c>
      <c r="AR209" s="119" t="s">
        <v>85</v>
      </c>
      <c r="AT209" s="126" t="s">
        <v>76</v>
      </c>
      <c r="AU209" s="126" t="s">
        <v>87</v>
      </c>
      <c r="AY209" s="119" t="s">
        <v>128</v>
      </c>
      <c r="BK209" s="127">
        <f>SUM(BK210:BK213)</f>
        <v>0</v>
      </c>
    </row>
    <row r="210" spans="2:65" s="1" customFormat="1" ht="24.2" customHeight="1">
      <c r="B210" s="30"/>
      <c r="C210" s="130" t="s">
        <v>344</v>
      </c>
      <c r="D210" s="130" t="s">
        <v>130</v>
      </c>
      <c r="E210" s="131" t="s">
        <v>345</v>
      </c>
      <c r="F210" s="132" t="s">
        <v>346</v>
      </c>
      <c r="G210" s="133" t="s">
        <v>185</v>
      </c>
      <c r="H210" s="134">
        <v>750</v>
      </c>
      <c r="I210" s="135"/>
      <c r="J210" s="136">
        <f>ROUND(I210*H210,2)</f>
        <v>0</v>
      </c>
      <c r="K210" s="132" t="s">
        <v>134</v>
      </c>
      <c r="L210" s="30"/>
      <c r="M210" s="137" t="s">
        <v>1</v>
      </c>
      <c r="N210" s="138" t="s">
        <v>42</v>
      </c>
      <c r="P210" s="139">
        <f>O210*H210</f>
        <v>0</v>
      </c>
      <c r="Q210" s="139">
        <v>0</v>
      </c>
      <c r="R210" s="139">
        <f>Q210*H210</f>
        <v>0</v>
      </c>
      <c r="S210" s="139">
        <v>0</v>
      </c>
      <c r="T210" s="140">
        <f>S210*H210</f>
        <v>0</v>
      </c>
      <c r="AR210" s="141" t="s">
        <v>135</v>
      </c>
      <c r="AT210" s="141" t="s">
        <v>130</v>
      </c>
      <c r="AU210" s="141" t="s">
        <v>140</v>
      </c>
      <c r="AY210" s="15" t="s">
        <v>128</v>
      </c>
      <c r="BE210" s="142">
        <f>IF(N210="základní",J210,0)</f>
        <v>0</v>
      </c>
      <c r="BF210" s="142">
        <f>IF(N210="snížená",J210,0)</f>
        <v>0</v>
      </c>
      <c r="BG210" s="142">
        <f>IF(N210="zákl. přenesená",J210,0)</f>
        <v>0</v>
      </c>
      <c r="BH210" s="142">
        <f>IF(N210="sníž. přenesená",J210,0)</f>
        <v>0</v>
      </c>
      <c r="BI210" s="142">
        <f>IF(N210="nulová",J210,0)</f>
        <v>0</v>
      </c>
      <c r="BJ210" s="15" t="s">
        <v>85</v>
      </c>
      <c r="BK210" s="142">
        <f>ROUND(I210*H210,2)</f>
        <v>0</v>
      </c>
      <c r="BL210" s="15" t="s">
        <v>135</v>
      </c>
      <c r="BM210" s="141" t="s">
        <v>347</v>
      </c>
    </row>
    <row r="211" spans="2:65" s="1" customFormat="1" ht="24.2" customHeight="1">
      <c r="B211" s="30"/>
      <c r="C211" s="130" t="s">
        <v>348</v>
      </c>
      <c r="D211" s="130" t="s">
        <v>130</v>
      </c>
      <c r="E211" s="131" t="s">
        <v>349</v>
      </c>
      <c r="F211" s="132" t="s">
        <v>350</v>
      </c>
      <c r="G211" s="133" t="s">
        <v>185</v>
      </c>
      <c r="H211" s="134">
        <v>750</v>
      </c>
      <c r="I211" s="135"/>
      <c r="J211" s="136">
        <f>ROUND(I211*H211,2)</f>
        <v>0</v>
      </c>
      <c r="K211" s="132" t="s">
        <v>134</v>
      </c>
      <c r="L211" s="30"/>
      <c r="M211" s="137" t="s">
        <v>1</v>
      </c>
      <c r="N211" s="138" t="s">
        <v>42</v>
      </c>
      <c r="P211" s="139">
        <f>O211*H211</f>
        <v>0</v>
      </c>
      <c r="Q211" s="139">
        <v>0</v>
      </c>
      <c r="R211" s="139">
        <f>Q211*H211</f>
        <v>0</v>
      </c>
      <c r="S211" s="139">
        <v>0</v>
      </c>
      <c r="T211" s="140">
        <f>S211*H211</f>
        <v>0</v>
      </c>
      <c r="AR211" s="141" t="s">
        <v>135</v>
      </c>
      <c r="AT211" s="141" t="s">
        <v>130</v>
      </c>
      <c r="AU211" s="141" t="s">
        <v>140</v>
      </c>
      <c r="AY211" s="15" t="s">
        <v>128</v>
      </c>
      <c r="BE211" s="142">
        <f>IF(N211="základní",J211,0)</f>
        <v>0</v>
      </c>
      <c r="BF211" s="142">
        <f>IF(N211="snížená",J211,0)</f>
        <v>0</v>
      </c>
      <c r="BG211" s="142">
        <f>IF(N211="zákl. přenesená",J211,0)</f>
        <v>0</v>
      </c>
      <c r="BH211" s="142">
        <f>IF(N211="sníž. přenesená",J211,0)</f>
        <v>0</v>
      </c>
      <c r="BI211" s="142">
        <f>IF(N211="nulová",J211,0)</f>
        <v>0</v>
      </c>
      <c r="BJ211" s="15" t="s">
        <v>85</v>
      </c>
      <c r="BK211" s="142">
        <f>ROUND(I211*H211,2)</f>
        <v>0</v>
      </c>
      <c r="BL211" s="15" t="s">
        <v>135</v>
      </c>
      <c r="BM211" s="141" t="s">
        <v>351</v>
      </c>
    </row>
    <row r="212" spans="2:65" s="1" customFormat="1" ht="21.75" customHeight="1">
      <c r="B212" s="30"/>
      <c r="C212" s="130" t="s">
        <v>352</v>
      </c>
      <c r="D212" s="130" t="s">
        <v>130</v>
      </c>
      <c r="E212" s="131" t="s">
        <v>353</v>
      </c>
      <c r="F212" s="132" t="s">
        <v>354</v>
      </c>
      <c r="G212" s="133" t="s">
        <v>185</v>
      </c>
      <c r="H212" s="134">
        <v>750</v>
      </c>
      <c r="I212" s="135"/>
      <c r="J212" s="136">
        <f>ROUND(I212*H212,2)</f>
        <v>0</v>
      </c>
      <c r="K212" s="132" t="s">
        <v>134</v>
      </c>
      <c r="L212" s="30"/>
      <c r="M212" s="137" t="s">
        <v>1</v>
      </c>
      <c r="N212" s="138" t="s">
        <v>42</v>
      </c>
      <c r="P212" s="139">
        <f>O212*H212</f>
        <v>0</v>
      </c>
      <c r="Q212" s="139">
        <v>0</v>
      </c>
      <c r="R212" s="139">
        <f>Q212*H212</f>
        <v>0</v>
      </c>
      <c r="S212" s="139">
        <v>0</v>
      </c>
      <c r="T212" s="140">
        <f>S212*H212</f>
        <v>0</v>
      </c>
      <c r="AR212" s="141" t="s">
        <v>135</v>
      </c>
      <c r="AT212" s="141" t="s">
        <v>130</v>
      </c>
      <c r="AU212" s="141" t="s">
        <v>140</v>
      </c>
      <c r="AY212" s="15" t="s">
        <v>128</v>
      </c>
      <c r="BE212" s="142">
        <f>IF(N212="základní",J212,0)</f>
        <v>0</v>
      </c>
      <c r="BF212" s="142">
        <f>IF(N212="snížená",J212,0)</f>
        <v>0</v>
      </c>
      <c r="BG212" s="142">
        <f>IF(N212="zákl. přenesená",J212,0)</f>
        <v>0</v>
      </c>
      <c r="BH212" s="142">
        <f>IF(N212="sníž. přenesená",J212,0)</f>
        <v>0</v>
      </c>
      <c r="BI212" s="142">
        <f>IF(N212="nulová",J212,0)</f>
        <v>0</v>
      </c>
      <c r="BJ212" s="15" t="s">
        <v>85</v>
      </c>
      <c r="BK212" s="142">
        <f>ROUND(I212*H212,2)</f>
        <v>0</v>
      </c>
      <c r="BL212" s="15" t="s">
        <v>135</v>
      </c>
      <c r="BM212" s="141" t="s">
        <v>355</v>
      </c>
    </row>
    <row r="213" spans="2:65" s="1" customFormat="1" ht="24.2" customHeight="1">
      <c r="B213" s="30"/>
      <c r="C213" s="130" t="s">
        <v>356</v>
      </c>
      <c r="D213" s="130" t="s">
        <v>130</v>
      </c>
      <c r="E213" s="131" t="s">
        <v>357</v>
      </c>
      <c r="F213" s="132" t="s">
        <v>358</v>
      </c>
      <c r="G213" s="133" t="s">
        <v>185</v>
      </c>
      <c r="H213" s="134">
        <v>750</v>
      </c>
      <c r="I213" s="135"/>
      <c r="J213" s="136">
        <f>ROUND(I213*H213,2)</f>
        <v>0</v>
      </c>
      <c r="K213" s="132" t="s">
        <v>134</v>
      </c>
      <c r="L213" s="30"/>
      <c r="M213" s="137" t="s">
        <v>1</v>
      </c>
      <c r="N213" s="138" t="s">
        <v>42</v>
      </c>
      <c r="P213" s="139">
        <f>O213*H213</f>
        <v>0</v>
      </c>
      <c r="Q213" s="139">
        <v>0</v>
      </c>
      <c r="R213" s="139">
        <f>Q213*H213</f>
        <v>0</v>
      </c>
      <c r="S213" s="139">
        <v>0</v>
      </c>
      <c r="T213" s="140">
        <f>S213*H213</f>
        <v>0</v>
      </c>
      <c r="AR213" s="141" t="s">
        <v>135</v>
      </c>
      <c r="AT213" s="141" t="s">
        <v>130</v>
      </c>
      <c r="AU213" s="141" t="s">
        <v>140</v>
      </c>
      <c r="AY213" s="15" t="s">
        <v>128</v>
      </c>
      <c r="BE213" s="142">
        <f>IF(N213="základní",J213,0)</f>
        <v>0</v>
      </c>
      <c r="BF213" s="142">
        <f>IF(N213="snížená",J213,0)</f>
        <v>0</v>
      </c>
      <c r="BG213" s="142">
        <f>IF(N213="zákl. přenesená",J213,0)</f>
        <v>0</v>
      </c>
      <c r="BH213" s="142">
        <f>IF(N213="sníž. přenesená",J213,0)</f>
        <v>0</v>
      </c>
      <c r="BI213" s="142">
        <f>IF(N213="nulová",J213,0)</f>
        <v>0</v>
      </c>
      <c r="BJ213" s="15" t="s">
        <v>85</v>
      </c>
      <c r="BK213" s="142">
        <f>ROUND(I213*H213,2)</f>
        <v>0</v>
      </c>
      <c r="BL213" s="15" t="s">
        <v>135</v>
      </c>
      <c r="BM213" s="141" t="s">
        <v>359</v>
      </c>
    </row>
    <row r="214" spans="2:65" s="11" customFormat="1" ht="20.85" customHeight="1">
      <c r="B214" s="118"/>
      <c r="D214" s="119" t="s">
        <v>76</v>
      </c>
      <c r="E214" s="128" t="s">
        <v>360</v>
      </c>
      <c r="F214" s="128" t="s">
        <v>361</v>
      </c>
      <c r="I214" s="121"/>
      <c r="J214" s="129">
        <f>BK214</f>
        <v>0</v>
      </c>
      <c r="L214" s="118"/>
      <c r="M214" s="123"/>
      <c r="P214" s="124">
        <f>SUM(P215:P225)</f>
        <v>0</v>
      </c>
      <c r="R214" s="124">
        <f>SUM(R215:R225)</f>
        <v>684.33129999999994</v>
      </c>
      <c r="T214" s="125">
        <f>SUM(T215:T225)</f>
        <v>0</v>
      </c>
      <c r="AR214" s="119" t="s">
        <v>85</v>
      </c>
      <c r="AT214" s="126" t="s">
        <v>76</v>
      </c>
      <c r="AU214" s="126" t="s">
        <v>87</v>
      </c>
      <c r="AY214" s="119" t="s">
        <v>128</v>
      </c>
      <c r="BK214" s="127">
        <f>SUM(BK215:BK225)</f>
        <v>0</v>
      </c>
    </row>
    <row r="215" spans="2:65" s="1" customFormat="1" ht="24.2" customHeight="1">
      <c r="B215" s="30"/>
      <c r="C215" s="130" t="s">
        <v>362</v>
      </c>
      <c r="D215" s="130" t="s">
        <v>130</v>
      </c>
      <c r="E215" s="131" t="s">
        <v>363</v>
      </c>
      <c r="F215" s="132" t="s">
        <v>364</v>
      </c>
      <c r="G215" s="133" t="s">
        <v>185</v>
      </c>
      <c r="H215" s="134">
        <v>837.5</v>
      </c>
      <c r="I215" s="135"/>
      <c r="J215" s="136">
        <f>ROUND(I215*H215,2)</f>
        <v>0</v>
      </c>
      <c r="K215" s="132" t="s">
        <v>134</v>
      </c>
      <c r="L215" s="30"/>
      <c r="M215" s="137" t="s">
        <v>1</v>
      </c>
      <c r="N215" s="138" t="s">
        <v>42</v>
      </c>
      <c r="P215" s="139">
        <f>O215*H215</f>
        <v>0</v>
      </c>
      <c r="Q215" s="139">
        <v>0.34499999999999997</v>
      </c>
      <c r="R215" s="139">
        <f>Q215*H215</f>
        <v>288.9375</v>
      </c>
      <c r="S215" s="139">
        <v>0</v>
      </c>
      <c r="T215" s="140">
        <f>S215*H215</f>
        <v>0</v>
      </c>
      <c r="AR215" s="141" t="s">
        <v>135</v>
      </c>
      <c r="AT215" s="141" t="s">
        <v>130</v>
      </c>
      <c r="AU215" s="141" t="s">
        <v>140</v>
      </c>
      <c r="AY215" s="15" t="s">
        <v>128</v>
      </c>
      <c r="BE215" s="142">
        <f>IF(N215="základní",J215,0)</f>
        <v>0</v>
      </c>
      <c r="BF215" s="142">
        <f>IF(N215="snížená",J215,0)</f>
        <v>0</v>
      </c>
      <c r="BG215" s="142">
        <f>IF(N215="zákl. přenesená",J215,0)</f>
        <v>0</v>
      </c>
      <c r="BH215" s="142">
        <f>IF(N215="sníž. přenesená",J215,0)</f>
        <v>0</v>
      </c>
      <c r="BI215" s="142">
        <f>IF(N215="nulová",J215,0)</f>
        <v>0</v>
      </c>
      <c r="BJ215" s="15" t="s">
        <v>85</v>
      </c>
      <c r="BK215" s="142">
        <f>ROUND(I215*H215,2)</f>
        <v>0</v>
      </c>
      <c r="BL215" s="15" t="s">
        <v>135</v>
      </c>
      <c r="BM215" s="141" t="s">
        <v>365</v>
      </c>
    </row>
    <row r="216" spans="2:65" s="1" customFormat="1" ht="19.5">
      <c r="B216" s="30"/>
      <c r="D216" s="143" t="s">
        <v>187</v>
      </c>
      <c r="F216" s="144" t="s">
        <v>366</v>
      </c>
      <c r="I216" s="145"/>
      <c r="L216" s="30"/>
      <c r="M216" s="146"/>
      <c r="T216" s="54"/>
      <c r="AT216" s="15" t="s">
        <v>187</v>
      </c>
      <c r="AU216" s="15" t="s">
        <v>140</v>
      </c>
    </row>
    <row r="217" spans="2:65" s="12" customFormat="1" ht="11.25">
      <c r="B217" s="147"/>
      <c r="D217" s="143" t="s">
        <v>198</v>
      </c>
      <c r="F217" s="149" t="s">
        <v>367</v>
      </c>
      <c r="H217" s="150">
        <v>837.5</v>
      </c>
      <c r="I217" s="151"/>
      <c r="L217" s="147"/>
      <c r="M217" s="152"/>
      <c r="T217" s="153"/>
      <c r="AT217" s="148" t="s">
        <v>198</v>
      </c>
      <c r="AU217" s="148" t="s">
        <v>140</v>
      </c>
      <c r="AV217" s="12" t="s">
        <v>87</v>
      </c>
      <c r="AW217" s="12" t="s">
        <v>4</v>
      </c>
      <c r="AX217" s="12" t="s">
        <v>85</v>
      </c>
      <c r="AY217" s="148" t="s">
        <v>128</v>
      </c>
    </row>
    <row r="218" spans="2:65" s="1" customFormat="1" ht="24.2" customHeight="1">
      <c r="B218" s="30"/>
      <c r="C218" s="130" t="s">
        <v>368</v>
      </c>
      <c r="D218" s="130" t="s">
        <v>130</v>
      </c>
      <c r="E218" s="131" t="s">
        <v>363</v>
      </c>
      <c r="F218" s="132" t="s">
        <v>364</v>
      </c>
      <c r="G218" s="133" t="s">
        <v>185</v>
      </c>
      <c r="H218" s="134">
        <v>670</v>
      </c>
      <c r="I218" s="135"/>
      <c r="J218" s="136">
        <f>ROUND(I218*H218,2)</f>
        <v>0</v>
      </c>
      <c r="K218" s="132" t="s">
        <v>134</v>
      </c>
      <c r="L218" s="30"/>
      <c r="M218" s="137" t="s">
        <v>1</v>
      </c>
      <c r="N218" s="138" t="s">
        <v>42</v>
      </c>
      <c r="P218" s="139">
        <f>O218*H218</f>
        <v>0</v>
      </c>
      <c r="Q218" s="139">
        <v>0.34499999999999997</v>
      </c>
      <c r="R218" s="139">
        <f>Q218*H218</f>
        <v>231.14999999999998</v>
      </c>
      <c r="S218" s="139">
        <v>0</v>
      </c>
      <c r="T218" s="140">
        <f>S218*H218</f>
        <v>0</v>
      </c>
      <c r="AR218" s="141" t="s">
        <v>135</v>
      </c>
      <c r="AT218" s="141" t="s">
        <v>130</v>
      </c>
      <c r="AU218" s="141" t="s">
        <v>140</v>
      </c>
      <c r="AY218" s="15" t="s">
        <v>128</v>
      </c>
      <c r="BE218" s="142">
        <f>IF(N218="základní",J218,0)</f>
        <v>0</v>
      </c>
      <c r="BF218" s="142">
        <f>IF(N218="snížená",J218,0)</f>
        <v>0</v>
      </c>
      <c r="BG218" s="142">
        <f>IF(N218="zákl. přenesená",J218,0)</f>
        <v>0</v>
      </c>
      <c r="BH218" s="142">
        <f>IF(N218="sníž. přenesená",J218,0)</f>
        <v>0</v>
      </c>
      <c r="BI218" s="142">
        <f>IF(N218="nulová",J218,0)</f>
        <v>0</v>
      </c>
      <c r="BJ218" s="15" t="s">
        <v>85</v>
      </c>
      <c r="BK218" s="142">
        <f>ROUND(I218*H218,2)</f>
        <v>0</v>
      </c>
      <c r="BL218" s="15" t="s">
        <v>135</v>
      </c>
      <c r="BM218" s="141" t="s">
        <v>369</v>
      </c>
    </row>
    <row r="219" spans="2:65" s="1" customFormat="1" ht="24.2" customHeight="1">
      <c r="B219" s="30"/>
      <c r="C219" s="130" t="s">
        <v>370</v>
      </c>
      <c r="D219" s="130" t="s">
        <v>130</v>
      </c>
      <c r="E219" s="131" t="s">
        <v>371</v>
      </c>
      <c r="F219" s="132" t="s">
        <v>372</v>
      </c>
      <c r="G219" s="133" t="s">
        <v>185</v>
      </c>
      <c r="H219" s="134">
        <v>670</v>
      </c>
      <c r="I219" s="135"/>
      <c r="J219" s="136">
        <f>ROUND(I219*H219,2)</f>
        <v>0</v>
      </c>
      <c r="K219" s="132" t="s">
        <v>1</v>
      </c>
      <c r="L219" s="30"/>
      <c r="M219" s="137" t="s">
        <v>1</v>
      </c>
      <c r="N219" s="138" t="s">
        <v>42</v>
      </c>
      <c r="P219" s="139">
        <f>O219*H219</f>
        <v>0</v>
      </c>
      <c r="Q219" s="139">
        <v>6.8999999999999997E-4</v>
      </c>
      <c r="R219" s="139">
        <f>Q219*H219</f>
        <v>0.46229999999999999</v>
      </c>
      <c r="S219" s="139">
        <v>0</v>
      </c>
      <c r="T219" s="140">
        <f>S219*H219</f>
        <v>0</v>
      </c>
      <c r="AR219" s="141" t="s">
        <v>135</v>
      </c>
      <c r="AT219" s="141" t="s">
        <v>130</v>
      </c>
      <c r="AU219" s="141" t="s">
        <v>140</v>
      </c>
      <c r="AY219" s="15" t="s">
        <v>128</v>
      </c>
      <c r="BE219" s="142">
        <f>IF(N219="základní",J219,0)</f>
        <v>0</v>
      </c>
      <c r="BF219" s="142">
        <f>IF(N219="snížená",J219,0)</f>
        <v>0</v>
      </c>
      <c r="BG219" s="142">
        <f>IF(N219="zákl. přenesená",J219,0)</f>
        <v>0</v>
      </c>
      <c r="BH219" s="142">
        <f>IF(N219="sníž. přenesená",J219,0)</f>
        <v>0</v>
      </c>
      <c r="BI219" s="142">
        <f>IF(N219="nulová",J219,0)</f>
        <v>0</v>
      </c>
      <c r="BJ219" s="15" t="s">
        <v>85</v>
      </c>
      <c r="BK219" s="142">
        <f>ROUND(I219*H219,2)</f>
        <v>0</v>
      </c>
      <c r="BL219" s="15" t="s">
        <v>135</v>
      </c>
      <c r="BM219" s="141" t="s">
        <v>373</v>
      </c>
    </row>
    <row r="220" spans="2:65" s="1" customFormat="1" ht="37.9" customHeight="1">
      <c r="B220" s="30"/>
      <c r="C220" s="130" t="s">
        <v>374</v>
      </c>
      <c r="D220" s="130" t="s">
        <v>130</v>
      </c>
      <c r="E220" s="131" t="s">
        <v>375</v>
      </c>
      <c r="F220" s="132" t="s">
        <v>376</v>
      </c>
      <c r="G220" s="133" t="s">
        <v>185</v>
      </c>
      <c r="H220" s="134">
        <v>670</v>
      </c>
      <c r="I220" s="135"/>
      <c r="J220" s="136">
        <f>ROUND(I220*H220,2)</f>
        <v>0</v>
      </c>
      <c r="K220" s="132" t="s">
        <v>134</v>
      </c>
      <c r="L220" s="30"/>
      <c r="M220" s="137" t="s">
        <v>1</v>
      </c>
      <c r="N220" s="138" t="s">
        <v>42</v>
      </c>
      <c r="P220" s="139">
        <f>O220*H220</f>
        <v>0</v>
      </c>
      <c r="Q220" s="139">
        <v>9.8000000000000004E-2</v>
      </c>
      <c r="R220" s="139">
        <f>Q220*H220</f>
        <v>65.66</v>
      </c>
      <c r="S220" s="139">
        <v>0</v>
      </c>
      <c r="T220" s="140">
        <f>S220*H220</f>
        <v>0</v>
      </c>
      <c r="AR220" s="141" t="s">
        <v>135</v>
      </c>
      <c r="AT220" s="141" t="s">
        <v>130</v>
      </c>
      <c r="AU220" s="141" t="s">
        <v>140</v>
      </c>
      <c r="AY220" s="15" t="s">
        <v>128</v>
      </c>
      <c r="BE220" s="142">
        <f>IF(N220="základní",J220,0)</f>
        <v>0</v>
      </c>
      <c r="BF220" s="142">
        <f>IF(N220="snížená",J220,0)</f>
        <v>0</v>
      </c>
      <c r="BG220" s="142">
        <f>IF(N220="zákl. přenesená",J220,0)</f>
        <v>0</v>
      </c>
      <c r="BH220" s="142">
        <f>IF(N220="sníž. přenesená",J220,0)</f>
        <v>0</v>
      </c>
      <c r="BI220" s="142">
        <f>IF(N220="nulová",J220,0)</f>
        <v>0</v>
      </c>
      <c r="BJ220" s="15" t="s">
        <v>85</v>
      </c>
      <c r="BK220" s="142">
        <f>ROUND(I220*H220,2)</f>
        <v>0</v>
      </c>
      <c r="BL220" s="15" t="s">
        <v>135</v>
      </c>
      <c r="BM220" s="141" t="s">
        <v>377</v>
      </c>
    </row>
    <row r="221" spans="2:65" s="1" customFormat="1" ht="24.2" customHeight="1">
      <c r="B221" s="30"/>
      <c r="C221" s="161" t="s">
        <v>378</v>
      </c>
      <c r="D221" s="161" t="s">
        <v>246</v>
      </c>
      <c r="E221" s="162" t="s">
        <v>379</v>
      </c>
      <c r="F221" s="163" t="s">
        <v>380</v>
      </c>
      <c r="G221" s="164" t="s">
        <v>185</v>
      </c>
      <c r="H221" s="165">
        <v>634.28</v>
      </c>
      <c r="I221" s="166"/>
      <c r="J221" s="167">
        <f>ROUND(I221*H221,2)</f>
        <v>0</v>
      </c>
      <c r="K221" s="163" t="s">
        <v>134</v>
      </c>
      <c r="L221" s="168"/>
      <c r="M221" s="169" t="s">
        <v>1</v>
      </c>
      <c r="N221" s="170" t="s">
        <v>42</v>
      </c>
      <c r="P221" s="139">
        <f>O221*H221</f>
        <v>0</v>
      </c>
      <c r="Q221" s="139">
        <v>0.14499999999999999</v>
      </c>
      <c r="R221" s="139">
        <f>Q221*H221</f>
        <v>91.97059999999999</v>
      </c>
      <c r="S221" s="139">
        <v>0</v>
      </c>
      <c r="T221" s="140">
        <f>S221*H221</f>
        <v>0</v>
      </c>
      <c r="AR221" s="141" t="s">
        <v>159</v>
      </c>
      <c r="AT221" s="141" t="s">
        <v>246</v>
      </c>
      <c r="AU221" s="141" t="s">
        <v>140</v>
      </c>
      <c r="AY221" s="15" t="s">
        <v>128</v>
      </c>
      <c r="BE221" s="142">
        <f>IF(N221="základní",J221,0)</f>
        <v>0</v>
      </c>
      <c r="BF221" s="142">
        <f>IF(N221="snížená",J221,0)</f>
        <v>0</v>
      </c>
      <c r="BG221" s="142">
        <f>IF(N221="zákl. přenesená",J221,0)</f>
        <v>0</v>
      </c>
      <c r="BH221" s="142">
        <f>IF(N221="sníž. přenesená",J221,0)</f>
        <v>0</v>
      </c>
      <c r="BI221" s="142">
        <f>IF(N221="nulová",J221,0)</f>
        <v>0</v>
      </c>
      <c r="BJ221" s="15" t="s">
        <v>85</v>
      </c>
      <c r="BK221" s="142">
        <f>ROUND(I221*H221,2)</f>
        <v>0</v>
      </c>
      <c r="BL221" s="15" t="s">
        <v>135</v>
      </c>
      <c r="BM221" s="141" t="s">
        <v>381</v>
      </c>
    </row>
    <row r="222" spans="2:65" s="12" customFormat="1" ht="11.25">
      <c r="B222" s="147"/>
      <c r="D222" s="143" t="s">
        <v>198</v>
      </c>
      <c r="F222" s="149" t="s">
        <v>382</v>
      </c>
      <c r="H222" s="150">
        <v>634.28</v>
      </c>
      <c r="I222" s="151"/>
      <c r="L222" s="147"/>
      <c r="M222" s="152"/>
      <c r="T222" s="153"/>
      <c r="AT222" s="148" t="s">
        <v>198</v>
      </c>
      <c r="AU222" s="148" t="s">
        <v>140</v>
      </c>
      <c r="AV222" s="12" t="s">
        <v>87</v>
      </c>
      <c r="AW222" s="12" t="s">
        <v>4</v>
      </c>
      <c r="AX222" s="12" t="s">
        <v>85</v>
      </c>
      <c r="AY222" s="148" t="s">
        <v>128</v>
      </c>
    </row>
    <row r="223" spans="2:65" s="1" customFormat="1" ht="24.2" customHeight="1">
      <c r="B223" s="30"/>
      <c r="C223" s="161" t="s">
        <v>383</v>
      </c>
      <c r="D223" s="161" t="s">
        <v>246</v>
      </c>
      <c r="E223" s="162" t="s">
        <v>384</v>
      </c>
      <c r="F223" s="163" t="s">
        <v>385</v>
      </c>
      <c r="G223" s="164" t="s">
        <v>185</v>
      </c>
      <c r="H223" s="165">
        <v>42.42</v>
      </c>
      <c r="I223" s="166"/>
      <c r="J223" s="167">
        <f>ROUND(I223*H223,2)</f>
        <v>0</v>
      </c>
      <c r="K223" s="163" t="s">
        <v>134</v>
      </c>
      <c r="L223" s="168"/>
      <c r="M223" s="169" t="s">
        <v>1</v>
      </c>
      <c r="N223" s="170" t="s">
        <v>42</v>
      </c>
      <c r="P223" s="139">
        <f>O223*H223</f>
        <v>0</v>
      </c>
      <c r="Q223" s="139">
        <v>0.14499999999999999</v>
      </c>
      <c r="R223" s="139">
        <f>Q223*H223</f>
        <v>6.1509</v>
      </c>
      <c r="S223" s="139">
        <v>0</v>
      </c>
      <c r="T223" s="140">
        <f>S223*H223</f>
        <v>0</v>
      </c>
      <c r="AR223" s="141" t="s">
        <v>159</v>
      </c>
      <c r="AT223" s="141" t="s">
        <v>246</v>
      </c>
      <c r="AU223" s="141" t="s">
        <v>140</v>
      </c>
      <c r="AY223" s="15" t="s">
        <v>128</v>
      </c>
      <c r="BE223" s="142">
        <f>IF(N223="základní",J223,0)</f>
        <v>0</v>
      </c>
      <c r="BF223" s="142">
        <f>IF(N223="snížená",J223,0)</f>
        <v>0</v>
      </c>
      <c r="BG223" s="142">
        <f>IF(N223="zákl. přenesená",J223,0)</f>
        <v>0</v>
      </c>
      <c r="BH223" s="142">
        <f>IF(N223="sníž. přenesená",J223,0)</f>
        <v>0</v>
      </c>
      <c r="BI223" s="142">
        <f>IF(N223="nulová",J223,0)</f>
        <v>0</v>
      </c>
      <c r="BJ223" s="15" t="s">
        <v>85</v>
      </c>
      <c r="BK223" s="142">
        <f>ROUND(I223*H223,2)</f>
        <v>0</v>
      </c>
      <c r="BL223" s="15" t="s">
        <v>135</v>
      </c>
      <c r="BM223" s="141" t="s">
        <v>386</v>
      </c>
    </row>
    <row r="224" spans="2:65" s="1" customFormat="1" ht="19.5">
      <c r="B224" s="30"/>
      <c r="D224" s="143" t="s">
        <v>187</v>
      </c>
      <c r="F224" s="144" t="s">
        <v>387</v>
      </c>
      <c r="I224" s="145"/>
      <c r="L224" s="30"/>
      <c r="M224" s="146"/>
      <c r="T224" s="54"/>
      <c r="AT224" s="15" t="s">
        <v>187</v>
      </c>
      <c r="AU224" s="15" t="s">
        <v>140</v>
      </c>
    </row>
    <row r="225" spans="2:65" s="12" customFormat="1" ht="11.25">
      <c r="B225" s="147"/>
      <c r="D225" s="143" t="s">
        <v>198</v>
      </c>
      <c r="F225" s="149" t="s">
        <v>388</v>
      </c>
      <c r="H225" s="150">
        <v>42.42</v>
      </c>
      <c r="I225" s="151"/>
      <c r="L225" s="147"/>
      <c r="M225" s="152"/>
      <c r="T225" s="153"/>
      <c r="AT225" s="148" t="s">
        <v>198</v>
      </c>
      <c r="AU225" s="148" t="s">
        <v>140</v>
      </c>
      <c r="AV225" s="12" t="s">
        <v>87</v>
      </c>
      <c r="AW225" s="12" t="s">
        <v>4</v>
      </c>
      <c r="AX225" s="12" t="s">
        <v>85</v>
      </c>
      <c r="AY225" s="148" t="s">
        <v>128</v>
      </c>
    </row>
    <row r="226" spans="2:65" s="11" customFormat="1" ht="20.85" customHeight="1">
      <c r="B226" s="118"/>
      <c r="D226" s="119" t="s">
        <v>76</v>
      </c>
      <c r="E226" s="128" t="s">
        <v>389</v>
      </c>
      <c r="F226" s="128" t="s">
        <v>390</v>
      </c>
      <c r="I226" s="121"/>
      <c r="J226" s="129">
        <f>BK226</f>
        <v>0</v>
      </c>
      <c r="L226" s="118"/>
      <c r="M226" s="123"/>
      <c r="P226" s="124">
        <f>SUM(P227:P234)</f>
        <v>0</v>
      </c>
      <c r="R226" s="124">
        <f>SUM(R227:R234)</f>
        <v>26.20356</v>
      </c>
      <c r="T226" s="125">
        <f>SUM(T227:T234)</f>
        <v>0</v>
      </c>
      <c r="AR226" s="119" t="s">
        <v>85</v>
      </c>
      <c r="AT226" s="126" t="s">
        <v>76</v>
      </c>
      <c r="AU226" s="126" t="s">
        <v>87</v>
      </c>
      <c r="AY226" s="119" t="s">
        <v>128</v>
      </c>
      <c r="BK226" s="127">
        <f>SUM(BK227:BK234)</f>
        <v>0</v>
      </c>
    </row>
    <row r="227" spans="2:65" s="1" customFormat="1" ht="21.75" customHeight="1">
      <c r="B227" s="30"/>
      <c r="C227" s="130" t="s">
        <v>391</v>
      </c>
      <c r="D227" s="130" t="s">
        <v>130</v>
      </c>
      <c r="E227" s="131" t="s">
        <v>392</v>
      </c>
      <c r="F227" s="132" t="s">
        <v>393</v>
      </c>
      <c r="G227" s="133" t="s">
        <v>185</v>
      </c>
      <c r="H227" s="134">
        <v>62.4</v>
      </c>
      <c r="I227" s="135"/>
      <c r="J227" s="136">
        <f>ROUND(I227*H227,2)</f>
        <v>0</v>
      </c>
      <c r="K227" s="132" t="s">
        <v>134</v>
      </c>
      <c r="L227" s="30"/>
      <c r="M227" s="137" t="s">
        <v>1</v>
      </c>
      <c r="N227" s="138" t="s">
        <v>42</v>
      </c>
      <c r="P227" s="139">
        <f>O227*H227</f>
        <v>0</v>
      </c>
      <c r="Q227" s="139">
        <v>0.34499999999999997</v>
      </c>
      <c r="R227" s="139">
        <f>Q227*H227</f>
        <v>21.527999999999999</v>
      </c>
      <c r="S227" s="139">
        <v>0</v>
      </c>
      <c r="T227" s="140">
        <f>S227*H227</f>
        <v>0</v>
      </c>
      <c r="AR227" s="141" t="s">
        <v>135</v>
      </c>
      <c r="AT227" s="141" t="s">
        <v>130</v>
      </c>
      <c r="AU227" s="141" t="s">
        <v>140</v>
      </c>
      <c r="AY227" s="15" t="s">
        <v>128</v>
      </c>
      <c r="BE227" s="142">
        <f>IF(N227="základní",J227,0)</f>
        <v>0</v>
      </c>
      <c r="BF227" s="142">
        <f>IF(N227="snížená",J227,0)</f>
        <v>0</v>
      </c>
      <c r="BG227" s="142">
        <f>IF(N227="zákl. přenesená",J227,0)</f>
        <v>0</v>
      </c>
      <c r="BH227" s="142">
        <f>IF(N227="sníž. přenesená",J227,0)</f>
        <v>0</v>
      </c>
      <c r="BI227" s="142">
        <f>IF(N227="nulová",J227,0)</f>
        <v>0</v>
      </c>
      <c r="BJ227" s="15" t="s">
        <v>85</v>
      </c>
      <c r="BK227" s="142">
        <f>ROUND(I227*H227,2)</f>
        <v>0</v>
      </c>
      <c r="BL227" s="15" t="s">
        <v>135</v>
      </c>
      <c r="BM227" s="141" t="s">
        <v>394</v>
      </c>
    </row>
    <row r="228" spans="2:65" s="1" customFormat="1" ht="19.5">
      <c r="B228" s="30"/>
      <c r="D228" s="143" t="s">
        <v>187</v>
      </c>
      <c r="F228" s="144" t="s">
        <v>366</v>
      </c>
      <c r="I228" s="145"/>
      <c r="L228" s="30"/>
      <c r="M228" s="146"/>
      <c r="T228" s="54"/>
      <c r="AT228" s="15" t="s">
        <v>187</v>
      </c>
      <c r="AU228" s="15" t="s">
        <v>140</v>
      </c>
    </row>
    <row r="229" spans="2:65" s="12" customFormat="1" ht="11.25">
      <c r="B229" s="147"/>
      <c r="D229" s="143" t="s">
        <v>198</v>
      </c>
      <c r="F229" s="149" t="s">
        <v>395</v>
      </c>
      <c r="H229" s="150">
        <v>62.4</v>
      </c>
      <c r="I229" s="151"/>
      <c r="L229" s="147"/>
      <c r="M229" s="152"/>
      <c r="T229" s="153"/>
      <c r="AT229" s="148" t="s">
        <v>198</v>
      </c>
      <c r="AU229" s="148" t="s">
        <v>140</v>
      </c>
      <c r="AV229" s="12" t="s">
        <v>87</v>
      </c>
      <c r="AW229" s="12" t="s">
        <v>4</v>
      </c>
      <c r="AX229" s="12" t="s">
        <v>85</v>
      </c>
      <c r="AY229" s="148" t="s">
        <v>128</v>
      </c>
    </row>
    <row r="230" spans="2:65" s="1" customFormat="1" ht="24.2" customHeight="1">
      <c r="B230" s="30"/>
      <c r="C230" s="130" t="s">
        <v>396</v>
      </c>
      <c r="D230" s="130" t="s">
        <v>130</v>
      </c>
      <c r="E230" s="131" t="s">
        <v>397</v>
      </c>
      <c r="F230" s="132" t="s">
        <v>398</v>
      </c>
      <c r="G230" s="133" t="s">
        <v>185</v>
      </c>
      <c r="H230" s="134">
        <v>48</v>
      </c>
      <c r="I230" s="135"/>
      <c r="J230" s="136">
        <f>ROUND(I230*H230,2)</f>
        <v>0</v>
      </c>
      <c r="K230" s="132" t="s">
        <v>134</v>
      </c>
      <c r="L230" s="30"/>
      <c r="M230" s="137" t="s">
        <v>1</v>
      </c>
      <c r="N230" s="138" t="s">
        <v>42</v>
      </c>
      <c r="P230" s="139">
        <f>O230*H230</f>
        <v>0</v>
      </c>
      <c r="Q230" s="139">
        <v>8.9219999999999994E-2</v>
      </c>
      <c r="R230" s="139">
        <f>Q230*H230</f>
        <v>4.2825600000000001</v>
      </c>
      <c r="S230" s="139">
        <v>0</v>
      </c>
      <c r="T230" s="140">
        <f>S230*H230</f>
        <v>0</v>
      </c>
      <c r="AR230" s="141" t="s">
        <v>135</v>
      </c>
      <c r="AT230" s="141" t="s">
        <v>130</v>
      </c>
      <c r="AU230" s="141" t="s">
        <v>140</v>
      </c>
      <c r="AY230" s="15" t="s">
        <v>128</v>
      </c>
      <c r="BE230" s="142">
        <f>IF(N230="základní",J230,0)</f>
        <v>0</v>
      </c>
      <c r="BF230" s="142">
        <f>IF(N230="snížená",J230,0)</f>
        <v>0</v>
      </c>
      <c r="BG230" s="142">
        <f>IF(N230="zákl. přenesená",J230,0)</f>
        <v>0</v>
      </c>
      <c r="BH230" s="142">
        <f>IF(N230="sníž. přenesená",J230,0)</f>
        <v>0</v>
      </c>
      <c r="BI230" s="142">
        <f>IF(N230="nulová",J230,0)</f>
        <v>0</v>
      </c>
      <c r="BJ230" s="15" t="s">
        <v>85</v>
      </c>
      <c r="BK230" s="142">
        <f>ROUND(I230*H230,2)</f>
        <v>0</v>
      </c>
      <c r="BL230" s="15" t="s">
        <v>135</v>
      </c>
      <c r="BM230" s="141" t="s">
        <v>399</v>
      </c>
    </row>
    <row r="231" spans="2:65" s="12" customFormat="1" ht="11.25">
      <c r="B231" s="147"/>
      <c r="D231" s="143" t="s">
        <v>198</v>
      </c>
      <c r="E231" s="148" t="s">
        <v>1</v>
      </c>
      <c r="F231" s="149" t="s">
        <v>400</v>
      </c>
      <c r="H231" s="150">
        <v>45</v>
      </c>
      <c r="I231" s="151"/>
      <c r="L231" s="147"/>
      <c r="M231" s="152"/>
      <c r="T231" s="153"/>
      <c r="AT231" s="148" t="s">
        <v>198</v>
      </c>
      <c r="AU231" s="148" t="s">
        <v>140</v>
      </c>
      <c r="AV231" s="12" t="s">
        <v>87</v>
      </c>
      <c r="AW231" s="12" t="s">
        <v>34</v>
      </c>
      <c r="AX231" s="12" t="s">
        <v>77</v>
      </c>
      <c r="AY231" s="148" t="s">
        <v>128</v>
      </c>
    </row>
    <row r="232" spans="2:65" s="12" customFormat="1" ht="11.25">
      <c r="B232" s="147"/>
      <c r="D232" s="143" t="s">
        <v>198</v>
      </c>
      <c r="E232" s="148" t="s">
        <v>1</v>
      </c>
      <c r="F232" s="149" t="s">
        <v>401</v>
      </c>
      <c r="H232" s="150">
        <v>3</v>
      </c>
      <c r="I232" s="151"/>
      <c r="L232" s="147"/>
      <c r="M232" s="152"/>
      <c r="T232" s="153"/>
      <c r="AT232" s="148" t="s">
        <v>198</v>
      </c>
      <c r="AU232" s="148" t="s">
        <v>140</v>
      </c>
      <c r="AV232" s="12" t="s">
        <v>87</v>
      </c>
      <c r="AW232" s="12" t="s">
        <v>34</v>
      </c>
      <c r="AX232" s="12" t="s">
        <v>77</v>
      </c>
      <c r="AY232" s="148" t="s">
        <v>128</v>
      </c>
    </row>
    <row r="233" spans="2:65" s="13" customFormat="1" ht="11.25">
      <c r="B233" s="154"/>
      <c r="D233" s="143" t="s">
        <v>198</v>
      </c>
      <c r="E233" s="155" t="s">
        <v>1</v>
      </c>
      <c r="F233" s="156" t="s">
        <v>200</v>
      </c>
      <c r="H233" s="157">
        <v>48</v>
      </c>
      <c r="I233" s="158"/>
      <c r="L233" s="154"/>
      <c r="M233" s="159"/>
      <c r="T233" s="160"/>
      <c r="AT233" s="155" t="s">
        <v>198</v>
      </c>
      <c r="AU233" s="155" t="s">
        <v>140</v>
      </c>
      <c r="AV233" s="13" t="s">
        <v>135</v>
      </c>
      <c r="AW233" s="13" t="s">
        <v>34</v>
      </c>
      <c r="AX233" s="13" t="s">
        <v>85</v>
      </c>
      <c r="AY233" s="155" t="s">
        <v>128</v>
      </c>
    </row>
    <row r="234" spans="2:65" s="1" customFormat="1" ht="24.2" customHeight="1">
      <c r="B234" s="30"/>
      <c r="C234" s="161" t="s">
        <v>402</v>
      </c>
      <c r="D234" s="161" t="s">
        <v>246</v>
      </c>
      <c r="E234" s="162" t="s">
        <v>403</v>
      </c>
      <c r="F234" s="163" t="s">
        <v>404</v>
      </c>
      <c r="G234" s="164" t="s">
        <v>185</v>
      </c>
      <c r="H234" s="165">
        <v>3</v>
      </c>
      <c r="I234" s="166"/>
      <c r="J234" s="167">
        <f>ROUND(I234*H234,2)</f>
        <v>0</v>
      </c>
      <c r="K234" s="163" t="s">
        <v>134</v>
      </c>
      <c r="L234" s="168"/>
      <c r="M234" s="169" t="s">
        <v>1</v>
      </c>
      <c r="N234" s="170" t="s">
        <v>42</v>
      </c>
      <c r="P234" s="139">
        <f>O234*H234</f>
        <v>0</v>
      </c>
      <c r="Q234" s="139">
        <v>0.13100000000000001</v>
      </c>
      <c r="R234" s="139">
        <f>Q234*H234</f>
        <v>0.39300000000000002</v>
      </c>
      <c r="S234" s="139">
        <v>0</v>
      </c>
      <c r="T234" s="140">
        <f>S234*H234</f>
        <v>0</v>
      </c>
      <c r="AR234" s="141" t="s">
        <v>159</v>
      </c>
      <c r="AT234" s="141" t="s">
        <v>246</v>
      </c>
      <c r="AU234" s="141" t="s">
        <v>140</v>
      </c>
      <c r="AY234" s="15" t="s">
        <v>128</v>
      </c>
      <c r="BE234" s="142">
        <f>IF(N234="základní",J234,0)</f>
        <v>0</v>
      </c>
      <c r="BF234" s="142">
        <f>IF(N234="snížená",J234,0)</f>
        <v>0</v>
      </c>
      <c r="BG234" s="142">
        <f>IF(N234="zákl. přenesená",J234,0)</f>
        <v>0</v>
      </c>
      <c r="BH234" s="142">
        <f>IF(N234="sníž. přenesená",J234,0)</f>
        <v>0</v>
      </c>
      <c r="BI234" s="142">
        <f>IF(N234="nulová",J234,0)</f>
        <v>0</v>
      </c>
      <c r="BJ234" s="15" t="s">
        <v>85</v>
      </c>
      <c r="BK234" s="142">
        <f>ROUND(I234*H234,2)</f>
        <v>0</v>
      </c>
      <c r="BL234" s="15" t="s">
        <v>135</v>
      </c>
      <c r="BM234" s="141" t="s">
        <v>405</v>
      </c>
    </row>
    <row r="235" spans="2:65" s="11" customFormat="1" ht="22.9" customHeight="1">
      <c r="B235" s="118"/>
      <c r="D235" s="119" t="s">
        <v>76</v>
      </c>
      <c r="E235" s="128" t="s">
        <v>159</v>
      </c>
      <c r="F235" s="128" t="s">
        <v>406</v>
      </c>
      <c r="I235" s="121"/>
      <c r="J235" s="129">
        <f>BK235</f>
        <v>0</v>
      </c>
      <c r="L235" s="118"/>
      <c r="M235" s="123"/>
      <c r="P235" s="124">
        <f>P236+SUM(P237:P240)</f>
        <v>0</v>
      </c>
      <c r="R235" s="124">
        <f>R236+SUM(R237:R240)</f>
        <v>0.80657859999999992</v>
      </c>
      <c r="T235" s="125">
        <f>T236+SUM(T237:T240)</f>
        <v>2.98</v>
      </c>
      <c r="AR235" s="119" t="s">
        <v>85</v>
      </c>
      <c r="AT235" s="126" t="s">
        <v>76</v>
      </c>
      <c r="AU235" s="126" t="s">
        <v>85</v>
      </c>
      <c r="AY235" s="119" t="s">
        <v>128</v>
      </c>
      <c r="BK235" s="127">
        <f>BK236+SUM(BK237:BK240)</f>
        <v>0</v>
      </c>
    </row>
    <row r="236" spans="2:65" s="1" customFormat="1" ht="24.2" customHeight="1">
      <c r="B236" s="30"/>
      <c r="C236" s="130" t="s">
        <v>407</v>
      </c>
      <c r="D236" s="130" t="s">
        <v>130</v>
      </c>
      <c r="E236" s="131" t="s">
        <v>408</v>
      </c>
      <c r="F236" s="132" t="s">
        <v>409</v>
      </c>
      <c r="G236" s="133" t="s">
        <v>220</v>
      </c>
      <c r="H236" s="134">
        <v>1.5</v>
      </c>
      <c r="I236" s="135"/>
      <c r="J236" s="136">
        <f>ROUND(I236*H236,2)</f>
        <v>0</v>
      </c>
      <c r="K236" s="132" t="s">
        <v>134</v>
      </c>
      <c r="L236" s="30"/>
      <c r="M236" s="137" t="s">
        <v>1</v>
      </c>
      <c r="N236" s="138" t="s">
        <v>42</v>
      </c>
      <c r="P236" s="139">
        <f>O236*H236</f>
        <v>0</v>
      </c>
      <c r="Q236" s="139">
        <v>0</v>
      </c>
      <c r="R236" s="139">
        <f>Q236*H236</f>
        <v>0</v>
      </c>
      <c r="S236" s="139">
        <v>1.92</v>
      </c>
      <c r="T236" s="140">
        <f>S236*H236</f>
        <v>2.88</v>
      </c>
      <c r="AR236" s="141" t="s">
        <v>135</v>
      </c>
      <c r="AT236" s="141" t="s">
        <v>130</v>
      </c>
      <c r="AU236" s="141" t="s">
        <v>87</v>
      </c>
      <c r="AY236" s="15" t="s">
        <v>128</v>
      </c>
      <c r="BE236" s="142">
        <f>IF(N236="základní",J236,0)</f>
        <v>0</v>
      </c>
      <c r="BF236" s="142">
        <f>IF(N236="snížená",J236,0)</f>
        <v>0</v>
      </c>
      <c r="BG236" s="142">
        <f>IF(N236="zákl. přenesená",J236,0)</f>
        <v>0</v>
      </c>
      <c r="BH236" s="142">
        <f>IF(N236="sníž. přenesená",J236,0)</f>
        <v>0</v>
      </c>
      <c r="BI236" s="142">
        <f>IF(N236="nulová",J236,0)</f>
        <v>0</v>
      </c>
      <c r="BJ236" s="15" t="s">
        <v>85</v>
      </c>
      <c r="BK236" s="142">
        <f>ROUND(I236*H236,2)</f>
        <v>0</v>
      </c>
      <c r="BL236" s="15" t="s">
        <v>135</v>
      </c>
      <c r="BM236" s="141" t="s">
        <v>410</v>
      </c>
    </row>
    <row r="237" spans="2:65" s="1" customFormat="1" ht="19.5">
      <c r="B237" s="30"/>
      <c r="D237" s="143" t="s">
        <v>187</v>
      </c>
      <c r="F237" s="144" t="s">
        <v>226</v>
      </c>
      <c r="I237" s="145"/>
      <c r="L237" s="30"/>
      <c r="M237" s="146"/>
      <c r="T237" s="54"/>
      <c r="AT237" s="15" t="s">
        <v>187</v>
      </c>
      <c r="AU237" s="15" t="s">
        <v>87</v>
      </c>
    </row>
    <row r="238" spans="2:65" s="1" customFormat="1" ht="24.2" customHeight="1">
      <c r="B238" s="30"/>
      <c r="C238" s="130" t="s">
        <v>411</v>
      </c>
      <c r="D238" s="130" t="s">
        <v>130</v>
      </c>
      <c r="E238" s="131" t="s">
        <v>412</v>
      </c>
      <c r="F238" s="132" t="s">
        <v>413</v>
      </c>
      <c r="G238" s="133" t="s">
        <v>133</v>
      </c>
      <c r="H238" s="134">
        <v>1</v>
      </c>
      <c r="I238" s="135"/>
      <c r="J238" s="136">
        <f>ROUND(I238*H238,2)</f>
        <v>0</v>
      </c>
      <c r="K238" s="132" t="s">
        <v>134</v>
      </c>
      <c r="L238" s="30"/>
      <c r="M238" s="137" t="s">
        <v>1</v>
      </c>
      <c r="N238" s="138" t="s">
        <v>42</v>
      </c>
      <c r="P238" s="139">
        <f>O238*H238</f>
        <v>0</v>
      </c>
      <c r="Q238" s="139">
        <v>0</v>
      </c>
      <c r="R238" s="139">
        <f>Q238*H238</f>
        <v>0</v>
      </c>
      <c r="S238" s="139">
        <v>0.1</v>
      </c>
      <c r="T238" s="140">
        <f>S238*H238</f>
        <v>0.1</v>
      </c>
      <c r="AR238" s="141" t="s">
        <v>135</v>
      </c>
      <c r="AT238" s="141" t="s">
        <v>130</v>
      </c>
      <c r="AU238" s="141" t="s">
        <v>87</v>
      </c>
      <c r="AY238" s="15" t="s">
        <v>128</v>
      </c>
      <c r="BE238" s="142">
        <f>IF(N238="základní",J238,0)</f>
        <v>0</v>
      </c>
      <c r="BF238" s="142">
        <f>IF(N238="snížená",J238,0)</f>
        <v>0</v>
      </c>
      <c r="BG238" s="142">
        <f>IF(N238="zákl. přenesená",J238,0)</f>
        <v>0</v>
      </c>
      <c r="BH238" s="142">
        <f>IF(N238="sníž. přenesená",J238,0)</f>
        <v>0</v>
      </c>
      <c r="BI238" s="142">
        <f>IF(N238="nulová",J238,0)</f>
        <v>0</v>
      </c>
      <c r="BJ238" s="15" t="s">
        <v>85</v>
      </c>
      <c r="BK238" s="142">
        <f>ROUND(I238*H238,2)</f>
        <v>0</v>
      </c>
      <c r="BL238" s="15" t="s">
        <v>135</v>
      </c>
      <c r="BM238" s="141" t="s">
        <v>414</v>
      </c>
    </row>
    <row r="239" spans="2:65" s="1" customFormat="1" ht="19.5">
      <c r="B239" s="30"/>
      <c r="D239" s="143" t="s">
        <v>187</v>
      </c>
      <c r="F239" s="144" t="s">
        <v>226</v>
      </c>
      <c r="I239" s="145"/>
      <c r="L239" s="30"/>
      <c r="M239" s="146"/>
      <c r="T239" s="54"/>
      <c r="AT239" s="15" t="s">
        <v>187</v>
      </c>
      <c r="AU239" s="15" t="s">
        <v>87</v>
      </c>
    </row>
    <row r="240" spans="2:65" s="11" customFormat="1" ht="20.85" customHeight="1">
      <c r="B240" s="118"/>
      <c r="D240" s="119" t="s">
        <v>76</v>
      </c>
      <c r="E240" s="128" t="s">
        <v>415</v>
      </c>
      <c r="F240" s="128" t="s">
        <v>416</v>
      </c>
      <c r="I240" s="121"/>
      <c r="J240" s="129">
        <f>BK240</f>
        <v>0</v>
      </c>
      <c r="L240" s="118"/>
      <c r="M240" s="123"/>
      <c r="P240" s="124">
        <f>SUM(P241:P258)</f>
        <v>0</v>
      </c>
      <c r="R240" s="124">
        <f>SUM(R241:R258)</f>
        <v>0.80657859999999992</v>
      </c>
      <c r="T240" s="125">
        <f>SUM(T241:T258)</f>
        <v>0</v>
      </c>
      <c r="AR240" s="119" t="s">
        <v>85</v>
      </c>
      <c r="AT240" s="126" t="s">
        <v>76</v>
      </c>
      <c r="AU240" s="126" t="s">
        <v>87</v>
      </c>
      <c r="AY240" s="119" t="s">
        <v>128</v>
      </c>
      <c r="BK240" s="127">
        <f>SUM(BK241:BK258)</f>
        <v>0</v>
      </c>
    </row>
    <row r="241" spans="2:65" s="1" customFormat="1" ht="24.2" customHeight="1">
      <c r="B241" s="30"/>
      <c r="C241" s="130" t="s">
        <v>417</v>
      </c>
      <c r="D241" s="130" t="s">
        <v>130</v>
      </c>
      <c r="E241" s="131" t="s">
        <v>418</v>
      </c>
      <c r="F241" s="132" t="s">
        <v>419</v>
      </c>
      <c r="G241" s="133" t="s">
        <v>208</v>
      </c>
      <c r="H241" s="134">
        <v>1</v>
      </c>
      <c r="I241" s="135"/>
      <c r="J241" s="136">
        <f>ROUND(I241*H241,2)</f>
        <v>0</v>
      </c>
      <c r="K241" s="132" t="s">
        <v>134</v>
      </c>
      <c r="L241" s="30"/>
      <c r="M241" s="137" t="s">
        <v>1</v>
      </c>
      <c r="N241" s="138" t="s">
        <v>42</v>
      </c>
      <c r="P241" s="139">
        <f>O241*H241</f>
        <v>0</v>
      </c>
      <c r="Q241" s="139">
        <v>1.1E-5</v>
      </c>
      <c r="R241" s="139">
        <f>Q241*H241</f>
        <v>1.1E-5</v>
      </c>
      <c r="S241" s="139">
        <v>0</v>
      </c>
      <c r="T241" s="140">
        <f>S241*H241</f>
        <v>0</v>
      </c>
      <c r="AR241" s="141" t="s">
        <v>135</v>
      </c>
      <c r="AT241" s="141" t="s">
        <v>130</v>
      </c>
      <c r="AU241" s="141" t="s">
        <v>140</v>
      </c>
      <c r="AY241" s="15" t="s">
        <v>128</v>
      </c>
      <c r="BE241" s="142">
        <f>IF(N241="základní",J241,0)</f>
        <v>0</v>
      </c>
      <c r="BF241" s="142">
        <f>IF(N241="snížená",J241,0)</f>
        <v>0</v>
      </c>
      <c r="BG241" s="142">
        <f>IF(N241="zákl. přenesená",J241,0)</f>
        <v>0</v>
      </c>
      <c r="BH241" s="142">
        <f>IF(N241="sníž. přenesená",J241,0)</f>
        <v>0</v>
      </c>
      <c r="BI241" s="142">
        <f>IF(N241="nulová",J241,0)</f>
        <v>0</v>
      </c>
      <c r="BJ241" s="15" t="s">
        <v>85</v>
      </c>
      <c r="BK241" s="142">
        <f>ROUND(I241*H241,2)</f>
        <v>0</v>
      </c>
      <c r="BL241" s="15" t="s">
        <v>135</v>
      </c>
      <c r="BM241" s="141" t="s">
        <v>420</v>
      </c>
    </row>
    <row r="242" spans="2:65" s="1" customFormat="1" ht="24.2" customHeight="1">
      <c r="B242" s="30"/>
      <c r="C242" s="161" t="s">
        <v>421</v>
      </c>
      <c r="D242" s="161" t="s">
        <v>246</v>
      </c>
      <c r="E242" s="162" t="s">
        <v>422</v>
      </c>
      <c r="F242" s="163" t="s">
        <v>423</v>
      </c>
      <c r="G242" s="164" t="s">
        <v>208</v>
      </c>
      <c r="H242" s="165">
        <v>1.03</v>
      </c>
      <c r="I242" s="166"/>
      <c r="J242" s="167">
        <f>ROUND(I242*H242,2)</f>
        <v>0</v>
      </c>
      <c r="K242" s="163" t="s">
        <v>134</v>
      </c>
      <c r="L242" s="168"/>
      <c r="M242" s="169" t="s">
        <v>1</v>
      </c>
      <c r="N242" s="170" t="s">
        <v>42</v>
      </c>
      <c r="P242" s="139">
        <f>O242*H242</f>
        <v>0</v>
      </c>
      <c r="Q242" s="139">
        <v>2.6700000000000001E-3</v>
      </c>
      <c r="R242" s="139">
        <f>Q242*H242</f>
        <v>2.7501000000000001E-3</v>
      </c>
      <c r="S242" s="139">
        <v>0</v>
      </c>
      <c r="T242" s="140">
        <f>S242*H242</f>
        <v>0</v>
      </c>
      <c r="AR242" s="141" t="s">
        <v>159</v>
      </c>
      <c r="AT242" s="141" t="s">
        <v>246</v>
      </c>
      <c r="AU242" s="141" t="s">
        <v>140</v>
      </c>
      <c r="AY242" s="15" t="s">
        <v>128</v>
      </c>
      <c r="BE242" s="142">
        <f>IF(N242="základní",J242,0)</f>
        <v>0</v>
      </c>
      <c r="BF242" s="142">
        <f>IF(N242="snížená",J242,0)</f>
        <v>0</v>
      </c>
      <c r="BG242" s="142">
        <f>IF(N242="zákl. přenesená",J242,0)</f>
        <v>0</v>
      </c>
      <c r="BH242" s="142">
        <f>IF(N242="sníž. přenesená",J242,0)</f>
        <v>0</v>
      </c>
      <c r="BI242" s="142">
        <f>IF(N242="nulová",J242,0)</f>
        <v>0</v>
      </c>
      <c r="BJ242" s="15" t="s">
        <v>85</v>
      </c>
      <c r="BK242" s="142">
        <f>ROUND(I242*H242,2)</f>
        <v>0</v>
      </c>
      <c r="BL242" s="15" t="s">
        <v>135</v>
      </c>
      <c r="BM242" s="141" t="s">
        <v>424</v>
      </c>
    </row>
    <row r="243" spans="2:65" s="12" customFormat="1" ht="11.25">
      <c r="B243" s="147"/>
      <c r="D243" s="143" t="s">
        <v>198</v>
      </c>
      <c r="F243" s="149" t="s">
        <v>425</v>
      </c>
      <c r="H243" s="150">
        <v>1.03</v>
      </c>
      <c r="I243" s="151"/>
      <c r="L243" s="147"/>
      <c r="M243" s="152"/>
      <c r="T243" s="153"/>
      <c r="AT243" s="148" t="s">
        <v>198</v>
      </c>
      <c r="AU243" s="148" t="s">
        <v>140</v>
      </c>
      <c r="AV243" s="12" t="s">
        <v>87</v>
      </c>
      <c r="AW243" s="12" t="s">
        <v>4</v>
      </c>
      <c r="AX243" s="12" t="s">
        <v>85</v>
      </c>
      <c r="AY243" s="148" t="s">
        <v>128</v>
      </c>
    </row>
    <row r="244" spans="2:65" s="1" customFormat="1" ht="33" customHeight="1">
      <c r="B244" s="30"/>
      <c r="C244" s="130" t="s">
        <v>426</v>
      </c>
      <c r="D244" s="130" t="s">
        <v>130</v>
      </c>
      <c r="E244" s="131" t="s">
        <v>427</v>
      </c>
      <c r="F244" s="132" t="s">
        <v>428</v>
      </c>
      <c r="G244" s="133" t="s">
        <v>133</v>
      </c>
      <c r="H244" s="134">
        <v>2</v>
      </c>
      <c r="I244" s="135"/>
      <c r="J244" s="136">
        <f t="shared" ref="J244:J258" si="20">ROUND(I244*H244,2)</f>
        <v>0</v>
      </c>
      <c r="K244" s="132" t="s">
        <v>134</v>
      </c>
      <c r="L244" s="30"/>
      <c r="M244" s="137" t="s">
        <v>1</v>
      </c>
      <c r="N244" s="138" t="s">
        <v>42</v>
      </c>
      <c r="P244" s="139">
        <f t="shared" ref="P244:P258" si="21">O244*H244</f>
        <v>0</v>
      </c>
      <c r="Q244" s="139">
        <v>1.2500000000000001E-6</v>
      </c>
      <c r="R244" s="139">
        <f t="shared" ref="R244:R258" si="22">Q244*H244</f>
        <v>2.5000000000000002E-6</v>
      </c>
      <c r="S244" s="139">
        <v>0</v>
      </c>
      <c r="T244" s="140">
        <f t="shared" ref="T244:T258" si="23">S244*H244</f>
        <v>0</v>
      </c>
      <c r="AR244" s="141" t="s">
        <v>135</v>
      </c>
      <c r="AT244" s="141" t="s">
        <v>130</v>
      </c>
      <c r="AU244" s="141" t="s">
        <v>140</v>
      </c>
      <c r="AY244" s="15" t="s">
        <v>128</v>
      </c>
      <c r="BE244" s="142">
        <f t="shared" ref="BE244:BE258" si="24">IF(N244="základní",J244,0)</f>
        <v>0</v>
      </c>
      <c r="BF244" s="142">
        <f t="shared" ref="BF244:BF258" si="25">IF(N244="snížená",J244,0)</f>
        <v>0</v>
      </c>
      <c r="BG244" s="142">
        <f t="shared" ref="BG244:BG258" si="26">IF(N244="zákl. přenesená",J244,0)</f>
        <v>0</v>
      </c>
      <c r="BH244" s="142">
        <f t="shared" ref="BH244:BH258" si="27">IF(N244="sníž. přenesená",J244,0)</f>
        <v>0</v>
      </c>
      <c r="BI244" s="142">
        <f t="shared" ref="BI244:BI258" si="28">IF(N244="nulová",J244,0)</f>
        <v>0</v>
      </c>
      <c r="BJ244" s="15" t="s">
        <v>85</v>
      </c>
      <c r="BK244" s="142">
        <f t="shared" ref="BK244:BK258" si="29">ROUND(I244*H244,2)</f>
        <v>0</v>
      </c>
      <c r="BL244" s="15" t="s">
        <v>135</v>
      </c>
      <c r="BM244" s="141" t="s">
        <v>429</v>
      </c>
    </row>
    <row r="245" spans="2:65" s="1" customFormat="1" ht="16.5" customHeight="1">
      <c r="B245" s="30"/>
      <c r="C245" s="161" t="s">
        <v>430</v>
      </c>
      <c r="D245" s="161" t="s">
        <v>246</v>
      </c>
      <c r="E245" s="162" t="s">
        <v>431</v>
      </c>
      <c r="F245" s="163" t="s">
        <v>432</v>
      </c>
      <c r="G245" s="164" t="s">
        <v>133</v>
      </c>
      <c r="H245" s="165">
        <v>2</v>
      </c>
      <c r="I245" s="166"/>
      <c r="J245" s="167">
        <f t="shared" si="20"/>
        <v>0</v>
      </c>
      <c r="K245" s="163" t="s">
        <v>134</v>
      </c>
      <c r="L245" s="168"/>
      <c r="M245" s="169" t="s">
        <v>1</v>
      </c>
      <c r="N245" s="170" t="s">
        <v>42</v>
      </c>
      <c r="P245" s="139">
        <f t="shared" si="21"/>
        <v>0</v>
      </c>
      <c r="Q245" s="139">
        <v>9.3000000000000005E-4</v>
      </c>
      <c r="R245" s="139">
        <f t="shared" si="22"/>
        <v>1.8600000000000001E-3</v>
      </c>
      <c r="S245" s="139">
        <v>0</v>
      </c>
      <c r="T245" s="140">
        <f t="shared" si="23"/>
        <v>0</v>
      </c>
      <c r="AR245" s="141" t="s">
        <v>159</v>
      </c>
      <c r="AT245" s="141" t="s">
        <v>246</v>
      </c>
      <c r="AU245" s="141" t="s">
        <v>140</v>
      </c>
      <c r="AY245" s="15" t="s">
        <v>128</v>
      </c>
      <c r="BE245" s="142">
        <f t="shared" si="24"/>
        <v>0</v>
      </c>
      <c r="BF245" s="142">
        <f t="shared" si="25"/>
        <v>0</v>
      </c>
      <c r="BG245" s="142">
        <f t="shared" si="26"/>
        <v>0</v>
      </c>
      <c r="BH245" s="142">
        <f t="shared" si="27"/>
        <v>0</v>
      </c>
      <c r="BI245" s="142">
        <f t="shared" si="28"/>
        <v>0</v>
      </c>
      <c r="BJ245" s="15" t="s">
        <v>85</v>
      </c>
      <c r="BK245" s="142">
        <f t="shared" si="29"/>
        <v>0</v>
      </c>
      <c r="BL245" s="15" t="s">
        <v>135</v>
      </c>
      <c r="BM245" s="141" t="s">
        <v>433</v>
      </c>
    </row>
    <row r="246" spans="2:65" s="1" customFormat="1" ht="24.2" customHeight="1">
      <c r="B246" s="30"/>
      <c r="C246" s="130" t="s">
        <v>434</v>
      </c>
      <c r="D246" s="130" t="s">
        <v>130</v>
      </c>
      <c r="E246" s="131" t="s">
        <v>435</v>
      </c>
      <c r="F246" s="132" t="s">
        <v>436</v>
      </c>
      <c r="G246" s="133" t="s">
        <v>133</v>
      </c>
      <c r="H246" s="134">
        <v>1</v>
      </c>
      <c r="I246" s="135"/>
      <c r="J246" s="136">
        <f t="shared" si="20"/>
        <v>0</v>
      </c>
      <c r="K246" s="132" t="s">
        <v>134</v>
      </c>
      <c r="L246" s="30"/>
      <c r="M246" s="137" t="s">
        <v>1</v>
      </c>
      <c r="N246" s="138" t="s">
        <v>42</v>
      </c>
      <c r="P246" s="139">
        <f t="shared" si="21"/>
        <v>0</v>
      </c>
      <c r="Q246" s="139">
        <v>0.124223</v>
      </c>
      <c r="R246" s="139">
        <f t="shared" si="22"/>
        <v>0.124223</v>
      </c>
      <c r="S246" s="139">
        <v>0</v>
      </c>
      <c r="T246" s="140">
        <f t="shared" si="23"/>
        <v>0</v>
      </c>
      <c r="AR246" s="141" t="s">
        <v>135</v>
      </c>
      <c r="AT246" s="141" t="s">
        <v>130</v>
      </c>
      <c r="AU246" s="141" t="s">
        <v>140</v>
      </c>
      <c r="AY246" s="15" t="s">
        <v>128</v>
      </c>
      <c r="BE246" s="142">
        <f t="shared" si="24"/>
        <v>0</v>
      </c>
      <c r="BF246" s="142">
        <f t="shared" si="25"/>
        <v>0</v>
      </c>
      <c r="BG246" s="142">
        <f t="shared" si="26"/>
        <v>0</v>
      </c>
      <c r="BH246" s="142">
        <f t="shared" si="27"/>
        <v>0</v>
      </c>
      <c r="BI246" s="142">
        <f t="shared" si="28"/>
        <v>0</v>
      </c>
      <c r="BJ246" s="15" t="s">
        <v>85</v>
      </c>
      <c r="BK246" s="142">
        <f t="shared" si="29"/>
        <v>0</v>
      </c>
      <c r="BL246" s="15" t="s">
        <v>135</v>
      </c>
      <c r="BM246" s="141" t="s">
        <v>437</v>
      </c>
    </row>
    <row r="247" spans="2:65" s="1" customFormat="1" ht="24.2" customHeight="1">
      <c r="B247" s="30"/>
      <c r="C247" s="161" t="s">
        <v>438</v>
      </c>
      <c r="D247" s="161" t="s">
        <v>246</v>
      </c>
      <c r="E247" s="162" t="s">
        <v>439</v>
      </c>
      <c r="F247" s="163" t="s">
        <v>440</v>
      </c>
      <c r="G247" s="164" t="s">
        <v>133</v>
      </c>
      <c r="H247" s="165">
        <v>1</v>
      </c>
      <c r="I247" s="166"/>
      <c r="J247" s="167">
        <f t="shared" si="20"/>
        <v>0</v>
      </c>
      <c r="K247" s="163" t="s">
        <v>134</v>
      </c>
      <c r="L247" s="168"/>
      <c r="M247" s="169" t="s">
        <v>1</v>
      </c>
      <c r="N247" s="170" t="s">
        <v>42</v>
      </c>
      <c r="P247" s="139">
        <f t="shared" si="21"/>
        <v>0</v>
      </c>
      <c r="Q247" s="139">
        <v>9.7000000000000003E-2</v>
      </c>
      <c r="R247" s="139">
        <f t="shared" si="22"/>
        <v>9.7000000000000003E-2</v>
      </c>
      <c r="S247" s="139">
        <v>0</v>
      </c>
      <c r="T247" s="140">
        <f t="shared" si="23"/>
        <v>0</v>
      </c>
      <c r="AR247" s="141" t="s">
        <v>159</v>
      </c>
      <c r="AT247" s="141" t="s">
        <v>246</v>
      </c>
      <c r="AU247" s="141" t="s">
        <v>140</v>
      </c>
      <c r="AY247" s="15" t="s">
        <v>128</v>
      </c>
      <c r="BE247" s="142">
        <f t="shared" si="24"/>
        <v>0</v>
      </c>
      <c r="BF247" s="142">
        <f t="shared" si="25"/>
        <v>0</v>
      </c>
      <c r="BG247" s="142">
        <f t="shared" si="26"/>
        <v>0</v>
      </c>
      <c r="BH247" s="142">
        <f t="shared" si="27"/>
        <v>0</v>
      </c>
      <c r="BI247" s="142">
        <f t="shared" si="28"/>
        <v>0</v>
      </c>
      <c r="BJ247" s="15" t="s">
        <v>85</v>
      </c>
      <c r="BK247" s="142">
        <f t="shared" si="29"/>
        <v>0</v>
      </c>
      <c r="BL247" s="15" t="s">
        <v>135</v>
      </c>
      <c r="BM247" s="141" t="s">
        <v>441</v>
      </c>
    </row>
    <row r="248" spans="2:65" s="1" customFormat="1" ht="24.2" customHeight="1">
      <c r="B248" s="30"/>
      <c r="C248" s="130" t="s">
        <v>442</v>
      </c>
      <c r="D248" s="130" t="s">
        <v>130</v>
      </c>
      <c r="E248" s="131" t="s">
        <v>443</v>
      </c>
      <c r="F248" s="132" t="s">
        <v>444</v>
      </c>
      <c r="G248" s="133" t="s">
        <v>133</v>
      </c>
      <c r="H248" s="134">
        <v>1</v>
      </c>
      <c r="I248" s="135"/>
      <c r="J248" s="136">
        <f t="shared" si="20"/>
        <v>0</v>
      </c>
      <c r="K248" s="132" t="s">
        <v>134</v>
      </c>
      <c r="L248" s="30"/>
      <c r="M248" s="137" t="s">
        <v>1</v>
      </c>
      <c r="N248" s="138" t="s">
        <v>42</v>
      </c>
      <c r="P248" s="139">
        <f t="shared" si="21"/>
        <v>0</v>
      </c>
      <c r="Q248" s="139">
        <v>2.9722999999999999E-2</v>
      </c>
      <c r="R248" s="139">
        <f t="shared" si="22"/>
        <v>2.9722999999999999E-2</v>
      </c>
      <c r="S248" s="139">
        <v>0</v>
      </c>
      <c r="T248" s="140">
        <f t="shared" si="23"/>
        <v>0</v>
      </c>
      <c r="AR248" s="141" t="s">
        <v>135</v>
      </c>
      <c r="AT248" s="141" t="s">
        <v>130</v>
      </c>
      <c r="AU248" s="141" t="s">
        <v>140</v>
      </c>
      <c r="AY248" s="15" t="s">
        <v>128</v>
      </c>
      <c r="BE248" s="142">
        <f t="shared" si="24"/>
        <v>0</v>
      </c>
      <c r="BF248" s="142">
        <f t="shared" si="25"/>
        <v>0</v>
      </c>
      <c r="BG248" s="142">
        <f t="shared" si="26"/>
        <v>0</v>
      </c>
      <c r="BH248" s="142">
        <f t="shared" si="27"/>
        <v>0</v>
      </c>
      <c r="BI248" s="142">
        <f t="shared" si="28"/>
        <v>0</v>
      </c>
      <c r="BJ248" s="15" t="s">
        <v>85</v>
      </c>
      <c r="BK248" s="142">
        <f t="shared" si="29"/>
        <v>0</v>
      </c>
      <c r="BL248" s="15" t="s">
        <v>135</v>
      </c>
      <c r="BM248" s="141" t="s">
        <v>445</v>
      </c>
    </row>
    <row r="249" spans="2:65" s="1" customFormat="1" ht="24.2" customHeight="1">
      <c r="B249" s="30"/>
      <c r="C249" s="161" t="s">
        <v>446</v>
      </c>
      <c r="D249" s="161" t="s">
        <v>246</v>
      </c>
      <c r="E249" s="162" t="s">
        <v>447</v>
      </c>
      <c r="F249" s="163" t="s">
        <v>448</v>
      </c>
      <c r="G249" s="164" t="s">
        <v>133</v>
      </c>
      <c r="H249" s="165">
        <v>1</v>
      </c>
      <c r="I249" s="166"/>
      <c r="J249" s="167">
        <f t="shared" si="20"/>
        <v>0</v>
      </c>
      <c r="K249" s="163" t="s">
        <v>134</v>
      </c>
      <c r="L249" s="168"/>
      <c r="M249" s="169" t="s">
        <v>1</v>
      </c>
      <c r="N249" s="170" t="s">
        <v>42</v>
      </c>
      <c r="P249" s="139">
        <f t="shared" si="21"/>
        <v>0</v>
      </c>
      <c r="Q249" s="139">
        <v>0.11</v>
      </c>
      <c r="R249" s="139">
        <f t="shared" si="22"/>
        <v>0.11</v>
      </c>
      <c r="S249" s="139">
        <v>0</v>
      </c>
      <c r="T249" s="140">
        <f t="shared" si="23"/>
        <v>0</v>
      </c>
      <c r="AR249" s="141" t="s">
        <v>159</v>
      </c>
      <c r="AT249" s="141" t="s">
        <v>246</v>
      </c>
      <c r="AU249" s="141" t="s">
        <v>140</v>
      </c>
      <c r="AY249" s="15" t="s">
        <v>128</v>
      </c>
      <c r="BE249" s="142">
        <f t="shared" si="24"/>
        <v>0</v>
      </c>
      <c r="BF249" s="142">
        <f t="shared" si="25"/>
        <v>0</v>
      </c>
      <c r="BG249" s="142">
        <f t="shared" si="26"/>
        <v>0</v>
      </c>
      <c r="BH249" s="142">
        <f t="shared" si="27"/>
        <v>0</v>
      </c>
      <c r="BI249" s="142">
        <f t="shared" si="28"/>
        <v>0</v>
      </c>
      <c r="BJ249" s="15" t="s">
        <v>85</v>
      </c>
      <c r="BK249" s="142">
        <f t="shared" si="29"/>
        <v>0</v>
      </c>
      <c r="BL249" s="15" t="s">
        <v>135</v>
      </c>
      <c r="BM249" s="141" t="s">
        <v>449</v>
      </c>
    </row>
    <row r="250" spans="2:65" s="1" customFormat="1" ht="24.2" customHeight="1">
      <c r="B250" s="30"/>
      <c r="C250" s="130" t="s">
        <v>450</v>
      </c>
      <c r="D250" s="130" t="s">
        <v>130</v>
      </c>
      <c r="E250" s="131" t="s">
        <v>451</v>
      </c>
      <c r="F250" s="132" t="s">
        <v>452</v>
      </c>
      <c r="G250" s="133" t="s">
        <v>133</v>
      </c>
      <c r="H250" s="134">
        <v>1</v>
      </c>
      <c r="I250" s="135"/>
      <c r="J250" s="136">
        <f t="shared" si="20"/>
        <v>0</v>
      </c>
      <c r="K250" s="132" t="s">
        <v>134</v>
      </c>
      <c r="L250" s="30"/>
      <c r="M250" s="137" t="s">
        <v>1</v>
      </c>
      <c r="N250" s="138" t="s">
        <v>42</v>
      </c>
      <c r="P250" s="139">
        <f t="shared" si="21"/>
        <v>0</v>
      </c>
      <c r="Q250" s="139">
        <v>2.9722999999999999E-2</v>
      </c>
      <c r="R250" s="139">
        <f t="shared" si="22"/>
        <v>2.9722999999999999E-2</v>
      </c>
      <c r="S250" s="139">
        <v>0</v>
      </c>
      <c r="T250" s="140">
        <f t="shared" si="23"/>
        <v>0</v>
      </c>
      <c r="AR250" s="141" t="s">
        <v>135</v>
      </c>
      <c r="AT250" s="141" t="s">
        <v>130</v>
      </c>
      <c r="AU250" s="141" t="s">
        <v>140</v>
      </c>
      <c r="AY250" s="15" t="s">
        <v>128</v>
      </c>
      <c r="BE250" s="142">
        <f t="shared" si="24"/>
        <v>0</v>
      </c>
      <c r="BF250" s="142">
        <f t="shared" si="25"/>
        <v>0</v>
      </c>
      <c r="BG250" s="142">
        <f t="shared" si="26"/>
        <v>0</v>
      </c>
      <c r="BH250" s="142">
        <f t="shared" si="27"/>
        <v>0</v>
      </c>
      <c r="BI250" s="142">
        <f t="shared" si="28"/>
        <v>0</v>
      </c>
      <c r="BJ250" s="15" t="s">
        <v>85</v>
      </c>
      <c r="BK250" s="142">
        <f t="shared" si="29"/>
        <v>0</v>
      </c>
      <c r="BL250" s="15" t="s">
        <v>135</v>
      </c>
      <c r="BM250" s="141" t="s">
        <v>453</v>
      </c>
    </row>
    <row r="251" spans="2:65" s="1" customFormat="1" ht="24.2" customHeight="1">
      <c r="B251" s="30"/>
      <c r="C251" s="161" t="s">
        <v>454</v>
      </c>
      <c r="D251" s="161" t="s">
        <v>246</v>
      </c>
      <c r="E251" s="162" t="s">
        <v>455</v>
      </c>
      <c r="F251" s="163" t="s">
        <v>456</v>
      </c>
      <c r="G251" s="164" t="s">
        <v>133</v>
      </c>
      <c r="H251" s="165">
        <v>1</v>
      </c>
      <c r="I251" s="166"/>
      <c r="J251" s="167">
        <f t="shared" si="20"/>
        <v>0</v>
      </c>
      <c r="K251" s="163" t="s">
        <v>134</v>
      </c>
      <c r="L251" s="168"/>
      <c r="M251" s="169" t="s">
        <v>1</v>
      </c>
      <c r="N251" s="170" t="s">
        <v>42</v>
      </c>
      <c r="P251" s="139">
        <f t="shared" si="21"/>
        <v>0</v>
      </c>
      <c r="Q251" s="139">
        <v>0.09</v>
      </c>
      <c r="R251" s="139">
        <f t="shared" si="22"/>
        <v>0.09</v>
      </c>
      <c r="S251" s="139">
        <v>0</v>
      </c>
      <c r="T251" s="140">
        <f t="shared" si="23"/>
        <v>0</v>
      </c>
      <c r="AR251" s="141" t="s">
        <v>159</v>
      </c>
      <c r="AT251" s="141" t="s">
        <v>246</v>
      </c>
      <c r="AU251" s="141" t="s">
        <v>140</v>
      </c>
      <c r="AY251" s="15" t="s">
        <v>128</v>
      </c>
      <c r="BE251" s="142">
        <f t="shared" si="24"/>
        <v>0</v>
      </c>
      <c r="BF251" s="142">
        <f t="shared" si="25"/>
        <v>0</v>
      </c>
      <c r="BG251" s="142">
        <f t="shared" si="26"/>
        <v>0</v>
      </c>
      <c r="BH251" s="142">
        <f t="shared" si="27"/>
        <v>0</v>
      </c>
      <c r="BI251" s="142">
        <f t="shared" si="28"/>
        <v>0</v>
      </c>
      <c r="BJ251" s="15" t="s">
        <v>85</v>
      </c>
      <c r="BK251" s="142">
        <f t="shared" si="29"/>
        <v>0</v>
      </c>
      <c r="BL251" s="15" t="s">
        <v>135</v>
      </c>
      <c r="BM251" s="141" t="s">
        <v>457</v>
      </c>
    </row>
    <row r="252" spans="2:65" s="1" customFormat="1" ht="24.2" customHeight="1">
      <c r="B252" s="30"/>
      <c r="C252" s="130" t="s">
        <v>458</v>
      </c>
      <c r="D252" s="130" t="s">
        <v>130</v>
      </c>
      <c r="E252" s="131" t="s">
        <v>459</v>
      </c>
      <c r="F252" s="132" t="s">
        <v>460</v>
      </c>
      <c r="G252" s="133" t="s">
        <v>133</v>
      </c>
      <c r="H252" s="134">
        <v>1</v>
      </c>
      <c r="I252" s="135"/>
      <c r="J252" s="136">
        <f t="shared" si="20"/>
        <v>0</v>
      </c>
      <c r="K252" s="132" t="s">
        <v>134</v>
      </c>
      <c r="L252" s="30"/>
      <c r="M252" s="137" t="s">
        <v>1</v>
      </c>
      <c r="N252" s="138" t="s">
        <v>42</v>
      </c>
      <c r="P252" s="139">
        <f t="shared" si="21"/>
        <v>0</v>
      </c>
      <c r="Q252" s="139">
        <v>2.9722999999999999E-2</v>
      </c>
      <c r="R252" s="139">
        <f t="shared" si="22"/>
        <v>2.9722999999999999E-2</v>
      </c>
      <c r="S252" s="139">
        <v>0</v>
      </c>
      <c r="T252" s="140">
        <f t="shared" si="23"/>
        <v>0</v>
      </c>
      <c r="AR252" s="141" t="s">
        <v>135</v>
      </c>
      <c r="AT252" s="141" t="s">
        <v>130</v>
      </c>
      <c r="AU252" s="141" t="s">
        <v>140</v>
      </c>
      <c r="AY252" s="15" t="s">
        <v>128</v>
      </c>
      <c r="BE252" s="142">
        <f t="shared" si="24"/>
        <v>0</v>
      </c>
      <c r="BF252" s="142">
        <f t="shared" si="25"/>
        <v>0</v>
      </c>
      <c r="BG252" s="142">
        <f t="shared" si="26"/>
        <v>0</v>
      </c>
      <c r="BH252" s="142">
        <f t="shared" si="27"/>
        <v>0</v>
      </c>
      <c r="BI252" s="142">
        <f t="shared" si="28"/>
        <v>0</v>
      </c>
      <c r="BJ252" s="15" t="s">
        <v>85</v>
      </c>
      <c r="BK252" s="142">
        <f t="shared" si="29"/>
        <v>0</v>
      </c>
      <c r="BL252" s="15" t="s">
        <v>135</v>
      </c>
      <c r="BM252" s="141" t="s">
        <v>461</v>
      </c>
    </row>
    <row r="253" spans="2:65" s="1" customFormat="1" ht="21.75" customHeight="1">
      <c r="B253" s="30"/>
      <c r="C253" s="161" t="s">
        <v>462</v>
      </c>
      <c r="D253" s="161" t="s">
        <v>246</v>
      </c>
      <c r="E253" s="162" t="s">
        <v>463</v>
      </c>
      <c r="F253" s="163" t="s">
        <v>464</v>
      </c>
      <c r="G253" s="164" t="s">
        <v>133</v>
      </c>
      <c r="H253" s="165">
        <v>1</v>
      </c>
      <c r="I253" s="166"/>
      <c r="J253" s="167">
        <f t="shared" si="20"/>
        <v>0</v>
      </c>
      <c r="K253" s="163" t="s">
        <v>134</v>
      </c>
      <c r="L253" s="168"/>
      <c r="M253" s="169" t="s">
        <v>1</v>
      </c>
      <c r="N253" s="170" t="s">
        <v>42</v>
      </c>
      <c r="P253" s="139">
        <f t="shared" si="21"/>
        <v>0</v>
      </c>
      <c r="Q253" s="139">
        <v>5.8000000000000003E-2</v>
      </c>
      <c r="R253" s="139">
        <f t="shared" si="22"/>
        <v>5.8000000000000003E-2</v>
      </c>
      <c r="S253" s="139">
        <v>0</v>
      </c>
      <c r="T253" s="140">
        <f t="shared" si="23"/>
        <v>0</v>
      </c>
      <c r="AR253" s="141" t="s">
        <v>159</v>
      </c>
      <c r="AT253" s="141" t="s">
        <v>246</v>
      </c>
      <c r="AU253" s="141" t="s">
        <v>140</v>
      </c>
      <c r="AY253" s="15" t="s">
        <v>128</v>
      </c>
      <c r="BE253" s="142">
        <f t="shared" si="24"/>
        <v>0</v>
      </c>
      <c r="BF253" s="142">
        <f t="shared" si="25"/>
        <v>0</v>
      </c>
      <c r="BG253" s="142">
        <f t="shared" si="26"/>
        <v>0</v>
      </c>
      <c r="BH253" s="142">
        <f t="shared" si="27"/>
        <v>0</v>
      </c>
      <c r="BI253" s="142">
        <f t="shared" si="28"/>
        <v>0</v>
      </c>
      <c r="BJ253" s="15" t="s">
        <v>85</v>
      </c>
      <c r="BK253" s="142">
        <f t="shared" si="29"/>
        <v>0</v>
      </c>
      <c r="BL253" s="15" t="s">
        <v>135</v>
      </c>
      <c r="BM253" s="141" t="s">
        <v>465</v>
      </c>
    </row>
    <row r="254" spans="2:65" s="1" customFormat="1" ht="37.9" customHeight="1">
      <c r="B254" s="30"/>
      <c r="C254" s="130" t="s">
        <v>466</v>
      </c>
      <c r="D254" s="130" t="s">
        <v>130</v>
      </c>
      <c r="E254" s="131" t="s">
        <v>467</v>
      </c>
      <c r="F254" s="132" t="s">
        <v>468</v>
      </c>
      <c r="G254" s="133" t="s">
        <v>133</v>
      </c>
      <c r="H254" s="134">
        <v>1</v>
      </c>
      <c r="I254" s="135"/>
      <c r="J254" s="136">
        <f t="shared" si="20"/>
        <v>0</v>
      </c>
      <c r="K254" s="132" t="s">
        <v>134</v>
      </c>
      <c r="L254" s="30"/>
      <c r="M254" s="137" t="s">
        <v>1</v>
      </c>
      <c r="N254" s="138" t="s">
        <v>42</v>
      </c>
      <c r="P254" s="139">
        <f t="shared" si="21"/>
        <v>0</v>
      </c>
      <c r="Q254" s="139">
        <v>0.09</v>
      </c>
      <c r="R254" s="139">
        <f t="shared" si="22"/>
        <v>0.09</v>
      </c>
      <c r="S254" s="139">
        <v>0</v>
      </c>
      <c r="T254" s="140">
        <f t="shared" si="23"/>
        <v>0</v>
      </c>
      <c r="AR254" s="141" t="s">
        <v>135</v>
      </c>
      <c r="AT254" s="141" t="s">
        <v>130</v>
      </c>
      <c r="AU254" s="141" t="s">
        <v>140</v>
      </c>
      <c r="AY254" s="15" t="s">
        <v>128</v>
      </c>
      <c r="BE254" s="142">
        <f t="shared" si="24"/>
        <v>0</v>
      </c>
      <c r="BF254" s="142">
        <f t="shared" si="25"/>
        <v>0</v>
      </c>
      <c r="BG254" s="142">
        <f t="shared" si="26"/>
        <v>0</v>
      </c>
      <c r="BH254" s="142">
        <f t="shared" si="27"/>
        <v>0</v>
      </c>
      <c r="BI254" s="142">
        <f t="shared" si="28"/>
        <v>0</v>
      </c>
      <c r="BJ254" s="15" t="s">
        <v>85</v>
      </c>
      <c r="BK254" s="142">
        <f t="shared" si="29"/>
        <v>0</v>
      </c>
      <c r="BL254" s="15" t="s">
        <v>135</v>
      </c>
      <c r="BM254" s="141" t="s">
        <v>469</v>
      </c>
    </row>
    <row r="255" spans="2:65" s="1" customFormat="1" ht="24.2" customHeight="1">
      <c r="B255" s="30"/>
      <c r="C255" s="161" t="s">
        <v>470</v>
      </c>
      <c r="D255" s="161" t="s">
        <v>246</v>
      </c>
      <c r="E255" s="162" t="s">
        <v>471</v>
      </c>
      <c r="F255" s="163" t="s">
        <v>472</v>
      </c>
      <c r="G255" s="164" t="s">
        <v>133</v>
      </c>
      <c r="H255" s="165">
        <v>1</v>
      </c>
      <c r="I255" s="166"/>
      <c r="J255" s="167">
        <f t="shared" si="20"/>
        <v>0</v>
      </c>
      <c r="K255" s="163" t="s">
        <v>134</v>
      </c>
      <c r="L255" s="168"/>
      <c r="M255" s="169" t="s">
        <v>1</v>
      </c>
      <c r="N255" s="170" t="s">
        <v>42</v>
      </c>
      <c r="P255" s="139">
        <f t="shared" si="21"/>
        <v>0</v>
      </c>
      <c r="Q255" s="139">
        <v>0.108</v>
      </c>
      <c r="R255" s="139">
        <f t="shared" si="22"/>
        <v>0.108</v>
      </c>
      <c r="S255" s="139">
        <v>0</v>
      </c>
      <c r="T255" s="140">
        <f t="shared" si="23"/>
        <v>0</v>
      </c>
      <c r="AR255" s="141" t="s">
        <v>159</v>
      </c>
      <c r="AT255" s="141" t="s">
        <v>246</v>
      </c>
      <c r="AU255" s="141" t="s">
        <v>140</v>
      </c>
      <c r="AY255" s="15" t="s">
        <v>128</v>
      </c>
      <c r="BE255" s="142">
        <f t="shared" si="24"/>
        <v>0</v>
      </c>
      <c r="BF255" s="142">
        <f t="shared" si="25"/>
        <v>0</v>
      </c>
      <c r="BG255" s="142">
        <f t="shared" si="26"/>
        <v>0</v>
      </c>
      <c r="BH255" s="142">
        <f t="shared" si="27"/>
        <v>0</v>
      </c>
      <c r="BI255" s="142">
        <f t="shared" si="28"/>
        <v>0</v>
      </c>
      <c r="BJ255" s="15" t="s">
        <v>85</v>
      </c>
      <c r="BK255" s="142">
        <f t="shared" si="29"/>
        <v>0</v>
      </c>
      <c r="BL255" s="15" t="s">
        <v>135</v>
      </c>
      <c r="BM255" s="141" t="s">
        <v>473</v>
      </c>
    </row>
    <row r="256" spans="2:65" s="1" customFormat="1" ht="21.75" customHeight="1">
      <c r="B256" s="30"/>
      <c r="C256" s="161" t="s">
        <v>474</v>
      </c>
      <c r="D256" s="161" t="s">
        <v>246</v>
      </c>
      <c r="E256" s="162" t="s">
        <v>475</v>
      </c>
      <c r="F256" s="163" t="s">
        <v>476</v>
      </c>
      <c r="G256" s="164" t="s">
        <v>133</v>
      </c>
      <c r="H256" s="165">
        <v>1</v>
      </c>
      <c r="I256" s="166"/>
      <c r="J256" s="167">
        <f t="shared" si="20"/>
        <v>0</v>
      </c>
      <c r="K256" s="163" t="s">
        <v>134</v>
      </c>
      <c r="L256" s="168"/>
      <c r="M256" s="169" t="s">
        <v>1</v>
      </c>
      <c r="N256" s="170" t="s">
        <v>42</v>
      </c>
      <c r="P256" s="139">
        <f t="shared" si="21"/>
        <v>0</v>
      </c>
      <c r="Q256" s="139">
        <v>8.5000000000000006E-3</v>
      </c>
      <c r="R256" s="139">
        <f t="shared" si="22"/>
        <v>8.5000000000000006E-3</v>
      </c>
      <c r="S256" s="139">
        <v>0</v>
      </c>
      <c r="T256" s="140">
        <f t="shared" si="23"/>
        <v>0</v>
      </c>
      <c r="AR256" s="141" t="s">
        <v>159</v>
      </c>
      <c r="AT256" s="141" t="s">
        <v>246</v>
      </c>
      <c r="AU256" s="141" t="s">
        <v>140</v>
      </c>
      <c r="AY256" s="15" t="s">
        <v>128</v>
      </c>
      <c r="BE256" s="142">
        <f t="shared" si="24"/>
        <v>0</v>
      </c>
      <c r="BF256" s="142">
        <f t="shared" si="25"/>
        <v>0</v>
      </c>
      <c r="BG256" s="142">
        <f t="shared" si="26"/>
        <v>0</v>
      </c>
      <c r="BH256" s="142">
        <f t="shared" si="27"/>
        <v>0</v>
      </c>
      <c r="BI256" s="142">
        <f t="shared" si="28"/>
        <v>0</v>
      </c>
      <c r="BJ256" s="15" t="s">
        <v>85</v>
      </c>
      <c r="BK256" s="142">
        <f t="shared" si="29"/>
        <v>0</v>
      </c>
      <c r="BL256" s="15" t="s">
        <v>135</v>
      </c>
      <c r="BM256" s="141" t="s">
        <v>477</v>
      </c>
    </row>
    <row r="257" spans="2:65" s="1" customFormat="1" ht="24.2" customHeight="1">
      <c r="B257" s="30"/>
      <c r="C257" s="161" t="s">
        <v>478</v>
      </c>
      <c r="D257" s="161" t="s">
        <v>246</v>
      </c>
      <c r="E257" s="162" t="s">
        <v>479</v>
      </c>
      <c r="F257" s="163" t="s">
        <v>480</v>
      </c>
      <c r="G257" s="164" t="s">
        <v>133</v>
      </c>
      <c r="H257" s="165">
        <v>1</v>
      </c>
      <c r="I257" s="166"/>
      <c r="J257" s="167">
        <f t="shared" si="20"/>
        <v>0</v>
      </c>
      <c r="K257" s="163" t="s">
        <v>134</v>
      </c>
      <c r="L257" s="168"/>
      <c r="M257" s="169" t="s">
        <v>1</v>
      </c>
      <c r="N257" s="170" t="s">
        <v>42</v>
      </c>
      <c r="P257" s="139">
        <f t="shared" si="21"/>
        <v>0</v>
      </c>
      <c r="Q257" s="139">
        <v>2.7E-2</v>
      </c>
      <c r="R257" s="139">
        <f t="shared" si="22"/>
        <v>2.7E-2</v>
      </c>
      <c r="S257" s="139">
        <v>0</v>
      </c>
      <c r="T257" s="140">
        <f t="shared" si="23"/>
        <v>0</v>
      </c>
      <c r="AR257" s="141" t="s">
        <v>159</v>
      </c>
      <c r="AT257" s="141" t="s">
        <v>246</v>
      </c>
      <c r="AU257" s="141" t="s">
        <v>140</v>
      </c>
      <c r="AY257" s="15" t="s">
        <v>128</v>
      </c>
      <c r="BE257" s="142">
        <f t="shared" si="24"/>
        <v>0</v>
      </c>
      <c r="BF257" s="142">
        <f t="shared" si="25"/>
        <v>0</v>
      </c>
      <c r="BG257" s="142">
        <f t="shared" si="26"/>
        <v>0</v>
      </c>
      <c r="BH257" s="142">
        <f t="shared" si="27"/>
        <v>0</v>
      </c>
      <c r="BI257" s="142">
        <f t="shared" si="28"/>
        <v>0</v>
      </c>
      <c r="BJ257" s="15" t="s">
        <v>85</v>
      </c>
      <c r="BK257" s="142">
        <f t="shared" si="29"/>
        <v>0</v>
      </c>
      <c r="BL257" s="15" t="s">
        <v>135</v>
      </c>
      <c r="BM257" s="141" t="s">
        <v>481</v>
      </c>
    </row>
    <row r="258" spans="2:65" s="1" customFormat="1" ht="21.75" customHeight="1">
      <c r="B258" s="30"/>
      <c r="C258" s="130" t="s">
        <v>482</v>
      </c>
      <c r="D258" s="130" t="s">
        <v>130</v>
      </c>
      <c r="E258" s="131" t="s">
        <v>483</v>
      </c>
      <c r="F258" s="132" t="s">
        <v>484</v>
      </c>
      <c r="G258" s="133" t="s">
        <v>208</v>
      </c>
      <c r="H258" s="134">
        <v>1</v>
      </c>
      <c r="I258" s="135"/>
      <c r="J258" s="136">
        <f t="shared" si="20"/>
        <v>0</v>
      </c>
      <c r="K258" s="132" t="s">
        <v>134</v>
      </c>
      <c r="L258" s="30"/>
      <c r="M258" s="137" t="s">
        <v>1</v>
      </c>
      <c r="N258" s="138" t="s">
        <v>42</v>
      </c>
      <c r="P258" s="139">
        <f t="shared" si="21"/>
        <v>0</v>
      </c>
      <c r="Q258" s="139">
        <v>6.3E-5</v>
      </c>
      <c r="R258" s="139">
        <f t="shared" si="22"/>
        <v>6.3E-5</v>
      </c>
      <c r="S258" s="139">
        <v>0</v>
      </c>
      <c r="T258" s="140">
        <f t="shared" si="23"/>
        <v>0</v>
      </c>
      <c r="AR258" s="141" t="s">
        <v>135</v>
      </c>
      <c r="AT258" s="141" t="s">
        <v>130</v>
      </c>
      <c r="AU258" s="141" t="s">
        <v>140</v>
      </c>
      <c r="AY258" s="15" t="s">
        <v>128</v>
      </c>
      <c r="BE258" s="142">
        <f t="shared" si="24"/>
        <v>0</v>
      </c>
      <c r="BF258" s="142">
        <f t="shared" si="25"/>
        <v>0</v>
      </c>
      <c r="BG258" s="142">
        <f t="shared" si="26"/>
        <v>0</v>
      </c>
      <c r="BH258" s="142">
        <f t="shared" si="27"/>
        <v>0</v>
      </c>
      <c r="BI258" s="142">
        <f t="shared" si="28"/>
        <v>0</v>
      </c>
      <c r="BJ258" s="15" t="s">
        <v>85</v>
      </c>
      <c r="BK258" s="142">
        <f t="shared" si="29"/>
        <v>0</v>
      </c>
      <c r="BL258" s="15" t="s">
        <v>135</v>
      </c>
      <c r="BM258" s="141" t="s">
        <v>485</v>
      </c>
    </row>
    <row r="259" spans="2:65" s="11" customFormat="1" ht="22.9" customHeight="1">
      <c r="B259" s="118"/>
      <c r="D259" s="119" t="s">
        <v>76</v>
      </c>
      <c r="E259" s="128" t="s">
        <v>163</v>
      </c>
      <c r="F259" s="128" t="s">
        <v>486</v>
      </c>
      <c r="I259" s="121"/>
      <c r="J259" s="129">
        <f>BK259</f>
        <v>0</v>
      </c>
      <c r="L259" s="118"/>
      <c r="M259" s="123"/>
      <c r="P259" s="124">
        <f>SUM(P260:P292)</f>
        <v>0</v>
      </c>
      <c r="R259" s="124">
        <f>SUM(R260:R292)</f>
        <v>91.88914960000001</v>
      </c>
      <c r="T259" s="125">
        <f>SUM(T260:T292)</f>
        <v>0.25</v>
      </c>
      <c r="AR259" s="119" t="s">
        <v>85</v>
      </c>
      <c r="AT259" s="126" t="s">
        <v>76</v>
      </c>
      <c r="AU259" s="126" t="s">
        <v>85</v>
      </c>
      <c r="AY259" s="119" t="s">
        <v>128</v>
      </c>
      <c r="BK259" s="127">
        <f>SUM(BK260:BK292)</f>
        <v>0</v>
      </c>
    </row>
    <row r="260" spans="2:65" s="1" customFormat="1" ht="16.5" customHeight="1">
      <c r="B260" s="30"/>
      <c r="C260" s="130" t="s">
        <v>487</v>
      </c>
      <c r="D260" s="130" t="s">
        <v>130</v>
      </c>
      <c r="E260" s="131" t="s">
        <v>488</v>
      </c>
      <c r="F260" s="132" t="s">
        <v>489</v>
      </c>
      <c r="G260" s="133" t="s">
        <v>133</v>
      </c>
      <c r="H260" s="134">
        <v>26</v>
      </c>
      <c r="I260" s="135"/>
      <c r="J260" s="136">
        <f t="shared" ref="J260:J276" si="30">ROUND(I260*H260,2)</f>
        <v>0</v>
      </c>
      <c r="K260" s="132" t="s">
        <v>134</v>
      </c>
      <c r="L260" s="30"/>
      <c r="M260" s="137" t="s">
        <v>1</v>
      </c>
      <c r="N260" s="138" t="s">
        <v>42</v>
      </c>
      <c r="P260" s="139">
        <f t="shared" ref="P260:P276" si="31">O260*H260</f>
        <v>0</v>
      </c>
      <c r="Q260" s="139">
        <v>3.0021599999999998E-3</v>
      </c>
      <c r="R260" s="139">
        <f t="shared" ref="R260:R276" si="32">Q260*H260</f>
        <v>7.8056159999999999E-2</v>
      </c>
      <c r="S260" s="139">
        <v>0</v>
      </c>
      <c r="T260" s="140">
        <f t="shared" ref="T260:T276" si="33">S260*H260</f>
        <v>0</v>
      </c>
      <c r="AR260" s="141" t="s">
        <v>135</v>
      </c>
      <c r="AT260" s="141" t="s">
        <v>130</v>
      </c>
      <c r="AU260" s="141" t="s">
        <v>87</v>
      </c>
      <c r="AY260" s="15" t="s">
        <v>128</v>
      </c>
      <c r="BE260" s="142">
        <f t="shared" ref="BE260:BE276" si="34">IF(N260="základní",J260,0)</f>
        <v>0</v>
      </c>
      <c r="BF260" s="142">
        <f t="shared" ref="BF260:BF276" si="35">IF(N260="snížená",J260,0)</f>
        <v>0</v>
      </c>
      <c r="BG260" s="142">
        <f t="shared" ref="BG260:BG276" si="36">IF(N260="zákl. přenesená",J260,0)</f>
        <v>0</v>
      </c>
      <c r="BH260" s="142">
        <f t="shared" ref="BH260:BH276" si="37">IF(N260="sníž. přenesená",J260,0)</f>
        <v>0</v>
      </c>
      <c r="BI260" s="142">
        <f t="shared" ref="BI260:BI276" si="38">IF(N260="nulová",J260,0)</f>
        <v>0</v>
      </c>
      <c r="BJ260" s="15" t="s">
        <v>85</v>
      </c>
      <c r="BK260" s="142">
        <f t="shared" ref="BK260:BK276" si="39">ROUND(I260*H260,2)</f>
        <v>0</v>
      </c>
      <c r="BL260" s="15" t="s">
        <v>135</v>
      </c>
      <c r="BM260" s="141" t="s">
        <v>490</v>
      </c>
    </row>
    <row r="261" spans="2:65" s="1" customFormat="1" ht="16.5" customHeight="1">
      <c r="B261" s="30"/>
      <c r="C261" s="161" t="s">
        <v>491</v>
      </c>
      <c r="D261" s="161" t="s">
        <v>246</v>
      </c>
      <c r="E261" s="162" t="s">
        <v>492</v>
      </c>
      <c r="F261" s="163" t="s">
        <v>493</v>
      </c>
      <c r="G261" s="164" t="s">
        <v>133</v>
      </c>
      <c r="H261" s="165">
        <v>26</v>
      </c>
      <c r="I261" s="166"/>
      <c r="J261" s="167">
        <f t="shared" si="30"/>
        <v>0</v>
      </c>
      <c r="K261" s="163" t="s">
        <v>1</v>
      </c>
      <c r="L261" s="168"/>
      <c r="M261" s="169" t="s">
        <v>1</v>
      </c>
      <c r="N261" s="170" t="s">
        <v>42</v>
      </c>
      <c r="P261" s="139">
        <f t="shared" si="31"/>
        <v>0</v>
      </c>
      <c r="Q261" s="139">
        <v>6.1000000000000004E-3</v>
      </c>
      <c r="R261" s="139">
        <f t="shared" si="32"/>
        <v>0.15860000000000002</v>
      </c>
      <c r="S261" s="139">
        <v>0</v>
      </c>
      <c r="T261" s="140">
        <f t="shared" si="33"/>
        <v>0</v>
      </c>
      <c r="AR261" s="141" t="s">
        <v>159</v>
      </c>
      <c r="AT261" s="141" t="s">
        <v>246</v>
      </c>
      <c r="AU261" s="141" t="s">
        <v>87</v>
      </c>
      <c r="AY261" s="15" t="s">
        <v>128</v>
      </c>
      <c r="BE261" s="142">
        <f t="shared" si="34"/>
        <v>0</v>
      </c>
      <c r="BF261" s="142">
        <f t="shared" si="35"/>
        <v>0</v>
      </c>
      <c r="BG261" s="142">
        <f t="shared" si="36"/>
        <v>0</v>
      </c>
      <c r="BH261" s="142">
        <f t="shared" si="37"/>
        <v>0</v>
      </c>
      <c r="BI261" s="142">
        <f t="shared" si="38"/>
        <v>0</v>
      </c>
      <c r="BJ261" s="15" t="s">
        <v>85</v>
      </c>
      <c r="BK261" s="142">
        <f t="shared" si="39"/>
        <v>0</v>
      </c>
      <c r="BL261" s="15" t="s">
        <v>135</v>
      </c>
      <c r="BM261" s="141" t="s">
        <v>494</v>
      </c>
    </row>
    <row r="262" spans="2:65" s="1" customFormat="1" ht="24.2" customHeight="1">
      <c r="B262" s="30"/>
      <c r="C262" s="130" t="s">
        <v>495</v>
      </c>
      <c r="D262" s="130" t="s">
        <v>130</v>
      </c>
      <c r="E262" s="131" t="s">
        <v>496</v>
      </c>
      <c r="F262" s="132" t="s">
        <v>497</v>
      </c>
      <c r="G262" s="133" t="s">
        <v>133</v>
      </c>
      <c r="H262" s="134">
        <v>3</v>
      </c>
      <c r="I262" s="135"/>
      <c r="J262" s="136">
        <f t="shared" si="30"/>
        <v>0</v>
      </c>
      <c r="K262" s="132" t="s">
        <v>134</v>
      </c>
      <c r="L262" s="30"/>
      <c r="M262" s="137" t="s">
        <v>1</v>
      </c>
      <c r="N262" s="138" t="s">
        <v>42</v>
      </c>
      <c r="P262" s="139">
        <f t="shared" si="31"/>
        <v>0</v>
      </c>
      <c r="Q262" s="139">
        <v>6.9999999999999999E-4</v>
      </c>
      <c r="R262" s="139">
        <f t="shared" si="32"/>
        <v>2.0999999999999999E-3</v>
      </c>
      <c r="S262" s="139">
        <v>0</v>
      </c>
      <c r="T262" s="140">
        <f t="shared" si="33"/>
        <v>0</v>
      </c>
      <c r="AR262" s="141" t="s">
        <v>135</v>
      </c>
      <c r="AT262" s="141" t="s">
        <v>130</v>
      </c>
      <c r="AU262" s="141" t="s">
        <v>87</v>
      </c>
      <c r="AY262" s="15" t="s">
        <v>128</v>
      </c>
      <c r="BE262" s="142">
        <f t="shared" si="34"/>
        <v>0</v>
      </c>
      <c r="BF262" s="142">
        <f t="shared" si="35"/>
        <v>0</v>
      </c>
      <c r="BG262" s="142">
        <f t="shared" si="36"/>
        <v>0</v>
      </c>
      <c r="BH262" s="142">
        <f t="shared" si="37"/>
        <v>0</v>
      </c>
      <c r="BI262" s="142">
        <f t="shared" si="38"/>
        <v>0</v>
      </c>
      <c r="BJ262" s="15" t="s">
        <v>85</v>
      </c>
      <c r="BK262" s="142">
        <f t="shared" si="39"/>
        <v>0</v>
      </c>
      <c r="BL262" s="15" t="s">
        <v>135</v>
      </c>
      <c r="BM262" s="141" t="s">
        <v>498</v>
      </c>
    </row>
    <row r="263" spans="2:65" s="1" customFormat="1" ht="24.2" customHeight="1">
      <c r="B263" s="30"/>
      <c r="C263" s="161" t="s">
        <v>499</v>
      </c>
      <c r="D263" s="161" t="s">
        <v>246</v>
      </c>
      <c r="E263" s="162" t="s">
        <v>500</v>
      </c>
      <c r="F263" s="163" t="s">
        <v>501</v>
      </c>
      <c r="G263" s="164" t="s">
        <v>133</v>
      </c>
      <c r="H263" s="165">
        <v>1</v>
      </c>
      <c r="I263" s="166"/>
      <c r="J263" s="167">
        <f t="shared" si="30"/>
        <v>0</v>
      </c>
      <c r="K263" s="163" t="s">
        <v>134</v>
      </c>
      <c r="L263" s="168"/>
      <c r="M263" s="169" t="s">
        <v>1</v>
      </c>
      <c r="N263" s="170" t="s">
        <v>42</v>
      </c>
      <c r="P263" s="139">
        <f t="shared" si="31"/>
        <v>0</v>
      </c>
      <c r="Q263" s="139">
        <v>3.5000000000000001E-3</v>
      </c>
      <c r="R263" s="139">
        <f t="shared" si="32"/>
        <v>3.5000000000000001E-3</v>
      </c>
      <c r="S263" s="139">
        <v>0</v>
      </c>
      <c r="T263" s="140">
        <f t="shared" si="33"/>
        <v>0</v>
      </c>
      <c r="AR263" s="141" t="s">
        <v>159</v>
      </c>
      <c r="AT263" s="141" t="s">
        <v>246</v>
      </c>
      <c r="AU263" s="141" t="s">
        <v>87</v>
      </c>
      <c r="AY263" s="15" t="s">
        <v>128</v>
      </c>
      <c r="BE263" s="142">
        <f t="shared" si="34"/>
        <v>0</v>
      </c>
      <c r="BF263" s="142">
        <f t="shared" si="35"/>
        <v>0</v>
      </c>
      <c r="BG263" s="142">
        <f t="shared" si="36"/>
        <v>0</v>
      </c>
      <c r="BH263" s="142">
        <f t="shared" si="37"/>
        <v>0</v>
      </c>
      <c r="BI263" s="142">
        <f t="shared" si="38"/>
        <v>0</v>
      </c>
      <c r="BJ263" s="15" t="s">
        <v>85</v>
      </c>
      <c r="BK263" s="142">
        <f t="shared" si="39"/>
        <v>0</v>
      </c>
      <c r="BL263" s="15" t="s">
        <v>135</v>
      </c>
      <c r="BM263" s="141" t="s">
        <v>502</v>
      </c>
    </row>
    <row r="264" spans="2:65" s="1" customFormat="1" ht="21.75" customHeight="1">
      <c r="B264" s="30"/>
      <c r="C264" s="161" t="s">
        <v>503</v>
      </c>
      <c r="D264" s="161" t="s">
        <v>246</v>
      </c>
      <c r="E264" s="162" t="s">
        <v>504</v>
      </c>
      <c r="F264" s="163" t="s">
        <v>505</v>
      </c>
      <c r="G264" s="164" t="s">
        <v>133</v>
      </c>
      <c r="H264" s="165">
        <v>2</v>
      </c>
      <c r="I264" s="166"/>
      <c r="J264" s="167">
        <f t="shared" si="30"/>
        <v>0</v>
      </c>
      <c r="K264" s="163" t="s">
        <v>134</v>
      </c>
      <c r="L264" s="168"/>
      <c r="M264" s="169" t="s">
        <v>1</v>
      </c>
      <c r="N264" s="170" t="s">
        <v>42</v>
      </c>
      <c r="P264" s="139">
        <f t="shared" si="31"/>
        <v>0</v>
      </c>
      <c r="Q264" s="139">
        <v>8.9999999999999998E-4</v>
      </c>
      <c r="R264" s="139">
        <f t="shared" si="32"/>
        <v>1.8E-3</v>
      </c>
      <c r="S264" s="139">
        <v>0</v>
      </c>
      <c r="T264" s="140">
        <f t="shared" si="33"/>
        <v>0</v>
      </c>
      <c r="AR264" s="141" t="s">
        <v>159</v>
      </c>
      <c r="AT264" s="141" t="s">
        <v>246</v>
      </c>
      <c r="AU264" s="141" t="s">
        <v>87</v>
      </c>
      <c r="AY264" s="15" t="s">
        <v>128</v>
      </c>
      <c r="BE264" s="142">
        <f t="shared" si="34"/>
        <v>0</v>
      </c>
      <c r="BF264" s="142">
        <f t="shared" si="35"/>
        <v>0</v>
      </c>
      <c r="BG264" s="142">
        <f t="shared" si="36"/>
        <v>0</v>
      </c>
      <c r="BH264" s="142">
        <f t="shared" si="37"/>
        <v>0</v>
      </c>
      <c r="BI264" s="142">
        <f t="shared" si="38"/>
        <v>0</v>
      </c>
      <c r="BJ264" s="15" t="s">
        <v>85</v>
      </c>
      <c r="BK264" s="142">
        <f t="shared" si="39"/>
        <v>0</v>
      </c>
      <c r="BL264" s="15" t="s">
        <v>135</v>
      </c>
      <c r="BM264" s="141" t="s">
        <v>506</v>
      </c>
    </row>
    <row r="265" spans="2:65" s="1" customFormat="1" ht="24.2" customHeight="1">
      <c r="B265" s="30"/>
      <c r="C265" s="130" t="s">
        <v>507</v>
      </c>
      <c r="D265" s="130" t="s">
        <v>130</v>
      </c>
      <c r="E265" s="131" t="s">
        <v>508</v>
      </c>
      <c r="F265" s="132" t="s">
        <v>509</v>
      </c>
      <c r="G265" s="133" t="s">
        <v>133</v>
      </c>
      <c r="H265" s="134">
        <v>2</v>
      </c>
      <c r="I265" s="135"/>
      <c r="J265" s="136">
        <f t="shared" si="30"/>
        <v>0</v>
      </c>
      <c r="K265" s="132" t="s">
        <v>134</v>
      </c>
      <c r="L265" s="30"/>
      <c r="M265" s="137" t="s">
        <v>1</v>
      </c>
      <c r="N265" s="138" t="s">
        <v>42</v>
      </c>
      <c r="P265" s="139">
        <f t="shared" si="31"/>
        <v>0</v>
      </c>
      <c r="Q265" s="139">
        <v>0.109405</v>
      </c>
      <c r="R265" s="139">
        <f t="shared" si="32"/>
        <v>0.21881</v>
      </c>
      <c r="S265" s="139">
        <v>0</v>
      </c>
      <c r="T265" s="140">
        <f t="shared" si="33"/>
        <v>0</v>
      </c>
      <c r="AR265" s="141" t="s">
        <v>135</v>
      </c>
      <c r="AT265" s="141" t="s">
        <v>130</v>
      </c>
      <c r="AU265" s="141" t="s">
        <v>87</v>
      </c>
      <c r="AY265" s="15" t="s">
        <v>128</v>
      </c>
      <c r="BE265" s="142">
        <f t="shared" si="34"/>
        <v>0</v>
      </c>
      <c r="BF265" s="142">
        <f t="shared" si="35"/>
        <v>0</v>
      </c>
      <c r="BG265" s="142">
        <f t="shared" si="36"/>
        <v>0</v>
      </c>
      <c r="BH265" s="142">
        <f t="shared" si="37"/>
        <v>0</v>
      </c>
      <c r="BI265" s="142">
        <f t="shared" si="38"/>
        <v>0</v>
      </c>
      <c r="BJ265" s="15" t="s">
        <v>85</v>
      </c>
      <c r="BK265" s="142">
        <f t="shared" si="39"/>
        <v>0</v>
      </c>
      <c r="BL265" s="15" t="s">
        <v>135</v>
      </c>
      <c r="BM265" s="141" t="s">
        <v>510</v>
      </c>
    </row>
    <row r="266" spans="2:65" s="1" customFormat="1" ht="24.2" customHeight="1">
      <c r="B266" s="30"/>
      <c r="C266" s="130" t="s">
        <v>511</v>
      </c>
      <c r="D266" s="130" t="s">
        <v>130</v>
      </c>
      <c r="E266" s="131" t="s">
        <v>512</v>
      </c>
      <c r="F266" s="132" t="s">
        <v>513</v>
      </c>
      <c r="G266" s="133" t="s">
        <v>133</v>
      </c>
      <c r="H266" s="134">
        <v>1</v>
      </c>
      <c r="I266" s="135"/>
      <c r="J266" s="136">
        <f t="shared" si="30"/>
        <v>0</v>
      </c>
      <c r="K266" s="132" t="s">
        <v>134</v>
      </c>
      <c r="L266" s="30"/>
      <c r="M266" s="137" t="s">
        <v>1</v>
      </c>
      <c r="N266" s="138" t="s">
        <v>42</v>
      </c>
      <c r="P266" s="139">
        <f t="shared" si="31"/>
        <v>0</v>
      </c>
      <c r="Q266" s="139">
        <v>0.11275499999999999</v>
      </c>
      <c r="R266" s="139">
        <f t="shared" si="32"/>
        <v>0.11275499999999999</v>
      </c>
      <c r="S266" s="139">
        <v>0</v>
      </c>
      <c r="T266" s="140">
        <f t="shared" si="33"/>
        <v>0</v>
      </c>
      <c r="AR266" s="141" t="s">
        <v>135</v>
      </c>
      <c r="AT266" s="141" t="s">
        <v>130</v>
      </c>
      <c r="AU266" s="141" t="s">
        <v>87</v>
      </c>
      <c r="AY266" s="15" t="s">
        <v>128</v>
      </c>
      <c r="BE266" s="142">
        <f t="shared" si="34"/>
        <v>0</v>
      </c>
      <c r="BF266" s="142">
        <f t="shared" si="35"/>
        <v>0</v>
      </c>
      <c r="BG266" s="142">
        <f t="shared" si="36"/>
        <v>0</v>
      </c>
      <c r="BH266" s="142">
        <f t="shared" si="37"/>
        <v>0</v>
      </c>
      <c r="BI266" s="142">
        <f t="shared" si="38"/>
        <v>0</v>
      </c>
      <c r="BJ266" s="15" t="s">
        <v>85</v>
      </c>
      <c r="BK266" s="142">
        <f t="shared" si="39"/>
        <v>0</v>
      </c>
      <c r="BL266" s="15" t="s">
        <v>135</v>
      </c>
      <c r="BM266" s="141" t="s">
        <v>514</v>
      </c>
    </row>
    <row r="267" spans="2:65" s="1" customFormat="1" ht="21.75" customHeight="1">
      <c r="B267" s="30"/>
      <c r="C267" s="161" t="s">
        <v>515</v>
      </c>
      <c r="D267" s="161" t="s">
        <v>246</v>
      </c>
      <c r="E267" s="162" t="s">
        <v>516</v>
      </c>
      <c r="F267" s="163" t="s">
        <v>517</v>
      </c>
      <c r="G267" s="164" t="s">
        <v>133</v>
      </c>
      <c r="H267" s="165">
        <v>1</v>
      </c>
      <c r="I267" s="166"/>
      <c r="J267" s="167">
        <f t="shared" si="30"/>
        <v>0</v>
      </c>
      <c r="K267" s="163" t="s">
        <v>134</v>
      </c>
      <c r="L267" s="168"/>
      <c r="M267" s="169" t="s">
        <v>1</v>
      </c>
      <c r="N267" s="170" t="s">
        <v>42</v>
      </c>
      <c r="P267" s="139">
        <f t="shared" si="31"/>
        <v>0</v>
      </c>
      <c r="Q267" s="139">
        <v>6.4999999999999997E-3</v>
      </c>
      <c r="R267" s="139">
        <f t="shared" si="32"/>
        <v>6.4999999999999997E-3</v>
      </c>
      <c r="S267" s="139">
        <v>0</v>
      </c>
      <c r="T267" s="140">
        <f t="shared" si="33"/>
        <v>0</v>
      </c>
      <c r="AR267" s="141" t="s">
        <v>159</v>
      </c>
      <c r="AT267" s="141" t="s">
        <v>246</v>
      </c>
      <c r="AU267" s="141" t="s">
        <v>87</v>
      </c>
      <c r="AY267" s="15" t="s">
        <v>128</v>
      </c>
      <c r="BE267" s="142">
        <f t="shared" si="34"/>
        <v>0</v>
      </c>
      <c r="BF267" s="142">
        <f t="shared" si="35"/>
        <v>0</v>
      </c>
      <c r="BG267" s="142">
        <f t="shared" si="36"/>
        <v>0</v>
      </c>
      <c r="BH267" s="142">
        <f t="shared" si="37"/>
        <v>0</v>
      </c>
      <c r="BI267" s="142">
        <f t="shared" si="38"/>
        <v>0</v>
      </c>
      <c r="BJ267" s="15" t="s">
        <v>85</v>
      </c>
      <c r="BK267" s="142">
        <f t="shared" si="39"/>
        <v>0</v>
      </c>
      <c r="BL267" s="15" t="s">
        <v>135</v>
      </c>
      <c r="BM267" s="141" t="s">
        <v>518</v>
      </c>
    </row>
    <row r="268" spans="2:65" s="1" customFormat="1" ht="16.5" customHeight="1">
      <c r="B268" s="30"/>
      <c r="C268" s="161" t="s">
        <v>519</v>
      </c>
      <c r="D268" s="161" t="s">
        <v>246</v>
      </c>
      <c r="E268" s="162" t="s">
        <v>520</v>
      </c>
      <c r="F268" s="163" t="s">
        <v>521</v>
      </c>
      <c r="G268" s="164" t="s">
        <v>133</v>
      </c>
      <c r="H268" s="165">
        <v>1</v>
      </c>
      <c r="I268" s="166"/>
      <c r="J268" s="167">
        <f t="shared" si="30"/>
        <v>0</v>
      </c>
      <c r="K268" s="163" t="s">
        <v>134</v>
      </c>
      <c r="L268" s="168"/>
      <c r="M268" s="169" t="s">
        <v>1</v>
      </c>
      <c r="N268" s="170" t="s">
        <v>42</v>
      </c>
      <c r="P268" s="139">
        <f t="shared" si="31"/>
        <v>0</v>
      </c>
      <c r="Q268" s="139">
        <v>3.3E-3</v>
      </c>
      <c r="R268" s="139">
        <f t="shared" si="32"/>
        <v>3.3E-3</v>
      </c>
      <c r="S268" s="139">
        <v>0</v>
      </c>
      <c r="T268" s="140">
        <f t="shared" si="33"/>
        <v>0</v>
      </c>
      <c r="AR268" s="141" t="s">
        <v>159</v>
      </c>
      <c r="AT268" s="141" t="s">
        <v>246</v>
      </c>
      <c r="AU268" s="141" t="s">
        <v>87</v>
      </c>
      <c r="AY268" s="15" t="s">
        <v>128</v>
      </c>
      <c r="BE268" s="142">
        <f t="shared" si="34"/>
        <v>0</v>
      </c>
      <c r="BF268" s="142">
        <f t="shared" si="35"/>
        <v>0</v>
      </c>
      <c r="BG268" s="142">
        <f t="shared" si="36"/>
        <v>0</v>
      </c>
      <c r="BH268" s="142">
        <f t="shared" si="37"/>
        <v>0</v>
      </c>
      <c r="BI268" s="142">
        <f t="shared" si="38"/>
        <v>0</v>
      </c>
      <c r="BJ268" s="15" t="s">
        <v>85</v>
      </c>
      <c r="BK268" s="142">
        <f t="shared" si="39"/>
        <v>0</v>
      </c>
      <c r="BL268" s="15" t="s">
        <v>135</v>
      </c>
      <c r="BM268" s="141" t="s">
        <v>522</v>
      </c>
    </row>
    <row r="269" spans="2:65" s="1" customFormat="1" ht="16.5" customHeight="1">
      <c r="B269" s="30"/>
      <c r="C269" s="161" t="s">
        <v>523</v>
      </c>
      <c r="D269" s="161" t="s">
        <v>246</v>
      </c>
      <c r="E269" s="162" t="s">
        <v>524</v>
      </c>
      <c r="F269" s="163" t="s">
        <v>525</v>
      </c>
      <c r="G269" s="164" t="s">
        <v>133</v>
      </c>
      <c r="H269" s="165">
        <v>1</v>
      </c>
      <c r="I269" s="166"/>
      <c r="J269" s="167">
        <f t="shared" si="30"/>
        <v>0</v>
      </c>
      <c r="K269" s="163" t="s">
        <v>134</v>
      </c>
      <c r="L269" s="168"/>
      <c r="M269" s="169" t="s">
        <v>1</v>
      </c>
      <c r="N269" s="170" t="s">
        <v>42</v>
      </c>
      <c r="P269" s="139">
        <f t="shared" si="31"/>
        <v>0</v>
      </c>
      <c r="Q269" s="139">
        <v>1.4999999999999999E-4</v>
      </c>
      <c r="R269" s="139">
        <f t="shared" si="32"/>
        <v>1.4999999999999999E-4</v>
      </c>
      <c r="S269" s="139">
        <v>0</v>
      </c>
      <c r="T269" s="140">
        <f t="shared" si="33"/>
        <v>0</v>
      </c>
      <c r="AR269" s="141" t="s">
        <v>159</v>
      </c>
      <c r="AT269" s="141" t="s">
        <v>246</v>
      </c>
      <c r="AU269" s="141" t="s">
        <v>87</v>
      </c>
      <c r="AY269" s="15" t="s">
        <v>128</v>
      </c>
      <c r="BE269" s="142">
        <f t="shared" si="34"/>
        <v>0</v>
      </c>
      <c r="BF269" s="142">
        <f t="shared" si="35"/>
        <v>0</v>
      </c>
      <c r="BG269" s="142">
        <f t="shared" si="36"/>
        <v>0</v>
      </c>
      <c r="BH269" s="142">
        <f t="shared" si="37"/>
        <v>0</v>
      </c>
      <c r="BI269" s="142">
        <f t="shared" si="38"/>
        <v>0</v>
      </c>
      <c r="BJ269" s="15" t="s">
        <v>85</v>
      </c>
      <c r="BK269" s="142">
        <f t="shared" si="39"/>
        <v>0</v>
      </c>
      <c r="BL269" s="15" t="s">
        <v>135</v>
      </c>
      <c r="BM269" s="141" t="s">
        <v>526</v>
      </c>
    </row>
    <row r="270" spans="2:65" s="1" customFormat="1" ht="24.2" customHeight="1">
      <c r="B270" s="30"/>
      <c r="C270" s="130" t="s">
        <v>527</v>
      </c>
      <c r="D270" s="130" t="s">
        <v>130</v>
      </c>
      <c r="E270" s="131" t="s">
        <v>528</v>
      </c>
      <c r="F270" s="132" t="s">
        <v>529</v>
      </c>
      <c r="G270" s="133" t="s">
        <v>133</v>
      </c>
      <c r="H270" s="134">
        <v>3</v>
      </c>
      <c r="I270" s="135"/>
      <c r="J270" s="136">
        <f t="shared" si="30"/>
        <v>0</v>
      </c>
      <c r="K270" s="132" t="s">
        <v>134</v>
      </c>
      <c r="L270" s="30"/>
      <c r="M270" s="137" t="s">
        <v>1</v>
      </c>
      <c r="N270" s="138" t="s">
        <v>42</v>
      </c>
      <c r="P270" s="139">
        <f t="shared" si="31"/>
        <v>0</v>
      </c>
      <c r="Q270" s="139">
        <v>0</v>
      </c>
      <c r="R270" s="139">
        <f t="shared" si="32"/>
        <v>0</v>
      </c>
      <c r="S270" s="139">
        <v>8.2000000000000003E-2</v>
      </c>
      <c r="T270" s="140">
        <f t="shared" si="33"/>
        <v>0.246</v>
      </c>
      <c r="AR270" s="141" t="s">
        <v>135</v>
      </c>
      <c r="AT270" s="141" t="s">
        <v>130</v>
      </c>
      <c r="AU270" s="141" t="s">
        <v>87</v>
      </c>
      <c r="AY270" s="15" t="s">
        <v>128</v>
      </c>
      <c r="BE270" s="142">
        <f t="shared" si="34"/>
        <v>0</v>
      </c>
      <c r="BF270" s="142">
        <f t="shared" si="35"/>
        <v>0</v>
      </c>
      <c r="BG270" s="142">
        <f t="shared" si="36"/>
        <v>0</v>
      </c>
      <c r="BH270" s="142">
        <f t="shared" si="37"/>
        <v>0</v>
      </c>
      <c r="BI270" s="142">
        <f t="shared" si="38"/>
        <v>0</v>
      </c>
      <c r="BJ270" s="15" t="s">
        <v>85</v>
      </c>
      <c r="BK270" s="142">
        <f t="shared" si="39"/>
        <v>0</v>
      </c>
      <c r="BL270" s="15" t="s">
        <v>135</v>
      </c>
      <c r="BM270" s="141" t="s">
        <v>530</v>
      </c>
    </row>
    <row r="271" spans="2:65" s="1" customFormat="1" ht="24.2" customHeight="1">
      <c r="B271" s="30"/>
      <c r="C271" s="130" t="s">
        <v>531</v>
      </c>
      <c r="D271" s="130" t="s">
        <v>130</v>
      </c>
      <c r="E271" s="131" t="s">
        <v>532</v>
      </c>
      <c r="F271" s="132" t="s">
        <v>533</v>
      </c>
      <c r="G271" s="133" t="s">
        <v>133</v>
      </c>
      <c r="H271" s="134">
        <v>1</v>
      </c>
      <c r="I271" s="135"/>
      <c r="J271" s="136">
        <f t="shared" si="30"/>
        <v>0</v>
      </c>
      <c r="K271" s="132" t="s">
        <v>134</v>
      </c>
      <c r="L271" s="30"/>
      <c r="M271" s="137" t="s">
        <v>1</v>
      </c>
      <c r="N271" s="138" t="s">
        <v>42</v>
      </c>
      <c r="P271" s="139">
        <f t="shared" si="31"/>
        <v>0</v>
      </c>
      <c r="Q271" s="139">
        <v>0</v>
      </c>
      <c r="R271" s="139">
        <f t="shared" si="32"/>
        <v>0</v>
      </c>
      <c r="S271" s="139">
        <v>4.0000000000000001E-3</v>
      </c>
      <c r="T271" s="140">
        <f t="shared" si="33"/>
        <v>4.0000000000000001E-3</v>
      </c>
      <c r="AR271" s="141" t="s">
        <v>135</v>
      </c>
      <c r="AT271" s="141" t="s">
        <v>130</v>
      </c>
      <c r="AU271" s="141" t="s">
        <v>87</v>
      </c>
      <c r="AY271" s="15" t="s">
        <v>128</v>
      </c>
      <c r="BE271" s="142">
        <f t="shared" si="34"/>
        <v>0</v>
      </c>
      <c r="BF271" s="142">
        <f t="shared" si="35"/>
        <v>0</v>
      </c>
      <c r="BG271" s="142">
        <f t="shared" si="36"/>
        <v>0</v>
      </c>
      <c r="BH271" s="142">
        <f t="shared" si="37"/>
        <v>0</v>
      </c>
      <c r="BI271" s="142">
        <f t="shared" si="38"/>
        <v>0</v>
      </c>
      <c r="BJ271" s="15" t="s">
        <v>85</v>
      </c>
      <c r="BK271" s="142">
        <f t="shared" si="39"/>
        <v>0</v>
      </c>
      <c r="BL271" s="15" t="s">
        <v>135</v>
      </c>
      <c r="BM271" s="141" t="s">
        <v>534</v>
      </c>
    </row>
    <row r="272" spans="2:65" s="1" customFormat="1" ht="24.2" customHeight="1">
      <c r="B272" s="30"/>
      <c r="C272" s="130" t="s">
        <v>535</v>
      </c>
      <c r="D272" s="130" t="s">
        <v>130</v>
      </c>
      <c r="E272" s="131" t="s">
        <v>536</v>
      </c>
      <c r="F272" s="132" t="s">
        <v>537</v>
      </c>
      <c r="G272" s="133" t="s">
        <v>185</v>
      </c>
      <c r="H272" s="134">
        <v>1</v>
      </c>
      <c r="I272" s="135"/>
      <c r="J272" s="136">
        <f t="shared" si="30"/>
        <v>0</v>
      </c>
      <c r="K272" s="132" t="s">
        <v>134</v>
      </c>
      <c r="L272" s="30"/>
      <c r="M272" s="137" t="s">
        <v>1</v>
      </c>
      <c r="N272" s="138" t="s">
        <v>42</v>
      </c>
      <c r="P272" s="139">
        <f t="shared" si="31"/>
        <v>0</v>
      </c>
      <c r="Q272" s="139">
        <v>1.1999999999999999E-3</v>
      </c>
      <c r="R272" s="139">
        <f t="shared" si="32"/>
        <v>1.1999999999999999E-3</v>
      </c>
      <c r="S272" s="139">
        <v>0</v>
      </c>
      <c r="T272" s="140">
        <f t="shared" si="33"/>
        <v>0</v>
      </c>
      <c r="AR272" s="141" t="s">
        <v>135</v>
      </c>
      <c r="AT272" s="141" t="s">
        <v>130</v>
      </c>
      <c r="AU272" s="141" t="s">
        <v>87</v>
      </c>
      <c r="AY272" s="15" t="s">
        <v>128</v>
      </c>
      <c r="BE272" s="142">
        <f t="shared" si="34"/>
        <v>0</v>
      </c>
      <c r="BF272" s="142">
        <f t="shared" si="35"/>
        <v>0</v>
      </c>
      <c r="BG272" s="142">
        <f t="shared" si="36"/>
        <v>0</v>
      </c>
      <c r="BH272" s="142">
        <f t="shared" si="37"/>
        <v>0</v>
      </c>
      <c r="BI272" s="142">
        <f t="shared" si="38"/>
        <v>0</v>
      </c>
      <c r="BJ272" s="15" t="s">
        <v>85</v>
      </c>
      <c r="BK272" s="142">
        <f t="shared" si="39"/>
        <v>0</v>
      </c>
      <c r="BL272" s="15" t="s">
        <v>135</v>
      </c>
      <c r="BM272" s="141" t="s">
        <v>538</v>
      </c>
    </row>
    <row r="273" spans="2:65" s="1" customFormat="1" ht="16.5" customHeight="1">
      <c r="B273" s="30"/>
      <c r="C273" s="130" t="s">
        <v>539</v>
      </c>
      <c r="D273" s="130" t="s">
        <v>130</v>
      </c>
      <c r="E273" s="131" t="s">
        <v>540</v>
      </c>
      <c r="F273" s="132" t="s">
        <v>541</v>
      </c>
      <c r="G273" s="133" t="s">
        <v>185</v>
      </c>
      <c r="H273" s="134">
        <v>1</v>
      </c>
      <c r="I273" s="135"/>
      <c r="J273" s="136">
        <f t="shared" si="30"/>
        <v>0</v>
      </c>
      <c r="K273" s="132" t="s">
        <v>134</v>
      </c>
      <c r="L273" s="30"/>
      <c r="M273" s="137" t="s">
        <v>1</v>
      </c>
      <c r="N273" s="138" t="s">
        <v>42</v>
      </c>
      <c r="P273" s="139">
        <f t="shared" si="31"/>
        <v>0</v>
      </c>
      <c r="Q273" s="139">
        <v>1.22E-5</v>
      </c>
      <c r="R273" s="139">
        <f t="shared" si="32"/>
        <v>1.22E-5</v>
      </c>
      <c r="S273" s="139">
        <v>0</v>
      </c>
      <c r="T273" s="140">
        <f t="shared" si="33"/>
        <v>0</v>
      </c>
      <c r="AR273" s="141" t="s">
        <v>135</v>
      </c>
      <c r="AT273" s="141" t="s">
        <v>130</v>
      </c>
      <c r="AU273" s="141" t="s">
        <v>87</v>
      </c>
      <c r="AY273" s="15" t="s">
        <v>128</v>
      </c>
      <c r="BE273" s="142">
        <f t="shared" si="34"/>
        <v>0</v>
      </c>
      <c r="BF273" s="142">
        <f t="shared" si="35"/>
        <v>0</v>
      </c>
      <c r="BG273" s="142">
        <f t="shared" si="36"/>
        <v>0</v>
      </c>
      <c r="BH273" s="142">
        <f t="shared" si="37"/>
        <v>0</v>
      </c>
      <c r="BI273" s="142">
        <f t="shared" si="38"/>
        <v>0</v>
      </c>
      <c r="BJ273" s="15" t="s">
        <v>85</v>
      </c>
      <c r="BK273" s="142">
        <f t="shared" si="39"/>
        <v>0</v>
      </c>
      <c r="BL273" s="15" t="s">
        <v>135</v>
      </c>
      <c r="BM273" s="141" t="s">
        <v>542</v>
      </c>
    </row>
    <row r="274" spans="2:65" s="1" customFormat="1" ht="33" customHeight="1">
      <c r="B274" s="30"/>
      <c r="C274" s="130" t="s">
        <v>543</v>
      </c>
      <c r="D274" s="130" t="s">
        <v>130</v>
      </c>
      <c r="E274" s="131" t="s">
        <v>544</v>
      </c>
      <c r="F274" s="132" t="s">
        <v>545</v>
      </c>
      <c r="G274" s="133" t="s">
        <v>208</v>
      </c>
      <c r="H274" s="134">
        <v>205</v>
      </c>
      <c r="I274" s="135"/>
      <c r="J274" s="136">
        <f t="shared" si="30"/>
        <v>0</v>
      </c>
      <c r="K274" s="132" t="s">
        <v>134</v>
      </c>
      <c r="L274" s="30"/>
      <c r="M274" s="137" t="s">
        <v>1</v>
      </c>
      <c r="N274" s="138" t="s">
        <v>42</v>
      </c>
      <c r="P274" s="139">
        <f t="shared" si="31"/>
        <v>0</v>
      </c>
      <c r="Q274" s="139">
        <v>0.16850351999999999</v>
      </c>
      <c r="R274" s="139">
        <f t="shared" si="32"/>
        <v>34.543221599999995</v>
      </c>
      <c r="S274" s="139">
        <v>0</v>
      </c>
      <c r="T274" s="140">
        <f t="shared" si="33"/>
        <v>0</v>
      </c>
      <c r="AR274" s="141" t="s">
        <v>135</v>
      </c>
      <c r="AT274" s="141" t="s">
        <v>130</v>
      </c>
      <c r="AU274" s="141" t="s">
        <v>87</v>
      </c>
      <c r="AY274" s="15" t="s">
        <v>128</v>
      </c>
      <c r="BE274" s="142">
        <f t="shared" si="34"/>
        <v>0</v>
      </c>
      <c r="BF274" s="142">
        <f t="shared" si="35"/>
        <v>0</v>
      </c>
      <c r="BG274" s="142">
        <f t="shared" si="36"/>
        <v>0</v>
      </c>
      <c r="BH274" s="142">
        <f t="shared" si="37"/>
        <v>0</v>
      </c>
      <c r="BI274" s="142">
        <f t="shared" si="38"/>
        <v>0</v>
      </c>
      <c r="BJ274" s="15" t="s">
        <v>85</v>
      </c>
      <c r="BK274" s="142">
        <f t="shared" si="39"/>
        <v>0</v>
      </c>
      <c r="BL274" s="15" t="s">
        <v>135</v>
      </c>
      <c r="BM274" s="141" t="s">
        <v>546</v>
      </c>
    </row>
    <row r="275" spans="2:65" s="1" customFormat="1" ht="16.5" customHeight="1">
      <c r="B275" s="30"/>
      <c r="C275" s="161" t="s">
        <v>547</v>
      </c>
      <c r="D275" s="161" t="s">
        <v>246</v>
      </c>
      <c r="E275" s="162" t="s">
        <v>548</v>
      </c>
      <c r="F275" s="163" t="s">
        <v>549</v>
      </c>
      <c r="G275" s="164" t="s">
        <v>208</v>
      </c>
      <c r="H275" s="165">
        <v>170</v>
      </c>
      <c r="I275" s="166"/>
      <c r="J275" s="167">
        <f t="shared" si="30"/>
        <v>0</v>
      </c>
      <c r="K275" s="163" t="s">
        <v>134</v>
      </c>
      <c r="L275" s="168"/>
      <c r="M275" s="169" t="s">
        <v>1</v>
      </c>
      <c r="N275" s="170" t="s">
        <v>42</v>
      </c>
      <c r="P275" s="139">
        <f t="shared" si="31"/>
        <v>0</v>
      </c>
      <c r="Q275" s="139">
        <v>0.08</v>
      </c>
      <c r="R275" s="139">
        <f t="shared" si="32"/>
        <v>13.6</v>
      </c>
      <c r="S275" s="139">
        <v>0</v>
      </c>
      <c r="T275" s="140">
        <f t="shared" si="33"/>
        <v>0</v>
      </c>
      <c r="AR275" s="141" t="s">
        <v>159</v>
      </c>
      <c r="AT275" s="141" t="s">
        <v>246</v>
      </c>
      <c r="AU275" s="141" t="s">
        <v>87</v>
      </c>
      <c r="AY275" s="15" t="s">
        <v>128</v>
      </c>
      <c r="BE275" s="142">
        <f t="shared" si="34"/>
        <v>0</v>
      </c>
      <c r="BF275" s="142">
        <f t="shared" si="35"/>
        <v>0</v>
      </c>
      <c r="BG275" s="142">
        <f t="shared" si="36"/>
        <v>0</v>
      </c>
      <c r="BH275" s="142">
        <f t="shared" si="37"/>
        <v>0</v>
      </c>
      <c r="BI275" s="142">
        <f t="shared" si="38"/>
        <v>0</v>
      </c>
      <c r="BJ275" s="15" t="s">
        <v>85</v>
      </c>
      <c r="BK275" s="142">
        <f t="shared" si="39"/>
        <v>0</v>
      </c>
      <c r="BL275" s="15" t="s">
        <v>135</v>
      </c>
      <c r="BM275" s="141" t="s">
        <v>550</v>
      </c>
    </row>
    <row r="276" spans="2:65" s="1" customFormat="1" ht="21.75" customHeight="1">
      <c r="B276" s="30"/>
      <c r="C276" s="161" t="s">
        <v>551</v>
      </c>
      <c r="D276" s="161" t="s">
        <v>246</v>
      </c>
      <c r="E276" s="162" t="s">
        <v>552</v>
      </c>
      <c r="F276" s="163" t="s">
        <v>553</v>
      </c>
      <c r="G276" s="164" t="s">
        <v>208</v>
      </c>
      <c r="H276" s="165">
        <v>10</v>
      </c>
      <c r="I276" s="166"/>
      <c r="J276" s="167">
        <f t="shared" si="30"/>
        <v>0</v>
      </c>
      <c r="K276" s="163" t="s">
        <v>134</v>
      </c>
      <c r="L276" s="168"/>
      <c r="M276" s="169" t="s">
        <v>1</v>
      </c>
      <c r="N276" s="170" t="s">
        <v>42</v>
      </c>
      <c r="P276" s="139">
        <f t="shared" si="31"/>
        <v>0</v>
      </c>
      <c r="Q276" s="139">
        <v>6.0999999999999999E-2</v>
      </c>
      <c r="R276" s="139">
        <f t="shared" si="32"/>
        <v>0.61</v>
      </c>
      <c r="S276" s="139">
        <v>0</v>
      </c>
      <c r="T276" s="140">
        <f t="shared" si="33"/>
        <v>0</v>
      </c>
      <c r="AR276" s="141" t="s">
        <v>159</v>
      </c>
      <c r="AT276" s="141" t="s">
        <v>246</v>
      </c>
      <c r="AU276" s="141" t="s">
        <v>87</v>
      </c>
      <c r="AY276" s="15" t="s">
        <v>128</v>
      </c>
      <c r="BE276" s="142">
        <f t="shared" si="34"/>
        <v>0</v>
      </c>
      <c r="BF276" s="142">
        <f t="shared" si="35"/>
        <v>0</v>
      </c>
      <c r="BG276" s="142">
        <f t="shared" si="36"/>
        <v>0</v>
      </c>
      <c r="BH276" s="142">
        <f t="shared" si="37"/>
        <v>0</v>
      </c>
      <c r="BI276" s="142">
        <f t="shared" si="38"/>
        <v>0</v>
      </c>
      <c r="BJ276" s="15" t="s">
        <v>85</v>
      </c>
      <c r="BK276" s="142">
        <f t="shared" si="39"/>
        <v>0</v>
      </c>
      <c r="BL276" s="15" t="s">
        <v>135</v>
      </c>
      <c r="BM276" s="141" t="s">
        <v>554</v>
      </c>
    </row>
    <row r="277" spans="2:65" s="12" customFormat="1" ht="11.25">
      <c r="B277" s="147"/>
      <c r="D277" s="143" t="s">
        <v>198</v>
      </c>
      <c r="E277" s="148" t="s">
        <v>1</v>
      </c>
      <c r="F277" s="149" t="s">
        <v>555</v>
      </c>
      <c r="H277" s="150">
        <v>3</v>
      </c>
      <c r="I277" s="151"/>
      <c r="L277" s="147"/>
      <c r="M277" s="152"/>
      <c r="T277" s="153"/>
      <c r="AT277" s="148" t="s">
        <v>198</v>
      </c>
      <c r="AU277" s="148" t="s">
        <v>87</v>
      </c>
      <c r="AV277" s="12" t="s">
        <v>87</v>
      </c>
      <c r="AW277" s="12" t="s">
        <v>34</v>
      </c>
      <c r="AX277" s="12" t="s">
        <v>77</v>
      </c>
      <c r="AY277" s="148" t="s">
        <v>128</v>
      </c>
    </row>
    <row r="278" spans="2:65" s="12" customFormat="1" ht="11.25">
      <c r="B278" s="147"/>
      <c r="D278" s="143" t="s">
        <v>198</v>
      </c>
      <c r="E278" s="148" t="s">
        <v>1</v>
      </c>
      <c r="F278" s="149" t="s">
        <v>556</v>
      </c>
      <c r="H278" s="150">
        <v>3</v>
      </c>
      <c r="I278" s="151"/>
      <c r="L278" s="147"/>
      <c r="M278" s="152"/>
      <c r="T278" s="153"/>
      <c r="AT278" s="148" t="s">
        <v>198</v>
      </c>
      <c r="AU278" s="148" t="s">
        <v>87</v>
      </c>
      <c r="AV278" s="12" t="s">
        <v>87</v>
      </c>
      <c r="AW278" s="12" t="s">
        <v>34</v>
      </c>
      <c r="AX278" s="12" t="s">
        <v>77</v>
      </c>
      <c r="AY278" s="148" t="s">
        <v>128</v>
      </c>
    </row>
    <row r="279" spans="2:65" s="12" customFormat="1" ht="11.25">
      <c r="B279" s="147"/>
      <c r="D279" s="143" t="s">
        <v>198</v>
      </c>
      <c r="E279" s="148" t="s">
        <v>1</v>
      </c>
      <c r="F279" s="149" t="s">
        <v>557</v>
      </c>
      <c r="H279" s="150">
        <v>4</v>
      </c>
      <c r="I279" s="151"/>
      <c r="L279" s="147"/>
      <c r="M279" s="152"/>
      <c r="T279" s="153"/>
      <c r="AT279" s="148" t="s">
        <v>198</v>
      </c>
      <c r="AU279" s="148" t="s">
        <v>87</v>
      </c>
      <c r="AV279" s="12" t="s">
        <v>87</v>
      </c>
      <c r="AW279" s="12" t="s">
        <v>34</v>
      </c>
      <c r="AX279" s="12" t="s">
        <v>77</v>
      </c>
      <c r="AY279" s="148" t="s">
        <v>128</v>
      </c>
    </row>
    <row r="280" spans="2:65" s="13" customFormat="1" ht="11.25">
      <c r="B280" s="154"/>
      <c r="D280" s="143" t="s">
        <v>198</v>
      </c>
      <c r="E280" s="155" t="s">
        <v>1</v>
      </c>
      <c r="F280" s="156" t="s">
        <v>200</v>
      </c>
      <c r="H280" s="157">
        <v>10</v>
      </c>
      <c r="I280" s="158"/>
      <c r="L280" s="154"/>
      <c r="M280" s="159"/>
      <c r="T280" s="160"/>
      <c r="AT280" s="155" t="s">
        <v>198</v>
      </c>
      <c r="AU280" s="155" t="s">
        <v>87</v>
      </c>
      <c r="AV280" s="13" t="s">
        <v>135</v>
      </c>
      <c r="AW280" s="13" t="s">
        <v>34</v>
      </c>
      <c r="AX280" s="13" t="s">
        <v>85</v>
      </c>
      <c r="AY280" s="155" t="s">
        <v>128</v>
      </c>
    </row>
    <row r="281" spans="2:65" s="1" customFormat="1" ht="21.75" customHeight="1">
      <c r="B281" s="30"/>
      <c r="C281" s="161" t="s">
        <v>558</v>
      </c>
      <c r="D281" s="161" t="s">
        <v>246</v>
      </c>
      <c r="E281" s="162" t="s">
        <v>559</v>
      </c>
      <c r="F281" s="163" t="s">
        <v>560</v>
      </c>
      <c r="G281" s="164" t="s">
        <v>133</v>
      </c>
      <c r="H281" s="165">
        <v>3</v>
      </c>
      <c r="I281" s="166"/>
      <c r="J281" s="167">
        <f>ROUND(I281*H281,2)</f>
        <v>0</v>
      </c>
      <c r="K281" s="163" t="s">
        <v>134</v>
      </c>
      <c r="L281" s="168"/>
      <c r="M281" s="169" t="s">
        <v>1</v>
      </c>
      <c r="N281" s="170" t="s">
        <v>42</v>
      </c>
      <c r="P281" s="139">
        <f>O281*H281</f>
        <v>0</v>
      </c>
      <c r="Q281" s="139">
        <v>9.1999999999999998E-2</v>
      </c>
      <c r="R281" s="139">
        <f>Q281*H281</f>
        <v>0.27600000000000002</v>
      </c>
      <c r="S281" s="139">
        <v>0</v>
      </c>
      <c r="T281" s="140">
        <f>S281*H281</f>
        <v>0</v>
      </c>
      <c r="AR281" s="141" t="s">
        <v>159</v>
      </c>
      <c r="AT281" s="141" t="s">
        <v>246</v>
      </c>
      <c r="AU281" s="141" t="s">
        <v>87</v>
      </c>
      <c r="AY281" s="15" t="s">
        <v>128</v>
      </c>
      <c r="BE281" s="142">
        <f>IF(N281="základní",J281,0)</f>
        <v>0</v>
      </c>
      <c r="BF281" s="142">
        <f>IF(N281="snížená",J281,0)</f>
        <v>0</v>
      </c>
      <c r="BG281" s="142">
        <f>IF(N281="zákl. přenesená",J281,0)</f>
        <v>0</v>
      </c>
      <c r="BH281" s="142">
        <f>IF(N281="sníž. přenesená",J281,0)</f>
        <v>0</v>
      </c>
      <c r="BI281" s="142">
        <f>IF(N281="nulová",J281,0)</f>
        <v>0</v>
      </c>
      <c r="BJ281" s="15" t="s">
        <v>85</v>
      </c>
      <c r="BK281" s="142">
        <f>ROUND(I281*H281,2)</f>
        <v>0</v>
      </c>
      <c r="BL281" s="15" t="s">
        <v>135</v>
      </c>
      <c r="BM281" s="141" t="s">
        <v>561</v>
      </c>
    </row>
    <row r="282" spans="2:65" s="1" customFormat="1" ht="19.5">
      <c r="B282" s="30"/>
      <c r="D282" s="143" t="s">
        <v>187</v>
      </c>
      <c r="F282" s="144" t="s">
        <v>562</v>
      </c>
      <c r="I282" s="145"/>
      <c r="L282" s="30"/>
      <c r="M282" s="146"/>
      <c r="T282" s="54"/>
      <c r="AT282" s="15" t="s">
        <v>187</v>
      </c>
      <c r="AU282" s="15" t="s">
        <v>87</v>
      </c>
    </row>
    <row r="283" spans="2:65" s="1" customFormat="1" ht="16.5" customHeight="1">
      <c r="B283" s="30"/>
      <c r="C283" s="161" t="s">
        <v>563</v>
      </c>
      <c r="D283" s="161" t="s">
        <v>246</v>
      </c>
      <c r="E283" s="162" t="s">
        <v>564</v>
      </c>
      <c r="F283" s="163" t="s">
        <v>565</v>
      </c>
      <c r="G283" s="164" t="s">
        <v>208</v>
      </c>
      <c r="H283" s="165">
        <v>11</v>
      </c>
      <c r="I283" s="166"/>
      <c r="J283" s="167">
        <f>ROUND(I283*H283,2)</f>
        <v>0</v>
      </c>
      <c r="K283" s="163" t="s">
        <v>134</v>
      </c>
      <c r="L283" s="168"/>
      <c r="M283" s="169" t="s">
        <v>1</v>
      </c>
      <c r="N283" s="170" t="s">
        <v>42</v>
      </c>
      <c r="P283" s="139">
        <f>O283*H283</f>
        <v>0</v>
      </c>
      <c r="Q283" s="139">
        <v>0.08</v>
      </c>
      <c r="R283" s="139">
        <f>Q283*H283</f>
        <v>0.88</v>
      </c>
      <c r="S283" s="139">
        <v>0</v>
      </c>
      <c r="T283" s="140">
        <f>S283*H283</f>
        <v>0</v>
      </c>
      <c r="AR283" s="141" t="s">
        <v>159</v>
      </c>
      <c r="AT283" s="141" t="s">
        <v>246</v>
      </c>
      <c r="AU283" s="141" t="s">
        <v>87</v>
      </c>
      <c r="AY283" s="15" t="s">
        <v>128</v>
      </c>
      <c r="BE283" s="142">
        <f>IF(N283="základní",J283,0)</f>
        <v>0</v>
      </c>
      <c r="BF283" s="142">
        <f>IF(N283="snížená",J283,0)</f>
        <v>0</v>
      </c>
      <c r="BG283" s="142">
        <f>IF(N283="zákl. přenesená",J283,0)</f>
        <v>0</v>
      </c>
      <c r="BH283" s="142">
        <f>IF(N283="sníž. přenesená",J283,0)</f>
        <v>0</v>
      </c>
      <c r="BI283" s="142">
        <f>IF(N283="nulová",J283,0)</f>
        <v>0</v>
      </c>
      <c r="BJ283" s="15" t="s">
        <v>85</v>
      </c>
      <c r="BK283" s="142">
        <f>ROUND(I283*H283,2)</f>
        <v>0</v>
      </c>
      <c r="BL283" s="15" t="s">
        <v>135</v>
      </c>
      <c r="BM283" s="141" t="s">
        <v>566</v>
      </c>
    </row>
    <row r="284" spans="2:65" s="1" customFormat="1" ht="24.2" customHeight="1">
      <c r="B284" s="30"/>
      <c r="C284" s="161" t="s">
        <v>567</v>
      </c>
      <c r="D284" s="161" t="s">
        <v>246</v>
      </c>
      <c r="E284" s="162" t="s">
        <v>568</v>
      </c>
      <c r="F284" s="163" t="s">
        <v>569</v>
      </c>
      <c r="G284" s="164" t="s">
        <v>208</v>
      </c>
      <c r="H284" s="165">
        <v>7</v>
      </c>
      <c r="I284" s="166"/>
      <c r="J284" s="167">
        <f>ROUND(I284*H284,2)</f>
        <v>0</v>
      </c>
      <c r="K284" s="163" t="s">
        <v>134</v>
      </c>
      <c r="L284" s="168"/>
      <c r="M284" s="169" t="s">
        <v>1</v>
      </c>
      <c r="N284" s="170" t="s">
        <v>42</v>
      </c>
      <c r="P284" s="139">
        <f>O284*H284</f>
        <v>0</v>
      </c>
      <c r="Q284" s="139">
        <v>4.8300000000000003E-2</v>
      </c>
      <c r="R284" s="139">
        <f>Q284*H284</f>
        <v>0.33810000000000001</v>
      </c>
      <c r="S284" s="139">
        <v>0</v>
      </c>
      <c r="T284" s="140">
        <f>S284*H284</f>
        <v>0</v>
      </c>
      <c r="AR284" s="141" t="s">
        <v>159</v>
      </c>
      <c r="AT284" s="141" t="s">
        <v>246</v>
      </c>
      <c r="AU284" s="141" t="s">
        <v>87</v>
      </c>
      <c r="AY284" s="15" t="s">
        <v>128</v>
      </c>
      <c r="BE284" s="142">
        <f>IF(N284="základní",J284,0)</f>
        <v>0</v>
      </c>
      <c r="BF284" s="142">
        <f>IF(N284="snížená",J284,0)</f>
        <v>0</v>
      </c>
      <c r="BG284" s="142">
        <f>IF(N284="zákl. přenesená",J284,0)</f>
        <v>0</v>
      </c>
      <c r="BH284" s="142">
        <f>IF(N284="sníž. přenesená",J284,0)</f>
        <v>0</v>
      </c>
      <c r="BI284" s="142">
        <f>IF(N284="nulová",J284,0)</f>
        <v>0</v>
      </c>
      <c r="BJ284" s="15" t="s">
        <v>85</v>
      </c>
      <c r="BK284" s="142">
        <f>ROUND(I284*H284,2)</f>
        <v>0</v>
      </c>
      <c r="BL284" s="15" t="s">
        <v>135</v>
      </c>
      <c r="BM284" s="141" t="s">
        <v>570</v>
      </c>
    </row>
    <row r="285" spans="2:65" s="1" customFormat="1" ht="24.2" customHeight="1">
      <c r="B285" s="30"/>
      <c r="C285" s="161" t="s">
        <v>571</v>
      </c>
      <c r="D285" s="161" t="s">
        <v>246</v>
      </c>
      <c r="E285" s="162" t="s">
        <v>572</v>
      </c>
      <c r="F285" s="163" t="s">
        <v>573</v>
      </c>
      <c r="G285" s="164" t="s">
        <v>208</v>
      </c>
      <c r="H285" s="165">
        <v>4</v>
      </c>
      <c r="I285" s="166"/>
      <c r="J285" s="167">
        <f>ROUND(I285*H285,2)</f>
        <v>0</v>
      </c>
      <c r="K285" s="163" t="s">
        <v>134</v>
      </c>
      <c r="L285" s="168"/>
      <c r="M285" s="169" t="s">
        <v>1</v>
      </c>
      <c r="N285" s="170" t="s">
        <v>42</v>
      </c>
      <c r="P285" s="139">
        <f>O285*H285</f>
        <v>0</v>
      </c>
      <c r="Q285" s="139">
        <v>6.5670000000000006E-2</v>
      </c>
      <c r="R285" s="139">
        <f>Q285*H285</f>
        <v>0.26268000000000002</v>
      </c>
      <c r="S285" s="139">
        <v>0</v>
      </c>
      <c r="T285" s="140">
        <f>S285*H285</f>
        <v>0</v>
      </c>
      <c r="AR285" s="141" t="s">
        <v>159</v>
      </c>
      <c r="AT285" s="141" t="s">
        <v>246</v>
      </c>
      <c r="AU285" s="141" t="s">
        <v>87</v>
      </c>
      <c r="AY285" s="15" t="s">
        <v>128</v>
      </c>
      <c r="BE285" s="142">
        <f>IF(N285="základní",J285,0)</f>
        <v>0</v>
      </c>
      <c r="BF285" s="142">
        <f>IF(N285="snížená",J285,0)</f>
        <v>0</v>
      </c>
      <c r="BG285" s="142">
        <f>IF(N285="zákl. přenesená",J285,0)</f>
        <v>0</v>
      </c>
      <c r="BH285" s="142">
        <f>IF(N285="sníž. přenesená",J285,0)</f>
        <v>0</v>
      </c>
      <c r="BI285" s="142">
        <f>IF(N285="nulová",J285,0)</f>
        <v>0</v>
      </c>
      <c r="BJ285" s="15" t="s">
        <v>85</v>
      </c>
      <c r="BK285" s="142">
        <f>ROUND(I285*H285,2)</f>
        <v>0</v>
      </c>
      <c r="BL285" s="15" t="s">
        <v>135</v>
      </c>
      <c r="BM285" s="141" t="s">
        <v>574</v>
      </c>
    </row>
    <row r="286" spans="2:65" s="12" customFormat="1" ht="11.25">
      <c r="B286" s="147"/>
      <c r="D286" s="143" t="s">
        <v>198</v>
      </c>
      <c r="E286" s="148" t="s">
        <v>1</v>
      </c>
      <c r="F286" s="149" t="s">
        <v>575</v>
      </c>
      <c r="H286" s="150">
        <v>2</v>
      </c>
      <c r="I286" s="151"/>
      <c r="L286" s="147"/>
      <c r="M286" s="152"/>
      <c r="T286" s="153"/>
      <c r="AT286" s="148" t="s">
        <v>198</v>
      </c>
      <c r="AU286" s="148" t="s">
        <v>87</v>
      </c>
      <c r="AV286" s="12" t="s">
        <v>87</v>
      </c>
      <c r="AW286" s="12" t="s">
        <v>34</v>
      </c>
      <c r="AX286" s="12" t="s">
        <v>77</v>
      </c>
      <c r="AY286" s="148" t="s">
        <v>128</v>
      </c>
    </row>
    <row r="287" spans="2:65" s="12" customFormat="1" ht="11.25">
      <c r="B287" s="147"/>
      <c r="D287" s="143" t="s">
        <v>198</v>
      </c>
      <c r="E287" s="148" t="s">
        <v>1</v>
      </c>
      <c r="F287" s="149" t="s">
        <v>576</v>
      </c>
      <c r="H287" s="150">
        <v>2</v>
      </c>
      <c r="I287" s="151"/>
      <c r="L287" s="147"/>
      <c r="M287" s="152"/>
      <c r="T287" s="153"/>
      <c r="AT287" s="148" t="s">
        <v>198</v>
      </c>
      <c r="AU287" s="148" t="s">
        <v>87</v>
      </c>
      <c r="AV287" s="12" t="s">
        <v>87</v>
      </c>
      <c r="AW287" s="12" t="s">
        <v>34</v>
      </c>
      <c r="AX287" s="12" t="s">
        <v>77</v>
      </c>
      <c r="AY287" s="148" t="s">
        <v>128</v>
      </c>
    </row>
    <row r="288" spans="2:65" s="13" customFormat="1" ht="11.25">
      <c r="B288" s="154"/>
      <c r="D288" s="143" t="s">
        <v>198</v>
      </c>
      <c r="E288" s="155" t="s">
        <v>1</v>
      </c>
      <c r="F288" s="156" t="s">
        <v>200</v>
      </c>
      <c r="H288" s="157">
        <v>4</v>
      </c>
      <c r="I288" s="158"/>
      <c r="L288" s="154"/>
      <c r="M288" s="159"/>
      <c r="T288" s="160"/>
      <c r="AT288" s="155" t="s">
        <v>198</v>
      </c>
      <c r="AU288" s="155" t="s">
        <v>87</v>
      </c>
      <c r="AV288" s="13" t="s">
        <v>135</v>
      </c>
      <c r="AW288" s="13" t="s">
        <v>34</v>
      </c>
      <c r="AX288" s="13" t="s">
        <v>85</v>
      </c>
      <c r="AY288" s="155" t="s">
        <v>128</v>
      </c>
    </row>
    <row r="289" spans="2:65" s="1" customFormat="1" ht="33" customHeight="1">
      <c r="B289" s="30"/>
      <c r="C289" s="130" t="s">
        <v>577</v>
      </c>
      <c r="D289" s="130" t="s">
        <v>130</v>
      </c>
      <c r="E289" s="131" t="s">
        <v>578</v>
      </c>
      <c r="F289" s="132" t="s">
        <v>579</v>
      </c>
      <c r="G289" s="133" t="s">
        <v>208</v>
      </c>
      <c r="H289" s="134">
        <v>220</v>
      </c>
      <c r="I289" s="135"/>
      <c r="J289" s="136">
        <f>ROUND(I289*H289,2)</f>
        <v>0</v>
      </c>
      <c r="K289" s="132" t="s">
        <v>134</v>
      </c>
      <c r="L289" s="30"/>
      <c r="M289" s="137" t="s">
        <v>1</v>
      </c>
      <c r="N289" s="138" t="s">
        <v>42</v>
      </c>
      <c r="P289" s="139">
        <f>O289*H289</f>
        <v>0</v>
      </c>
      <c r="Q289" s="139">
        <v>0.14041960000000001</v>
      </c>
      <c r="R289" s="139">
        <f>Q289*H289</f>
        <v>30.892312</v>
      </c>
      <c r="S289" s="139">
        <v>0</v>
      </c>
      <c r="T289" s="140">
        <f>S289*H289</f>
        <v>0</v>
      </c>
      <c r="AR289" s="141" t="s">
        <v>135</v>
      </c>
      <c r="AT289" s="141" t="s">
        <v>130</v>
      </c>
      <c r="AU289" s="141" t="s">
        <v>87</v>
      </c>
      <c r="AY289" s="15" t="s">
        <v>128</v>
      </c>
      <c r="BE289" s="142">
        <f>IF(N289="základní",J289,0)</f>
        <v>0</v>
      </c>
      <c r="BF289" s="142">
        <f>IF(N289="snížená",J289,0)</f>
        <v>0</v>
      </c>
      <c r="BG289" s="142">
        <f>IF(N289="zákl. přenesená",J289,0)</f>
        <v>0</v>
      </c>
      <c r="BH289" s="142">
        <f>IF(N289="sníž. přenesená",J289,0)</f>
        <v>0</v>
      </c>
      <c r="BI289" s="142">
        <f>IF(N289="nulová",J289,0)</f>
        <v>0</v>
      </c>
      <c r="BJ289" s="15" t="s">
        <v>85</v>
      </c>
      <c r="BK289" s="142">
        <f>ROUND(I289*H289,2)</f>
        <v>0</v>
      </c>
      <c r="BL289" s="15" t="s">
        <v>135</v>
      </c>
      <c r="BM289" s="141" t="s">
        <v>580</v>
      </c>
    </row>
    <row r="290" spans="2:65" s="1" customFormat="1" ht="16.5" customHeight="1">
      <c r="B290" s="30"/>
      <c r="C290" s="161" t="s">
        <v>581</v>
      </c>
      <c r="D290" s="161" t="s">
        <v>246</v>
      </c>
      <c r="E290" s="162" t="s">
        <v>582</v>
      </c>
      <c r="F290" s="163" t="s">
        <v>583</v>
      </c>
      <c r="G290" s="164" t="s">
        <v>208</v>
      </c>
      <c r="H290" s="165">
        <v>220</v>
      </c>
      <c r="I290" s="166"/>
      <c r="J290" s="167">
        <f>ROUND(I290*H290,2)</f>
        <v>0</v>
      </c>
      <c r="K290" s="163" t="s">
        <v>134</v>
      </c>
      <c r="L290" s="168"/>
      <c r="M290" s="169" t="s">
        <v>1</v>
      </c>
      <c r="N290" s="170" t="s">
        <v>42</v>
      </c>
      <c r="P290" s="139">
        <f>O290*H290</f>
        <v>0</v>
      </c>
      <c r="Q290" s="139">
        <v>4.4999999999999998E-2</v>
      </c>
      <c r="R290" s="139">
        <f>Q290*H290</f>
        <v>9.9</v>
      </c>
      <c r="S290" s="139">
        <v>0</v>
      </c>
      <c r="T290" s="140">
        <f>S290*H290</f>
        <v>0</v>
      </c>
      <c r="AR290" s="141" t="s">
        <v>159</v>
      </c>
      <c r="AT290" s="141" t="s">
        <v>246</v>
      </c>
      <c r="AU290" s="141" t="s">
        <v>87</v>
      </c>
      <c r="AY290" s="15" t="s">
        <v>128</v>
      </c>
      <c r="BE290" s="142">
        <f>IF(N290="základní",J290,0)</f>
        <v>0</v>
      </c>
      <c r="BF290" s="142">
        <f>IF(N290="snížená",J290,0)</f>
        <v>0</v>
      </c>
      <c r="BG290" s="142">
        <f>IF(N290="zákl. přenesená",J290,0)</f>
        <v>0</v>
      </c>
      <c r="BH290" s="142">
        <f>IF(N290="sníž. přenesená",J290,0)</f>
        <v>0</v>
      </c>
      <c r="BI290" s="142">
        <f>IF(N290="nulová",J290,0)</f>
        <v>0</v>
      </c>
      <c r="BJ290" s="15" t="s">
        <v>85</v>
      </c>
      <c r="BK290" s="142">
        <f>ROUND(I290*H290,2)</f>
        <v>0</v>
      </c>
      <c r="BL290" s="15" t="s">
        <v>135</v>
      </c>
      <c r="BM290" s="141" t="s">
        <v>584</v>
      </c>
    </row>
    <row r="291" spans="2:65" s="1" customFormat="1" ht="24.2" customHeight="1">
      <c r="B291" s="30"/>
      <c r="C291" s="130" t="s">
        <v>585</v>
      </c>
      <c r="D291" s="130" t="s">
        <v>130</v>
      </c>
      <c r="E291" s="131" t="s">
        <v>586</v>
      </c>
      <c r="F291" s="132" t="s">
        <v>587</v>
      </c>
      <c r="G291" s="133" t="s">
        <v>208</v>
      </c>
      <c r="H291" s="134">
        <v>32</v>
      </c>
      <c r="I291" s="135"/>
      <c r="J291" s="136">
        <f>ROUND(I291*H291,2)</f>
        <v>0</v>
      </c>
      <c r="K291" s="132" t="s">
        <v>134</v>
      </c>
      <c r="L291" s="30"/>
      <c r="M291" s="137" t="s">
        <v>1</v>
      </c>
      <c r="N291" s="138" t="s">
        <v>42</v>
      </c>
      <c r="P291" s="139">
        <f>O291*H291</f>
        <v>0</v>
      </c>
      <c r="Q291" s="139">
        <v>1.6449999999999999E-6</v>
      </c>
      <c r="R291" s="139">
        <f>Q291*H291</f>
        <v>5.2639999999999997E-5</v>
      </c>
      <c r="S291" s="139">
        <v>0</v>
      </c>
      <c r="T291" s="140">
        <f>S291*H291</f>
        <v>0</v>
      </c>
      <c r="AR291" s="141" t="s">
        <v>135</v>
      </c>
      <c r="AT291" s="141" t="s">
        <v>130</v>
      </c>
      <c r="AU291" s="141" t="s">
        <v>87</v>
      </c>
      <c r="AY291" s="15" t="s">
        <v>128</v>
      </c>
      <c r="BE291" s="142">
        <f>IF(N291="základní",J291,0)</f>
        <v>0</v>
      </c>
      <c r="BF291" s="142">
        <f>IF(N291="snížená",J291,0)</f>
        <v>0</v>
      </c>
      <c r="BG291" s="142">
        <f>IF(N291="zákl. přenesená",J291,0)</f>
        <v>0</v>
      </c>
      <c r="BH291" s="142">
        <f>IF(N291="sníž. přenesená",J291,0)</f>
        <v>0</v>
      </c>
      <c r="BI291" s="142">
        <f>IF(N291="nulová",J291,0)</f>
        <v>0</v>
      </c>
      <c r="BJ291" s="15" t="s">
        <v>85</v>
      </c>
      <c r="BK291" s="142">
        <f>ROUND(I291*H291,2)</f>
        <v>0</v>
      </c>
      <c r="BL291" s="15" t="s">
        <v>135</v>
      </c>
      <c r="BM291" s="141" t="s">
        <v>588</v>
      </c>
    </row>
    <row r="292" spans="2:65" s="1" customFormat="1" ht="33" customHeight="1">
      <c r="B292" s="30"/>
      <c r="C292" s="130" t="s">
        <v>589</v>
      </c>
      <c r="D292" s="130" t="s">
        <v>130</v>
      </c>
      <c r="E292" s="131" t="s">
        <v>590</v>
      </c>
      <c r="F292" s="132" t="s">
        <v>591</v>
      </c>
      <c r="G292" s="133" t="s">
        <v>208</v>
      </c>
      <c r="H292" s="134">
        <v>32</v>
      </c>
      <c r="I292" s="135"/>
      <c r="J292" s="136">
        <f>ROUND(I292*H292,2)</f>
        <v>0</v>
      </c>
      <c r="K292" s="132" t="s">
        <v>134</v>
      </c>
      <c r="L292" s="30"/>
      <c r="M292" s="137" t="s">
        <v>1</v>
      </c>
      <c r="N292" s="138" t="s">
        <v>42</v>
      </c>
      <c r="P292" s="139">
        <f>O292*H292</f>
        <v>0</v>
      </c>
      <c r="Q292" s="139">
        <v>0</v>
      </c>
      <c r="R292" s="139">
        <f>Q292*H292</f>
        <v>0</v>
      </c>
      <c r="S292" s="139">
        <v>0</v>
      </c>
      <c r="T292" s="140">
        <f>S292*H292</f>
        <v>0</v>
      </c>
      <c r="AR292" s="141" t="s">
        <v>135</v>
      </c>
      <c r="AT292" s="141" t="s">
        <v>130</v>
      </c>
      <c r="AU292" s="141" t="s">
        <v>87</v>
      </c>
      <c r="AY292" s="15" t="s">
        <v>128</v>
      </c>
      <c r="BE292" s="142">
        <f>IF(N292="základní",J292,0)</f>
        <v>0</v>
      </c>
      <c r="BF292" s="142">
        <f>IF(N292="snížená",J292,0)</f>
        <v>0</v>
      </c>
      <c r="BG292" s="142">
        <f>IF(N292="zákl. přenesená",J292,0)</f>
        <v>0</v>
      </c>
      <c r="BH292" s="142">
        <f>IF(N292="sníž. přenesená",J292,0)</f>
        <v>0</v>
      </c>
      <c r="BI292" s="142">
        <f>IF(N292="nulová",J292,0)</f>
        <v>0</v>
      </c>
      <c r="BJ292" s="15" t="s">
        <v>85</v>
      </c>
      <c r="BK292" s="142">
        <f>ROUND(I292*H292,2)</f>
        <v>0</v>
      </c>
      <c r="BL292" s="15" t="s">
        <v>135</v>
      </c>
      <c r="BM292" s="141" t="s">
        <v>592</v>
      </c>
    </row>
    <row r="293" spans="2:65" s="11" customFormat="1" ht="22.9" customHeight="1">
      <c r="B293" s="118"/>
      <c r="D293" s="119" t="s">
        <v>76</v>
      </c>
      <c r="E293" s="128" t="s">
        <v>593</v>
      </c>
      <c r="F293" s="128" t="s">
        <v>594</v>
      </c>
      <c r="I293" s="121"/>
      <c r="J293" s="129">
        <f>BK293</f>
        <v>0</v>
      </c>
      <c r="L293" s="118"/>
      <c r="M293" s="123"/>
      <c r="P293" s="124">
        <f>SUM(P294:P300)</f>
        <v>0</v>
      </c>
      <c r="R293" s="124">
        <f>SUM(R294:R300)</f>
        <v>0</v>
      </c>
      <c r="T293" s="125">
        <f>SUM(T294:T300)</f>
        <v>0</v>
      </c>
      <c r="AR293" s="119" t="s">
        <v>85</v>
      </c>
      <c r="AT293" s="126" t="s">
        <v>76</v>
      </c>
      <c r="AU293" s="126" t="s">
        <v>85</v>
      </c>
      <c r="AY293" s="119" t="s">
        <v>128</v>
      </c>
      <c r="BK293" s="127">
        <f>SUM(BK294:BK300)</f>
        <v>0</v>
      </c>
    </row>
    <row r="294" spans="2:65" s="1" customFormat="1" ht="21.75" customHeight="1">
      <c r="B294" s="30"/>
      <c r="C294" s="130" t="s">
        <v>595</v>
      </c>
      <c r="D294" s="130" t="s">
        <v>130</v>
      </c>
      <c r="E294" s="131" t="s">
        <v>596</v>
      </c>
      <c r="F294" s="132" t="s">
        <v>597</v>
      </c>
      <c r="G294" s="133" t="s">
        <v>249</v>
      </c>
      <c r="H294" s="134">
        <v>323.83999999999997</v>
      </c>
      <c r="I294" s="135"/>
      <c r="J294" s="136">
        <f>ROUND(I294*H294,2)</f>
        <v>0</v>
      </c>
      <c r="K294" s="132" t="s">
        <v>134</v>
      </c>
      <c r="L294" s="30"/>
      <c r="M294" s="137" t="s">
        <v>1</v>
      </c>
      <c r="N294" s="138" t="s">
        <v>42</v>
      </c>
      <c r="P294" s="139">
        <f>O294*H294</f>
        <v>0</v>
      </c>
      <c r="Q294" s="139">
        <v>0</v>
      </c>
      <c r="R294" s="139">
        <f>Q294*H294</f>
        <v>0</v>
      </c>
      <c r="S294" s="139">
        <v>0</v>
      </c>
      <c r="T294" s="140">
        <f>S294*H294</f>
        <v>0</v>
      </c>
      <c r="AR294" s="141" t="s">
        <v>135</v>
      </c>
      <c r="AT294" s="141" t="s">
        <v>130</v>
      </c>
      <c r="AU294" s="141" t="s">
        <v>87</v>
      </c>
      <c r="AY294" s="15" t="s">
        <v>128</v>
      </c>
      <c r="BE294" s="142">
        <f>IF(N294="základní",J294,0)</f>
        <v>0</v>
      </c>
      <c r="BF294" s="142">
        <f>IF(N294="snížená",J294,0)</f>
        <v>0</v>
      </c>
      <c r="BG294" s="142">
        <f>IF(N294="zákl. přenesená",J294,0)</f>
        <v>0</v>
      </c>
      <c r="BH294" s="142">
        <f>IF(N294="sníž. přenesená",J294,0)</f>
        <v>0</v>
      </c>
      <c r="BI294" s="142">
        <f>IF(N294="nulová",J294,0)</f>
        <v>0</v>
      </c>
      <c r="BJ294" s="15" t="s">
        <v>85</v>
      </c>
      <c r="BK294" s="142">
        <f>ROUND(I294*H294,2)</f>
        <v>0</v>
      </c>
      <c r="BL294" s="15" t="s">
        <v>135</v>
      </c>
      <c r="BM294" s="141" t="s">
        <v>598</v>
      </c>
    </row>
    <row r="295" spans="2:65" s="1" customFormat="1" ht="24.2" customHeight="1">
      <c r="B295" s="30"/>
      <c r="C295" s="130" t="s">
        <v>599</v>
      </c>
      <c r="D295" s="130" t="s">
        <v>130</v>
      </c>
      <c r="E295" s="131" t="s">
        <v>600</v>
      </c>
      <c r="F295" s="132" t="s">
        <v>601</v>
      </c>
      <c r="G295" s="133" t="s">
        <v>249</v>
      </c>
      <c r="H295" s="134">
        <v>4857.6000000000004</v>
      </c>
      <c r="I295" s="135"/>
      <c r="J295" s="136">
        <f>ROUND(I295*H295,2)</f>
        <v>0</v>
      </c>
      <c r="K295" s="132" t="s">
        <v>134</v>
      </c>
      <c r="L295" s="30"/>
      <c r="M295" s="137" t="s">
        <v>1</v>
      </c>
      <c r="N295" s="138" t="s">
        <v>42</v>
      </c>
      <c r="P295" s="139">
        <f>O295*H295</f>
        <v>0</v>
      </c>
      <c r="Q295" s="139">
        <v>0</v>
      </c>
      <c r="R295" s="139">
        <f>Q295*H295</f>
        <v>0</v>
      </c>
      <c r="S295" s="139">
        <v>0</v>
      </c>
      <c r="T295" s="140">
        <f>S295*H295</f>
        <v>0</v>
      </c>
      <c r="AR295" s="141" t="s">
        <v>135</v>
      </c>
      <c r="AT295" s="141" t="s">
        <v>130</v>
      </c>
      <c r="AU295" s="141" t="s">
        <v>87</v>
      </c>
      <c r="AY295" s="15" t="s">
        <v>128</v>
      </c>
      <c r="BE295" s="142">
        <f>IF(N295="základní",J295,0)</f>
        <v>0</v>
      </c>
      <c r="BF295" s="142">
        <f>IF(N295="snížená",J295,0)</f>
        <v>0</v>
      </c>
      <c r="BG295" s="142">
        <f>IF(N295="zákl. přenesená",J295,0)</f>
        <v>0</v>
      </c>
      <c r="BH295" s="142">
        <f>IF(N295="sníž. přenesená",J295,0)</f>
        <v>0</v>
      </c>
      <c r="BI295" s="142">
        <f>IF(N295="nulová",J295,0)</f>
        <v>0</v>
      </c>
      <c r="BJ295" s="15" t="s">
        <v>85</v>
      </c>
      <c r="BK295" s="142">
        <f>ROUND(I295*H295,2)</f>
        <v>0</v>
      </c>
      <c r="BL295" s="15" t="s">
        <v>135</v>
      </c>
      <c r="BM295" s="141" t="s">
        <v>602</v>
      </c>
    </row>
    <row r="296" spans="2:65" s="12" customFormat="1" ht="11.25">
      <c r="B296" s="147"/>
      <c r="D296" s="143" t="s">
        <v>198</v>
      </c>
      <c r="F296" s="149" t="s">
        <v>603</v>
      </c>
      <c r="H296" s="150">
        <v>4857.6000000000004</v>
      </c>
      <c r="I296" s="151"/>
      <c r="L296" s="147"/>
      <c r="M296" s="152"/>
      <c r="T296" s="153"/>
      <c r="AT296" s="148" t="s">
        <v>198</v>
      </c>
      <c r="AU296" s="148" t="s">
        <v>87</v>
      </c>
      <c r="AV296" s="12" t="s">
        <v>87</v>
      </c>
      <c r="AW296" s="12" t="s">
        <v>4</v>
      </c>
      <c r="AX296" s="12" t="s">
        <v>85</v>
      </c>
      <c r="AY296" s="148" t="s">
        <v>128</v>
      </c>
    </row>
    <row r="297" spans="2:65" s="1" customFormat="1" ht="37.9" customHeight="1">
      <c r="B297" s="30"/>
      <c r="C297" s="130" t="s">
        <v>604</v>
      </c>
      <c r="D297" s="130" t="s">
        <v>130</v>
      </c>
      <c r="E297" s="131" t="s">
        <v>605</v>
      </c>
      <c r="F297" s="132" t="s">
        <v>606</v>
      </c>
      <c r="G297" s="133" t="s">
        <v>249</v>
      </c>
      <c r="H297" s="134">
        <v>95.91</v>
      </c>
      <c r="I297" s="135"/>
      <c r="J297" s="136">
        <f>ROUND(I297*H297,2)</f>
        <v>0</v>
      </c>
      <c r="K297" s="132" t="s">
        <v>134</v>
      </c>
      <c r="L297" s="30"/>
      <c r="M297" s="137" t="s">
        <v>1</v>
      </c>
      <c r="N297" s="138" t="s">
        <v>42</v>
      </c>
      <c r="P297" s="139">
        <f>O297*H297</f>
        <v>0</v>
      </c>
      <c r="Q297" s="139">
        <v>0</v>
      </c>
      <c r="R297" s="139">
        <f>Q297*H297</f>
        <v>0</v>
      </c>
      <c r="S297" s="139">
        <v>0</v>
      </c>
      <c r="T297" s="140">
        <f>S297*H297</f>
        <v>0</v>
      </c>
      <c r="AR297" s="141" t="s">
        <v>135</v>
      </c>
      <c r="AT297" s="141" t="s">
        <v>130</v>
      </c>
      <c r="AU297" s="141" t="s">
        <v>87</v>
      </c>
      <c r="AY297" s="15" t="s">
        <v>128</v>
      </c>
      <c r="BE297" s="142">
        <f>IF(N297="základní",J297,0)</f>
        <v>0</v>
      </c>
      <c r="BF297" s="142">
        <f>IF(N297="snížená",J297,0)</f>
        <v>0</v>
      </c>
      <c r="BG297" s="142">
        <f>IF(N297="zákl. přenesená",J297,0)</f>
        <v>0</v>
      </c>
      <c r="BH297" s="142">
        <f>IF(N297="sníž. přenesená",J297,0)</f>
        <v>0</v>
      </c>
      <c r="BI297" s="142">
        <f>IF(N297="nulová",J297,0)</f>
        <v>0</v>
      </c>
      <c r="BJ297" s="15" t="s">
        <v>85</v>
      </c>
      <c r="BK297" s="142">
        <f>ROUND(I297*H297,2)</f>
        <v>0</v>
      </c>
      <c r="BL297" s="15" t="s">
        <v>135</v>
      </c>
      <c r="BM297" s="141" t="s">
        <v>607</v>
      </c>
    </row>
    <row r="298" spans="2:65" s="12" customFormat="1" ht="11.25">
      <c r="B298" s="147"/>
      <c r="D298" s="143" t="s">
        <v>198</v>
      </c>
      <c r="E298" s="148" t="s">
        <v>1</v>
      </c>
      <c r="F298" s="149" t="s">
        <v>608</v>
      </c>
      <c r="H298" s="150">
        <v>95.91</v>
      </c>
      <c r="I298" s="151"/>
      <c r="L298" s="147"/>
      <c r="M298" s="152"/>
      <c r="T298" s="153"/>
      <c r="AT298" s="148" t="s">
        <v>198</v>
      </c>
      <c r="AU298" s="148" t="s">
        <v>87</v>
      </c>
      <c r="AV298" s="12" t="s">
        <v>87</v>
      </c>
      <c r="AW298" s="12" t="s">
        <v>34</v>
      </c>
      <c r="AX298" s="12" t="s">
        <v>85</v>
      </c>
      <c r="AY298" s="148" t="s">
        <v>128</v>
      </c>
    </row>
    <row r="299" spans="2:65" s="1" customFormat="1" ht="44.25" customHeight="1">
      <c r="B299" s="30"/>
      <c r="C299" s="130" t="s">
        <v>609</v>
      </c>
      <c r="D299" s="130" t="s">
        <v>130</v>
      </c>
      <c r="E299" s="131" t="s">
        <v>610</v>
      </c>
      <c r="F299" s="132" t="s">
        <v>611</v>
      </c>
      <c r="G299" s="133" t="s">
        <v>249</v>
      </c>
      <c r="H299" s="134">
        <v>52.78</v>
      </c>
      <c r="I299" s="135"/>
      <c r="J299" s="136">
        <f>ROUND(I299*H299,2)</f>
        <v>0</v>
      </c>
      <c r="K299" s="132" t="s">
        <v>134</v>
      </c>
      <c r="L299" s="30"/>
      <c r="M299" s="137" t="s">
        <v>1</v>
      </c>
      <c r="N299" s="138" t="s">
        <v>42</v>
      </c>
      <c r="P299" s="139">
        <f>O299*H299</f>
        <v>0</v>
      </c>
      <c r="Q299" s="139">
        <v>0</v>
      </c>
      <c r="R299" s="139">
        <f>Q299*H299</f>
        <v>0</v>
      </c>
      <c r="S299" s="139">
        <v>0</v>
      </c>
      <c r="T299" s="140">
        <f>S299*H299</f>
        <v>0</v>
      </c>
      <c r="AR299" s="141" t="s">
        <v>135</v>
      </c>
      <c r="AT299" s="141" t="s">
        <v>130</v>
      </c>
      <c r="AU299" s="141" t="s">
        <v>87</v>
      </c>
      <c r="AY299" s="15" t="s">
        <v>128</v>
      </c>
      <c r="BE299" s="142">
        <f>IF(N299="základní",J299,0)</f>
        <v>0</v>
      </c>
      <c r="BF299" s="142">
        <f>IF(N299="snížená",J299,0)</f>
        <v>0</v>
      </c>
      <c r="BG299" s="142">
        <f>IF(N299="zákl. přenesená",J299,0)</f>
        <v>0</v>
      </c>
      <c r="BH299" s="142">
        <f>IF(N299="sníž. přenesená",J299,0)</f>
        <v>0</v>
      </c>
      <c r="BI299" s="142">
        <f>IF(N299="nulová",J299,0)</f>
        <v>0</v>
      </c>
      <c r="BJ299" s="15" t="s">
        <v>85</v>
      </c>
      <c r="BK299" s="142">
        <f>ROUND(I299*H299,2)</f>
        <v>0</v>
      </c>
      <c r="BL299" s="15" t="s">
        <v>135</v>
      </c>
      <c r="BM299" s="141" t="s">
        <v>612</v>
      </c>
    </row>
    <row r="300" spans="2:65" s="1" customFormat="1" ht="44.25" customHeight="1">
      <c r="B300" s="30"/>
      <c r="C300" s="130" t="s">
        <v>613</v>
      </c>
      <c r="D300" s="130" t="s">
        <v>130</v>
      </c>
      <c r="E300" s="131" t="s">
        <v>614</v>
      </c>
      <c r="F300" s="132" t="s">
        <v>615</v>
      </c>
      <c r="G300" s="133" t="s">
        <v>249</v>
      </c>
      <c r="H300" s="134">
        <v>174.8</v>
      </c>
      <c r="I300" s="135"/>
      <c r="J300" s="136">
        <f>ROUND(I300*H300,2)</f>
        <v>0</v>
      </c>
      <c r="K300" s="132" t="s">
        <v>134</v>
      </c>
      <c r="L300" s="30"/>
      <c r="M300" s="137" t="s">
        <v>1</v>
      </c>
      <c r="N300" s="138" t="s">
        <v>42</v>
      </c>
      <c r="P300" s="139">
        <f>O300*H300</f>
        <v>0</v>
      </c>
      <c r="Q300" s="139">
        <v>0</v>
      </c>
      <c r="R300" s="139">
        <f>Q300*H300</f>
        <v>0</v>
      </c>
      <c r="S300" s="139">
        <v>0</v>
      </c>
      <c r="T300" s="140">
        <f>S300*H300</f>
        <v>0</v>
      </c>
      <c r="AR300" s="141" t="s">
        <v>135</v>
      </c>
      <c r="AT300" s="141" t="s">
        <v>130</v>
      </c>
      <c r="AU300" s="141" t="s">
        <v>87</v>
      </c>
      <c r="AY300" s="15" t="s">
        <v>128</v>
      </c>
      <c r="BE300" s="142">
        <f>IF(N300="základní",J300,0)</f>
        <v>0</v>
      </c>
      <c r="BF300" s="142">
        <f>IF(N300="snížená",J300,0)</f>
        <v>0</v>
      </c>
      <c r="BG300" s="142">
        <f>IF(N300="zákl. přenesená",J300,0)</f>
        <v>0</v>
      </c>
      <c r="BH300" s="142">
        <f>IF(N300="sníž. přenesená",J300,0)</f>
        <v>0</v>
      </c>
      <c r="BI300" s="142">
        <f>IF(N300="nulová",J300,0)</f>
        <v>0</v>
      </c>
      <c r="BJ300" s="15" t="s">
        <v>85</v>
      </c>
      <c r="BK300" s="142">
        <f>ROUND(I300*H300,2)</f>
        <v>0</v>
      </c>
      <c r="BL300" s="15" t="s">
        <v>135</v>
      </c>
      <c r="BM300" s="141" t="s">
        <v>616</v>
      </c>
    </row>
    <row r="301" spans="2:65" s="11" customFormat="1" ht="22.9" customHeight="1">
      <c r="B301" s="118"/>
      <c r="D301" s="119" t="s">
        <v>76</v>
      </c>
      <c r="E301" s="128" t="s">
        <v>617</v>
      </c>
      <c r="F301" s="128" t="s">
        <v>618</v>
      </c>
      <c r="I301" s="121"/>
      <c r="J301" s="129">
        <f>BK301</f>
        <v>0</v>
      </c>
      <c r="L301" s="118"/>
      <c r="M301" s="123"/>
      <c r="P301" s="124">
        <f>P302</f>
        <v>0</v>
      </c>
      <c r="R301" s="124">
        <f>R302</f>
        <v>0</v>
      </c>
      <c r="T301" s="125">
        <f>T302</f>
        <v>0</v>
      </c>
      <c r="AR301" s="119" t="s">
        <v>85</v>
      </c>
      <c r="AT301" s="126" t="s">
        <v>76</v>
      </c>
      <c r="AU301" s="126" t="s">
        <v>85</v>
      </c>
      <c r="AY301" s="119" t="s">
        <v>128</v>
      </c>
      <c r="BK301" s="127">
        <f>BK302</f>
        <v>0</v>
      </c>
    </row>
    <row r="302" spans="2:65" s="1" customFormat="1" ht="24.2" customHeight="1">
      <c r="B302" s="30"/>
      <c r="C302" s="130" t="s">
        <v>619</v>
      </c>
      <c r="D302" s="130" t="s">
        <v>130</v>
      </c>
      <c r="E302" s="131" t="s">
        <v>620</v>
      </c>
      <c r="F302" s="132" t="s">
        <v>621</v>
      </c>
      <c r="G302" s="133" t="s">
        <v>249</v>
      </c>
      <c r="H302" s="134">
        <v>860.75699999999995</v>
      </c>
      <c r="I302" s="135"/>
      <c r="J302" s="136">
        <f>ROUND(I302*H302,2)</f>
        <v>0</v>
      </c>
      <c r="K302" s="132" t="s">
        <v>134</v>
      </c>
      <c r="L302" s="30"/>
      <c r="M302" s="171" t="s">
        <v>1</v>
      </c>
      <c r="N302" s="172" t="s">
        <v>42</v>
      </c>
      <c r="O302" s="173"/>
      <c r="P302" s="174">
        <f>O302*H302</f>
        <v>0</v>
      </c>
      <c r="Q302" s="174">
        <v>0</v>
      </c>
      <c r="R302" s="174">
        <f>Q302*H302</f>
        <v>0</v>
      </c>
      <c r="S302" s="174">
        <v>0</v>
      </c>
      <c r="T302" s="175">
        <f>S302*H302</f>
        <v>0</v>
      </c>
      <c r="AR302" s="141" t="s">
        <v>135</v>
      </c>
      <c r="AT302" s="141" t="s">
        <v>130</v>
      </c>
      <c r="AU302" s="141" t="s">
        <v>87</v>
      </c>
      <c r="AY302" s="15" t="s">
        <v>128</v>
      </c>
      <c r="BE302" s="142">
        <f>IF(N302="základní",J302,0)</f>
        <v>0</v>
      </c>
      <c r="BF302" s="142">
        <f>IF(N302="snížená",J302,0)</f>
        <v>0</v>
      </c>
      <c r="BG302" s="142">
        <f>IF(N302="zákl. přenesená",J302,0)</f>
        <v>0</v>
      </c>
      <c r="BH302" s="142">
        <f>IF(N302="sníž. přenesená",J302,0)</f>
        <v>0</v>
      </c>
      <c r="BI302" s="142">
        <f>IF(N302="nulová",J302,0)</f>
        <v>0</v>
      </c>
      <c r="BJ302" s="15" t="s">
        <v>85</v>
      </c>
      <c r="BK302" s="142">
        <f>ROUND(I302*H302,2)</f>
        <v>0</v>
      </c>
      <c r="BL302" s="15" t="s">
        <v>135</v>
      </c>
      <c r="BM302" s="141" t="s">
        <v>622</v>
      </c>
    </row>
    <row r="303" spans="2:65" s="1" customFormat="1" ht="6.95" customHeight="1">
      <c r="B303" s="42"/>
      <c r="C303" s="43"/>
      <c r="D303" s="43"/>
      <c r="E303" s="43"/>
      <c r="F303" s="43"/>
      <c r="G303" s="43"/>
      <c r="H303" s="43"/>
      <c r="I303" s="43"/>
      <c r="J303" s="43"/>
      <c r="K303" s="43"/>
      <c r="L303" s="30"/>
    </row>
  </sheetData>
  <sheetProtection algorithmName="SHA-512" hashValue="G7kgrKE68q0v6Nqv62AXSw3MelcAzrOwuBD9VDt2Fli+k345Mi9G9u6gjMzXx8+tVEYXC00uXZKpRNlTZeDGAQ==" saltValue="Nvgg6rABH4ad6S9EZuWtwAwXbXHnPRn121/tKmf8xCkYx+iKYDYvTV9GGYCzQOmtW6IfSYNCy1x9SWsgYizT2A==" spinCount="100000" sheet="1" objects="1" scenarios="1" formatColumns="0" formatRows="0" autoFilter="0"/>
  <autoFilter ref="C128:K302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90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87</v>
      </c>
    </row>
    <row r="4" spans="2:46" ht="24.95" customHeight="1">
      <c r="B4" s="18"/>
      <c r="D4" s="19" t="s">
        <v>91</v>
      </c>
      <c r="L4" s="18"/>
      <c r="M4" s="86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6" t="str">
        <f>'Rekapitulace stavby'!K6</f>
        <v>Parkování v ul. Tovární, Nové Sedlo</v>
      </c>
      <c r="F7" s="217"/>
      <c r="G7" s="217"/>
      <c r="H7" s="217"/>
      <c r="L7" s="18"/>
    </row>
    <row r="8" spans="2:46" s="1" customFormat="1" ht="12" customHeight="1">
      <c r="B8" s="30"/>
      <c r="D8" s="25" t="s">
        <v>92</v>
      </c>
      <c r="L8" s="30"/>
    </row>
    <row r="9" spans="2:46" s="1" customFormat="1" ht="16.5" customHeight="1">
      <c r="B9" s="30"/>
      <c r="E9" s="197" t="s">
        <v>623</v>
      </c>
      <c r="F9" s="218"/>
      <c r="G9" s="218"/>
      <c r="H9" s="218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94</v>
      </c>
      <c r="I12" s="25" t="s">
        <v>22</v>
      </c>
      <c r="J12" s="50" t="str">
        <f>'Rekapitulace stavby'!AN8</f>
        <v>16. 10. 2025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19" t="str">
        <f>'Rekapitulace stavby'!E14</f>
        <v>Vyplň údaj</v>
      </c>
      <c r="F18" s="181"/>
      <c r="G18" s="181"/>
      <c r="H18" s="181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25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28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35</v>
      </c>
      <c r="I23" s="25" t="s">
        <v>25</v>
      </c>
      <c r="J23" s="23" t="s">
        <v>32</v>
      </c>
      <c r="L23" s="30"/>
    </row>
    <row r="24" spans="2:12" s="1" customFormat="1" ht="18" customHeight="1">
      <c r="B24" s="30"/>
      <c r="E24" s="23" t="s">
        <v>33</v>
      </c>
      <c r="I24" s="25" t="s">
        <v>28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36</v>
      </c>
      <c r="L26" s="30"/>
    </row>
    <row r="27" spans="2:12" s="7" customFormat="1" ht="16.5" customHeight="1">
      <c r="B27" s="87"/>
      <c r="E27" s="186" t="s">
        <v>1</v>
      </c>
      <c r="F27" s="186"/>
      <c r="G27" s="186"/>
      <c r="H27" s="186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37</v>
      </c>
      <c r="J30" s="64">
        <f>ROUND(J120,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39</v>
      </c>
      <c r="I32" s="33" t="s">
        <v>38</v>
      </c>
      <c r="J32" s="33" t="s">
        <v>40</v>
      </c>
      <c r="L32" s="30"/>
    </row>
    <row r="33" spans="2:12" s="1" customFormat="1" ht="14.45" customHeight="1">
      <c r="B33" s="30"/>
      <c r="D33" s="53" t="s">
        <v>41</v>
      </c>
      <c r="E33" s="25" t="s">
        <v>42</v>
      </c>
      <c r="F33" s="89">
        <f>ROUND((SUM(BE120:BE130)),  2)</f>
        <v>0</v>
      </c>
      <c r="I33" s="90">
        <v>0.21</v>
      </c>
      <c r="J33" s="89">
        <f>ROUND(((SUM(BE120:BE130))*I33),  2)</f>
        <v>0</v>
      </c>
      <c r="L33" s="30"/>
    </row>
    <row r="34" spans="2:12" s="1" customFormat="1" ht="14.45" customHeight="1">
      <c r="B34" s="30"/>
      <c r="E34" s="25" t="s">
        <v>43</v>
      </c>
      <c r="F34" s="89">
        <f>ROUND((SUM(BF120:BF130)),  2)</f>
        <v>0</v>
      </c>
      <c r="I34" s="90">
        <v>0.12</v>
      </c>
      <c r="J34" s="89">
        <f>ROUND(((SUM(BF120:BF130))*I34),  2)</f>
        <v>0</v>
      </c>
      <c r="L34" s="30"/>
    </row>
    <row r="35" spans="2:12" s="1" customFormat="1" ht="14.45" hidden="1" customHeight="1">
      <c r="B35" s="30"/>
      <c r="E35" s="25" t="s">
        <v>44</v>
      </c>
      <c r="F35" s="89">
        <f>ROUND((SUM(BG120:BG130)),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45</v>
      </c>
      <c r="F36" s="89">
        <f>ROUND((SUM(BH120:BH130)),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46</v>
      </c>
      <c r="F37" s="89">
        <f>ROUND((SUM(BI120:BI130)),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50</v>
      </c>
      <c r="E50" s="40"/>
      <c r="F50" s="40"/>
      <c r="G50" s="39" t="s">
        <v>51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52</v>
      </c>
      <c r="E61" s="32"/>
      <c r="F61" s="97" t="s">
        <v>53</v>
      </c>
      <c r="G61" s="41" t="s">
        <v>52</v>
      </c>
      <c r="H61" s="32"/>
      <c r="I61" s="32"/>
      <c r="J61" s="98" t="s">
        <v>53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54</v>
      </c>
      <c r="E65" s="40"/>
      <c r="F65" s="40"/>
      <c r="G65" s="39" t="s">
        <v>55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52</v>
      </c>
      <c r="E76" s="32"/>
      <c r="F76" s="97" t="s">
        <v>53</v>
      </c>
      <c r="G76" s="41" t="s">
        <v>52</v>
      </c>
      <c r="H76" s="32"/>
      <c r="I76" s="32"/>
      <c r="J76" s="98" t="s">
        <v>53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95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16" t="str">
        <f>E7</f>
        <v>Parkování v ul. Tovární, Nové Sedlo</v>
      </c>
      <c r="F85" s="217"/>
      <c r="G85" s="217"/>
      <c r="H85" s="217"/>
      <c r="L85" s="30"/>
    </row>
    <row r="86" spans="2:47" s="1" customFormat="1" ht="12" customHeight="1">
      <c r="B86" s="30"/>
      <c r="C86" s="25" t="s">
        <v>92</v>
      </c>
      <c r="L86" s="30"/>
    </row>
    <row r="87" spans="2:47" s="1" customFormat="1" ht="16.5" customHeight="1">
      <c r="B87" s="30"/>
      <c r="E87" s="197" t="str">
        <f>E9</f>
        <v>VRN - Vedlejší rozpočtové náklady</v>
      </c>
      <c r="F87" s="218"/>
      <c r="G87" s="218"/>
      <c r="H87" s="218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>Nové Sedlo</v>
      </c>
      <c r="I89" s="25" t="s">
        <v>22</v>
      </c>
      <c r="J89" s="50" t="str">
        <f>IF(J12="","",J12)</f>
        <v>16. 10. 2025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24</v>
      </c>
      <c r="F91" s="23" t="str">
        <f>E15</f>
        <v>Město Nové Sedlo</v>
      </c>
      <c r="I91" s="25" t="s">
        <v>31</v>
      </c>
      <c r="J91" s="28" t="str">
        <f>E21</f>
        <v>Bc. Jakub Cingroš</v>
      </c>
      <c r="L91" s="30"/>
    </row>
    <row r="92" spans="2:47" s="1" customFormat="1" ht="15.2" customHeight="1">
      <c r="B92" s="30"/>
      <c r="C92" s="25" t="s">
        <v>29</v>
      </c>
      <c r="F92" s="23" t="str">
        <f>IF(E18="","",E18)</f>
        <v>Vyplň údaj</v>
      </c>
      <c r="I92" s="25" t="s">
        <v>35</v>
      </c>
      <c r="J92" s="28" t="str">
        <f>E24</f>
        <v>Bc. Jakub Cingroš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96</v>
      </c>
      <c r="D94" s="91"/>
      <c r="E94" s="91"/>
      <c r="F94" s="91"/>
      <c r="G94" s="91"/>
      <c r="H94" s="91"/>
      <c r="I94" s="91"/>
      <c r="J94" s="100" t="s">
        <v>97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98</v>
      </c>
      <c r="J96" s="64">
        <f>J120</f>
        <v>0</v>
      </c>
      <c r="L96" s="30"/>
      <c r="AU96" s="15" t="s">
        <v>99</v>
      </c>
    </row>
    <row r="97" spans="2:12" s="8" customFormat="1" ht="24.95" customHeight="1">
      <c r="B97" s="102"/>
      <c r="D97" s="103" t="s">
        <v>623</v>
      </c>
      <c r="E97" s="104"/>
      <c r="F97" s="104"/>
      <c r="G97" s="104"/>
      <c r="H97" s="104"/>
      <c r="I97" s="104"/>
      <c r="J97" s="105">
        <f>J121</f>
        <v>0</v>
      </c>
      <c r="L97" s="102"/>
    </row>
    <row r="98" spans="2:12" s="9" customFormat="1" ht="19.899999999999999" customHeight="1">
      <c r="B98" s="106"/>
      <c r="D98" s="107" t="s">
        <v>624</v>
      </c>
      <c r="E98" s="108"/>
      <c r="F98" s="108"/>
      <c r="G98" s="108"/>
      <c r="H98" s="108"/>
      <c r="I98" s="108"/>
      <c r="J98" s="109">
        <f>J122</f>
        <v>0</v>
      </c>
      <c r="L98" s="106"/>
    </row>
    <row r="99" spans="2:12" s="9" customFormat="1" ht="19.899999999999999" customHeight="1">
      <c r="B99" s="106"/>
      <c r="D99" s="107" t="s">
        <v>625</v>
      </c>
      <c r="E99" s="108"/>
      <c r="F99" s="108"/>
      <c r="G99" s="108"/>
      <c r="H99" s="108"/>
      <c r="I99" s="108"/>
      <c r="J99" s="109">
        <f>J125</f>
        <v>0</v>
      </c>
      <c r="L99" s="106"/>
    </row>
    <row r="100" spans="2:12" s="9" customFormat="1" ht="19.899999999999999" customHeight="1">
      <c r="B100" s="106"/>
      <c r="D100" s="107" t="s">
        <v>626</v>
      </c>
      <c r="E100" s="108"/>
      <c r="F100" s="108"/>
      <c r="G100" s="108"/>
      <c r="H100" s="108"/>
      <c r="I100" s="108"/>
      <c r="J100" s="109">
        <f>J128</f>
        <v>0</v>
      </c>
      <c r="L100" s="106"/>
    </row>
    <row r="101" spans="2:12" s="1" customFormat="1" ht="21.75" customHeight="1">
      <c r="B101" s="30"/>
      <c r="L101" s="30"/>
    </row>
    <row r="102" spans="2:12" s="1" customFormat="1" ht="6.95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0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0"/>
    </row>
    <row r="107" spans="2:12" s="1" customFormat="1" ht="24.95" customHeight="1">
      <c r="B107" s="30"/>
      <c r="C107" s="19" t="s">
        <v>113</v>
      </c>
      <c r="L107" s="30"/>
    </row>
    <row r="108" spans="2:12" s="1" customFormat="1" ht="6.95" customHeight="1">
      <c r="B108" s="30"/>
      <c r="L108" s="30"/>
    </row>
    <row r="109" spans="2:12" s="1" customFormat="1" ht="12" customHeight="1">
      <c r="B109" s="30"/>
      <c r="C109" s="25" t="s">
        <v>16</v>
      </c>
      <c r="L109" s="30"/>
    </row>
    <row r="110" spans="2:12" s="1" customFormat="1" ht="16.5" customHeight="1">
      <c r="B110" s="30"/>
      <c r="E110" s="216" t="str">
        <f>E7</f>
        <v>Parkování v ul. Tovární, Nové Sedlo</v>
      </c>
      <c r="F110" s="217"/>
      <c r="G110" s="217"/>
      <c r="H110" s="217"/>
      <c r="L110" s="30"/>
    </row>
    <row r="111" spans="2:12" s="1" customFormat="1" ht="12" customHeight="1">
      <c r="B111" s="30"/>
      <c r="C111" s="25" t="s">
        <v>92</v>
      </c>
      <c r="L111" s="30"/>
    </row>
    <row r="112" spans="2:12" s="1" customFormat="1" ht="16.5" customHeight="1">
      <c r="B112" s="30"/>
      <c r="E112" s="197" t="str">
        <f>E9</f>
        <v>VRN - Vedlejší rozpočtové náklady</v>
      </c>
      <c r="F112" s="218"/>
      <c r="G112" s="218"/>
      <c r="H112" s="218"/>
      <c r="L112" s="30"/>
    </row>
    <row r="113" spans="2:65" s="1" customFormat="1" ht="6.95" customHeight="1">
      <c r="B113" s="30"/>
      <c r="L113" s="30"/>
    </row>
    <row r="114" spans="2:65" s="1" customFormat="1" ht="12" customHeight="1">
      <c r="B114" s="30"/>
      <c r="C114" s="25" t="s">
        <v>20</v>
      </c>
      <c r="F114" s="23" t="str">
        <f>F12</f>
        <v>Nové Sedlo</v>
      </c>
      <c r="I114" s="25" t="s">
        <v>22</v>
      </c>
      <c r="J114" s="50" t="str">
        <f>IF(J12="","",J12)</f>
        <v>16. 10. 2025</v>
      </c>
      <c r="L114" s="30"/>
    </row>
    <row r="115" spans="2:65" s="1" customFormat="1" ht="6.95" customHeight="1">
      <c r="B115" s="30"/>
      <c r="L115" s="30"/>
    </row>
    <row r="116" spans="2:65" s="1" customFormat="1" ht="15.2" customHeight="1">
      <c r="B116" s="30"/>
      <c r="C116" s="25" t="s">
        <v>24</v>
      </c>
      <c r="F116" s="23" t="str">
        <f>E15</f>
        <v>Město Nové Sedlo</v>
      </c>
      <c r="I116" s="25" t="s">
        <v>31</v>
      </c>
      <c r="J116" s="28" t="str">
        <f>E21</f>
        <v>Bc. Jakub Cingroš</v>
      </c>
      <c r="L116" s="30"/>
    </row>
    <row r="117" spans="2:65" s="1" customFormat="1" ht="15.2" customHeight="1">
      <c r="B117" s="30"/>
      <c r="C117" s="25" t="s">
        <v>29</v>
      </c>
      <c r="F117" s="23" t="str">
        <f>IF(E18="","",E18)</f>
        <v>Vyplň údaj</v>
      </c>
      <c r="I117" s="25" t="s">
        <v>35</v>
      </c>
      <c r="J117" s="28" t="str">
        <f>E24</f>
        <v>Bc. Jakub Cingroš</v>
      </c>
      <c r="L117" s="30"/>
    </row>
    <row r="118" spans="2:65" s="1" customFormat="1" ht="10.35" customHeight="1">
      <c r="B118" s="30"/>
      <c r="L118" s="30"/>
    </row>
    <row r="119" spans="2:65" s="10" customFormat="1" ht="29.25" customHeight="1">
      <c r="B119" s="110"/>
      <c r="C119" s="111" t="s">
        <v>114</v>
      </c>
      <c r="D119" s="112" t="s">
        <v>62</v>
      </c>
      <c r="E119" s="112" t="s">
        <v>58</v>
      </c>
      <c r="F119" s="112" t="s">
        <v>59</v>
      </c>
      <c r="G119" s="112" t="s">
        <v>115</v>
      </c>
      <c r="H119" s="112" t="s">
        <v>116</v>
      </c>
      <c r="I119" s="112" t="s">
        <v>117</v>
      </c>
      <c r="J119" s="112" t="s">
        <v>97</v>
      </c>
      <c r="K119" s="113" t="s">
        <v>118</v>
      </c>
      <c r="L119" s="110"/>
      <c r="M119" s="57" t="s">
        <v>1</v>
      </c>
      <c r="N119" s="58" t="s">
        <v>41</v>
      </c>
      <c r="O119" s="58" t="s">
        <v>119</v>
      </c>
      <c r="P119" s="58" t="s">
        <v>120</v>
      </c>
      <c r="Q119" s="58" t="s">
        <v>121</v>
      </c>
      <c r="R119" s="58" t="s">
        <v>122</v>
      </c>
      <c r="S119" s="58" t="s">
        <v>123</v>
      </c>
      <c r="T119" s="59" t="s">
        <v>124</v>
      </c>
    </row>
    <row r="120" spans="2:65" s="1" customFormat="1" ht="22.9" customHeight="1">
      <c r="B120" s="30"/>
      <c r="C120" s="62" t="s">
        <v>125</v>
      </c>
      <c r="J120" s="114">
        <f>BK120</f>
        <v>0</v>
      </c>
      <c r="L120" s="30"/>
      <c r="M120" s="60"/>
      <c r="N120" s="51"/>
      <c r="O120" s="51"/>
      <c r="P120" s="115">
        <f>P121</f>
        <v>0</v>
      </c>
      <c r="Q120" s="51"/>
      <c r="R120" s="115">
        <f>R121</f>
        <v>0</v>
      </c>
      <c r="S120" s="51"/>
      <c r="T120" s="116">
        <f>T121</f>
        <v>0</v>
      </c>
      <c r="AT120" s="15" t="s">
        <v>76</v>
      </c>
      <c r="AU120" s="15" t="s">
        <v>99</v>
      </c>
      <c r="BK120" s="117">
        <f>BK121</f>
        <v>0</v>
      </c>
    </row>
    <row r="121" spans="2:65" s="11" customFormat="1" ht="25.9" customHeight="1">
      <c r="B121" s="118"/>
      <c r="D121" s="119" t="s">
        <v>76</v>
      </c>
      <c r="E121" s="120" t="s">
        <v>88</v>
      </c>
      <c r="F121" s="120" t="s">
        <v>89</v>
      </c>
      <c r="I121" s="121"/>
      <c r="J121" s="122">
        <f>BK121</f>
        <v>0</v>
      </c>
      <c r="L121" s="118"/>
      <c r="M121" s="123"/>
      <c r="P121" s="124">
        <f>P122+P125+P128</f>
        <v>0</v>
      </c>
      <c r="R121" s="124">
        <f>R122+R125+R128</f>
        <v>0</v>
      </c>
      <c r="T121" s="125">
        <f>T122+T125+T128</f>
        <v>0</v>
      </c>
      <c r="AR121" s="119" t="s">
        <v>147</v>
      </c>
      <c r="AT121" s="126" t="s">
        <v>76</v>
      </c>
      <c r="AU121" s="126" t="s">
        <v>77</v>
      </c>
      <c r="AY121" s="119" t="s">
        <v>128</v>
      </c>
      <c r="BK121" s="127">
        <f>BK122+BK125+BK128</f>
        <v>0</v>
      </c>
    </row>
    <row r="122" spans="2:65" s="11" customFormat="1" ht="22.9" customHeight="1">
      <c r="B122" s="118"/>
      <c r="D122" s="119" t="s">
        <v>76</v>
      </c>
      <c r="E122" s="128" t="s">
        <v>627</v>
      </c>
      <c r="F122" s="128" t="s">
        <v>628</v>
      </c>
      <c r="I122" s="121"/>
      <c r="J122" s="129">
        <f>BK122</f>
        <v>0</v>
      </c>
      <c r="L122" s="118"/>
      <c r="M122" s="123"/>
      <c r="P122" s="124">
        <f>SUM(P123:P124)</f>
        <v>0</v>
      </c>
      <c r="R122" s="124">
        <f>SUM(R123:R124)</f>
        <v>0</v>
      </c>
      <c r="T122" s="125">
        <f>SUM(T123:T124)</f>
        <v>0</v>
      </c>
      <c r="AR122" s="119" t="s">
        <v>147</v>
      </c>
      <c r="AT122" s="126" t="s">
        <v>76</v>
      </c>
      <c r="AU122" s="126" t="s">
        <v>85</v>
      </c>
      <c r="AY122" s="119" t="s">
        <v>128</v>
      </c>
      <c r="BK122" s="127">
        <f>SUM(BK123:BK124)</f>
        <v>0</v>
      </c>
    </row>
    <row r="123" spans="2:65" s="1" customFormat="1" ht="16.5" customHeight="1">
      <c r="B123" s="30"/>
      <c r="C123" s="130" t="s">
        <v>85</v>
      </c>
      <c r="D123" s="130" t="s">
        <v>130</v>
      </c>
      <c r="E123" s="131" t="s">
        <v>629</v>
      </c>
      <c r="F123" s="132" t="s">
        <v>628</v>
      </c>
      <c r="G123" s="133" t="s">
        <v>630</v>
      </c>
      <c r="H123" s="134">
        <v>1</v>
      </c>
      <c r="I123" s="135"/>
      <c r="J123" s="136">
        <f>ROUND(I123*H123,2)</f>
        <v>0</v>
      </c>
      <c r="K123" s="132" t="s">
        <v>631</v>
      </c>
      <c r="L123" s="30"/>
      <c r="M123" s="137" t="s">
        <v>1</v>
      </c>
      <c r="N123" s="138" t="s">
        <v>42</v>
      </c>
      <c r="P123" s="139">
        <f>O123*H123</f>
        <v>0</v>
      </c>
      <c r="Q123" s="139">
        <v>0</v>
      </c>
      <c r="R123" s="139">
        <f>Q123*H123</f>
        <v>0</v>
      </c>
      <c r="S123" s="139">
        <v>0</v>
      </c>
      <c r="T123" s="140">
        <f>S123*H123</f>
        <v>0</v>
      </c>
      <c r="AR123" s="141" t="s">
        <v>632</v>
      </c>
      <c r="AT123" s="141" t="s">
        <v>130</v>
      </c>
      <c r="AU123" s="141" t="s">
        <v>87</v>
      </c>
      <c r="AY123" s="15" t="s">
        <v>128</v>
      </c>
      <c r="BE123" s="142">
        <f>IF(N123="základní",J123,0)</f>
        <v>0</v>
      </c>
      <c r="BF123" s="142">
        <f>IF(N123="snížená",J123,0)</f>
        <v>0</v>
      </c>
      <c r="BG123" s="142">
        <f>IF(N123="zákl. přenesená",J123,0)</f>
        <v>0</v>
      </c>
      <c r="BH123" s="142">
        <f>IF(N123="sníž. přenesená",J123,0)</f>
        <v>0</v>
      </c>
      <c r="BI123" s="142">
        <f>IF(N123="nulová",J123,0)</f>
        <v>0</v>
      </c>
      <c r="BJ123" s="15" t="s">
        <v>85</v>
      </c>
      <c r="BK123" s="142">
        <f>ROUND(I123*H123,2)</f>
        <v>0</v>
      </c>
      <c r="BL123" s="15" t="s">
        <v>632</v>
      </c>
      <c r="BM123" s="141" t="s">
        <v>633</v>
      </c>
    </row>
    <row r="124" spans="2:65" s="1" customFormat="1" ht="58.5">
      <c r="B124" s="30"/>
      <c r="D124" s="143" t="s">
        <v>187</v>
      </c>
      <c r="F124" s="144" t="s">
        <v>634</v>
      </c>
      <c r="I124" s="145"/>
      <c r="L124" s="30"/>
      <c r="M124" s="146"/>
      <c r="T124" s="54"/>
      <c r="AT124" s="15" t="s">
        <v>187</v>
      </c>
      <c r="AU124" s="15" t="s">
        <v>87</v>
      </c>
    </row>
    <row r="125" spans="2:65" s="11" customFormat="1" ht="22.9" customHeight="1">
      <c r="B125" s="118"/>
      <c r="D125" s="119" t="s">
        <v>76</v>
      </c>
      <c r="E125" s="128" t="s">
        <v>635</v>
      </c>
      <c r="F125" s="128" t="s">
        <v>636</v>
      </c>
      <c r="I125" s="121"/>
      <c r="J125" s="129">
        <f>BK125</f>
        <v>0</v>
      </c>
      <c r="L125" s="118"/>
      <c r="M125" s="123"/>
      <c r="P125" s="124">
        <f>SUM(P126:P127)</f>
        <v>0</v>
      </c>
      <c r="R125" s="124">
        <f>SUM(R126:R127)</f>
        <v>0</v>
      </c>
      <c r="T125" s="125">
        <f>SUM(T126:T127)</f>
        <v>0</v>
      </c>
      <c r="AR125" s="119" t="s">
        <v>147</v>
      </c>
      <c r="AT125" s="126" t="s">
        <v>76</v>
      </c>
      <c r="AU125" s="126" t="s">
        <v>85</v>
      </c>
      <c r="AY125" s="119" t="s">
        <v>128</v>
      </c>
      <c r="BK125" s="127">
        <f>SUM(BK126:BK127)</f>
        <v>0</v>
      </c>
    </row>
    <row r="126" spans="2:65" s="1" customFormat="1" ht="16.5" customHeight="1">
      <c r="B126" s="30"/>
      <c r="C126" s="130" t="s">
        <v>87</v>
      </c>
      <c r="D126" s="130" t="s">
        <v>130</v>
      </c>
      <c r="E126" s="131" t="s">
        <v>637</v>
      </c>
      <c r="F126" s="132" t="s">
        <v>636</v>
      </c>
      <c r="G126" s="133" t="s">
        <v>630</v>
      </c>
      <c r="H126" s="134">
        <v>1</v>
      </c>
      <c r="I126" s="135"/>
      <c r="J126" s="136">
        <f>ROUND(I126*H126,2)</f>
        <v>0</v>
      </c>
      <c r="K126" s="132" t="s">
        <v>631</v>
      </c>
      <c r="L126" s="30"/>
      <c r="M126" s="137" t="s">
        <v>1</v>
      </c>
      <c r="N126" s="138" t="s">
        <v>42</v>
      </c>
      <c r="P126" s="139">
        <f>O126*H126</f>
        <v>0</v>
      </c>
      <c r="Q126" s="139">
        <v>0</v>
      </c>
      <c r="R126" s="139">
        <f>Q126*H126</f>
        <v>0</v>
      </c>
      <c r="S126" s="139">
        <v>0</v>
      </c>
      <c r="T126" s="140">
        <f>S126*H126</f>
        <v>0</v>
      </c>
      <c r="AR126" s="141" t="s">
        <v>632</v>
      </c>
      <c r="AT126" s="141" t="s">
        <v>130</v>
      </c>
      <c r="AU126" s="141" t="s">
        <v>87</v>
      </c>
      <c r="AY126" s="15" t="s">
        <v>128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5" t="s">
        <v>85</v>
      </c>
      <c r="BK126" s="142">
        <f>ROUND(I126*H126,2)</f>
        <v>0</v>
      </c>
      <c r="BL126" s="15" t="s">
        <v>632</v>
      </c>
      <c r="BM126" s="141" t="s">
        <v>638</v>
      </c>
    </row>
    <row r="127" spans="2:65" s="1" customFormat="1" ht="19.5">
      <c r="B127" s="30"/>
      <c r="D127" s="143" t="s">
        <v>187</v>
      </c>
      <c r="F127" s="144" t="s">
        <v>639</v>
      </c>
      <c r="I127" s="145"/>
      <c r="L127" s="30"/>
      <c r="M127" s="146"/>
      <c r="T127" s="54"/>
      <c r="AT127" s="15" t="s">
        <v>187</v>
      </c>
      <c r="AU127" s="15" t="s">
        <v>87</v>
      </c>
    </row>
    <row r="128" spans="2:65" s="11" customFormat="1" ht="22.9" customHeight="1">
      <c r="B128" s="118"/>
      <c r="D128" s="119" t="s">
        <v>76</v>
      </c>
      <c r="E128" s="128" t="s">
        <v>640</v>
      </c>
      <c r="F128" s="128" t="s">
        <v>641</v>
      </c>
      <c r="I128" s="121"/>
      <c r="J128" s="129">
        <f>BK128</f>
        <v>0</v>
      </c>
      <c r="L128" s="118"/>
      <c r="M128" s="123"/>
      <c r="P128" s="124">
        <f>SUM(P129:P130)</f>
        <v>0</v>
      </c>
      <c r="R128" s="124">
        <f>SUM(R129:R130)</f>
        <v>0</v>
      </c>
      <c r="T128" s="125">
        <f>SUM(T129:T130)</f>
        <v>0</v>
      </c>
      <c r="AR128" s="119" t="s">
        <v>147</v>
      </c>
      <c r="AT128" s="126" t="s">
        <v>76</v>
      </c>
      <c r="AU128" s="126" t="s">
        <v>85</v>
      </c>
      <c r="AY128" s="119" t="s">
        <v>128</v>
      </c>
      <c r="BK128" s="127">
        <f>SUM(BK129:BK130)</f>
        <v>0</v>
      </c>
    </row>
    <row r="129" spans="2:65" s="1" customFormat="1" ht="16.5" customHeight="1">
      <c r="B129" s="30"/>
      <c r="C129" s="130" t="s">
        <v>140</v>
      </c>
      <c r="D129" s="130" t="s">
        <v>130</v>
      </c>
      <c r="E129" s="131" t="s">
        <v>642</v>
      </c>
      <c r="F129" s="132" t="s">
        <v>641</v>
      </c>
      <c r="G129" s="133" t="s">
        <v>630</v>
      </c>
      <c r="H129" s="134">
        <v>1</v>
      </c>
      <c r="I129" s="135"/>
      <c r="J129" s="136">
        <f>ROUND(I129*H129,2)</f>
        <v>0</v>
      </c>
      <c r="K129" s="132" t="s">
        <v>631</v>
      </c>
      <c r="L129" s="30"/>
      <c r="M129" s="137" t="s">
        <v>1</v>
      </c>
      <c r="N129" s="138" t="s">
        <v>42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40">
        <f>S129*H129</f>
        <v>0</v>
      </c>
      <c r="AR129" s="141" t="s">
        <v>632</v>
      </c>
      <c r="AT129" s="141" t="s">
        <v>130</v>
      </c>
      <c r="AU129" s="141" t="s">
        <v>87</v>
      </c>
      <c r="AY129" s="15" t="s">
        <v>128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5" t="s">
        <v>85</v>
      </c>
      <c r="BK129" s="142">
        <f>ROUND(I129*H129,2)</f>
        <v>0</v>
      </c>
      <c r="BL129" s="15" t="s">
        <v>632</v>
      </c>
      <c r="BM129" s="141" t="s">
        <v>643</v>
      </c>
    </row>
    <row r="130" spans="2:65" s="1" customFormat="1" ht="19.5">
      <c r="B130" s="30"/>
      <c r="D130" s="143" t="s">
        <v>187</v>
      </c>
      <c r="F130" s="144" t="s">
        <v>644</v>
      </c>
      <c r="I130" s="145"/>
      <c r="L130" s="30"/>
      <c r="M130" s="176"/>
      <c r="N130" s="173"/>
      <c r="O130" s="173"/>
      <c r="P130" s="173"/>
      <c r="Q130" s="173"/>
      <c r="R130" s="173"/>
      <c r="S130" s="173"/>
      <c r="T130" s="177"/>
      <c r="AT130" s="15" t="s">
        <v>187</v>
      </c>
      <c r="AU130" s="15" t="s">
        <v>87</v>
      </c>
    </row>
    <row r="131" spans="2:65" s="1" customFormat="1" ht="6.95" customHeight="1"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30"/>
    </row>
  </sheetData>
  <sheetProtection algorithmName="SHA-512" hashValue="AwQ3QQVIZPClJw8E23CWL1hdYhCIM1PIY+qnQC2EbBoStwl+KsJoT+znFXgglcFwH9pDhWVhXU5BeUQ68F0U5Q==" saltValue="YVxIzY+nsOdSGKGxDAEz7V1ybcwbrTDTy2l1WjH+9CYr5qgx3vnzlUArB8RyBBwN/1+I7BygQlQJZunLQUPDbQ==" spinCount="100000" sheet="1" objects="1" scenarios="1" formatColumns="0" formatRows="0" autoFilter="0"/>
  <autoFilter ref="C119:K130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Titulní list (2)</vt:lpstr>
      <vt:lpstr>Rekapitulace stavby</vt:lpstr>
      <vt:lpstr>SO 101 - Komunikace a zpe...</vt:lpstr>
      <vt:lpstr>VRN - Vedlejší rozpočtové...</vt:lpstr>
      <vt:lpstr>'Rekapitulace stavby'!Názvy_tisku</vt:lpstr>
      <vt:lpstr>'SO 101 - Komunikace a zpe...'!Názvy_tisku</vt:lpstr>
      <vt:lpstr>'VRN - Vedlejší rozpočtové...'!Názvy_tisku</vt:lpstr>
      <vt:lpstr>'Rekapitulace stavby'!Oblast_tisku</vt:lpstr>
      <vt:lpstr>'SO 101 - Komunikace a zpe...'!Oblast_tisku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Cingroš</dc:creator>
  <cp:lastModifiedBy>Jakub Cingroš</cp:lastModifiedBy>
  <dcterms:created xsi:type="dcterms:W3CDTF">2025-10-20T08:44:34Z</dcterms:created>
  <dcterms:modified xsi:type="dcterms:W3CDTF">2025-10-20T08:46:38Z</dcterms:modified>
</cp:coreProperties>
</file>