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geoprojectkv-my.sharepoint.com/personal/cingros_jakub_geoprojectkv_onmicrosoft_com/Documents/Dokumenty/PRÁCE/Zakázky/2025/P012025_Nové Sedlo, chodník Zahradní/4_Prováděcí PD/ROZPOČET a VÝKAZ/"/>
    </mc:Choice>
  </mc:AlternateContent>
  <xr:revisionPtr revIDLastSave="2" documentId="11_F577822BDE9F363325456ACA5128B1583E3402AB" xr6:coauthVersionLast="47" xr6:coauthVersionMax="47" xr10:uidLastSave="{059C52E3-D93C-4B7F-91A1-172A486121A4}"/>
  <bookViews>
    <workbookView xWindow="-120" yWindow="-120" windowWidth="38640" windowHeight="21120" xr2:uid="{00000000-000D-0000-FFFF-FFFF00000000}"/>
  </bookViews>
  <sheets>
    <sheet name="Titulní list (2)" sheetId="5" r:id="rId1"/>
    <sheet name="Rekapitulace stavby" sheetId="1" r:id="rId2"/>
    <sheet name="SO 101 - Komunikace a zpe..." sheetId="2" r:id="rId3"/>
    <sheet name="SO 401 - Veřejné osvětlení" sheetId="3" r:id="rId4"/>
    <sheet name="VRN - Vedlejší rozpočtové..." sheetId="4" r:id="rId5"/>
  </sheets>
  <definedNames>
    <definedName name="_xlnm._FilterDatabase" localSheetId="2" hidden="1">'SO 101 - Komunikace a zpe...'!$C$129:$K$283</definedName>
    <definedName name="_xlnm._FilterDatabase" localSheetId="3" hidden="1">'SO 401 - Veřejné osvětlení'!$C$123:$K$207</definedName>
    <definedName name="_xlnm._FilterDatabase" localSheetId="4" hidden="1">'VRN - Vedlejší rozpočtové...'!$C$119:$K$130</definedName>
    <definedName name="_xlnm.Print_Titles" localSheetId="1">'Rekapitulace stavby'!$92:$92</definedName>
    <definedName name="_xlnm.Print_Titles" localSheetId="2">'SO 101 - Komunikace a zpe...'!$129:$129</definedName>
    <definedName name="_xlnm.Print_Titles" localSheetId="3">'SO 401 - Veřejné osvětlení'!$123:$123</definedName>
    <definedName name="_xlnm.Print_Titles" localSheetId="4">'VRN - Vedlejší rozpočtové...'!$119:$119</definedName>
    <definedName name="_xlnm.Print_Area" localSheetId="1">'Rekapitulace stavby'!$D$4:$AO$76,'Rekapitulace stavby'!$C$82:$AQ$98</definedName>
    <definedName name="_xlnm.Print_Area" localSheetId="2">'SO 101 - Komunikace a zpe...'!$C$4:$J$76,'SO 101 - Komunikace a zpe...'!$C$82:$J$111,'SO 101 - Komunikace a zpe...'!$C$117:$K$283</definedName>
    <definedName name="_xlnm.Print_Area" localSheetId="3">'SO 401 - Veřejné osvětlení'!$C$4:$J$76,'SO 401 - Veřejné osvětlení'!$C$82:$J$105,'SO 401 - Veřejné osvětlení'!$C$111:$K$207</definedName>
    <definedName name="_xlnm.Print_Area" localSheetId="4">'VRN - Vedlejší rozpočtové...'!$C$4:$J$76,'VRN - Vedlejší rozpočtové...'!$C$82:$J$101,'VRN - Vedlejší rozpočtové...'!$C$107:$K$130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 s="1"/>
  <c r="BI129" i="4"/>
  <c r="BH129" i="4"/>
  <c r="BG129" i="4"/>
  <c r="BF129" i="4"/>
  <c r="T129" i="4"/>
  <c r="T128" i="4"/>
  <c r="R129" i="4"/>
  <c r="R128" i="4" s="1"/>
  <c r="P129" i="4"/>
  <c r="P128" i="4"/>
  <c r="BI126" i="4"/>
  <c r="BH126" i="4"/>
  <c r="BG126" i="4"/>
  <c r="BF126" i="4"/>
  <c r="T126" i="4"/>
  <c r="T125" i="4" s="1"/>
  <c r="T121" i="4" s="1"/>
  <c r="T120" i="4" s="1"/>
  <c r="R126" i="4"/>
  <c r="R125" i="4"/>
  <c r="P126" i="4"/>
  <c r="P125" i="4" s="1"/>
  <c r="BI123" i="4"/>
  <c r="BH123" i="4"/>
  <c r="BG123" i="4"/>
  <c r="BF123" i="4"/>
  <c r="T123" i="4"/>
  <c r="T122" i="4"/>
  <c r="R123" i="4"/>
  <c r="R122" i="4"/>
  <c r="P123" i="4"/>
  <c r="P122" i="4" s="1"/>
  <c r="P121" i="4" s="1"/>
  <c r="P120" i="4" s="1"/>
  <c r="AU97" i="1" s="1"/>
  <c r="J117" i="4"/>
  <c r="J116" i="4"/>
  <c r="F116" i="4"/>
  <c r="F114" i="4"/>
  <c r="E112" i="4"/>
  <c r="J92" i="4"/>
  <c r="J91" i="4"/>
  <c r="F91" i="4"/>
  <c r="F89" i="4"/>
  <c r="E87" i="4"/>
  <c r="J18" i="4"/>
  <c r="E18" i="4"/>
  <c r="F117" i="4" s="1"/>
  <c r="J17" i="4"/>
  <c r="J12" i="4"/>
  <c r="J89" i="4"/>
  <c r="E7" i="4"/>
  <c r="E110" i="4" s="1"/>
  <c r="J37" i="3"/>
  <c r="J36" i="3"/>
  <c r="AY96" i="1" s="1"/>
  <c r="J35" i="3"/>
  <c r="AX96" i="1"/>
  <c r="BI207" i="3"/>
  <c r="BH207" i="3"/>
  <c r="BG207" i="3"/>
  <c r="BF207" i="3"/>
  <c r="T207" i="3"/>
  <c r="R207" i="3"/>
  <c r="P207" i="3"/>
  <c r="BI206" i="3"/>
  <c r="BH206" i="3"/>
  <c r="BG206" i="3"/>
  <c r="BF206" i="3"/>
  <c r="T206" i="3"/>
  <c r="R206" i="3"/>
  <c r="P206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2" i="3"/>
  <c r="BH202" i="3"/>
  <c r="BG202" i="3"/>
  <c r="BF202" i="3"/>
  <c r="T202" i="3"/>
  <c r="R202" i="3"/>
  <c r="P202" i="3"/>
  <c r="BI201" i="3"/>
  <c r="BH201" i="3"/>
  <c r="BG201" i="3"/>
  <c r="BF201" i="3"/>
  <c r="T201" i="3"/>
  <c r="R201" i="3"/>
  <c r="P201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8" i="3"/>
  <c r="BH198" i="3"/>
  <c r="BG198" i="3"/>
  <c r="BF198" i="3"/>
  <c r="T198" i="3"/>
  <c r="R198" i="3"/>
  <c r="P198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2" i="3"/>
  <c r="BH192" i="3"/>
  <c r="BG192" i="3"/>
  <c r="BF192" i="3"/>
  <c r="T192" i="3"/>
  <c r="R192" i="3"/>
  <c r="P192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8" i="3"/>
  <c r="BH148" i="3"/>
  <c r="BG148" i="3"/>
  <c r="BF148" i="3"/>
  <c r="T148" i="3"/>
  <c r="R148" i="3"/>
  <c r="P148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92" i="3" s="1"/>
  <c r="J17" i="3"/>
  <c r="J12" i="3"/>
  <c r="J118" i="3"/>
  <c r="E7" i="3"/>
  <c r="E85" i="3"/>
  <c r="J37" i="2"/>
  <c r="J36" i="2"/>
  <c r="AY95" i="1" s="1"/>
  <c r="J35" i="2"/>
  <c r="AX95" i="1"/>
  <c r="BI283" i="2"/>
  <c r="BH283" i="2"/>
  <c r="BG283" i="2"/>
  <c r="BF283" i="2"/>
  <c r="T283" i="2"/>
  <c r="T282" i="2" s="1"/>
  <c r="R283" i="2"/>
  <c r="R282" i="2"/>
  <c r="P283" i="2"/>
  <c r="P282" i="2" s="1"/>
  <c r="BI280" i="2"/>
  <c r="BH280" i="2"/>
  <c r="BG280" i="2"/>
  <c r="BF280" i="2"/>
  <c r="T280" i="2"/>
  <c r="R280" i="2"/>
  <c r="P280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5" i="2"/>
  <c r="BH265" i="2"/>
  <c r="BG265" i="2"/>
  <c r="BF265" i="2"/>
  <c r="T265" i="2"/>
  <c r="R265" i="2"/>
  <c r="P265" i="2"/>
  <c r="BI264" i="2"/>
  <c r="BH264" i="2"/>
  <c r="BG264" i="2"/>
  <c r="BF264" i="2"/>
  <c r="T264" i="2"/>
  <c r="R264" i="2"/>
  <c r="P264" i="2"/>
  <c r="BI263" i="2"/>
  <c r="BH263" i="2"/>
  <c r="BG263" i="2"/>
  <c r="BF263" i="2"/>
  <c r="T263" i="2"/>
  <c r="R263" i="2"/>
  <c r="P263" i="2"/>
  <c r="BI262" i="2"/>
  <c r="BH262" i="2"/>
  <c r="BG262" i="2"/>
  <c r="BF262" i="2"/>
  <c r="T262" i="2"/>
  <c r="R262" i="2"/>
  <c r="P262" i="2"/>
  <c r="BI260" i="2"/>
  <c r="BH260" i="2"/>
  <c r="BG260" i="2"/>
  <c r="BF260" i="2"/>
  <c r="T260" i="2"/>
  <c r="R260" i="2"/>
  <c r="P260" i="2"/>
  <c r="BI258" i="2"/>
  <c r="BH258" i="2"/>
  <c r="BG258" i="2"/>
  <c r="BF258" i="2"/>
  <c r="T258" i="2"/>
  <c r="R258" i="2"/>
  <c r="P258" i="2"/>
  <c r="BI257" i="2"/>
  <c r="BH257" i="2"/>
  <c r="BG257" i="2"/>
  <c r="BF257" i="2"/>
  <c r="T257" i="2"/>
  <c r="R257" i="2"/>
  <c r="P257" i="2"/>
  <c r="BI255" i="2"/>
  <c r="BH255" i="2"/>
  <c r="BG255" i="2"/>
  <c r="BF255" i="2"/>
  <c r="T255" i="2"/>
  <c r="R255" i="2"/>
  <c r="P255" i="2"/>
  <c r="BI254" i="2"/>
  <c r="BH254" i="2"/>
  <c r="BG254" i="2"/>
  <c r="BF254" i="2"/>
  <c r="T254" i="2"/>
  <c r="R254" i="2"/>
  <c r="P254" i="2"/>
  <c r="BI250" i="2"/>
  <c r="BH250" i="2"/>
  <c r="BG250" i="2"/>
  <c r="BF250" i="2"/>
  <c r="T250" i="2"/>
  <c r="R250" i="2"/>
  <c r="P250" i="2"/>
  <c r="BI249" i="2"/>
  <c r="BH249" i="2"/>
  <c r="BG249" i="2"/>
  <c r="BF249" i="2"/>
  <c r="T249" i="2"/>
  <c r="R249" i="2"/>
  <c r="P249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1" i="2"/>
  <c r="BH241" i="2"/>
  <c r="BG241" i="2"/>
  <c r="BF241" i="2"/>
  <c r="T241" i="2"/>
  <c r="R241" i="2"/>
  <c r="P241" i="2"/>
  <c r="BI240" i="2"/>
  <c r="BH240" i="2"/>
  <c r="BG240" i="2"/>
  <c r="BF240" i="2"/>
  <c r="T240" i="2"/>
  <c r="R240" i="2"/>
  <c r="P240" i="2"/>
  <c r="BI239" i="2"/>
  <c r="BH239" i="2"/>
  <c r="BG239" i="2"/>
  <c r="BF239" i="2"/>
  <c r="T239" i="2"/>
  <c r="R239" i="2"/>
  <c r="P239" i="2"/>
  <c r="BI238" i="2"/>
  <c r="BH238" i="2"/>
  <c r="BG238" i="2"/>
  <c r="BF238" i="2"/>
  <c r="T238" i="2"/>
  <c r="R238" i="2"/>
  <c r="P238" i="2"/>
  <c r="BI237" i="2"/>
  <c r="BH237" i="2"/>
  <c r="BG237" i="2"/>
  <c r="BF237" i="2"/>
  <c r="T237" i="2"/>
  <c r="R237" i="2"/>
  <c r="P237" i="2"/>
  <c r="BI236" i="2"/>
  <c r="BH236" i="2"/>
  <c r="BG236" i="2"/>
  <c r="BF236" i="2"/>
  <c r="T236" i="2"/>
  <c r="R236" i="2"/>
  <c r="P236" i="2"/>
  <c r="BI235" i="2"/>
  <c r="BH235" i="2"/>
  <c r="BG235" i="2"/>
  <c r="BF235" i="2"/>
  <c r="T235" i="2"/>
  <c r="R235" i="2"/>
  <c r="P235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9" i="2"/>
  <c r="BH229" i="2"/>
  <c r="BG229" i="2"/>
  <c r="BF229" i="2"/>
  <c r="T229" i="2"/>
  <c r="R229" i="2"/>
  <c r="P229" i="2"/>
  <c r="BI228" i="2"/>
  <c r="BH228" i="2"/>
  <c r="BG228" i="2"/>
  <c r="BF228" i="2"/>
  <c r="T228" i="2"/>
  <c r="R228" i="2"/>
  <c r="P228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20" i="2"/>
  <c r="BH220" i="2"/>
  <c r="BG220" i="2"/>
  <c r="BF220" i="2"/>
  <c r="T220" i="2"/>
  <c r="R220" i="2"/>
  <c r="P220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5" i="2"/>
  <c r="BH215" i="2"/>
  <c r="BG215" i="2"/>
  <c r="BF215" i="2"/>
  <c r="T215" i="2"/>
  <c r="R215" i="2"/>
  <c r="P215" i="2"/>
  <c r="BI214" i="2"/>
  <c r="BH214" i="2"/>
  <c r="BG214" i="2"/>
  <c r="BF214" i="2"/>
  <c r="T214" i="2"/>
  <c r="R214" i="2"/>
  <c r="P214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9" i="2"/>
  <c r="BH209" i="2"/>
  <c r="BG209" i="2"/>
  <c r="BF209" i="2"/>
  <c r="T209" i="2"/>
  <c r="R209" i="2"/>
  <c r="P209" i="2"/>
  <c r="BI208" i="2"/>
  <c r="BH208" i="2"/>
  <c r="BG208" i="2"/>
  <c r="BF208" i="2"/>
  <c r="T208" i="2"/>
  <c r="R208" i="2"/>
  <c r="P208" i="2"/>
  <c r="BI205" i="2"/>
  <c r="BH205" i="2"/>
  <c r="BG205" i="2"/>
  <c r="BF205" i="2"/>
  <c r="T205" i="2"/>
  <c r="R205" i="2"/>
  <c r="P205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4" i="2"/>
  <c r="BH194" i="2"/>
  <c r="BG194" i="2"/>
  <c r="BF194" i="2"/>
  <c r="T194" i="2"/>
  <c r="R194" i="2"/>
  <c r="P194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4" i="2"/>
  <c r="BH184" i="2"/>
  <c r="BG184" i="2"/>
  <c r="BF184" i="2"/>
  <c r="T184" i="2"/>
  <c r="R184" i="2"/>
  <c r="P184" i="2"/>
  <c r="BI182" i="2"/>
  <c r="BH182" i="2"/>
  <c r="BG182" i="2"/>
  <c r="BF182" i="2"/>
  <c r="T182" i="2"/>
  <c r="T181" i="2" s="1"/>
  <c r="R182" i="2"/>
  <c r="R181" i="2"/>
  <c r="P182" i="2"/>
  <c r="P181" i="2" s="1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3" i="2"/>
  <c r="BH173" i="2"/>
  <c r="BG173" i="2"/>
  <c r="BF173" i="2"/>
  <c r="T173" i="2"/>
  <c r="R173" i="2"/>
  <c r="P173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4" i="2"/>
  <c r="F37" i="2" s="1"/>
  <c r="BH134" i="2"/>
  <c r="BG134" i="2"/>
  <c r="F35" i="2" s="1"/>
  <c r="BF134" i="2"/>
  <c r="T134" i="2"/>
  <c r="R134" i="2"/>
  <c r="P134" i="2"/>
  <c r="BI133" i="2"/>
  <c r="BH133" i="2"/>
  <c r="F36" i="2" s="1"/>
  <c r="BG133" i="2"/>
  <c r="BF133" i="2"/>
  <c r="F34" i="2" s="1"/>
  <c r="T133" i="2"/>
  <c r="R133" i="2"/>
  <c r="P133" i="2"/>
  <c r="J127" i="2"/>
  <c r="J126" i="2"/>
  <c r="F126" i="2"/>
  <c r="F124" i="2"/>
  <c r="E122" i="2"/>
  <c r="J92" i="2"/>
  <c r="J91" i="2"/>
  <c r="F91" i="2"/>
  <c r="F89" i="2"/>
  <c r="E87" i="2"/>
  <c r="J18" i="2"/>
  <c r="E18" i="2"/>
  <c r="F127" i="2"/>
  <c r="J17" i="2"/>
  <c r="J12" i="2"/>
  <c r="J124" i="2" s="1"/>
  <c r="E7" i="2"/>
  <c r="E120" i="2"/>
  <c r="L90" i="1"/>
  <c r="AM90" i="1"/>
  <c r="AM89" i="1"/>
  <c r="L89" i="1"/>
  <c r="AM87" i="1"/>
  <c r="L87" i="1"/>
  <c r="L85" i="1"/>
  <c r="L84" i="1"/>
  <c r="BK237" i="2"/>
  <c r="J235" i="2"/>
  <c r="J233" i="2"/>
  <c r="J231" i="2"/>
  <c r="J228" i="2"/>
  <c r="J225" i="2"/>
  <c r="BK220" i="2"/>
  <c r="J215" i="2"/>
  <c r="BK211" i="2"/>
  <c r="BK208" i="2"/>
  <c r="BK202" i="2"/>
  <c r="BK194" i="2"/>
  <c r="BK185" i="2"/>
  <c r="BK182" i="2"/>
  <c r="J170" i="2"/>
  <c r="BK164" i="2"/>
  <c r="J158" i="2"/>
  <c r="J152" i="2"/>
  <c r="J149" i="2"/>
  <c r="BK140" i="2"/>
  <c r="J136" i="2"/>
  <c r="J158" i="3"/>
  <c r="J205" i="3"/>
  <c r="BK179" i="3"/>
  <c r="J141" i="3"/>
  <c r="BK194" i="3"/>
  <c r="J150" i="3"/>
  <c r="J203" i="3"/>
  <c r="J181" i="3"/>
  <c r="J154" i="3"/>
  <c r="BK189" i="3"/>
  <c r="J166" i="3"/>
  <c r="J145" i="3"/>
  <c r="BK192" i="3"/>
  <c r="BK165" i="3"/>
  <c r="BK140" i="3"/>
  <c r="BK123" i="4"/>
  <c r="BK236" i="2"/>
  <c r="J219" i="2"/>
  <c r="J210" i="2"/>
  <c r="J205" i="2"/>
  <c r="BK197" i="2"/>
  <c r="BK193" i="2"/>
  <c r="J187" i="2"/>
  <c r="BK179" i="2"/>
  <c r="J173" i="2"/>
  <c r="BK166" i="2"/>
  <c r="J161" i="2"/>
  <c r="J156" i="2"/>
  <c r="BK153" i="2"/>
  <c r="J150" i="2"/>
  <c r="J142" i="2"/>
  <c r="J140" i="2"/>
  <c r="BK134" i="2"/>
  <c r="BK196" i="3"/>
  <c r="J187" i="3"/>
  <c r="BK167" i="3"/>
  <c r="J132" i="3"/>
  <c r="J199" i="3"/>
  <c r="J167" i="3"/>
  <c r="BK135" i="3"/>
  <c r="BK186" i="3"/>
  <c r="BK164" i="3"/>
  <c r="BK127" i="3"/>
  <c r="BK184" i="3"/>
  <c r="J171" i="3"/>
  <c r="J151" i="3"/>
  <c r="J190" i="3"/>
  <c r="J172" i="3"/>
  <c r="BK139" i="3"/>
  <c r="J194" i="3"/>
  <c r="BK169" i="3"/>
  <c r="J149" i="3"/>
  <c r="BK136" i="3"/>
  <c r="BK283" i="2"/>
  <c r="J278" i="2"/>
  <c r="BK274" i="2"/>
  <c r="J273" i="2"/>
  <c r="BK270" i="2"/>
  <c r="J269" i="2"/>
  <c r="J265" i="2"/>
  <c r="BK263" i="2"/>
  <c r="J262" i="2"/>
  <c r="BK258" i="2"/>
  <c r="J257" i="2"/>
  <c r="BK254" i="2"/>
  <c r="J250" i="2"/>
  <c r="BK248" i="2"/>
  <c r="J246" i="2"/>
  <c r="BK244" i="2"/>
  <c r="BK242" i="2"/>
  <c r="BK241" i="2"/>
  <c r="BK240" i="2"/>
  <c r="BK239" i="2"/>
  <c r="BK238" i="2"/>
  <c r="J237" i="2"/>
  <c r="J234" i="2"/>
  <c r="BK232" i="2"/>
  <c r="BK230" i="2"/>
  <c r="J229" i="2"/>
  <c r="J226" i="2"/>
  <c r="BK222" i="2"/>
  <c r="BK219" i="2"/>
  <c r="J216" i="2"/>
  <c r="J212" i="2"/>
  <c r="J209" i="2"/>
  <c r="J202" i="2"/>
  <c r="J193" i="2"/>
  <c r="BK187" i="2"/>
  <c r="J177" i="2"/>
  <c r="J169" i="2"/>
  <c r="J164" i="2"/>
  <c r="BK154" i="2"/>
  <c r="BK151" i="2"/>
  <c r="BK144" i="2"/>
  <c r="J138" i="2"/>
  <c r="BK133" i="2"/>
  <c r="J196" i="3"/>
  <c r="BK174" i="3"/>
  <c r="BK150" i="3"/>
  <c r="J140" i="3"/>
  <c r="BK199" i="3"/>
  <c r="BK200" i="3"/>
  <c r="J191" i="3"/>
  <c r="J165" i="3"/>
  <c r="BK129" i="3"/>
  <c r="J189" i="3"/>
  <c r="BK163" i="3"/>
  <c r="J138" i="3"/>
  <c r="J184" i="3"/>
  <c r="BK141" i="3"/>
  <c r="J195" i="3"/>
  <c r="BK175" i="3"/>
  <c r="BK153" i="3"/>
  <c r="J129" i="3"/>
  <c r="J177" i="3"/>
  <c r="J152" i="3"/>
  <c r="J193" i="3"/>
  <c r="BK161" i="3"/>
  <c r="J147" i="3"/>
  <c r="BK129" i="4"/>
  <c r="BK234" i="2"/>
  <c r="J222" i="2"/>
  <c r="BK216" i="2"/>
  <c r="J214" i="2"/>
  <c r="J208" i="2"/>
  <c r="BK199" i="2"/>
  <c r="J190" i="2"/>
  <c r="J185" i="2"/>
  <c r="J179" i="2"/>
  <c r="BK170" i="2"/>
  <c r="J166" i="2"/>
  <c r="BK158" i="2"/>
  <c r="J154" i="2"/>
  <c r="J151" i="2"/>
  <c r="J144" i="2"/>
  <c r="BK138" i="2"/>
  <c r="J134" i="2"/>
  <c r="BK204" i="3"/>
  <c r="BK180" i="3"/>
  <c r="BK154" i="3"/>
  <c r="J136" i="3"/>
  <c r="BK190" i="3"/>
  <c r="BK181" i="3"/>
  <c r="J186" i="3"/>
  <c r="BK166" i="3"/>
  <c r="BK130" i="3"/>
  <c r="BK198" i="3"/>
  <c r="J156" i="3"/>
  <c r="J201" i="3"/>
  <c r="BK160" i="3"/>
  <c r="J202" i="3"/>
  <c r="J169" i="3"/>
  <c r="BK146" i="3"/>
  <c r="BK188" i="3"/>
  <c r="J161" i="3"/>
  <c r="BK205" i="3"/>
  <c r="J185" i="3"/>
  <c r="BK158" i="3"/>
  <c r="BK138" i="3"/>
  <c r="J126" i="4"/>
  <c r="BK280" i="2"/>
  <c r="BK278" i="2"/>
  <c r="J276" i="2"/>
  <c r="BK273" i="2"/>
  <c r="BK271" i="2"/>
  <c r="J270" i="2"/>
  <c r="BK264" i="2"/>
  <c r="BK262" i="2"/>
  <c r="J260" i="2"/>
  <c r="BK257" i="2"/>
  <c r="J255" i="2"/>
  <c r="BK250" i="2"/>
  <c r="J249" i="2"/>
  <c r="J248" i="2"/>
  <c r="BK245" i="2"/>
  <c r="J244" i="2"/>
  <c r="J242" i="2"/>
  <c r="J241" i="2"/>
  <c r="J240" i="2"/>
  <c r="J239" i="2"/>
  <c r="J238" i="2"/>
  <c r="BK235" i="2"/>
  <c r="BK233" i="2"/>
  <c r="BK231" i="2"/>
  <c r="BK229" i="2"/>
  <c r="BK226" i="2"/>
  <c r="J223" i="2"/>
  <c r="J221" i="2"/>
  <c r="BK218" i="2"/>
  <c r="BK214" i="2"/>
  <c r="BK210" i="2"/>
  <c r="BK203" i="2"/>
  <c r="J197" i="2"/>
  <c r="BK188" i="2"/>
  <c r="J184" i="2"/>
  <c r="BK173" i="2"/>
  <c r="J167" i="2"/>
  <c r="BK161" i="2"/>
  <c r="J155" i="2"/>
  <c r="BK150" i="2"/>
  <c r="BK141" i="2"/>
  <c r="BK137" i="2"/>
  <c r="J200" i="3"/>
  <c r="BK176" i="3"/>
  <c r="J153" i="3"/>
  <c r="J139" i="3"/>
  <c r="BK206" i="3"/>
  <c r="BK145" i="3"/>
  <c r="J142" i="3"/>
  <c r="BK207" i="3"/>
  <c r="BK203" i="3"/>
  <c r="J192" i="3"/>
  <c r="J176" i="3"/>
  <c r="BK157" i="3"/>
  <c r="J207" i="3"/>
  <c r="BK171" i="3"/>
  <c r="J146" i="3"/>
  <c r="J198" i="3"/>
  <c r="J168" i="3"/>
  <c r="J134" i="3"/>
  <c r="J183" i="3"/>
  <c r="J163" i="3"/>
  <c r="J137" i="3"/>
  <c r="BK187" i="3"/>
  <c r="J160" i="3"/>
  <c r="J204" i="3"/>
  <c r="BK172" i="3"/>
  <c r="BK152" i="3"/>
  <c r="BK132" i="3"/>
  <c r="BK126" i="4"/>
  <c r="J283" i="2"/>
  <c r="J280" i="2"/>
  <c r="BK276" i="2"/>
  <c r="J274" i="2"/>
  <c r="J271" i="2"/>
  <c r="BK269" i="2"/>
  <c r="BK265" i="2"/>
  <c r="J264" i="2"/>
  <c r="J263" i="2"/>
  <c r="BK260" i="2"/>
  <c r="J258" i="2"/>
  <c r="BK255" i="2"/>
  <c r="J254" i="2"/>
  <c r="BK249" i="2"/>
  <c r="BK246" i="2"/>
  <c r="J245" i="2"/>
  <c r="BK225" i="2"/>
  <c r="J220" i="2"/>
  <c r="BK215" i="2"/>
  <c r="J211" i="2"/>
  <c r="BK205" i="2"/>
  <c r="J199" i="2"/>
  <c r="BK190" i="2"/>
  <c r="BK184" i="2"/>
  <c r="J182" i="2"/>
  <c r="BK167" i="2"/>
  <c r="BK162" i="2"/>
  <c r="BK156" i="2"/>
  <c r="J153" i="2"/>
  <c r="BK149" i="2"/>
  <c r="J141" i="2"/>
  <c r="BK136" i="2"/>
  <c r="AS94" i="1"/>
  <c r="J148" i="3"/>
  <c r="BK134" i="3"/>
  <c r="J188" i="3"/>
  <c r="BK177" i="3"/>
  <c r="J179" i="3"/>
  <c r="J159" i="3"/>
  <c r="J127" i="3"/>
  <c r="BK183" i="3"/>
  <c r="BK149" i="3"/>
  <c r="J133" i="3"/>
  <c r="J175" i="3"/>
  <c r="BK148" i="3"/>
  <c r="BK191" i="3"/>
  <c r="BK159" i="3"/>
  <c r="BK133" i="3"/>
  <c r="BK185" i="3"/>
  <c r="BK156" i="3"/>
  <c r="BK202" i="3"/>
  <c r="J182" i="3"/>
  <c r="J157" i="3"/>
  <c r="BK128" i="3"/>
  <c r="J123" i="4"/>
  <c r="J236" i="2"/>
  <c r="J232" i="2"/>
  <c r="J230" i="2"/>
  <c r="BK228" i="2"/>
  <c r="BK223" i="2"/>
  <c r="BK221" i="2"/>
  <c r="J218" i="2"/>
  <c r="BK212" i="2"/>
  <c r="BK209" i="2"/>
  <c r="J203" i="2"/>
  <c r="J194" i="2"/>
  <c r="J188" i="2"/>
  <c r="BK177" i="2"/>
  <c r="BK169" i="2"/>
  <c r="J162" i="2"/>
  <c r="BK155" i="2"/>
  <c r="BK152" i="2"/>
  <c r="BK142" i="2"/>
  <c r="J137" i="2"/>
  <c r="J133" i="2"/>
  <c r="BK195" i="3"/>
  <c r="J162" i="3"/>
  <c r="BK144" i="3"/>
  <c r="J128" i="3"/>
  <c r="BK182" i="3"/>
  <c r="BK193" i="3"/>
  <c r="BK168" i="3"/>
  <c r="BK147" i="3"/>
  <c r="J206" i="3"/>
  <c r="J178" i="3"/>
  <c r="BK142" i="3"/>
  <c r="J130" i="3"/>
  <c r="J174" i="3"/>
  <c r="BK137" i="3"/>
  <c r="J164" i="3"/>
  <c r="J144" i="3"/>
  <c r="J180" i="3"/>
  <c r="BK162" i="3"/>
  <c r="BK201" i="3"/>
  <c r="BK178" i="3"/>
  <c r="BK151" i="3"/>
  <c r="J135" i="3"/>
  <c r="J129" i="4"/>
  <c r="R121" i="4" l="1"/>
  <c r="R120" i="4" s="1"/>
  <c r="P132" i="2"/>
  <c r="R189" i="2"/>
  <c r="P207" i="2"/>
  <c r="R213" i="2"/>
  <c r="R272" i="2"/>
  <c r="R132" i="2"/>
  <c r="T189" i="2"/>
  <c r="R207" i="2"/>
  <c r="T224" i="2"/>
  <c r="T217" i="2"/>
  <c r="T272" i="2"/>
  <c r="BK131" i="3"/>
  <c r="J131" i="3"/>
  <c r="J99" i="3" s="1"/>
  <c r="T143" i="3"/>
  <c r="P173" i="3"/>
  <c r="T132" i="2"/>
  <c r="BK198" i="2"/>
  <c r="J198" i="2" s="1"/>
  <c r="J103" i="2" s="1"/>
  <c r="T207" i="2"/>
  <c r="R224" i="2"/>
  <c r="R217" i="2"/>
  <c r="BK272" i="2"/>
  <c r="J272" i="2" s="1"/>
  <c r="J109" i="2" s="1"/>
  <c r="P126" i="3"/>
  <c r="R131" i="3"/>
  <c r="T155" i="3"/>
  <c r="R170" i="3"/>
  <c r="T197" i="3"/>
  <c r="BK132" i="2"/>
  <c r="J132" i="2" s="1"/>
  <c r="J98" i="2" s="1"/>
  <c r="R172" i="2"/>
  <c r="R198" i="2"/>
  <c r="R183" i="2"/>
  <c r="BK224" i="2"/>
  <c r="BK217" i="2"/>
  <c r="J217" i="2" s="1"/>
  <c r="J106" i="2" s="1"/>
  <c r="P243" i="2"/>
  <c r="P143" i="3"/>
  <c r="BK173" i="3"/>
  <c r="J173" i="3"/>
  <c r="J103" i="3" s="1"/>
  <c r="R197" i="3"/>
  <c r="T172" i="2"/>
  <c r="P198" i="2"/>
  <c r="BK213" i="2"/>
  <c r="J213" i="2"/>
  <c r="J105" i="2"/>
  <c r="BK243" i="2"/>
  <c r="J243" i="2" s="1"/>
  <c r="J108" i="2" s="1"/>
  <c r="P272" i="2"/>
  <c r="BK126" i="3"/>
  <c r="J126" i="3"/>
  <c r="J98" i="3"/>
  <c r="P131" i="3"/>
  <c r="BK155" i="3"/>
  <c r="J155" i="3" s="1"/>
  <c r="J101" i="3" s="1"/>
  <c r="BK170" i="3"/>
  <c r="J170" i="3" s="1"/>
  <c r="J102" i="3" s="1"/>
  <c r="T170" i="3"/>
  <c r="P197" i="3"/>
  <c r="P172" i="2"/>
  <c r="BK189" i="2"/>
  <c r="J189" i="2"/>
  <c r="J102" i="2" s="1"/>
  <c r="T198" i="2"/>
  <c r="T183" i="2" s="1"/>
  <c r="P213" i="2"/>
  <c r="T213" i="2"/>
  <c r="T243" i="2"/>
  <c r="T126" i="3"/>
  <c r="R143" i="3"/>
  <c r="R173" i="3"/>
  <c r="BK143" i="3"/>
  <c r="J143" i="3" s="1"/>
  <c r="J100" i="3" s="1"/>
  <c r="R155" i="3"/>
  <c r="P170" i="3"/>
  <c r="BK197" i="3"/>
  <c r="J197" i="3" s="1"/>
  <c r="J104" i="3" s="1"/>
  <c r="BK172" i="2"/>
  <c r="J172" i="2" s="1"/>
  <c r="J99" i="2" s="1"/>
  <c r="P189" i="2"/>
  <c r="P183" i="2"/>
  <c r="BK207" i="2"/>
  <c r="J207" i="2" s="1"/>
  <c r="J104" i="2" s="1"/>
  <c r="P224" i="2"/>
  <c r="P217" i="2" s="1"/>
  <c r="R243" i="2"/>
  <c r="R126" i="3"/>
  <c r="R125" i="3"/>
  <c r="R124" i="3"/>
  <c r="T131" i="3"/>
  <c r="P155" i="3"/>
  <c r="T173" i="3"/>
  <c r="BK181" i="2"/>
  <c r="J181" i="2"/>
  <c r="J100" i="2"/>
  <c r="BK183" i="2"/>
  <c r="BK131" i="2" s="1"/>
  <c r="J131" i="2" s="1"/>
  <c r="J97" i="2" s="1"/>
  <c r="J183" i="2"/>
  <c r="J101" i="2" s="1"/>
  <c r="BK282" i="2"/>
  <c r="J282" i="2" s="1"/>
  <c r="J110" i="2" s="1"/>
  <c r="BK125" i="4"/>
  <c r="J125" i="4"/>
  <c r="J99" i="4"/>
  <c r="BK122" i="4"/>
  <c r="J122" i="4" s="1"/>
  <c r="J98" i="4" s="1"/>
  <c r="BK128" i="4"/>
  <c r="J128" i="4" s="1"/>
  <c r="J100" i="4" s="1"/>
  <c r="F92" i="4"/>
  <c r="J114" i="4"/>
  <c r="E85" i="4"/>
  <c r="BE123" i="4"/>
  <c r="BE126" i="4"/>
  <c r="BE129" i="4"/>
  <c r="F121" i="3"/>
  <c r="BE130" i="3"/>
  <c r="BE153" i="3"/>
  <c r="BE175" i="3"/>
  <c r="BE196" i="3"/>
  <c r="BE198" i="3"/>
  <c r="BE199" i="3"/>
  <c r="BE207" i="3"/>
  <c r="J89" i="3"/>
  <c r="BE127" i="3"/>
  <c r="BE129" i="3"/>
  <c r="BE141" i="3"/>
  <c r="BE164" i="3"/>
  <c r="BE178" i="3"/>
  <c r="BE183" i="3"/>
  <c r="BE194" i="3"/>
  <c r="BE195" i="3"/>
  <c r="BE202" i="3"/>
  <c r="BE203" i="3"/>
  <c r="J224" i="2"/>
  <c r="J107" i="2"/>
  <c r="E114" i="3"/>
  <c r="BE128" i="3"/>
  <c r="BE132" i="3"/>
  <c r="BE137" i="3"/>
  <c r="BE172" i="3"/>
  <c r="BE186" i="3"/>
  <c r="BE187" i="3"/>
  <c r="BE201" i="3"/>
  <c r="BE205" i="3"/>
  <c r="BE136" i="3"/>
  <c r="BE138" i="3"/>
  <c r="BE152" i="3"/>
  <c r="BE154" i="3"/>
  <c r="BE157" i="3"/>
  <c r="BE181" i="3"/>
  <c r="BE182" i="3"/>
  <c r="BE190" i="3"/>
  <c r="BE206" i="3"/>
  <c r="BE134" i="3"/>
  <c r="BE151" i="3"/>
  <c r="BE160" i="3"/>
  <c r="BE165" i="3"/>
  <c r="BE176" i="3"/>
  <c r="BE193" i="3"/>
  <c r="BE200" i="3"/>
  <c r="BE135" i="3"/>
  <c r="BE140" i="3"/>
  <c r="BE142" i="3"/>
  <c r="BE144" i="3"/>
  <c r="BE145" i="3"/>
  <c r="BE149" i="3"/>
  <c r="BE161" i="3"/>
  <c r="BE162" i="3"/>
  <c r="BE174" i="3"/>
  <c r="BE177" i="3"/>
  <c r="BE180" i="3"/>
  <c r="BE189" i="3"/>
  <c r="BE139" i="3"/>
  <c r="BE147" i="3"/>
  <c r="BE148" i="3"/>
  <c r="BE150" i="3"/>
  <c r="BE156" i="3"/>
  <c r="BE158" i="3"/>
  <c r="BE159" i="3"/>
  <c r="BE167" i="3"/>
  <c r="BE168" i="3"/>
  <c r="BE179" i="3"/>
  <c r="BE185" i="3"/>
  <c r="BE192" i="3"/>
  <c r="BE204" i="3"/>
  <c r="BE133" i="3"/>
  <c r="BE146" i="3"/>
  <c r="BE163" i="3"/>
  <c r="BE166" i="3"/>
  <c r="BE169" i="3"/>
  <c r="BE171" i="3"/>
  <c r="BE184" i="3"/>
  <c r="BE188" i="3"/>
  <c r="BE191" i="3"/>
  <c r="BC95" i="1"/>
  <c r="BB95" i="1"/>
  <c r="E85" i="2"/>
  <c r="J89" i="2"/>
  <c r="F92" i="2"/>
  <c r="BE133" i="2"/>
  <c r="BE134" i="2"/>
  <c r="BE136" i="2"/>
  <c r="BE137" i="2"/>
  <c r="BE138" i="2"/>
  <c r="BE140" i="2"/>
  <c r="BE141" i="2"/>
  <c r="BE142" i="2"/>
  <c r="BE144" i="2"/>
  <c r="BE149" i="2"/>
  <c r="BE150" i="2"/>
  <c r="BE151" i="2"/>
  <c r="BE152" i="2"/>
  <c r="BE153" i="2"/>
  <c r="BE154" i="2"/>
  <c r="BE155" i="2"/>
  <c r="BE156" i="2"/>
  <c r="BE158" i="2"/>
  <c r="BE161" i="2"/>
  <c r="BE162" i="2"/>
  <c r="BE164" i="2"/>
  <c r="BE166" i="2"/>
  <c r="BE167" i="2"/>
  <c r="BE169" i="2"/>
  <c r="BE170" i="2"/>
  <c r="BE173" i="2"/>
  <c r="BE177" i="2"/>
  <c r="BE179" i="2"/>
  <c r="BE182" i="2"/>
  <c r="BE184" i="2"/>
  <c r="BE185" i="2"/>
  <c r="BE187" i="2"/>
  <c r="BE188" i="2"/>
  <c r="BE190" i="2"/>
  <c r="BE193" i="2"/>
  <c r="BE194" i="2"/>
  <c r="BE197" i="2"/>
  <c r="BE199" i="2"/>
  <c r="BE202" i="2"/>
  <c r="BE203" i="2"/>
  <c r="BE205" i="2"/>
  <c r="BE208" i="2"/>
  <c r="BE209" i="2"/>
  <c r="BE210" i="2"/>
  <c r="BE211" i="2"/>
  <c r="BE212" i="2"/>
  <c r="BE214" i="2"/>
  <c r="BE215" i="2"/>
  <c r="BE216" i="2"/>
  <c r="BE218" i="2"/>
  <c r="BE219" i="2"/>
  <c r="BE220" i="2"/>
  <c r="BE221" i="2"/>
  <c r="BE222" i="2"/>
  <c r="BE223" i="2"/>
  <c r="BE225" i="2"/>
  <c r="BE226" i="2"/>
  <c r="BE228" i="2"/>
  <c r="BE229" i="2"/>
  <c r="BE230" i="2"/>
  <c r="BE231" i="2"/>
  <c r="BE232" i="2"/>
  <c r="BE233" i="2"/>
  <c r="BE234" i="2"/>
  <c r="BE235" i="2"/>
  <c r="BE236" i="2"/>
  <c r="BE237" i="2"/>
  <c r="BE238" i="2"/>
  <c r="BE239" i="2"/>
  <c r="BE240" i="2"/>
  <c r="BE241" i="2"/>
  <c r="BE242" i="2"/>
  <c r="BE244" i="2"/>
  <c r="BE245" i="2"/>
  <c r="BE246" i="2"/>
  <c r="BE248" i="2"/>
  <c r="BE249" i="2"/>
  <c r="BE250" i="2"/>
  <c r="BE254" i="2"/>
  <c r="BE255" i="2"/>
  <c r="BE257" i="2"/>
  <c r="BE258" i="2"/>
  <c r="BE260" i="2"/>
  <c r="BE262" i="2"/>
  <c r="BE263" i="2"/>
  <c r="BE264" i="2"/>
  <c r="BE265" i="2"/>
  <c r="BE269" i="2"/>
  <c r="BE270" i="2"/>
  <c r="BE271" i="2"/>
  <c r="BE273" i="2"/>
  <c r="BE274" i="2"/>
  <c r="BE276" i="2"/>
  <c r="BE278" i="2"/>
  <c r="BE280" i="2"/>
  <c r="BE283" i="2"/>
  <c r="BA95" i="1"/>
  <c r="BD95" i="1"/>
  <c r="J34" i="2"/>
  <c r="F36" i="3"/>
  <c r="BC96" i="1"/>
  <c r="F37" i="3"/>
  <c r="BD96" i="1" s="1"/>
  <c r="F36" i="4"/>
  <c r="BC97" i="1" s="1"/>
  <c r="J34" i="4"/>
  <c r="AW97" i="1"/>
  <c r="F37" i="4"/>
  <c r="BD97" i="1"/>
  <c r="F34" i="3"/>
  <c r="BA96" i="1" s="1"/>
  <c r="J34" i="3"/>
  <c r="AW96" i="1" s="1"/>
  <c r="F35" i="3"/>
  <c r="BB96" i="1"/>
  <c r="F34" i="4"/>
  <c r="BA97" i="1"/>
  <c r="F35" i="4"/>
  <c r="BB97" i="1" s="1"/>
  <c r="T125" i="3" l="1"/>
  <c r="T124" i="3" s="1"/>
  <c r="T131" i="2"/>
  <c r="T130" i="2"/>
  <c r="P125" i="3"/>
  <c r="P124" i="3"/>
  <c r="AU96" i="1"/>
  <c r="R131" i="2"/>
  <c r="R130" i="2" s="1"/>
  <c r="P131" i="2"/>
  <c r="P130" i="2" s="1"/>
  <c r="AU95" i="1" s="1"/>
  <c r="AW95" i="1"/>
  <c r="BK125" i="3"/>
  <c r="J125" i="3"/>
  <c r="J97" i="3"/>
  <c r="BK121" i="4"/>
  <c r="J121" i="4"/>
  <c r="J97" i="4" s="1"/>
  <c r="BK130" i="2"/>
  <c r="J130" i="2"/>
  <c r="J30" i="2" s="1"/>
  <c r="AG95" i="1" s="1"/>
  <c r="BB94" i="1"/>
  <c r="W31" i="1" s="1"/>
  <c r="BA94" i="1"/>
  <c r="W30" i="1"/>
  <c r="J33" i="4"/>
  <c r="AV97" i="1" s="1"/>
  <c r="AT97" i="1" s="1"/>
  <c r="BD94" i="1"/>
  <c r="W33" i="1"/>
  <c r="F33" i="4"/>
  <c r="AZ97" i="1" s="1"/>
  <c r="F33" i="2"/>
  <c r="AZ95" i="1"/>
  <c r="F33" i="3"/>
  <c r="AZ96" i="1"/>
  <c r="J33" i="3"/>
  <c r="AV96" i="1" s="1"/>
  <c r="AT96" i="1" s="1"/>
  <c r="J33" i="2"/>
  <c r="AV95" i="1"/>
  <c r="AT95" i="1"/>
  <c r="BC94" i="1"/>
  <c r="W32" i="1" s="1"/>
  <c r="BK120" i="4" l="1"/>
  <c r="J120" i="4"/>
  <c r="BK124" i="3"/>
  <c r="J124" i="3"/>
  <c r="J96" i="3" s="1"/>
  <c r="AN95" i="1"/>
  <c r="J96" i="2"/>
  <c r="J39" i="2"/>
  <c r="AU94" i="1"/>
  <c r="AX94" i="1"/>
  <c r="J30" i="4"/>
  <c r="AG97" i="1" s="1"/>
  <c r="AY94" i="1"/>
  <c r="AW94" i="1"/>
  <c r="AK30" i="1" s="1"/>
  <c r="AZ94" i="1"/>
  <c r="W29" i="1" s="1"/>
  <c r="J39" i="4" l="1"/>
  <c r="J96" i="4"/>
  <c r="AN97" i="1"/>
  <c r="J30" i="3"/>
  <c r="AG96" i="1"/>
  <c r="AN96" i="1"/>
  <c r="AV94" i="1"/>
  <c r="AK29" i="1" s="1"/>
  <c r="J39" i="3" l="1"/>
  <c r="AT94" i="1"/>
  <c r="AG94" i="1"/>
  <c r="AK26" i="1" s="1"/>
  <c r="AK35" i="1" l="1"/>
  <c r="AN94" i="1"/>
</calcChain>
</file>

<file path=xl/sharedStrings.xml><?xml version="1.0" encoding="utf-8"?>
<sst xmlns="http://schemas.openxmlformats.org/spreadsheetml/2006/main" count="3639" uniqueCount="826">
  <si>
    <t>Export Komplet</t>
  </si>
  <si>
    <t/>
  </si>
  <si>
    <t>2.0</t>
  </si>
  <si>
    <t>ZAMOK</t>
  </si>
  <si>
    <t>False</t>
  </si>
  <si>
    <t>{b9df8cc2-7321-4a66-8e0b-105fea78933d}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</si>
  <si>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</si>
  <si>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</si>
  <si>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</si>
  <si>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</si>
  <si>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</si>
  <si>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</si>
  <si>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</si>
  <si>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</si>
  <si>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P012025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</si>
  <si>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</si>
  <si>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</si>
  <si>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Chodník z ulice Masarykova přes ulici Zahradní do ulice Loketská</t>
  </si>
  <si>
    <t>KSO:</t>
  </si>
  <si>
    <t>CC-CZ:</t>
  </si>
  <si>
    <t>Místo:</t>
  </si>
  <si>
    <t xml:space="preserve"> Nové Sedlo</t>
  </si>
  <si>
    <t>Datum:</t>
  </si>
  <si>
    <t>17. 7. 2025</t>
  </si>
  <si>
    <t>Zadavatel:</t>
  </si>
  <si>
    <t>IČ:</t>
  </si>
  <si>
    <t>00259527</t>
  </si>
  <si>
    <t>Město Nové Sedlo</t>
  </si>
  <si>
    <t>DIČ:</t>
  </si>
  <si>
    <t>Uchazeč:</t>
  </si>
  <si>
    <t>Vyplň údaj</t>
  </si>
  <si>
    <t>Projektant:</t>
  </si>
  <si>
    <t>19691238</t>
  </si>
  <si>
    <t>Bc. Jakub Cingroš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</si>
  <si>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</si>
  <si>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</si>
  <si>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</si>
  <si>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</si>
  <si>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</si>
  <si>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</si>
  <si>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</si>
  <si>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</si>
  <si>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</si>
  <si>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</si>
  <si>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</si>
  <si>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</si>
  <si>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</si>
  <si>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</si>
  <si>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</si>
  <si>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</si>
  <si>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</si>
  <si>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</si>
  <si>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</si>
  <si>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</si>
  <si>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</si>
  <si>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</si>
  <si>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</si>
  <si>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</si>
  <si>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</si>
  <si>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</si>
  <si>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</si>
  <si>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</si>
  <si>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</si>
  <si>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</si>
  <si>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</si>
  <si>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</si>
  <si>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</si>
  <si>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</si>
  <si>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</si>
  <si>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</si>
  <si>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</si>
  <si>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</si>
  <si>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</si>
  <si>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</si>
  <si>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</si>
  <si>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</si>
  <si>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</si>
  <si>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</si>
  <si>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</si>
  <si>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</si>
  <si>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</si>
  <si>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</si>
  <si>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</si>
  <si>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Komunikace a zpevněné plochy</t>
  </si>
  <si>
    <t>STA</t>
  </si>
  <si>
    <t>1</t>
  </si>
  <si>
    <t>{3fa985ce-1789-430f-bcd2-729ff6a85c76}</t>
  </si>
  <si>
    <t>2</t>
  </si>
  <si>
    <t>SO 401</t>
  </si>
  <si>
    <t>Veřejné osvětlení</t>
  </si>
  <si>
    <t>{82d38f09-0270-4451-95f4-2b5410efdd39}</t>
  </si>
  <si>
    <t>VRN</t>
  </si>
  <si>
    <t>Vedlejší rozpočtové náklady</t>
  </si>
  <si>
    <t>{da53de44-dd3d-44aa-bbf4-bde2b5071ad3}</t>
  </si>
  <si>
    <t>KRYCÍ LIST SOUPISU PRACÍ</t>
  </si>
  <si>
    <t>Objekt:</t>
  </si>
  <si>
    <t>SO 101 - Komunikace a zpevněné plochy</t>
  </si>
  <si>
    <t>Nové Sedlo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</si>
  <si>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</si>
  <si>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</si>
  <si>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</si>
  <si>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</si>
  <si>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</si>
  <si>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</si>
  <si>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</si>
  <si>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</si>
  <si>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</si>
  <si>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</si>
  <si>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  5.1 - Skladba A</t>
  </si>
  <si>
    <t xml:space="preserve">      5.2 - Skladba B</t>
  </si>
  <si>
    <t xml:space="preserve">    5.3 - Skladba C</t>
  </si>
  <si>
    <t xml:space="preserve">    5.4 - Skladba D</t>
  </si>
  <si>
    <t xml:space="preserve">    8 - Trubní vedení</t>
  </si>
  <si>
    <t xml:space="preserve">      8.1 - Uliční vpusť DN 450 50x50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</si>
  <si>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</si>
  <si>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</si>
  <si>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</si>
  <si>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</si>
  <si>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</si>
  <si>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</si>
  <si>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</si>
  <si>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</si>
  <si>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</si>
  <si>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</si>
  <si>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</si>
  <si>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</si>
  <si>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</si>
  <si>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</si>
  <si>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</si>
  <si>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</si>
  <si>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</si>
  <si>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</si>
  <si>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</si>
  <si>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</si>
  <si>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</si>
  <si>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113106151</t>
  </si>
  <si>
    <t>Rozebrání dlažeb vozovek z velkých kostek s ložem z kameniva ručně</t>
  </si>
  <si>
    <t>m2</t>
  </si>
  <si>
    <t>CS ÚRS 2025 02</t>
  </si>
  <si>
    <t>4</t>
  </si>
  <si>
    <t>-291649149</t>
  </si>
  <si>
    <t>113106190</t>
  </si>
  <si>
    <t>Rozebrání vozovek ze silničních dílců se spárami vyplněnými kamenivem strojně pl do 50 m2</t>
  </si>
  <si>
    <t>-904007693</t>
  </si>
  <si>
    <t>P</t>
  </si>
  <si>
    <t>Poznámka k položce:_x000D_
Výměna betonové desky za silniční panel</t>
  </si>
  <si>
    <t>3</t>
  </si>
  <si>
    <t>113107162</t>
  </si>
  <si>
    <t>Odstranění podkladu z kameniva drceného tl přes 100 do 200 mm strojně pl přes 50 do 200 m2</t>
  </si>
  <si>
    <t>125078914</t>
  </si>
  <si>
    <t>113107181</t>
  </si>
  <si>
    <t>Odstranění podkladu živičného tl do 50 mm strojně pl přes 50 do 200 m2</t>
  </si>
  <si>
    <t>-1652513199</t>
  </si>
  <si>
    <t>5</t>
  </si>
  <si>
    <t>113107223</t>
  </si>
  <si>
    <t>Odstranění podkladu z kameniva drceného tl přes 200 do 300 mm strojně pl přes 200 m2</t>
  </si>
  <si>
    <t>403122605</t>
  </si>
  <si>
    <t>VV</t>
  </si>
  <si>
    <t>60+4+560+7</t>
  </si>
  <si>
    <t>6</t>
  </si>
  <si>
    <t>113107242</t>
  </si>
  <si>
    <t>Odstranění podkladu živičného tl přes 50 do 100 mm strojně pl přes 200 m2</t>
  </si>
  <si>
    <t>-1356101626</t>
  </si>
  <si>
    <t>7</t>
  </si>
  <si>
    <t>113107332</t>
  </si>
  <si>
    <t>Odstranění podkladu z betonu prostého tl přes 150 do 300 mm strojně pl do 50 m2</t>
  </si>
  <si>
    <t>-2000414363</t>
  </si>
  <si>
    <t>8</t>
  </si>
  <si>
    <t>113106123</t>
  </si>
  <si>
    <t>Rozebrání dlažeb ze zámkových dlaždic komunikací pro pěší ručně</t>
  </si>
  <si>
    <t>1363686635</t>
  </si>
  <si>
    <t>Poznámka k položce:_x000D_
Přeskládání navazujících chodníků</t>
  </si>
  <si>
    <t>9</t>
  </si>
  <si>
    <t>113202111</t>
  </si>
  <si>
    <t>Vytrhání obrub krajníků obrubníků stojatých</t>
  </si>
  <si>
    <t>m</t>
  </si>
  <si>
    <t>2089690132</t>
  </si>
  <si>
    <t>Poznámka k položce:_x000D_
Kamenné obrubníky budou uloženy na pozemku investora pro další využití</t>
  </si>
  <si>
    <t>"betonových" 40</t>
  </si>
  <si>
    <t>"kamenných" 73</t>
  </si>
  <si>
    <t>Součet</t>
  </si>
  <si>
    <t>10</t>
  </si>
  <si>
    <t>113204111</t>
  </si>
  <si>
    <t>Vytrhání obrub záhonových</t>
  </si>
  <si>
    <t>-835511563</t>
  </si>
  <si>
    <t>11</t>
  </si>
  <si>
    <t>121151113</t>
  </si>
  <si>
    <t>Sejmutí ornice plochy do 500 m2 tl vrstvy do 200 mm strojně</t>
  </si>
  <si>
    <t>-1672372633</t>
  </si>
  <si>
    <t>122252204</t>
  </si>
  <si>
    <t>Odkopávky a prokopávky nezapažené pro silnice a dálnice v hornině třídy těžitelnosti I objem do 500 m3 strojně</t>
  </si>
  <si>
    <t>m3</t>
  </si>
  <si>
    <t>1757402664</t>
  </si>
  <si>
    <t>13</t>
  </si>
  <si>
    <t>131151100</t>
  </si>
  <si>
    <t>Hloubení jam nezapažených v hornině třídy těžitelnosti I skupiny 1 a 2 objem do 20 m3 strojně</t>
  </si>
  <si>
    <t>1779231669</t>
  </si>
  <si>
    <t>14</t>
  </si>
  <si>
    <t>132151101</t>
  </si>
  <si>
    <t>Hloubení rýh nezapažených š do 800 mm v hornině třídy těžitelnosti I skupiny 1 a 2 objem do 20 m3 strojně</t>
  </si>
  <si>
    <t>-1062775116</t>
  </si>
  <si>
    <t>15</t>
  </si>
  <si>
    <t>174151101</t>
  </si>
  <si>
    <t>Zásyp jam, šachet rýh nebo kolem objektů sypaninou se zhutněním</t>
  </si>
  <si>
    <t>-1278269521</t>
  </si>
  <si>
    <t>16</t>
  </si>
  <si>
    <t>175111101</t>
  </si>
  <si>
    <t>Obsypání potrubí ručně sypaninou bez prohození, uloženou do 3 m</t>
  </si>
  <si>
    <t>-1095627445</t>
  </si>
  <si>
    <t>17</t>
  </si>
  <si>
    <t>162751117</t>
  </si>
  <si>
    <t>Vodorovné přemístění přes 9 000 do 10000 m výkopku/sypaniny z horniny třídy těžitelnosti I skupiny 1 až 3</t>
  </si>
  <si>
    <t>1692462065</t>
  </si>
  <si>
    <t>3,5+21+3+5</t>
  </si>
  <si>
    <t>18</t>
  </si>
  <si>
    <t>162751119</t>
  </si>
  <si>
    <t>Příplatek k vodorovnému přemístění výkopku/sypaniny z horniny třídy těžitelnosti I skupiny 1 až 3 ZKD 1000 m přes 10000 m</t>
  </si>
  <si>
    <t>-732402701</t>
  </si>
  <si>
    <t>32,5*6 'Přepočtené koeficientem množství</t>
  </si>
  <si>
    <t>19</t>
  </si>
  <si>
    <t>171152101</t>
  </si>
  <si>
    <t>Uložení sypaniny z hornin soudržných do násypů zhutněných silnic a dálnic</t>
  </si>
  <si>
    <t>1743807576</t>
  </si>
  <si>
    <t>20</t>
  </si>
  <si>
    <t>M</t>
  </si>
  <si>
    <t>10364100</t>
  </si>
  <si>
    <t>zemina pro terénní úpravy - tříděná</t>
  </si>
  <si>
    <t>t</t>
  </si>
  <si>
    <t>-1004710943</t>
  </si>
  <si>
    <t>60*2 'Přepočtené koeficientem množství</t>
  </si>
  <si>
    <t>171201221</t>
  </si>
  <si>
    <t>Poplatek za uložení na skládce (skládkovné) zeminy a kamení kód odpadu 17 05 04</t>
  </si>
  <si>
    <t>2138788854</t>
  </si>
  <si>
    <t>32,5*2 'Přepočtené koeficientem množství</t>
  </si>
  <si>
    <t>22</t>
  </si>
  <si>
    <t>181351003</t>
  </si>
  <si>
    <t>Rozprostření ornice tl vrstvy do 200 mm pl do 100 m2 v rovině nebo ve svahu do 1:5 strojně</t>
  </si>
  <si>
    <t>-2047979400</t>
  </si>
  <si>
    <t>23</t>
  </si>
  <si>
    <t>10364101</t>
  </si>
  <si>
    <t>zemina pro terénní úpravy - ornice</t>
  </si>
  <si>
    <t>838594206</t>
  </si>
  <si>
    <t>10*0,2 'Přepočtené koeficientem množství</t>
  </si>
  <si>
    <t>24</t>
  </si>
  <si>
    <t>181411121</t>
  </si>
  <si>
    <t>Založení lučního trávníku výsevem pl do 1000 m2 v rovině a ve svahu do 1:5</t>
  </si>
  <si>
    <t>-1804446608</t>
  </si>
  <si>
    <t>25</t>
  </si>
  <si>
    <t>00572470</t>
  </si>
  <si>
    <t>osivo směs travní univerzál</t>
  </si>
  <si>
    <t>kg</t>
  </si>
  <si>
    <t>-969845495</t>
  </si>
  <si>
    <t>10*0,02 'Přepočtené koeficientem množství</t>
  </si>
  <si>
    <t>Zakládání</t>
  </si>
  <si>
    <t>26</t>
  </si>
  <si>
    <t>460791114</t>
  </si>
  <si>
    <t>Montáž trubek ochranných plastových uložených volně do rýhy tuhých D přes 90 do 110 mm</t>
  </si>
  <si>
    <t>751311329</t>
  </si>
  <si>
    <t>"dělená chránička na sdělovací vedení" 56</t>
  </si>
  <si>
    <t>"rezervní chránička" 56</t>
  </si>
  <si>
    <t>27</t>
  </si>
  <si>
    <t>34571098</t>
  </si>
  <si>
    <t>trubka elektroinstalační dělená (chránička) D 100/110mm, HDPE</t>
  </si>
  <si>
    <t>-771239956</t>
  </si>
  <si>
    <t>56*1,05 'Přepočtené koeficientem množství</t>
  </si>
  <si>
    <t>28</t>
  </si>
  <si>
    <t>34571355</t>
  </si>
  <si>
    <t>trubka elektroinstalační ohebná dvouplášťová korugovaná HDPE (chránička) D 93/110mm</t>
  </si>
  <si>
    <t>152426170</t>
  </si>
  <si>
    <t>Vodorovné konstrukce</t>
  </si>
  <si>
    <t>29</t>
  </si>
  <si>
    <t>451573111</t>
  </si>
  <si>
    <t>Lože pod potrubí otevřený výkop ze štěrkopísku</t>
  </si>
  <si>
    <t>-2102712666</t>
  </si>
  <si>
    <t>Komunikace pozemní</t>
  </si>
  <si>
    <t>30</t>
  </si>
  <si>
    <t>571908111</t>
  </si>
  <si>
    <t>Kryt vymývaným dekoračním kamenivem (kačírkem) tl 200 mm</t>
  </si>
  <si>
    <t>292942095</t>
  </si>
  <si>
    <t>31</t>
  </si>
  <si>
    <t>584121108</t>
  </si>
  <si>
    <t>Osazení silničních dílců z ŽB do lože z kameniva těženého tl 40 mm plochy do 15 m2</t>
  </si>
  <si>
    <t>649814271</t>
  </si>
  <si>
    <t>32</t>
  </si>
  <si>
    <t>59381136</t>
  </si>
  <si>
    <t>panel silniční 2,00x1,00x0,15m</t>
  </si>
  <si>
    <t>kus</t>
  </si>
  <si>
    <t>-1467158577</t>
  </si>
  <si>
    <t>33</t>
  </si>
  <si>
    <t>599141111</t>
  </si>
  <si>
    <t>Vyplnění spár mezi silničními dílci živičnou zálivkou</t>
  </si>
  <si>
    <t>-1878953468</t>
  </si>
  <si>
    <t>5.1</t>
  </si>
  <si>
    <t>Skladba A</t>
  </si>
  <si>
    <t>34</t>
  </si>
  <si>
    <t>564851111</t>
  </si>
  <si>
    <t>Podklad ze štěrkodrtě ŠD plochy přes 100 m2 tl 150 mm</t>
  </si>
  <si>
    <t>217393444</t>
  </si>
  <si>
    <t>Poznámka k položce:_x000D_
30 % navíc kvůli spádu pláně 3,00 % a pod obruby</t>
  </si>
  <si>
    <t>365*1,3 'Přepočtené koeficientem množství</t>
  </si>
  <si>
    <t>35</t>
  </si>
  <si>
    <t>596211113</t>
  </si>
  <si>
    <t>Kladení zámkové dlažby komunikací pro pěší ručně tl 60 mm skupiny A pl přes 300 m2</t>
  </si>
  <si>
    <t>-882100943</t>
  </si>
  <si>
    <t>36</t>
  </si>
  <si>
    <t>59245018</t>
  </si>
  <si>
    <t>dlažba skladebná betonová 200x100mm tl 60mm přírodní</t>
  </si>
  <si>
    <t>557001188</t>
  </si>
  <si>
    <t>Poznámka k položce:_x000D_
8 m2 přeskládání dlažby</t>
  </si>
  <si>
    <t>360-8</t>
  </si>
  <si>
    <t>37</t>
  </si>
  <si>
    <t>59245006</t>
  </si>
  <si>
    <t>dlažba pro nevidomé betonová 200x100mm tl 60mm barevná</t>
  </si>
  <si>
    <t>-654859512</t>
  </si>
  <si>
    <t>5.2</t>
  </si>
  <si>
    <t>Skladba B</t>
  </si>
  <si>
    <t>38</t>
  </si>
  <si>
    <t>564861111</t>
  </si>
  <si>
    <t>Podklad ze štěrkodrtě ŠD plochy přes 100 m2 tl 200 mm</t>
  </si>
  <si>
    <t>853379054</t>
  </si>
  <si>
    <t>Poznámka k položce:_x000D_
15 % navíc kvůli spádu pláně 3,00 % a pod obruby</t>
  </si>
  <si>
    <t>130*1,15 'Přepočtené koeficientem množství</t>
  </si>
  <si>
    <t>39</t>
  </si>
  <si>
    <t>596212212</t>
  </si>
  <si>
    <t>Kladení zámkové dlažby pozemních komunikací ručně tl 80 mm skupiny A pl přes 100 do 300 m2</t>
  </si>
  <si>
    <t>1101550219</t>
  </si>
  <si>
    <t>40</t>
  </si>
  <si>
    <t>59245020</t>
  </si>
  <si>
    <t>dlažba skladebná betonová 200x100mm tl 80mm přírodní</t>
  </si>
  <si>
    <t>824571926</t>
  </si>
  <si>
    <t>98*1,02 'Přepočtené koeficientem množství</t>
  </si>
  <si>
    <t>41</t>
  </si>
  <si>
    <t>59245226</t>
  </si>
  <si>
    <t>dlažba pro nevidomé betonová 200x100mm tl 80mm barevná</t>
  </si>
  <si>
    <t>-169233840</t>
  </si>
  <si>
    <t>32*1,02 'Přepočtené koeficientem množství</t>
  </si>
  <si>
    <t>5.3</t>
  </si>
  <si>
    <t>Skladba C</t>
  </si>
  <si>
    <t>42</t>
  </si>
  <si>
    <t>-1431593533</t>
  </si>
  <si>
    <t>43</t>
  </si>
  <si>
    <t>573111111</t>
  </si>
  <si>
    <t>Postřik živičný infiltrační s posypem z asfaltu množství 0,60 kg/m2</t>
  </si>
  <si>
    <t>236862197</t>
  </si>
  <si>
    <t>44</t>
  </si>
  <si>
    <t>565145121</t>
  </si>
  <si>
    <t>Asfaltový beton vrstva podkladní ACP 16 S tl 60 mm š přes 3 m z nemodifikovaného asfaltu</t>
  </si>
  <si>
    <t>-650863464</t>
  </si>
  <si>
    <t>45</t>
  </si>
  <si>
    <t>573211107</t>
  </si>
  <si>
    <t>Postřik živičný spojovací z asfaltu v množství 0,30 kg/m2</t>
  </si>
  <si>
    <t>-912600257</t>
  </si>
  <si>
    <t>46</t>
  </si>
  <si>
    <t>577134021</t>
  </si>
  <si>
    <t>Asfaltový beton vrstva obrusná ACO 11 tř. II tl 40 mm š do 1,5 m z nemodifikovaného asfaltu</t>
  </si>
  <si>
    <t>-105921426</t>
  </si>
  <si>
    <t>5.4</t>
  </si>
  <si>
    <t>Skladba D</t>
  </si>
  <si>
    <t>47</t>
  </si>
  <si>
    <t>757601072</t>
  </si>
  <si>
    <t>48</t>
  </si>
  <si>
    <t>564910511</t>
  </si>
  <si>
    <t>Podklad z R-materiálu plochy do 100 m2 tl 50 mm</t>
  </si>
  <si>
    <t>1016947429</t>
  </si>
  <si>
    <t>49</t>
  </si>
  <si>
    <t>577133101</t>
  </si>
  <si>
    <t>Asfaltový beton vrstva obrusná ACO 8 tl 40 mm š do 1,5 m z nemodifikovaného asfaltu</t>
  </si>
  <si>
    <t>-1990556660</t>
  </si>
  <si>
    <t>Trubní vedení</t>
  </si>
  <si>
    <t>50</t>
  </si>
  <si>
    <t>899102211</t>
  </si>
  <si>
    <t>Demontáž poklopů litinových nebo ocelových včetně rámů hmotnosti přes 50 do 100 kg</t>
  </si>
  <si>
    <t>-423304404</t>
  </si>
  <si>
    <t>51</t>
  </si>
  <si>
    <t>890411851</t>
  </si>
  <si>
    <t>Bourání šachet z prefabrikovaných skruží strojně obestavěného prostoru do 1,5 m3</t>
  </si>
  <si>
    <t>805246257</t>
  </si>
  <si>
    <t>52</t>
  </si>
  <si>
    <t>899202211</t>
  </si>
  <si>
    <t>Demontáž mříží litinových včetně rámů hmotnosti přes 50 do 100 kg</t>
  </si>
  <si>
    <t>-1896001253</t>
  </si>
  <si>
    <t>53</t>
  </si>
  <si>
    <t>899133211</t>
  </si>
  <si>
    <t>Výměna (výšková úprava) vtokové mříže uliční vpusti s použitím betonových vyrovnávacích prvků</t>
  </si>
  <si>
    <t>996028834</t>
  </si>
  <si>
    <t>54</t>
  </si>
  <si>
    <t>899132111</t>
  </si>
  <si>
    <t>Výměna (výšková úprava) poklopu kanalizačního samonivelačního s ošetřením podkladu hloubky do 25 cm</t>
  </si>
  <si>
    <t>-1519638867</t>
  </si>
  <si>
    <t>55</t>
  </si>
  <si>
    <t>899132213</t>
  </si>
  <si>
    <t>Výměna (výšková úprava) poklopu vodovodního samonivelačního nebo pevného hydrantového</t>
  </si>
  <si>
    <t>-2048306763</t>
  </si>
  <si>
    <t>8.1</t>
  </si>
  <si>
    <t>Uliční vpusť DN 450 50x50</t>
  </si>
  <si>
    <t>56</t>
  </si>
  <si>
    <t>871313121</t>
  </si>
  <si>
    <t>Montáž kanalizačního potrubí hladkého plnostěnného SN 8 z PVC-U DN 160</t>
  </si>
  <si>
    <t>-1164759405</t>
  </si>
  <si>
    <t>57</t>
  </si>
  <si>
    <t>28611164</t>
  </si>
  <si>
    <t>trubka kanalizační PVC-U plnostěnná jednovrstvá DN 160x1000mm SN8</t>
  </si>
  <si>
    <t>-2084822329</t>
  </si>
  <si>
    <t>4*1,03 'Přepočtené koeficientem množství</t>
  </si>
  <si>
    <t>58</t>
  </si>
  <si>
    <t>877310310</t>
  </si>
  <si>
    <t>Montáž kolen na kanalizačním potrubí z PP nebo tvrdého PVC-U trub hladkých plnostěnných DN 150</t>
  </si>
  <si>
    <t>-105543333</t>
  </si>
  <si>
    <t>59</t>
  </si>
  <si>
    <t>28611896</t>
  </si>
  <si>
    <t>koleno kanalizační PP KG SN10 160x67°</t>
  </si>
  <si>
    <t>1061628467</t>
  </si>
  <si>
    <t>60</t>
  </si>
  <si>
    <t>895941301</t>
  </si>
  <si>
    <t>Osazení vpusti uliční DN 450 z betonových dílců dno s výtokem</t>
  </si>
  <si>
    <t>-307989494</t>
  </si>
  <si>
    <t>61</t>
  </si>
  <si>
    <t>59223850</t>
  </si>
  <si>
    <t>dno pro uliční vpusť s výtokovým otvorem betonové 450x330x50mm</t>
  </si>
  <si>
    <t>-1225332839</t>
  </si>
  <si>
    <t>62</t>
  </si>
  <si>
    <t>895941323</t>
  </si>
  <si>
    <t>Osazení vpusti uliční DN 450 z betonových dílců skruž středová 570 mm</t>
  </si>
  <si>
    <t>-1942403811</t>
  </si>
  <si>
    <t>63</t>
  </si>
  <si>
    <t>59224488</t>
  </si>
  <si>
    <t>skruž betonová středová pro uliční vpusť 450x570x50mm</t>
  </si>
  <si>
    <t>712878503</t>
  </si>
  <si>
    <t>64</t>
  </si>
  <si>
    <t>895941331</t>
  </si>
  <si>
    <t>Osazení vpusti uliční DN 450 z betonových dílců skruž průběžná s výtokem</t>
  </si>
  <si>
    <t>1923051659</t>
  </si>
  <si>
    <t>65</t>
  </si>
  <si>
    <t>59224489</t>
  </si>
  <si>
    <t>skruž betonová s odtokem 150mm pro uliční vpusť 450x450x50mm</t>
  </si>
  <si>
    <t>25475732</t>
  </si>
  <si>
    <t>66</t>
  </si>
  <si>
    <t>895941313</t>
  </si>
  <si>
    <t>Osazení vpusti uliční DN 450 z betonových dílců skruž horní 295 mm</t>
  </si>
  <si>
    <t>-1910141893</t>
  </si>
  <si>
    <t>67</t>
  </si>
  <si>
    <t>59223857</t>
  </si>
  <si>
    <t>skruž betonová horní pro uliční vpusť 450x295x50mm</t>
  </si>
  <si>
    <t>714816625</t>
  </si>
  <si>
    <t>68</t>
  </si>
  <si>
    <t>899104112</t>
  </si>
  <si>
    <t>Osazení poklopů litinových, ocelových nebo železobetonových včetně rámů pro třídu zatížení D400, E600</t>
  </si>
  <si>
    <t>-121539861</t>
  </si>
  <si>
    <t>69</t>
  </si>
  <si>
    <t>59224481</t>
  </si>
  <si>
    <t>mříž vtoková s rámem pro uliční vpusť 500x500, zatížení 40 tun</t>
  </si>
  <si>
    <t>-1545039615</t>
  </si>
  <si>
    <t>70</t>
  </si>
  <si>
    <t>28661789</t>
  </si>
  <si>
    <t>koš kalový ocelový pro silniční vpusť 425mm vč. madla</t>
  </si>
  <si>
    <t>-1412090262</t>
  </si>
  <si>
    <t>71</t>
  </si>
  <si>
    <t>59224483</t>
  </si>
  <si>
    <t>vpusť uliční DN 450 vyrovnávací prstenec pro rám 300x500mm</t>
  </si>
  <si>
    <t>926928863</t>
  </si>
  <si>
    <t>72</t>
  </si>
  <si>
    <t>899722111</t>
  </si>
  <si>
    <t>Krytí potrubí z plastů výstražnou fólií z PVC do 20 cm</t>
  </si>
  <si>
    <t>-1594643672</t>
  </si>
  <si>
    <t>Ostatní konstrukce a práce, bourání</t>
  </si>
  <si>
    <t>73</t>
  </si>
  <si>
    <t>916131213</t>
  </si>
  <si>
    <t>Osazení silničního obrubníku betonového stojatého s boční opěrou do lože z betonu prostého</t>
  </si>
  <si>
    <t>1490000067</t>
  </si>
  <si>
    <t>74</t>
  </si>
  <si>
    <t>59217031</t>
  </si>
  <si>
    <t>obrubník silniční betonový 1000x150x250mm</t>
  </si>
  <si>
    <t>-1477573289</t>
  </si>
  <si>
    <t>75</t>
  </si>
  <si>
    <t>59217035</t>
  </si>
  <si>
    <t>obrubník betonový obloukový vnější 780x150x250mm</t>
  </si>
  <si>
    <t>1671739311</t>
  </si>
  <si>
    <t>Poznámka k položce:_x000D_
R 0,5</t>
  </si>
  <si>
    <t>76</t>
  </si>
  <si>
    <t>59217026</t>
  </si>
  <si>
    <t>obrubník silniční betonový 500x150x250mm</t>
  </si>
  <si>
    <t>-1507890363</t>
  </si>
  <si>
    <t>77</t>
  </si>
  <si>
    <t>59217029</t>
  </si>
  <si>
    <t>obrubník silniční betonový nájezdový 1000x150x150mm</t>
  </si>
  <si>
    <t>405142668</t>
  </si>
  <si>
    <t>78</t>
  </si>
  <si>
    <t>59217030</t>
  </si>
  <si>
    <t>obrubník silniční betonový přechodový 1000x150x150-250mm</t>
  </si>
  <si>
    <t>-23624334</t>
  </si>
  <si>
    <t>"pravý" 14</t>
  </si>
  <si>
    <t>"levý" 13</t>
  </si>
  <si>
    <t>79</t>
  </si>
  <si>
    <t>916132112</t>
  </si>
  <si>
    <t>Osazení obruby z betonové přídlažby bez boční opěry do lože z betonu prostého</t>
  </si>
  <si>
    <t>1993185810</t>
  </si>
  <si>
    <t>80</t>
  </si>
  <si>
    <t>59218001</t>
  </si>
  <si>
    <t>krajník betonový silniční 500x250x80mm</t>
  </si>
  <si>
    <t>506688891</t>
  </si>
  <si>
    <t>260*1,02 'Přepočtené koeficientem množství</t>
  </si>
  <si>
    <t>81</t>
  </si>
  <si>
    <t>916131113</t>
  </si>
  <si>
    <t>Osazení silničního obrubníku betonového ležatého s boční opěrou do lože z betonu prostého</t>
  </si>
  <si>
    <t>309983597</t>
  </si>
  <si>
    <t>82</t>
  </si>
  <si>
    <t>59217057</t>
  </si>
  <si>
    <t>obrubník betonový pro kruhový objezd přímý 200x600x300mm</t>
  </si>
  <si>
    <t>12810838</t>
  </si>
  <si>
    <t>7*1,02 'Přepočtené koeficientem množství</t>
  </si>
  <si>
    <t>83</t>
  </si>
  <si>
    <t>59217056</t>
  </si>
  <si>
    <t>obrubník betonový pro kruhový objezd přechodový R0,5 200x600x300mm</t>
  </si>
  <si>
    <t>1913657808</t>
  </si>
  <si>
    <t>2,4*1,02 'Přepočtené koeficientem množství</t>
  </si>
  <si>
    <t>84</t>
  </si>
  <si>
    <t>916231213</t>
  </si>
  <si>
    <t>Osazení chodníkového obrubníku betonového stojatého s boční opěrou do lože z betonu prostého</t>
  </si>
  <si>
    <t>1969272996</t>
  </si>
  <si>
    <t>85</t>
  </si>
  <si>
    <t>59217016</t>
  </si>
  <si>
    <t>obrubník betonový chodníkový 1000x80x250mm</t>
  </si>
  <si>
    <t>646657071</t>
  </si>
  <si>
    <t>86</t>
  </si>
  <si>
    <t>59217036</t>
  </si>
  <si>
    <t>obrubník parkový betonový 500x80x250mm přírodní</t>
  </si>
  <si>
    <t>1765341133</t>
  </si>
  <si>
    <t>87</t>
  </si>
  <si>
    <t>59217048</t>
  </si>
  <si>
    <t>obrubník parkový obloukový betonový R 0,5-1m 80x250 přírodní</t>
  </si>
  <si>
    <t>-1314768628</t>
  </si>
  <si>
    <t>"R 0,5" 18</t>
  </si>
  <si>
    <t>"R 1" 2</t>
  </si>
  <si>
    <t>88</t>
  </si>
  <si>
    <t>919735112</t>
  </si>
  <si>
    <t>Řezání stávajícího živičného krytu hl přes 50 do 100 mm</t>
  </si>
  <si>
    <t>559896526</t>
  </si>
  <si>
    <t>89</t>
  </si>
  <si>
    <t>919735113</t>
  </si>
  <si>
    <t>Řezání stávajícího živičného krytu hl přes 100 do 150 mm</t>
  </si>
  <si>
    <t>-350507845</t>
  </si>
  <si>
    <t>90</t>
  </si>
  <si>
    <t>919732211</t>
  </si>
  <si>
    <t>Styčná spára napojení nového živičného povrchu na stávající za tepla š 15 mm hl 25 mm s prořezáním</t>
  </si>
  <si>
    <t>325079774</t>
  </si>
  <si>
    <t>997</t>
  </si>
  <si>
    <t>Přesun sutě</t>
  </si>
  <si>
    <t>91</t>
  </si>
  <si>
    <t>997221561</t>
  </si>
  <si>
    <t>Vodorovná doprava suti z kusových materiálů do 1 km</t>
  </si>
  <si>
    <t>1431609894</t>
  </si>
  <si>
    <t>92</t>
  </si>
  <si>
    <t>997221569</t>
  </si>
  <si>
    <t>Příplatek ZKD 1 km u vodorovné dopravy suti z kusových materiálů</t>
  </si>
  <si>
    <t>1465806052</t>
  </si>
  <si>
    <t>464,163*15 'Přepočtené koeficientem množství</t>
  </si>
  <si>
    <t>93</t>
  </si>
  <si>
    <t>997221861</t>
  </si>
  <si>
    <t>Poplatek za uložení na recyklační skládce (skládkovné) stavebního odpadu z prostého betonu pod kódem 17 01 01</t>
  </si>
  <si>
    <t>1307511989</t>
  </si>
  <si>
    <t>0,8+5+20+0,28+5,76</t>
  </si>
  <si>
    <t>94</t>
  </si>
  <si>
    <t>997221873</t>
  </si>
  <si>
    <t>Poplatek za uložení na recyklační skládce (skládkovné) stavebního odpadu zeminy a kamení zatříděného do Katalogu odpadů pod kódem 17 05 04</t>
  </si>
  <si>
    <t>1854123971</t>
  </si>
  <si>
    <t>15,95+277,64</t>
  </si>
  <si>
    <t>95</t>
  </si>
  <si>
    <t>997221875</t>
  </si>
  <si>
    <t>Poplatek za uložení na recyklační skládce (skládkovné) stavebního odpadu asfaltového bez obsahu dehtu zatříděného do Katalogu odpadů pod kódem 17 03 02</t>
  </si>
  <si>
    <t>-1485370042</t>
  </si>
  <si>
    <t>5,39+123,2</t>
  </si>
  <si>
    <t>998</t>
  </si>
  <si>
    <t>Přesun hmot</t>
  </si>
  <si>
    <t>96</t>
  </si>
  <si>
    <t>998223011</t>
  </si>
  <si>
    <t>Přesun hmot pro pozemní komunikace s krytem dlážděným</t>
  </si>
  <si>
    <t>-1916226161</t>
  </si>
  <si>
    <t>SO 401 - Veřejné osvětlení</t>
  </si>
  <si>
    <t>05124166</t>
  </si>
  <si>
    <t>Bc. Pavel Pruský</t>
  </si>
  <si>
    <t>CZ7711201927</t>
  </si>
  <si>
    <t>HSV - HSV</t>
  </si>
  <si>
    <t xml:space="preserve">    01 - Dodávky zařízení</t>
  </si>
  <si>
    <t xml:space="preserve">    02 - Materiál elektromontážní</t>
  </si>
  <si>
    <t xml:space="preserve">    03 - Materiál zemní + stavební</t>
  </si>
  <si>
    <t xml:space="preserve">    04 - Elektromontáže</t>
  </si>
  <si>
    <t xml:space="preserve">    05 - Demontáže</t>
  </si>
  <si>
    <t xml:space="preserve">    06 - Zemní práce</t>
  </si>
  <si>
    <t xml:space="preserve">    07 - Ostatní náklady</t>
  </si>
  <si>
    <t>01</t>
  </si>
  <si>
    <t>Dodávky zařízení</t>
  </si>
  <si>
    <t>000530414</t>
  </si>
  <si>
    <t>Svítidlo pro osvětlení přechodu pro chodce LED 45W / 6777lm / 4000K / přechod.optika IP66/IK10, CLO, přep.ochrana</t>
  </si>
  <si>
    <t>ks</t>
  </si>
  <si>
    <t>1998591031</t>
  </si>
  <si>
    <t>000565255</t>
  </si>
  <si>
    <t>stožár osvětlovací přechodový 3-stup. 133/108/89 žárZn</t>
  </si>
  <si>
    <t>853676269</t>
  </si>
  <si>
    <t>000574483</t>
  </si>
  <si>
    <t>výložník osvětlovací přechodový 2000/89 (vyložení/středění) žárZn</t>
  </si>
  <si>
    <t>-67629871</t>
  </si>
  <si>
    <t>000574410</t>
  </si>
  <si>
    <t>výložník osvětlovací rovný 500/89 (vyložení/středění) žárZn</t>
  </si>
  <si>
    <t>1919389103</t>
  </si>
  <si>
    <t>02</t>
  </si>
  <si>
    <t>Materiál elektromontážní</t>
  </si>
  <si>
    <t>10.212.18.1</t>
  </si>
  <si>
    <t>Ochranná plastová manžeta na prům.133mm</t>
  </si>
  <si>
    <t>KS</t>
  </si>
  <si>
    <t>-813697630</t>
  </si>
  <si>
    <t>10.077.23</t>
  </si>
  <si>
    <t>Stožárová výzbroj 2xkabely do 10mm2, TNC, pojistky E14</t>
  </si>
  <si>
    <t>-1445031293</t>
  </si>
  <si>
    <t>ELPOVA058</t>
  </si>
  <si>
    <t>Pojistka E14/6A</t>
  </si>
  <si>
    <t>-1528050132</t>
  </si>
  <si>
    <t>10.228.21</t>
  </si>
  <si>
    <t>Stožárová výzbroj 3xkabely do 10mm2, TNC, pojistky E14</t>
  </si>
  <si>
    <t>975925330</t>
  </si>
  <si>
    <t>1756278424</t>
  </si>
  <si>
    <t>000101209.1</t>
  </si>
  <si>
    <t>kabel CYKY-J 4x10</t>
  </si>
  <si>
    <t>-116443870</t>
  </si>
  <si>
    <t>000101105.1</t>
  </si>
  <si>
    <t>kabel CYKY-J 3x1,5</t>
  </si>
  <si>
    <t>-1774139850</t>
  </si>
  <si>
    <t>000321500.1</t>
  </si>
  <si>
    <t>Plastová zemní trubka prům.40mm</t>
  </si>
  <si>
    <t>1931870601</t>
  </si>
  <si>
    <t>000295011.1</t>
  </si>
  <si>
    <t>vedení FeZn pr.10mm(0,63kg/m)</t>
  </si>
  <si>
    <t>1810666000</t>
  </si>
  <si>
    <t>000295073.2</t>
  </si>
  <si>
    <t>svorka drátu Rd10/10 zemnící 2šrouby FeZn</t>
  </si>
  <si>
    <t>-735539863</t>
  </si>
  <si>
    <t>000295772.2</t>
  </si>
  <si>
    <t>svorka připojovací SP 1šroub nerez</t>
  </si>
  <si>
    <t>1585368256</t>
  </si>
  <si>
    <t>03</t>
  </si>
  <si>
    <t>Materiál zemní + stavební</t>
  </si>
  <si>
    <t>000046221</t>
  </si>
  <si>
    <t>asfalt 80</t>
  </si>
  <si>
    <t>155394274</t>
  </si>
  <si>
    <t>000046134.2</t>
  </si>
  <si>
    <t>beton B13,5</t>
  </si>
  <si>
    <t>-2142329799</t>
  </si>
  <si>
    <t>000046453</t>
  </si>
  <si>
    <t>stožárové pouzdro plast SP315/1000</t>
  </si>
  <si>
    <t>1250948164</t>
  </si>
  <si>
    <t>000046114.5</t>
  </si>
  <si>
    <t>písek kopaný 0-2mm</t>
  </si>
  <si>
    <t>592955001</t>
  </si>
  <si>
    <t>000046383.4</t>
  </si>
  <si>
    <t>výstražná fólie šířka 0,34m</t>
  </si>
  <si>
    <t>-953725271</t>
  </si>
  <si>
    <t>000046114.1</t>
  </si>
  <si>
    <t>-1283950277</t>
  </si>
  <si>
    <t>000046383.2</t>
  </si>
  <si>
    <t>-491263477</t>
  </si>
  <si>
    <t>717883266</t>
  </si>
  <si>
    <t>000046383.5</t>
  </si>
  <si>
    <t>2009586679</t>
  </si>
  <si>
    <t>000046161</t>
  </si>
  <si>
    <t>kabelový žlab TK1(0,1/0,1/1m)</t>
  </si>
  <si>
    <t>-1089039529</t>
  </si>
  <si>
    <t>000046164</t>
  </si>
  <si>
    <t>krycí deska KD1(50/17/3,5cm)</t>
  </si>
  <si>
    <t>-2013701407</t>
  </si>
  <si>
    <t>04</t>
  </si>
  <si>
    <t>Elektromontáže</t>
  </si>
  <si>
    <t>210202103.2</t>
  </si>
  <si>
    <t>svítidlo LED venkovní na výložník</t>
  </si>
  <si>
    <t>-1590183697</t>
  </si>
  <si>
    <t>210204011.2</t>
  </si>
  <si>
    <t>stožár osvětlovací ocelový do 12m</t>
  </si>
  <si>
    <t>1307605545</t>
  </si>
  <si>
    <t>210204103.2</t>
  </si>
  <si>
    <t>výložník na stožár 1-ramenný do 35kg</t>
  </si>
  <si>
    <t>1337390920</t>
  </si>
  <si>
    <t>1106914933</t>
  </si>
  <si>
    <t>210204201.4</t>
  </si>
  <si>
    <t>elektrovýzbroj stožárů pro 1 okruh</t>
  </si>
  <si>
    <t>367569416</t>
  </si>
  <si>
    <t>1282669840</t>
  </si>
  <si>
    <t>210100101.6</t>
  </si>
  <si>
    <t>ukončení na svorkovnici vodič do 2,5mm2</t>
  </si>
  <si>
    <t>749204095</t>
  </si>
  <si>
    <t>210100101.7</t>
  </si>
  <si>
    <t>ukončení na svorkovnici vodič do 10mm2</t>
  </si>
  <si>
    <t>577775050</t>
  </si>
  <si>
    <t>210810013.1</t>
  </si>
  <si>
    <t>kabel(-CYKY) volně ulož.do 5x10/12x4/19x2,5/24x1,5</t>
  </si>
  <si>
    <t>689117044</t>
  </si>
  <si>
    <t>210810008.2</t>
  </si>
  <si>
    <t>kabel(-CYKY) volně uložený do 3x6/4x4/7x2,5</t>
  </si>
  <si>
    <t>-651214916</t>
  </si>
  <si>
    <t>210010123.2</t>
  </si>
  <si>
    <t>trubka plast volně uložená do pr.50mm</t>
  </si>
  <si>
    <t>1365393552</t>
  </si>
  <si>
    <t>210220022.2</t>
  </si>
  <si>
    <t>uzemňov.vedení v zemi úplná mtž FeZn pr.8-10mm</t>
  </si>
  <si>
    <t>736930016</t>
  </si>
  <si>
    <t>210220441.2</t>
  </si>
  <si>
    <t>ochrana zemní svorky asfaltovým nátěrem</t>
  </si>
  <si>
    <t>285034778</t>
  </si>
  <si>
    <t>210220301.3</t>
  </si>
  <si>
    <t>svorka hromosvodová do 2 šroubů</t>
  </si>
  <si>
    <t>-612195241</t>
  </si>
  <si>
    <t>05</t>
  </si>
  <si>
    <t>Demontáže</t>
  </si>
  <si>
    <t>210100101.8</t>
  </si>
  <si>
    <t>ukončení na svorkovnici vodič do 16mm2       /dmtž</t>
  </si>
  <si>
    <t>-347787059</t>
  </si>
  <si>
    <t>210204201.5</t>
  </si>
  <si>
    <t>elektrovýzbroj stožárů pro 1 okruh           /dmtž</t>
  </si>
  <si>
    <t>-1872005960</t>
  </si>
  <si>
    <t>06</t>
  </si>
  <si>
    <t>460100003.1</t>
  </si>
  <si>
    <t>pouzdrový základ VO mimo trasu kabelu pr.0,3/1,5m</t>
  </si>
  <si>
    <t>-868926670</t>
  </si>
  <si>
    <t>460050703.1</t>
  </si>
  <si>
    <t>výkop jámy do 2m3 pro stožár VO ruční tz.3/ko1.0</t>
  </si>
  <si>
    <t>1523831248</t>
  </si>
  <si>
    <t>460600001.6</t>
  </si>
  <si>
    <t>odvoz zeminy do 10km vč.poplatku za skládku</t>
  </si>
  <si>
    <t>1669396495</t>
  </si>
  <si>
    <t>460200143</t>
  </si>
  <si>
    <t>výkop kabel.rýhy šířka 35/hloubka 60cm tz.3/ko1.0</t>
  </si>
  <si>
    <t>-916273090</t>
  </si>
  <si>
    <t>460420022.3</t>
  </si>
  <si>
    <t>kabelové lože 2x10cm kopaný písek šířka do 65cm</t>
  </si>
  <si>
    <t>839026899</t>
  </si>
  <si>
    <t>460490012.3</t>
  </si>
  <si>
    <t>výstražná fólie šířka nad 30cm</t>
  </si>
  <si>
    <t>-1861127442</t>
  </si>
  <si>
    <t>460560143</t>
  </si>
  <si>
    <t>zához kabelové rýhy šířka 35/hloubka 60cm tz.3</t>
  </si>
  <si>
    <t>-367636833</t>
  </si>
  <si>
    <t>460600001.7</t>
  </si>
  <si>
    <t>-1062219856</t>
  </si>
  <si>
    <t>460620013.3</t>
  </si>
  <si>
    <t>provizorní úprava terénu třída zeminy 3</t>
  </si>
  <si>
    <t>-538382330</t>
  </si>
  <si>
    <t>460200163.1</t>
  </si>
  <si>
    <t>výkop kabel.rýhy šířka 35/hloubka 80cm tz.3/ko1.0</t>
  </si>
  <si>
    <t>-1447260442</t>
  </si>
  <si>
    <t>-133511001</t>
  </si>
  <si>
    <t>-1677715026</t>
  </si>
  <si>
    <t>460560163.1</t>
  </si>
  <si>
    <t>zához kabelové rýhy šířka 35/hloubka 80cm tz.3</t>
  </si>
  <si>
    <t>777990270</t>
  </si>
  <si>
    <t>-1164925420</t>
  </si>
  <si>
    <t>460620013.4</t>
  </si>
  <si>
    <t>1415076587</t>
  </si>
  <si>
    <t>2004387562</t>
  </si>
  <si>
    <t>460030034</t>
  </si>
  <si>
    <t>vytrhání zámkové dlažby v písku</t>
  </si>
  <si>
    <t>-1514285154</t>
  </si>
  <si>
    <t>1811196848</t>
  </si>
  <si>
    <t>796421218</t>
  </si>
  <si>
    <t>-1521002844</t>
  </si>
  <si>
    <t>460600001.8</t>
  </si>
  <si>
    <t>-480517636</t>
  </si>
  <si>
    <t>460650054.1</t>
  </si>
  <si>
    <t>dlažba betonová zámková pokládka bez materiálu</t>
  </si>
  <si>
    <t>-411282270</t>
  </si>
  <si>
    <t>460510201</t>
  </si>
  <si>
    <t>kabelový žlab betonový TK1 úplné osazení</t>
  </si>
  <si>
    <t>-1270500374</t>
  </si>
  <si>
    <t>07</t>
  </si>
  <si>
    <t>Ostatní náklady</t>
  </si>
  <si>
    <t>219990011.1</t>
  </si>
  <si>
    <t>DMTŽ stáv.základ stož.VO a jeho oprava po zatažení nového kabelu vč.materiálu</t>
  </si>
  <si>
    <t>kpl</t>
  </si>
  <si>
    <t>474495143</t>
  </si>
  <si>
    <t>0701</t>
  </si>
  <si>
    <t>kompletační činnost</t>
  </si>
  <si>
    <t>-2058087570</t>
  </si>
  <si>
    <t>0702</t>
  </si>
  <si>
    <t>revize</t>
  </si>
  <si>
    <t>469870144</t>
  </si>
  <si>
    <t>0703</t>
  </si>
  <si>
    <t>doprava dodávek</t>
  </si>
  <si>
    <t>818954117</t>
  </si>
  <si>
    <t>0704</t>
  </si>
  <si>
    <t>přesun dodávek</t>
  </si>
  <si>
    <t>1596863191</t>
  </si>
  <si>
    <t>0705</t>
  </si>
  <si>
    <t>prořez</t>
  </si>
  <si>
    <t>-1862144101</t>
  </si>
  <si>
    <t>0706</t>
  </si>
  <si>
    <t>materiál podružný</t>
  </si>
  <si>
    <t>2035245642</t>
  </si>
  <si>
    <t>0707</t>
  </si>
  <si>
    <t>PPV pro elektromontáže</t>
  </si>
  <si>
    <t>-1482110107</t>
  </si>
  <si>
    <t>0708</t>
  </si>
  <si>
    <t>PPV pro zemní práce</t>
  </si>
  <si>
    <t>-1979213822</t>
  </si>
  <si>
    <t>0709</t>
  </si>
  <si>
    <t>geodetické vytýčení po realizaci</t>
  </si>
  <si>
    <t>1702659904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</si>
  <si>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</si>
  <si>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</si>
  <si>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</si>
  <si>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</si>
  <si>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</si>
  <si>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</si>
  <si>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010001000</t>
  </si>
  <si>
    <t>…</t>
  </si>
  <si>
    <t>CS ÚRS 2024 01</t>
  </si>
  <si>
    <t>1024</t>
  </si>
  <si>
    <t>-1279139451</t>
  </si>
  <si>
    <t>Poznámka k položce:_x000D_
Průzkumné práce - vytyčení inženýrských sítí_x000D_
Geodetické práce - vytyčení stavby, zaměření skutečného provedení_x000D_
Projektové práce - projektová dokumentace RDS, projektová dokumentace DSPS</t>
  </si>
  <si>
    <t>VRN3</t>
  </si>
  <si>
    <t>Zařízení staveniště</t>
  </si>
  <si>
    <t>030001000</t>
  </si>
  <si>
    <t>1078437392</t>
  </si>
  <si>
    <t>Poznámka k položce:_x000D_
skládka materiálů, oplocení staveniště, zázemí, DIO, atd.</t>
  </si>
  <si>
    <t>VRN4</t>
  </si>
  <si>
    <t>Inženýrská činnost</t>
  </si>
  <si>
    <t>040001000</t>
  </si>
  <si>
    <t>-779142811</t>
  </si>
  <si>
    <t>Poznámka k položce:_x000D_
zkoušky únosnosti pláně a jednotlivých vrstev</t>
  </si>
  <si>
    <t>SOUPIS PRACÍ
S VÝKAZEM VÝMĚR</t>
  </si>
  <si>
    <t>Chodník z ulice Masarykova přes ulici Zahradní 
do ulice Loketská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</si>
</sst>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48"/>
      <color rgb="FFDA993E"/>
      <name val="Calibri"/>
      <family val="2"/>
      <charset val="238"/>
      <scheme val="minor"/>
    </font>
    <font>
      <sz val="26"/>
      <color theme="1"/>
      <name val="Calibri"/>
      <family val="2"/>
      <charset val="238"/>
      <scheme val="minor"/>
    </font>
    <font>
      <sz val="36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1" fillId="4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4" borderId="0" xfId="0" applyFont="1" applyFill="1" applyAlignment="1">
      <alignment horizontal="left" vertical="center"/>
    </xf>
    <xf numFmtId="0" fontId="21" fillId="4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4" borderId="16" xfId="0" applyFont="1" applyFill="1" applyBorder="1" applyAlignment="1">
      <alignment horizontal="center"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1" fillId="0" borderId="22" xfId="0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center" vertical="center" wrapText="1"/>
    </xf>
    <xf numFmtId="167" fontId="21" fillId="0" borderId="22" xfId="0" applyNumberFormat="1" applyFont="1" applyBorder="1" applyAlignment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4" borderId="6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left" vertical="center"/>
    </xf>
    <xf numFmtId="0" fontId="21" fillId="4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right" vertical="center"/>
    </xf>
    <xf numFmtId="0" fontId="21" fillId="4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0" fillId="0" borderId="0" xfId="0" applyFont="1" applyAlignment="1">
      <alignment horizontal="center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44450</xdr:colOff>
      <xdr:row>3</xdr:row>
      <xdr:rowOff>0</xdr:rowOff>
    </xdr:from>
    <xdr:to>
      <xdr:col>40</xdr:col>
      <xdr:colOff>368300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179705</xdr:colOff>
      <xdr:row>81</xdr:row>
      <xdr:rowOff>0</xdr:rowOff>
    </xdr:from>
    <xdr:to>
      <xdr:col>41</xdr:col>
      <xdr:colOff>177800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116</xdr:row>
      <xdr:rowOff>0</xdr:rowOff>
    </xdr:from>
    <xdr:to>
      <xdr:col>9</xdr:col>
      <xdr:colOff>1216660</xdr:colOff>
      <xdr:row>120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110</xdr:row>
      <xdr:rowOff>0</xdr:rowOff>
    </xdr:from>
    <xdr:to>
      <xdr:col>9</xdr:col>
      <xdr:colOff>1216660</xdr:colOff>
      <xdr:row>114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328930</xdr:colOff>
      <xdr:row>3</xdr:row>
      <xdr:rowOff>0</xdr:rowOff>
    </xdr:from>
    <xdr:to>
      <xdr:col>9</xdr:col>
      <xdr:colOff>1216660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81</xdr:row>
      <xdr:rowOff>0</xdr:rowOff>
    </xdr:from>
    <xdr:to>
      <xdr:col>9</xdr:col>
      <xdr:colOff>1216660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328930</xdr:colOff>
      <xdr:row>106</xdr:row>
      <xdr:rowOff>0</xdr:rowOff>
    </xdr:from>
    <xdr:to>
      <xdr:col>9</xdr:col>
      <xdr:colOff>1216660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C9F4A-FC4F-4276-9B7B-DAF562DC0F57}">
  <dimension ref="A10:M72"/>
  <sheetViews>
    <sheetView tabSelected="1" topLeftCell="A7" zoomScaleNormal="100" zoomScalePageLayoutView="85" workbookViewId="0">
      <selection activeCell="A40" sqref="A40:M70"/>
    </sheetView>
  </sheetViews>
  <sheetFormatPr defaultColWidth="9.33203125" defaultRowHeight="11.25"/>
  <cols>
    <col min="1" max="1" width="14" customWidth="1"/>
    <col min="13" max="13" width="16.6640625" customWidth="1"/>
  </cols>
  <sheetData>
    <row r="10" spans="1:13">
      <c r="A10" s="220" t="s">
        <v>824</v>
      </c>
      <c r="B10" s="220"/>
      <c r="C10" s="220"/>
      <c r="D10" s="220"/>
      <c r="E10" s="220"/>
      <c r="F10" s="220"/>
      <c r="G10" s="220"/>
      <c r="H10" s="220"/>
      <c r="I10" s="220"/>
      <c r="J10" s="220"/>
      <c r="K10" s="220"/>
      <c r="L10" s="220"/>
      <c r="M10" s="220"/>
    </row>
    <row r="11" spans="1:13" ht="11.25" customHeight="1">
      <c r="A11" s="220"/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</row>
    <row r="12" spans="1:13" ht="11.25" customHeight="1">
      <c r="A12" s="220"/>
      <c r="B12" s="220"/>
      <c r="C12" s="220"/>
      <c r="D12" s="220"/>
      <c r="E12" s="220"/>
      <c r="F12" s="220"/>
      <c r="G12" s="220"/>
      <c r="H12" s="220"/>
      <c r="I12" s="220"/>
      <c r="J12" s="220"/>
      <c r="K12" s="220"/>
      <c r="L12" s="220"/>
      <c r="M12" s="220"/>
    </row>
    <row r="13" spans="1:13" ht="11.25" customHeight="1">
      <c r="A13" s="220"/>
      <c r="B13" s="220"/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</row>
    <row r="14" spans="1:13" ht="11.25" customHeight="1">
      <c r="A14" s="220"/>
      <c r="B14" s="220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</row>
    <row r="15" spans="1:13" ht="11.25" customHeight="1">
      <c r="A15" s="220"/>
      <c r="B15" s="220"/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</row>
    <row r="16" spans="1:13" ht="11.25" customHeight="1">
      <c r="A16" s="220"/>
      <c r="B16" s="220"/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</row>
    <row r="17" spans="1:13" ht="11.25" customHeight="1">
      <c r="A17" s="220"/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</row>
    <row r="18" spans="1:13" ht="11.25" customHeight="1">
      <c r="A18" s="220"/>
      <c r="B18" s="220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</row>
    <row r="19" spans="1:13" ht="11.25" customHeight="1">
      <c r="A19" s="220"/>
      <c r="B19" s="220"/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</row>
    <row r="20" spans="1:13" ht="11.25" customHeight="1">
      <c r="A20" s="220"/>
      <c r="B20" s="220"/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</row>
    <row r="21" spans="1:13" ht="11.25" customHeight="1">
      <c r="A21" s="220"/>
      <c r="B21" s="220"/>
      <c r="C21" s="220"/>
      <c r="D21" s="220"/>
      <c r="E21" s="220"/>
      <c r="F21" s="220"/>
      <c r="G21" s="220"/>
      <c r="H21" s="220"/>
      <c r="I21" s="220"/>
      <c r="J21" s="220"/>
      <c r="K21" s="220"/>
      <c r="L21" s="220"/>
      <c r="M21" s="220"/>
    </row>
    <row r="22" spans="1:13" ht="11.25" customHeight="1">
      <c r="A22" s="220"/>
      <c r="B22" s="220"/>
      <c r="C22" s="220"/>
      <c r="D22" s="220"/>
      <c r="E22" s="220"/>
      <c r="F22" s="220"/>
      <c r="G22" s="220"/>
      <c r="H22" s="220"/>
      <c r="I22" s="220"/>
      <c r="J22" s="220"/>
      <c r="K22" s="220"/>
      <c r="L22" s="220"/>
      <c r="M22" s="220"/>
    </row>
    <row r="23" spans="1:13" ht="11.25" customHeight="1">
      <c r="A23" s="220"/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</row>
    <row r="24" spans="1:13" ht="11.25" customHeight="1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</row>
    <row r="25" spans="1:13" ht="11.25" customHeight="1">
      <c r="A25" s="220"/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</row>
    <row r="26" spans="1:13" ht="11.25" customHeight="1">
      <c r="A26" s="220"/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</row>
    <row r="27" spans="1:13" ht="11.25" customHeight="1">
      <c r="A27" s="220"/>
      <c r="B27" s="220"/>
      <c r="C27" s="220"/>
      <c r="D27" s="220"/>
      <c r="E27" s="220"/>
      <c r="F27" s="220"/>
      <c r="G27" s="220"/>
      <c r="H27" s="220"/>
      <c r="I27" s="220"/>
      <c r="J27" s="220"/>
      <c r="K27" s="220"/>
      <c r="L27" s="220"/>
      <c r="M27" s="220"/>
    </row>
    <row r="28" spans="1:13" ht="11.25" customHeight="1">
      <c r="A28" s="220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</row>
    <row r="29" spans="1:13" ht="11.25" customHeight="1">
      <c r="A29" s="220"/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</row>
    <row r="30" spans="1:13" ht="11.25" customHeight="1">
      <c r="A30" s="220"/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</row>
    <row r="31" spans="1:13" ht="11.25" customHeight="1">
      <c r="A31" s="220"/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</row>
    <row r="32" spans="1:13" ht="11.25" customHeight="1">
      <c r="A32" s="220"/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</row>
    <row r="33" spans="1:13" ht="11.25" customHeight="1">
      <c r="A33" s="220"/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</row>
    <row r="34" spans="1:13" ht="11.25" customHeight="1">
      <c r="A34" s="220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</row>
    <row r="35" spans="1:13" ht="11.25" customHeight="1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220"/>
      <c r="L35" s="220"/>
      <c r="M35" s="220"/>
    </row>
    <row r="36" spans="1:13" ht="11.25" customHeight="1">
      <c r="A36" s="220"/>
      <c r="B36" s="220"/>
      <c r="C36" s="220"/>
      <c r="D36" s="220"/>
      <c r="E36" s="220"/>
      <c r="F36" s="220"/>
      <c r="G36" s="220"/>
      <c r="H36" s="220"/>
      <c r="I36" s="220"/>
      <c r="J36" s="220"/>
      <c r="K36" s="220"/>
      <c r="L36" s="220"/>
      <c r="M36" s="220"/>
    </row>
    <row r="37" spans="1:13" ht="11.25" customHeight="1">
      <c r="A37" s="220"/>
      <c r="B37" s="220"/>
      <c r="C37" s="220"/>
      <c r="D37" s="220"/>
      <c r="E37" s="220"/>
      <c r="F37" s="220"/>
      <c r="G37" s="220"/>
      <c r="H37" s="220"/>
      <c r="I37" s="220"/>
      <c r="J37" s="220"/>
      <c r="K37" s="220"/>
      <c r="L37" s="220"/>
      <c r="M37" s="220"/>
    </row>
    <row r="38" spans="1:13" ht="11.25" customHeight="1">
      <c r="A38" s="220"/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</row>
    <row r="39" spans="1:13" ht="11.25" customHeight="1">
      <c r="A39" s="220"/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</row>
    <row r="40" spans="1:13" ht="11.25" customHeight="1">
      <c r="A40" s="221" t="s">
        <v>825</v>
      </c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</row>
    <row r="41" spans="1:13" ht="11.25" customHeight="1">
      <c r="A41" s="221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</row>
    <row r="42" spans="1:13" ht="11.25" customHeight="1">
      <c r="A42" s="221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</row>
    <row r="43" spans="1:13" ht="11.25" customHeight="1">
      <c r="A43" s="221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</row>
    <row r="44" spans="1:13" ht="11.25" customHeight="1">
      <c r="A44" s="221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</row>
    <row r="45" spans="1:13" ht="11.25" customHeight="1">
      <c r="A45" s="221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</row>
    <row r="46" spans="1:13" ht="11.25" customHeight="1">
      <c r="A46" s="221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</row>
    <row r="47" spans="1:13" ht="11.25" customHeight="1">
      <c r="A47" s="221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</row>
    <row r="48" spans="1:13" ht="11.25" customHeight="1">
      <c r="A48" s="221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</row>
    <row r="49" spans="1:13" ht="11.25" customHeight="1">
      <c r="A49" s="221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</row>
    <row r="50" spans="1:13" ht="11.25" customHeight="1">
      <c r="A50" s="221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</row>
    <row r="51" spans="1:13" ht="11.25" customHeight="1">
      <c r="A51" s="221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</row>
    <row r="52" spans="1:13" ht="11.25" customHeight="1">
      <c r="A52" s="221"/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</row>
    <row r="53" spans="1:13" ht="11.25" customHeight="1">
      <c r="A53" s="221"/>
      <c r="B53" s="221"/>
      <c r="C53" s="221"/>
      <c r="D53" s="221"/>
      <c r="E53" s="221"/>
      <c r="F53" s="221"/>
      <c r="G53" s="221"/>
      <c r="H53" s="221"/>
      <c r="I53" s="221"/>
      <c r="J53" s="221"/>
      <c r="K53" s="221"/>
      <c r="L53" s="221"/>
      <c r="M53" s="221"/>
    </row>
    <row r="54" spans="1:13" ht="11.25" customHeight="1">
      <c r="A54" s="221"/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</row>
    <row r="55" spans="1:13" ht="11.25" customHeight="1">
      <c r="A55" s="221"/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</row>
    <row r="56" spans="1:13" ht="11.25" customHeight="1">
      <c r="A56" s="221"/>
      <c r="B56" s="221"/>
      <c r="C56" s="221"/>
      <c r="D56" s="221"/>
      <c r="E56" s="221"/>
      <c r="F56" s="221"/>
      <c r="G56" s="221"/>
      <c r="H56" s="221"/>
      <c r="I56" s="221"/>
      <c r="J56" s="221"/>
      <c r="K56" s="221"/>
      <c r="L56" s="221"/>
      <c r="M56" s="221"/>
    </row>
    <row r="57" spans="1:13" ht="11.25" customHeight="1">
      <c r="A57" s="221"/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</row>
    <row r="58" spans="1:13" ht="11.25" customHeight="1">
      <c r="A58" s="221"/>
      <c r="B58" s="221"/>
      <c r="C58" s="221"/>
      <c r="D58" s="221"/>
      <c r="E58" s="221"/>
      <c r="F58" s="221"/>
      <c r="G58" s="221"/>
      <c r="H58" s="221"/>
      <c r="I58" s="221"/>
      <c r="J58" s="221"/>
      <c r="K58" s="221"/>
      <c r="L58" s="221"/>
      <c r="M58" s="221"/>
    </row>
    <row r="59" spans="1:13" ht="11.25" customHeight="1">
      <c r="A59" s="221"/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</row>
    <row r="60" spans="1:13" ht="11.25" customHeight="1">
      <c r="A60" s="221"/>
      <c r="B60" s="221"/>
      <c r="C60" s="221"/>
      <c r="D60" s="221"/>
      <c r="E60" s="221"/>
      <c r="F60" s="221"/>
      <c r="G60" s="221"/>
      <c r="H60" s="221"/>
      <c r="I60" s="221"/>
      <c r="J60" s="221"/>
      <c r="K60" s="221"/>
      <c r="L60" s="221"/>
      <c r="M60" s="221"/>
    </row>
    <row r="61" spans="1:13" ht="11.25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3" ht="11.25" customHeight="1">
      <c r="A62" s="221"/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</row>
    <row r="63" spans="1:13" ht="11.25" customHeight="1">
      <c r="A63" s="221"/>
      <c r="B63" s="221"/>
      <c r="C63" s="221"/>
      <c r="D63" s="221"/>
      <c r="E63" s="221"/>
      <c r="F63" s="221"/>
      <c r="G63" s="221"/>
      <c r="H63" s="221"/>
      <c r="I63" s="221"/>
      <c r="J63" s="221"/>
      <c r="K63" s="221"/>
      <c r="L63" s="221"/>
      <c r="M63" s="221"/>
    </row>
    <row r="64" spans="1:13" ht="11.25" customHeight="1">
      <c r="A64" s="221"/>
      <c r="B64" s="221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</row>
    <row r="65" spans="1:13" ht="11.25" customHeight="1">
      <c r="A65" s="221"/>
      <c r="B65" s="221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</row>
    <row r="66" spans="1:13" ht="11.25" customHeight="1">
      <c r="A66" s="221"/>
      <c r="B66" s="221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</row>
    <row r="67" spans="1:13" ht="11.25" customHeight="1">
      <c r="A67" s="221"/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</row>
    <row r="68" spans="1:13" ht="11.25" customHeight="1">
      <c r="A68" s="221"/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</row>
    <row r="69" spans="1:13" ht="11.25" customHeight="1">
      <c r="A69" s="221"/>
      <c r="B69" s="221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</row>
    <row r="70" spans="1:13" ht="11.25" customHeight="1">
      <c r="A70" s="221"/>
      <c r="B70" s="221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</row>
    <row r="71" spans="1:13" ht="11.25" customHeight="1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</row>
    <row r="72" spans="1:13" ht="11.25" customHeight="1">
      <c r="A72" s="223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</row>
  </sheetData>
  <mergeCells count="3">
    <mergeCell ref="A10:M39"/>
    <mergeCell ref="A40:M70"/>
    <mergeCell ref="A72:M72"/>
  </mergeCells>
  <pageMargins left="0" right="0" top="0.59055118110236227" bottom="0.59055118110236227" header="0" footer="0.31496062992125984"/>
  <pageSetup paperSize="9" orientation="portrait" verticalDpi="360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82"/>
      <c r="AS2" s="182"/>
      <c r="AT2" s="182"/>
      <c r="AU2" s="182"/>
      <c r="AV2" s="182"/>
      <c r="AW2" s="182"/>
      <c r="AX2" s="182"/>
      <c r="AY2" s="182"/>
      <c r="AZ2" s="182"/>
      <c r="BA2" s="182"/>
      <c r="BB2" s="182"/>
      <c r="BC2" s="182"/>
      <c r="BD2" s="182"/>
      <c r="BE2" s="182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81" t="s">
        <v>14</v>
      </c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R5" s="18"/>
      <c r="BE5" s="178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83" t="s">
        <v>17</v>
      </c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R6" s="18"/>
      <c r="BE6" s="179"/>
      <c r="BS6" s="15" t="s">
        <v>6</v>
      </c>
    </row>
    <row r="7" spans="1:74" ht="12" customHeight="1">
      <c r="B7" s="18"/>
      <c r="D7" s="25" t="s">
        <v>18</v>
      </c>
      <c r="K7" s="23" t="s">
        <v>1</v>
      </c>
      <c r="AK7" s="25" t="s">
        <v>19</v>
      </c>
      <c r="AN7" s="23" t="s">
        <v>1</v>
      </c>
      <c r="AR7" s="18"/>
      <c r="BE7" s="179"/>
      <c r="BS7" s="15" t="s">
        <v>6</v>
      </c>
    </row>
    <row r="8" spans="1:74" ht="12" customHeight="1">
      <c r="B8" s="18"/>
      <c r="D8" s="25" t="s">
        <v>20</v>
      </c>
      <c r="K8" s="23" t="s">
        <v>21</v>
      </c>
      <c r="AK8" s="25" t="s">
        <v>22</v>
      </c>
      <c r="AN8" s="26" t="s">
        <v>23</v>
      </c>
      <c r="AR8" s="18"/>
      <c r="BE8" s="179"/>
      <c r="BS8" s="15" t="s">
        <v>6</v>
      </c>
    </row>
    <row r="9" spans="1:74" ht="14.45" customHeight="1">
      <c r="B9" s="18"/>
      <c r="AR9" s="18"/>
      <c r="BE9" s="179"/>
      <c r="BS9" s="15" t="s">
        <v>6</v>
      </c>
    </row>
    <row r="10" spans="1:74" ht="12" customHeight="1">
      <c r="B10" s="18"/>
      <c r="D10" s="25" t="s">
        <v>24</v>
      </c>
      <c r="AK10" s="25" t="s">
        <v>25</v>
      </c>
      <c r="AN10" s="23" t="s">
        <v>26</v>
      </c>
      <c r="AR10" s="18"/>
      <c r="BE10" s="179"/>
      <c r="BS10" s="15" t="s">
        <v>6</v>
      </c>
    </row>
    <row r="11" spans="1:74" ht="18.399999999999999" customHeight="1">
      <c r="B11" s="18"/>
      <c r="E11" s="23" t="s">
        <v>27</v>
      </c>
      <c r="AK11" s="25" t="s">
        <v>28</v>
      </c>
      <c r="AN11" s="23" t="s">
        <v>1</v>
      </c>
      <c r="AR11" s="18"/>
      <c r="BE11" s="179"/>
      <c r="BS11" s="15" t="s">
        <v>6</v>
      </c>
    </row>
    <row r="12" spans="1:74" ht="6.95" customHeight="1">
      <c r="B12" s="18"/>
      <c r="AR12" s="18"/>
      <c r="BE12" s="179"/>
      <c r="BS12" s="15" t="s">
        <v>6</v>
      </c>
    </row>
    <row r="13" spans="1:74" ht="12" customHeight="1">
      <c r="B13" s="18"/>
      <c r="D13" s="25" t="s">
        <v>29</v>
      </c>
      <c r="AK13" s="25" t="s">
        <v>25</v>
      </c>
      <c r="AN13" s="27" t="s">
        <v>30</v>
      </c>
      <c r="AR13" s="18"/>
      <c r="BE13" s="179"/>
      <c r="BS13" s="15" t="s">
        <v>6</v>
      </c>
    </row>
    <row r="14" spans="1:74" ht="12.75">
      <c r="B14" s="18"/>
      <c r="E14" s="184" t="s">
        <v>30</v>
      </c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25" t="s">
        <v>28</v>
      </c>
      <c r="AN14" s="27" t="s">
        <v>30</v>
      </c>
      <c r="AR14" s="18"/>
      <c r="BE14" s="179"/>
      <c r="BS14" s="15" t="s">
        <v>6</v>
      </c>
    </row>
    <row r="15" spans="1:74" ht="6.95" customHeight="1">
      <c r="B15" s="18"/>
      <c r="AR15" s="18"/>
      <c r="BE15" s="179"/>
      <c r="BS15" s="15" t="s">
        <v>4</v>
      </c>
    </row>
    <row r="16" spans="1:74" ht="12" customHeight="1">
      <c r="B16" s="18"/>
      <c r="D16" s="25" t="s">
        <v>31</v>
      </c>
      <c r="AK16" s="25" t="s">
        <v>25</v>
      </c>
      <c r="AN16" s="23" t="s">
        <v>32</v>
      </c>
      <c r="AR16" s="18"/>
      <c r="BE16" s="179"/>
      <c r="BS16" s="15" t="s">
        <v>4</v>
      </c>
    </row>
    <row r="17" spans="2:71" ht="18.399999999999999" customHeight="1">
      <c r="B17" s="18"/>
      <c r="E17" s="23" t="s">
        <v>33</v>
      </c>
      <c r="AK17" s="25" t="s">
        <v>28</v>
      </c>
      <c r="AN17" s="23" t="s">
        <v>1</v>
      </c>
      <c r="AR17" s="18"/>
      <c r="BE17" s="179"/>
      <c r="BS17" s="15" t="s">
        <v>34</v>
      </c>
    </row>
    <row r="18" spans="2:71" ht="6.95" customHeight="1">
      <c r="B18" s="18"/>
      <c r="AR18" s="18"/>
      <c r="BE18" s="179"/>
      <c r="BS18" s="15" t="s">
        <v>6</v>
      </c>
    </row>
    <row r="19" spans="2:71" ht="12" customHeight="1">
      <c r="B19" s="18"/>
      <c r="D19" s="25" t="s">
        <v>35</v>
      </c>
      <c r="AK19" s="25" t="s">
        <v>25</v>
      </c>
      <c r="AN19" s="23" t="s">
        <v>32</v>
      </c>
      <c r="AR19" s="18"/>
      <c r="BE19" s="179"/>
      <c r="BS19" s="15" t="s">
        <v>6</v>
      </c>
    </row>
    <row r="20" spans="2:71" ht="18.399999999999999" customHeight="1">
      <c r="B20" s="18"/>
      <c r="E20" s="23" t="s">
        <v>33</v>
      </c>
      <c r="AK20" s="25" t="s">
        <v>28</v>
      </c>
      <c r="AN20" s="23" t="s">
        <v>1</v>
      </c>
      <c r="AR20" s="18"/>
      <c r="BE20" s="179"/>
      <c r="BS20" s="15" t="s">
        <v>34</v>
      </c>
    </row>
    <row r="21" spans="2:71" ht="6.95" customHeight="1">
      <c r="B21" s="18"/>
      <c r="AR21" s="18"/>
      <c r="BE21" s="179"/>
    </row>
    <row r="22" spans="2:71" ht="12" customHeight="1">
      <c r="B22" s="18"/>
      <c r="D22" s="25" t="s">
        <v>36</v>
      </c>
      <c r="AR22" s="18"/>
      <c r="BE22" s="179"/>
    </row>
    <row r="23" spans="2:71" ht="16.5" customHeight="1">
      <c r="B23" s="18"/>
      <c r="E23" s="186" t="s">
        <v>1</v>
      </c>
      <c r="F23" s="186"/>
      <c r="G23" s="186"/>
      <c r="H23" s="186"/>
      <c r="I23" s="186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R23" s="18"/>
      <c r="BE23" s="179"/>
    </row>
    <row r="24" spans="2:71" ht="6.95" customHeight="1">
      <c r="B24" s="18"/>
      <c r="AR24" s="18"/>
      <c r="BE24" s="179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79"/>
    </row>
    <row r="26" spans="2:71" s="1" customFormat="1" ht="25.9" customHeight="1">
      <c r="B26" s="30"/>
      <c r="D26" s="31" t="s">
        <v>37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87">
        <f>ROUND(AG94,2)</f>
        <v>0</v>
      </c>
      <c r="AL26" s="188"/>
      <c r="AM26" s="188"/>
      <c r="AN26" s="188"/>
      <c r="AO26" s="188"/>
      <c r="AR26" s="30"/>
      <c r="BE26" s="179"/>
    </row>
    <row r="27" spans="2:71" s="1" customFormat="1" ht="6.95" customHeight="1">
      <c r="B27" s="30"/>
      <c r="AR27" s="30"/>
      <c r="BE27" s="179"/>
    </row>
    <row r="28" spans="2:71" s="1" customFormat="1" ht="12.75">
      <c r="B28" s="30"/>
      <c r="L28" s="189" t="s">
        <v>38</v>
      </c>
      <c r="M28" s="189"/>
      <c r="N28" s="189"/>
      <c r="O28" s="189"/>
      <c r="P28" s="189"/>
      <c r="W28" s="189" t="s">
        <v>39</v>
      </c>
      <c r="X28" s="189"/>
      <c r="Y28" s="189"/>
      <c r="Z28" s="189"/>
      <c r="AA28" s="189"/>
      <c r="AB28" s="189"/>
      <c r="AC28" s="189"/>
      <c r="AD28" s="189"/>
      <c r="AE28" s="189"/>
      <c r="AK28" s="189" t="s">
        <v>40</v>
      </c>
      <c r="AL28" s="189"/>
      <c r="AM28" s="189"/>
      <c r="AN28" s="189"/>
      <c r="AO28" s="189"/>
      <c r="AR28" s="30"/>
      <c r="BE28" s="179"/>
    </row>
    <row r="29" spans="2:71" s="2" customFormat="1" ht="14.45" customHeight="1">
      <c r="B29" s="34"/>
      <c r="D29" s="25" t="s">
        <v>41</v>
      </c>
      <c r="F29" s="25" t="s">
        <v>42</v>
      </c>
      <c r="L29" s="192">
        <v>0.21</v>
      </c>
      <c r="M29" s="191"/>
      <c r="N29" s="191"/>
      <c r="O29" s="191"/>
      <c r="P29" s="191"/>
      <c r="W29" s="190">
        <f>ROUND(AZ94, 2)</f>
        <v>0</v>
      </c>
      <c r="X29" s="191"/>
      <c r="Y29" s="191"/>
      <c r="Z29" s="191"/>
      <c r="AA29" s="191"/>
      <c r="AB29" s="191"/>
      <c r="AC29" s="191"/>
      <c r="AD29" s="191"/>
      <c r="AE29" s="191"/>
      <c r="AK29" s="190">
        <f>ROUND(AV94, 2)</f>
        <v>0</v>
      </c>
      <c r="AL29" s="191"/>
      <c r="AM29" s="191"/>
      <c r="AN29" s="191"/>
      <c r="AO29" s="191"/>
      <c r="AR29" s="34"/>
      <c r="BE29" s="180"/>
    </row>
    <row r="30" spans="2:71" s="2" customFormat="1" ht="14.45" customHeight="1">
      <c r="B30" s="34"/>
      <c r="F30" s="25" t="s">
        <v>43</v>
      </c>
      <c r="L30" s="192">
        <v>0.12</v>
      </c>
      <c r="M30" s="191"/>
      <c r="N30" s="191"/>
      <c r="O30" s="191"/>
      <c r="P30" s="191"/>
      <c r="W30" s="190">
        <f>ROUND(BA94, 2)</f>
        <v>0</v>
      </c>
      <c r="X30" s="191"/>
      <c r="Y30" s="191"/>
      <c r="Z30" s="191"/>
      <c r="AA30" s="191"/>
      <c r="AB30" s="191"/>
      <c r="AC30" s="191"/>
      <c r="AD30" s="191"/>
      <c r="AE30" s="191"/>
      <c r="AK30" s="190">
        <f>ROUND(AW94, 2)</f>
        <v>0</v>
      </c>
      <c r="AL30" s="191"/>
      <c r="AM30" s="191"/>
      <c r="AN30" s="191"/>
      <c r="AO30" s="191"/>
      <c r="AR30" s="34"/>
      <c r="BE30" s="180"/>
    </row>
    <row r="31" spans="2:71" s="2" customFormat="1" ht="14.45" hidden="1" customHeight="1">
      <c r="B31" s="34"/>
      <c r="F31" s="25" t="s">
        <v>44</v>
      </c>
      <c r="L31" s="192">
        <v>0.21</v>
      </c>
      <c r="M31" s="191"/>
      <c r="N31" s="191"/>
      <c r="O31" s="191"/>
      <c r="P31" s="191"/>
      <c r="W31" s="190">
        <f>ROUND(BB94, 2)</f>
        <v>0</v>
      </c>
      <c r="X31" s="191"/>
      <c r="Y31" s="191"/>
      <c r="Z31" s="191"/>
      <c r="AA31" s="191"/>
      <c r="AB31" s="191"/>
      <c r="AC31" s="191"/>
      <c r="AD31" s="191"/>
      <c r="AE31" s="191"/>
      <c r="AK31" s="190">
        <v>0</v>
      </c>
      <c r="AL31" s="191"/>
      <c r="AM31" s="191"/>
      <c r="AN31" s="191"/>
      <c r="AO31" s="191"/>
      <c r="AR31" s="34"/>
      <c r="BE31" s="180"/>
    </row>
    <row r="32" spans="2:71" s="2" customFormat="1" ht="14.45" hidden="1" customHeight="1">
      <c r="B32" s="34"/>
      <c r="F32" s="25" t="s">
        <v>45</v>
      </c>
      <c r="L32" s="192">
        <v>0.12</v>
      </c>
      <c r="M32" s="191"/>
      <c r="N32" s="191"/>
      <c r="O32" s="191"/>
      <c r="P32" s="191"/>
      <c r="W32" s="190">
        <f>ROUND(BC94, 2)</f>
        <v>0</v>
      </c>
      <c r="X32" s="191"/>
      <c r="Y32" s="191"/>
      <c r="Z32" s="191"/>
      <c r="AA32" s="191"/>
      <c r="AB32" s="191"/>
      <c r="AC32" s="191"/>
      <c r="AD32" s="191"/>
      <c r="AE32" s="191"/>
      <c r="AK32" s="190">
        <v>0</v>
      </c>
      <c r="AL32" s="191"/>
      <c r="AM32" s="191"/>
      <c r="AN32" s="191"/>
      <c r="AO32" s="191"/>
      <c r="AR32" s="34"/>
      <c r="BE32" s="180"/>
    </row>
    <row r="33" spans="2:57" s="2" customFormat="1" ht="14.45" hidden="1" customHeight="1">
      <c r="B33" s="34"/>
      <c r="F33" s="25" t="s">
        <v>46</v>
      </c>
      <c r="L33" s="192">
        <v>0</v>
      </c>
      <c r="M33" s="191"/>
      <c r="N33" s="191"/>
      <c r="O33" s="191"/>
      <c r="P33" s="191"/>
      <c r="W33" s="190">
        <f>ROUND(BD94, 2)</f>
        <v>0</v>
      </c>
      <c r="X33" s="191"/>
      <c r="Y33" s="191"/>
      <c r="Z33" s="191"/>
      <c r="AA33" s="191"/>
      <c r="AB33" s="191"/>
      <c r="AC33" s="191"/>
      <c r="AD33" s="191"/>
      <c r="AE33" s="191"/>
      <c r="AK33" s="190">
        <v>0</v>
      </c>
      <c r="AL33" s="191"/>
      <c r="AM33" s="191"/>
      <c r="AN33" s="191"/>
      <c r="AO33" s="191"/>
      <c r="AR33" s="34"/>
      <c r="BE33" s="180"/>
    </row>
    <row r="34" spans="2:57" s="1" customFormat="1" ht="6.95" customHeight="1">
      <c r="B34" s="30"/>
      <c r="AR34" s="30"/>
      <c r="BE34" s="179"/>
    </row>
    <row r="35" spans="2:57" s="1" customFormat="1" ht="25.9" customHeight="1">
      <c r="B35" s="30"/>
      <c r="C35" s="35"/>
      <c r="D35" s="36" t="s">
        <v>47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48</v>
      </c>
      <c r="U35" s="37"/>
      <c r="V35" s="37"/>
      <c r="W35" s="37"/>
      <c r="X35" s="193" t="s">
        <v>49</v>
      </c>
      <c r="Y35" s="194"/>
      <c r="Z35" s="194"/>
      <c r="AA35" s="194"/>
      <c r="AB35" s="194"/>
      <c r="AC35" s="37"/>
      <c r="AD35" s="37"/>
      <c r="AE35" s="37"/>
      <c r="AF35" s="37"/>
      <c r="AG35" s="37"/>
      <c r="AH35" s="37"/>
      <c r="AI35" s="37"/>
      <c r="AJ35" s="37"/>
      <c r="AK35" s="195">
        <f>SUM(AK26:AK33)</f>
        <v>0</v>
      </c>
      <c r="AL35" s="194"/>
      <c r="AM35" s="194"/>
      <c r="AN35" s="194"/>
      <c r="AO35" s="196"/>
      <c r="AP35" s="35"/>
      <c r="AQ35" s="35"/>
      <c r="AR35" s="30"/>
    </row>
    <row r="36" spans="2:57" s="1" customFormat="1" ht="6.95" customHeight="1">
      <c r="B36" s="30"/>
      <c r="AR36" s="30"/>
    </row>
    <row r="37" spans="2:57" s="1" customFormat="1" ht="14.45" customHeight="1">
      <c r="B37" s="30"/>
      <c r="AR37" s="30"/>
    </row>
    <row r="38" spans="2:57" ht="14.45" customHeight="1">
      <c r="B38" s="18"/>
      <c r="AR38" s="18"/>
    </row>
    <row r="39" spans="2:57" ht="14.45" customHeight="1">
      <c r="B39" s="18"/>
      <c r="AR39" s="18"/>
    </row>
    <row r="40" spans="2:57" ht="14.45" customHeight="1">
      <c r="B40" s="18"/>
      <c r="AR40" s="18"/>
    </row>
    <row r="41" spans="2:57" ht="14.45" customHeight="1">
      <c r="B41" s="18"/>
      <c r="AR41" s="18"/>
    </row>
    <row r="42" spans="2:57" ht="14.45" customHeight="1">
      <c r="B42" s="18"/>
      <c r="AR42" s="18"/>
    </row>
    <row r="43" spans="2:57" ht="14.45" customHeight="1">
      <c r="B43" s="18"/>
      <c r="AR43" s="18"/>
    </row>
    <row r="44" spans="2:57" ht="14.45" customHeight="1">
      <c r="B44" s="18"/>
      <c r="AR44" s="18"/>
    </row>
    <row r="45" spans="2:57" ht="14.45" customHeight="1">
      <c r="B45" s="18"/>
      <c r="AR45" s="18"/>
    </row>
    <row r="46" spans="2:57" ht="14.45" customHeight="1">
      <c r="B46" s="18"/>
      <c r="AR46" s="18"/>
    </row>
    <row r="47" spans="2:57" ht="14.45" customHeight="1">
      <c r="B47" s="18"/>
      <c r="AR47" s="18"/>
    </row>
    <row r="48" spans="2:57" ht="14.45" customHeight="1">
      <c r="B48" s="18"/>
      <c r="AR48" s="18"/>
    </row>
    <row r="49" spans="2:44" s="1" customFormat="1" ht="14.45" customHeight="1">
      <c r="B49" s="30"/>
      <c r="D49" s="39" t="s">
        <v>50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39" t="s">
        <v>51</v>
      </c>
      <c r="AI49" s="40"/>
      <c r="AJ49" s="40"/>
      <c r="AK49" s="40"/>
      <c r="AL49" s="40"/>
      <c r="AM49" s="40"/>
      <c r="AN49" s="40"/>
      <c r="AO49" s="40"/>
      <c r="AR49" s="30"/>
    </row>
    <row r="50" spans="2:44" ht="11.25">
      <c r="B50" s="18"/>
      <c r="AR50" s="18"/>
    </row>
    <row r="51" spans="2:44" ht="11.25">
      <c r="B51" s="18"/>
      <c r="AR51" s="18"/>
    </row>
    <row r="52" spans="2:44" ht="11.25">
      <c r="B52" s="18"/>
      <c r="AR52" s="18"/>
    </row>
    <row r="53" spans="2:44" ht="11.25">
      <c r="B53" s="18"/>
      <c r="AR53" s="18"/>
    </row>
    <row r="54" spans="2:44" ht="11.25">
      <c r="B54" s="18"/>
      <c r="AR54" s="18"/>
    </row>
    <row r="55" spans="2:44" ht="11.25">
      <c r="B55" s="18"/>
      <c r="AR55" s="18"/>
    </row>
    <row r="56" spans="2:44" ht="11.25">
      <c r="B56" s="18"/>
      <c r="AR56" s="18"/>
    </row>
    <row r="57" spans="2:44" ht="11.25">
      <c r="B57" s="18"/>
      <c r="AR57" s="18"/>
    </row>
    <row r="58" spans="2:44" ht="11.25">
      <c r="B58" s="18"/>
      <c r="AR58" s="18"/>
    </row>
    <row r="59" spans="2:44" ht="11.25">
      <c r="B59" s="18"/>
      <c r="AR59" s="18"/>
    </row>
    <row r="60" spans="2:44" s="1" customFormat="1" ht="12.75">
      <c r="B60" s="30"/>
      <c r="D60" s="41" t="s">
        <v>52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1" t="s">
        <v>53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1" t="s">
        <v>52</v>
      </c>
      <c r="AI60" s="32"/>
      <c r="AJ60" s="32"/>
      <c r="AK60" s="32"/>
      <c r="AL60" s="32"/>
      <c r="AM60" s="41" t="s">
        <v>53</v>
      </c>
      <c r="AN60" s="32"/>
      <c r="AO60" s="32"/>
      <c r="AR60" s="30"/>
    </row>
    <row r="61" spans="2:44" ht="11.25">
      <c r="B61" s="18"/>
      <c r="AR61" s="18"/>
    </row>
    <row r="62" spans="2:44" ht="11.25">
      <c r="B62" s="18"/>
      <c r="AR62" s="18"/>
    </row>
    <row r="63" spans="2:44" ht="11.25">
      <c r="B63" s="18"/>
      <c r="AR63" s="18"/>
    </row>
    <row r="64" spans="2:44" s="1" customFormat="1" ht="12.75">
      <c r="B64" s="30"/>
      <c r="D64" s="39" t="s">
        <v>54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9" t="s">
        <v>55</v>
      </c>
      <c r="AI64" s="40"/>
      <c r="AJ64" s="40"/>
      <c r="AK64" s="40"/>
      <c r="AL64" s="40"/>
      <c r="AM64" s="40"/>
      <c r="AN64" s="40"/>
      <c r="AO64" s="40"/>
      <c r="AR64" s="30"/>
    </row>
    <row r="65" spans="2:44" ht="11.25">
      <c r="B65" s="18"/>
      <c r="AR65" s="18"/>
    </row>
    <row r="66" spans="2:44" ht="11.25">
      <c r="B66" s="18"/>
      <c r="AR66" s="18"/>
    </row>
    <row r="67" spans="2:44" ht="11.25">
      <c r="B67" s="18"/>
      <c r="AR67" s="18"/>
    </row>
    <row r="68" spans="2:44" ht="11.25">
      <c r="B68" s="18"/>
      <c r="AR68" s="18"/>
    </row>
    <row r="69" spans="2:44" ht="11.25">
      <c r="B69" s="18"/>
      <c r="AR69" s="18"/>
    </row>
    <row r="70" spans="2:44" ht="11.25">
      <c r="B70" s="18"/>
      <c r="AR70" s="18"/>
    </row>
    <row r="71" spans="2:44" ht="11.25">
      <c r="B71" s="18"/>
      <c r="AR71" s="18"/>
    </row>
    <row r="72" spans="2:44" ht="11.25">
      <c r="B72" s="18"/>
      <c r="AR72" s="18"/>
    </row>
    <row r="73" spans="2:44" ht="11.25">
      <c r="B73" s="18"/>
      <c r="AR73" s="18"/>
    </row>
    <row r="74" spans="2:44" ht="11.25">
      <c r="B74" s="18"/>
      <c r="AR74" s="18"/>
    </row>
    <row r="75" spans="2:44" s="1" customFormat="1" ht="12.75">
      <c r="B75" s="30"/>
      <c r="D75" s="41" t="s">
        <v>52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1" t="s">
        <v>53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1" t="s">
        <v>52</v>
      </c>
      <c r="AI75" s="32"/>
      <c r="AJ75" s="32"/>
      <c r="AK75" s="32"/>
      <c r="AL75" s="32"/>
      <c r="AM75" s="41" t="s">
        <v>53</v>
      </c>
      <c r="AN75" s="32"/>
      <c r="AO75" s="32"/>
      <c r="AR75" s="30"/>
    </row>
    <row r="76" spans="2:44" s="1" customFormat="1" ht="11.25">
      <c r="B76" s="30"/>
      <c r="AR76" s="30"/>
    </row>
    <row r="77" spans="2:44" s="1" customFormat="1" ht="6.9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30"/>
    </row>
    <row r="81" spans="1:91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30"/>
    </row>
    <row r="82" spans="1:91" s="1" customFormat="1" ht="24.95" customHeight="1">
      <c r="B82" s="30"/>
      <c r="C82" s="19" t="s">
        <v>56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6"/>
      <c r="C84" s="25" t="s">
        <v>13</v>
      </c>
      <c r="L84" s="3" t="str">
        <f>K5</f>
        <v>P012025</v>
      </c>
      <c r="AR84" s="46"/>
    </row>
    <row r="85" spans="1:91" s="4" customFormat="1" ht="36.950000000000003" customHeight="1">
      <c r="B85" s="47"/>
      <c r="C85" s="48" t="s">
        <v>16</v>
      </c>
      <c r="L85" s="197" t="str">
        <f>K6</f>
        <v>Chodník z ulice Masarykova přes ulici Zahradní do ulice Loketská</v>
      </c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R85" s="47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20</v>
      </c>
      <c r="L87" s="49" t="str">
        <f>IF(K8="","",K8)</f>
        <v xml:space="preserve"> Nové Sedlo</v>
      </c>
      <c r="AI87" s="25" t="s">
        <v>22</v>
      </c>
      <c r="AM87" s="199" t="str">
        <f>IF(AN8= "","",AN8)</f>
        <v>17. 7. 2025</v>
      </c>
      <c r="AN87" s="199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24</v>
      </c>
      <c r="L89" s="3" t="str">
        <f>IF(E11= "","",E11)</f>
        <v>Město Nové Sedlo</v>
      </c>
      <c r="AI89" s="25" t="s">
        <v>31</v>
      </c>
      <c r="AM89" s="200" t="str">
        <f>IF(E17="","",E17)</f>
        <v>Bc. Jakub Cingroš</v>
      </c>
      <c r="AN89" s="201"/>
      <c r="AO89" s="201"/>
      <c r="AP89" s="201"/>
      <c r="AR89" s="30"/>
      <c r="AS89" s="202" t="s">
        <v>57</v>
      </c>
      <c r="AT89" s="203"/>
      <c r="AU89" s="51"/>
      <c r="AV89" s="51"/>
      <c r="AW89" s="51"/>
      <c r="AX89" s="51"/>
      <c r="AY89" s="51"/>
      <c r="AZ89" s="51"/>
      <c r="BA89" s="51"/>
      <c r="BB89" s="51"/>
      <c r="BC89" s="51"/>
      <c r="BD89" s="52"/>
    </row>
    <row r="90" spans="1:91" s="1" customFormat="1" ht="15.2" customHeight="1">
      <c r="B90" s="30"/>
      <c r="C90" s="25" t="s">
        <v>29</v>
      </c>
      <c r="L90" s="3" t="str">
        <f>IF(E14= "Vyplň údaj","",E14)</f>
        <v/>
      </c>
      <c r="AI90" s="25" t="s">
        <v>35</v>
      </c>
      <c r="AM90" s="200" t="str">
        <f>IF(E20="","",E20)</f>
        <v>Bc. Jakub Cingroš</v>
      </c>
      <c r="AN90" s="201"/>
      <c r="AO90" s="201"/>
      <c r="AP90" s="201"/>
      <c r="AR90" s="30"/>
      <c r="AS90" s="204"/>
      <c r="AT90" s="205"/>
      <c r="BD90" s="54"/>
    </row>
    <row r="91" spans="1:91" s="1" customFormat="1" ht="10.9" customHeight="1">
      <c r="B91" s="30"/>
      <c r="AR91" s="30"/>
      <c r="AS91" s="204"/>
      <c r="AT91" s="205"/>
      <c r="BD91" s="54"/>
    </row>
    <row r="92" spans="1:91" s="1" customFormat="1" ht="29.25" customHeight="1">
      <c r="B92" s="30"/>
      <c r="C92" s="206" t="s">
        <v>58</v>
      </c>
      <c r="D92" s="207"/>
      <c r="E92" s="207"/>
      <c r="F92" s="207"/>
      <c r="G92" s="207"/>
      <c r="H92" s="55"/>
      <c r="I92" s="208" t="s">
        <v>59</v>
      </c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9" t="s">
        <v>60</v>
      </c>
      <c r="AH92" s="207"/>
      <c r="AI92" s="207"/>
      <c r="AJ92" s="207"/>
      <c r="AK92" s="207"/>
      <c r="AL92" s="207"/>
      <c r="AM92" s="207"/>
      <c r="AN92" s="208" t="s">
        <v>61</v>
      </c>
      <c r="AO92" s="207"/>
      <c r="AP92" s="210"/>
      <c r="AQ92" s="56" t="s">
        <v>62</v>
      </c>
      <c r="AR92" s="30"/>
      <c r="AS92" s="57" t="s">
        <v>63</v>
      </c>
      <c r="AT92" s="58" t="s">
        <v>64</v>
      </c>
      <c r="AU92" s="58" t="s">
        <v>65</v>
      </c>
      <c r="AV92" s="58" t="s">
        <v>66</v>
      </c>
      <c r="AW92" s="58" t="s">
        <v>67</v>
      </c>
      <c r="AX92" s="58" t="s">
        <v>68</v>
      </c>
      <c r="AY92" s="58" t="s">
        <v>69</v>
      </c>
      <c r="AZ92" s="58" t="s">
        <v>70</v>
      </c>
      <c r="BA92" s="58" t="s">
        <v>71</v>
      </c>
      <c r="BB92" s="58" t="s">
        <v>72</v>
      </c>
      <c r="BC92" s="58" t="s">
        <v>73</v>
      </c>
      <c r="BD92" s="59" t="s">
        <v>74</v>
      </c>
    </row>
    <row r="93" spans="1:91" s="1" customFormat="1" ht="10.9" customHeight="1">
      <c r="B93" s="30"/>
      <c r="AR93" s="30"/>
      <c r="AS93" s="60"/>
      <c r="AT93" s="51"/>
      <c r="AU93" s="51"/>
      <c r="AV93" s="51"/>
      <c r="AW93" s="51"/>
      <c r="AX93" s="51"/>
      <c r="AY93" s="51"/>
      <c r="AZ93" s="51"/>
      <c r="BA93" s="51"/>
      <c r="BB93" s="51"/>
      <c r="BC93" s="51"/>
      <c r="BD93" s="52"/>
    </row>
    <row r="94" spans="1:91" s="5" customFormat="1" ht="32.450000000000003" customHeight="1">
      <c r="B94" s="61"/>
      <c r="C94" s="62" t="s">
        <v>75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214">
        <f>ROUND(SUM(AG95:AG97),2)</f>
        <v>0</v>
      </c>
      <c r="AH94" s="214"/>
      <c r="AI94" s="214"/>
      <c r="AJ94" s="214"/>
      <c r="AK94" s="214"/>
      <c r="AL94" s="214"/>
      <c r="AM94" s="214"/>
      <c r="AN94" s="215">
        <f>SUM(AG94,AT94)</f>
        <v>0</v>
      </c>
      <c r="AO94" s="215"/>
      <c r="AP94" s="215"/>
      <c r="AQ94" s="65" t="s">
        <v>1</v>
      </c>
      <c r="AR94" s="61"/>
      <c r="AS94" s="66">
        <f>ROUND(SUM(AS95:AS97),2)</f>
        <v>0</v>
      </c>
      <c r="AT94" s="67">
        <f>ROUND(SUM(AV94:AW94),2)</f>
        <v>0</v>
      </c>
      <c r="AU94" s="68">
        <f>ROUND(SUM(AU95:AU97),5)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ROUND(SUM(AZ95:AZ97),2)</f>
        <v>0</v>
      </c>
      <c r="BA94" s="67">
        <f>ROUND(SUM(BA95:BA97),2)</f>
        <v>0</v>
      </c>
      <c r="BB94" s="67">
        <f>ROUND(SUM(BB95:BB97),2)</f>
        <v>0</v>
      </c>
      <c r="BC94" s="67">
        <f>ROUND(SUM(BC95:BC97),2)</f>
        <v>0</v>
      </c>
      <c r="BD94" s="69">
        <f>ROUND(SUM(BD95:BD97),2)</f>
        <v>0</v>
      </c>
      <c r="BS94" s="70" t="s">
        <v>76</v>
      </c>
      <c r="BT94" s="70" t="s">
        <v>77</v>
      </c>
      <c r="BU94" s="71" t="s">
        <v>78</v>
      </c>
      <c r="BV94" s="70" t="s">
        <v>79</v>
      </c>
      <c r="BW94" s="70" t="s">
        <v>5</v>
      </c>
      <c r="BX94" s="70" t="s">
        <v>80</v>
      </c>
      <c r="CL94" s="70" t="s">
        <v>1</v>
      </c>
    </row>
    <row r="95" spans="1:91" s="6" customFormat="1" ht="16.5" customHeight="1">
      <c r="A95" s="72" t="s">
        <v>81</v>
      </c>
      <c r="B95" s="73"/>
      <c r="C95" s="74"/>
      <c r="D95" s="213" t="s">
        <v>82</v>
      </c>
      <c r="E95" s="213"/>
      <c r="F95" s="213"/>
      <c r="G95" s="213"/>
      <c r="H95" s="213"/>
      <c r="I95" s="75"/>
      <c r="J95" s="213" t="s">
        <v>83</v>
      </c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1">
        <f>'SO 101 - Komunikace a zpe...'!J30</f>
        <v>0</v>
      </c>
      <c r="AH95" s="212"/>
      <c r="AI95" s="212"/>
      <c r="AJ95" s="212"/>
      <c r="AK95" s="212"/>
      <c r="AL95" s="212"/>
      <c r="AM95" s="212"/>
      <c r="AN95" s="211">
        <f>SUM(AG95,AT95)</f>
        <v>0</v>
      </c>
      <c r="AO95" s="212"/>
      <c r="AP95" s="212"/>
      <c r="AQ95" s="76" t="s">
        <v>84</v>
      </c>
      <c r="AR95" s="73"/>
      <c r="AS95" s="77">
        <v>0</v>
      </c>
      <c r="AT95" s="78">
        <f>ROUND(SUM(AV95:AW95),2)</f>
        <v>0</v>
      </c>
      <c r="AU95" s="79">
        <f>'SO 101 - Komunikace a zpe...'!P130</f>
        <v>0</v>
      </c>
      <c r="AV95" s="78">
        <f>'SO 101 - Komunikace a zpe...'!J33</f>
        <v>0</v>
      </c>
      <c r="AW95" s="78">
        <f>'SO 101 - Komunikace a zpe...'!J34</f>
        <v>0</v>
      </c>
      <c r="AX95" s="78">
        <f>'SO 101 - Komunikace a zpe...'!J35</f>
        <v>0</v>
      </c>
      <c r="AY95" s="78">
        <f>'SO 101 - Komunikace a zpe...'!J36</f>
        <v>0</v>
      </c>
      <c r="AZ95" s="78">
        <f>'SO 101 - Komunikace a zpe...'!F33</f>
        <v>0</v>
      </c>
      <c r="BA95" s="78">
        <f>'SO 101 - Komunikace a zpe...'!F34</f>
        <v>0</v>
      </c>
      <c r="BB95" s="78">
        <f>'SO 101 - Komunikace a zpe...'!F35</f>
        <v>0</v>
      </c>
      <c r="BC95" s="78">
        <f>'SO 101 - Komunikace a zpe...'!F36</f>
        <v>0</v>
      </c>
      <c r="BD95" s="80">
        <f>'SO 101 - Komunikace a zpe...'!F37</f>
        <v>0</v>
      </c>
      <c r="BT95" s="81" t="s">
        <v>85</v>
      </c>
      <c r="BV95" s="81" t="s">
        <v>79</v>
      </c>
      <c r="BW95" s="81" t="s">
        <v>86</v>
      </c>
      <c r="BX95" s="81" t="s">
        <v>5</v>
      </c>
      <c r="CL95" s="81" t="s">
        <v>1</v>
      </c>
      <c r="CM95" s="81" t="s">
        <v>87</v>
      </c>
    </row>
    <row r="96" spans="1:91" s="6" customFormat="1" ht="16.5" customHeight="1">
      <c r="A96" s="72" t="s">
        <v>81</v>
      </c>
      <c r="B96" s="73"/>
      <c r="C96" s="74"/>
      <c r="D96" s="213" t="s">
        <v>88</v>
      </c>
      <c r="E96" s="213"/>
      <c r="F96" s="213"/>
      <c r="G96" s="213"/>
      <c r="H96" s="213"/>
      <c r="I96" s="75"/>
      <c r="J96" s="213" t="s">
        <v>89</v>
      </c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1">
        <f>'SO 401 - Veřejné osvětlení'!J30</f>
        <v>0</v>
      </c>
      <c r="AH96" s="212"/>
      <c r="AI96" s="212"/>
      <c r="AJ96" s="212"/>
      <c r="AK96" s="212"/>
      <c r="AL96" s="212"/>
      <c r="AM96" s="212"/>
      <c r="AN96" s="211">
        <f>SUM(AG96,AT96)</f>
        <v>0</v>
      </c>
      <c r="AO96" s="212"/>
      <c r="AP96" s="212"/>
      <c r="AQ96" s="76" t="s">
        <v>84</v>
      </c>
      <c r="AR96" s="73"/>
      <c r="AS96" s="77">
        <v>0</v>
      </c>
      <c r="AT96" s="78">
        <f>ROUND(SUM(AV96:AW96),2)</f>
        <v>0</v>
      </c>
      <c r="AU96" s="79">
        <f>'SO 401 - Veřejné osvětlení'!P124</f>
        <v>0</v>
      </c>
      <c r="AV96" s="78">
        <f>'SO 401 - Veřejné osvětlení'!J33</f>
        <v>0</v>
      </c>
      <c r="AW96" s="78">
        <f>'SO 401 - Veřejné osvětlení'!J34</f>
        <v>0</v>
      </c>
      <c r="AX96" s="78">
        <f>'SO 401 - Veřejné osvětlení'!J35</f>
        <v>0</v>
      </c>
      <c r="AY96" s="78">
        <f>'SO 401 - Veřejné osvětlení'!J36</f>
        <v>0</v>
      </c>
      <c r="AZ96" s="78">
        <f>'SO 401 - Veřejné osvětlení'!F33</f>
        <v>0</v>
      </c>
      <c r="BA96" s="78">
        <f>'SO 401 - Veřejné osvětlení'!F34</f>
        <v>0</v>
      </c>
      <c r="BB96" s="78">
        <f>'SO 401 - Veřejné osvětlení'!F35</f>
        <v>0</v>
      </c>
      <c r="BC96" s="78">
        <f>'SO 401 - Veřejné osvětlení'!F36</f>
        <v>0</v>
      </c>
      <c r="BD96" s="80">
        <f>'SO 401 - Veřejné osvětlení'!F37</f>
        <v>0</v>
      </c>
      <c r="BT96" s="81" t="s">
        <v>85</v>
      </c>
      <c r="BV96" s="81" t="s">
        <v>79</v>
      </c>
      <c r="BW96" s="81" t="s">
        <v>90</v>
      </c>
      <c r="BX96" s="81" t="s">
        <v>5</v>
      </c>
      <c r="CL96" s="81" t="s">
        <v>1</v>
      </c>
      <c r="CM96" s="81" t="s">
        <v>87</v>
      </c>
    </row>
    <row r="97" spans="1:91" s="6" customFormat="1" ht="16.5" customHeight="1">
      <c r="A97" s="72" t="s">
        <v>81</v>
      </c>
      <c r="B97" s="73"/>
      <c r="C97" s="74"/>
      <c r="D97" s="213" t="s">
        <v>91</v>
      </c>
      <c r="E97" s="213"/>
      <c r="F97" s="213"/>
      <c r="G97" s="213"/>
      <c r="H97" s="213"/>
      <c r="I97" s="75"/>
      <c r="J97" s="213" t="s">
        <v>92</v>
      </c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1">
        <f>'VRN - Vedlejší rozpočtové...'!J30</f>
        <v>0</v>
      </c>
      <c r="AH97" s="212"/>
      <c r="AI97" s="212"/>
      <c r="AJ97" s="212"/>
      <c r="AK97" s="212"/>
      <c r="AL97" s="212"/>
      <c r="AM97" s="212"/>
      <c r="AN97" s="211">
        <f>SUM(AG97,AT97)</f>
        <v>0</v>
      </c>
      <c r="AO97" s="212"/>
      <c r="AP97" s="212"/>
      <c r="AQ97" s="76" t="s">
        <v>84</v>
      </c>
      <c r="AR97" s="73"/>
      <c r="AS97" s="82">
        <v>0</v>
      </c>
      <c r="AT97" s="83">
        <f>ROUND(SUM(AV97:AW97),2)</f>
        <v>0</v>
      </c>
      <c r="AU97" s="84">
        <f>'VRN - Vedlejší rozpočtové...'!P120</f>
        <v>0</v>
      </c>
      <c r="AV97" s="83">
        <f>'VRN - Vedlejší rozpočtové...'!J33</f>
        <v>0</v>
      </c>
      <c r="AW97" s="83">
        <f>'VRN - Vedlejší rozpočtové...'!J34</f>
        <v>0</v>
      </c>
      <c r="AX97" s="83">
        <f>'VRN - Vedlejší rozpočtové...'!J35</f>
        <v>0</v>
      </c>
      <c r="AY97" s="83">
        <f>'VRN - Vedlejší rozpočtové...'!J36</f>
        <v>0</v>
      </c>
      <c r="AZ97" s="83">
        <f>'VRN - Vedlejší rozpočtové...'!F33</f>
        <v>0</v>
      </c>
      <c r="BA97" s="83">
        <f>'VRN - Vedlejší rozpočtové...'!F34</f>
        <v>0</v>
      </c>
      <c r="BB97" s="83">
        <f>'VRN - Vedlejší rozpočtové...'!F35</f>
        <v>0</v>
      </c>
      <c r="BC97" s="83">
        <f>'VRN - Vedlejší rozpočtové...'!F36</f>
        <v>0</v>
      </c>
      <c r="BD97" s="85">
        <f>'VRN - Vedlejší rozpočtové...'!F37</f>
        <v>0</v>
      </c>
      <c r="BT97" s="81" t="s">
        <v>85</v>
      </c>
      <c r="BV97" s="81" t="s">
        <v>79</v>
      </c>
      <c r="BW97" s="81" t="s">
        <v>93</v>
      </c>
      <c r="BX97" s="81" t="s">
        <v>5</v>
      </c>
      <c r="CL97" s="81" t="s">
        <v>1</v>
      </c>
      <c r="CM97" s="81" t="s">
        <v>87</v>
      </c>
    </row>
    <row r="98" spans="1:91" s="1" customFormat="1" ht="30" customHeight="1">
      <c r="B98" s="30"/>
      <c r="AR98" s="30"/>
    </row>
    <row r="99" spans="1:91" s="1" customFormat="1" ht="6.95" customHeight="1">
      <c r="B99" s="42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30"/>
    </row>
  </sheetData>
  <sheetProtection algorithmName="SHA-512" hashValue="sKeX0l79CaBIsrVJFWiZ0Krf1EIQvGUtzh3GLMrayseTIpTRtKmIhvJe07N4wn13mGd8UDgWmFfKc9vxBLx8GQ==" saltValue="8Ic6tBljQczfLVhHddsRZPLvfvoi0l1U9ogitGCl7TQKyMY/Cm7fbWYQrc74p3BA+JMeVNDkGETN+92ZzUperA==" spinCount="100000" sheet="1" objects="1" scenarios="1" formatColumns="0" formatRows="0"/>
  <mergeCells count="50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SO 101 - Komunikace a zpe...'!C2" display="/" xr:uid="{00000000-0004-0000-0000-000000000000}"/>
    <hyperlink ref="A96" location="'SO 401 - Veřejné osvětlení'!C2" display="/" xr:uid="{00000000-0004-0000-0000-000001000000}"/>
    <hyperlink ref="A97" location="'VRN - Vedlejší rozpočtové...'!C2" display="/" xr:uid="{00000000-0004-0000-0000-000002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84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86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94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6" t="str">
        <f>'Rekapitulace stavby'!K6</f>
        <v>Chodník z ulice Masarykova přes ulici Zahradní do ulice Loketská</v>
      </c>
      <c r="F7" s="217"/>
      <c r="G7" s="217"/>
      <c r="H7" s="217"/>
      <c r="L7" s="18"/>
    </row>
    <row r="8" spans="2:46" s="1" customFormat="1" ht="12" customHeight="1">
      <c r="B8" s="30"/>
      <c r="D8" s="25" t="s">
        <v>95</v>
      </c>
      <c r="L8" s="30"/>
    </row>
    <row r="9" spans="2:46" s="1" customFormat="1" ht="16.5" customHeight="1">
      <c r="B9" s="30"/>
      <c r="E9" s="197" t="s">
        <v>96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97</v>
      </c>
      <c r="I12" s="25" t="s">
        <v>22</v>
      </c>
      <c r="J12" s="50" t="str">
        <f>'Rekapitulace stavby'!AN8</f>
        <v>17. 7. 2025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28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ROUND(J130,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ROUND((SUM(BE130:BE283)),  2)</f>
        <v>0</v>
      </c>
      <c r="I33" s="90">
        <v>0.21</v>
      </c>
      <c r="J33" s="89">
        <f>ROUND(((SUM(BE130:BE283))*I33),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ROUND((SUM(BF130:BF283)),  2)</f>
        <v>0</v>
      </c>
      <c r="I34" s="90">
        <v>0.12</v>
      </c>
      <c r="J34" s="89">
        <f>ROUND(((SUM(BF130:BF283))*I34),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ROUND((SUM(BG130:BG283)),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ROUND((SUM(BH130:BH283)),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ROUND((SUM(BI130:BI283)),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6" t="str">
        <f>E7</f>
        <v>Chodník z ulice Masarykova přes ulici Zahradní do ulice Loketská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95</v>
      </c>
      <c r="L86" s="30"/>
    </row>
    <row r="87" spans="2:47" s="1" customFormat="1" ht="16.5" customHeight="1">
      <c r="B87" s="30"/>
      <c r="E87" s="197" t="str">
        <f>E9</f>
        <v>SO 101 - Komunikace a zpevněné plochy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Nové Sedlo</v>
      </c>
      <c r="I89" s="25" t="s">
        <v>22</v>
      </c>
      <c r="J89" s="50" t="str">
        <f>IF(J12="","",J12)</f>
        <v>17. 7. 2025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J130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103</v>
      </c>
      <c r="E97" s="104"/>
      <c r="F97" s="104"/>
      <c r="G97" s="104"/>
      <c r="H97" s="104"/>
      <c r="I97" s="104"/>
      <c r="J97" s="105">
        <f>J131</f>
        <v>0</v>
      </c>
      <c r="L97" s="102"/>
    </row>
    <row r="98" spans="2:12" s="9" customFormat="1" ht="19.899999999999999" customHeight="1">
      <c r="B98" s="106"/>
      <c r="D98" s="107" t="s">
        <v>104</v>
      </c>
      <c r="E98" s="108"/>
      <c r="F98" s="108"/>
      <c r="G98" s="108"/>
      <c r="H98" s="108"/>
      <c r="I98" s="108"/>
      <c r="J98" s="109">
        <f>J132</f>
        <v>0</v>
      </c>
      <c r="L98" s="106"/>
    </row>
    <row r="99" spans="2:12" s="9" customFormat="1" ht="19.899999999999999" customHeight="1">
      <c r="B99" s="106"/>
      <c r="D99" s="107" t="s">
        <v>105</v>
      </c>
      <c r="E99" s="108"/>
      <c r="F99" s="108"/>
      <c r="G99" s="108"/>
      <c r="H99" s="108"/>
      <c r="I99" s="108"/>
      <c r="J99" s="109">
        <f>J172</f>
        <v>0</v>
      </c>
      <c r="L99" s="106"/>
    </row>
    <row r="100" spans="2:12" s="9" customFormat="1" ht="19.899999999999999" customHeight="1">
      <c r="B100" s="106"/>
      <c r="D100" s="107" t="s">
        <v>106</v>
      </c>
      <c r="E100" s="108"/>
      <c r="F100" s="108"/>
      <c r="G100" s="108"/>
      <c r="H100" s="108"/>
      <c r="I100" s="108"/>
      <c r="J100" s="109">
        <f>J181</f>
        <v>0</v>
      </c>
      <c r="L100" s="106"/>
    </row>
    <row r="101" spans="2:12" s="9" customFormat="1" ht="19.899999999999999" customHeight="1">
      <c r="B101" s="106"/>
      <c r="D101" s="107" t="s">
        <v>107</v>
      </c>
      <c r="E101" s="108"/>
      <c r="F101" s="108"/>
      <c r="G101" s="108"/>
      <c r="H101" s="108"/>
      <c r="I101" s="108"/>
      <c r="J101" s="109">
        <f>J183</f>
        <v>0</v>
      </c>
      <c r="L101" s="106"/>
    </row>
    <row r="102" spans="2:12" s="9" customFormat="1" ht="14.85" customHeight="1">
      <c r="B102" s="106"/>
      <c r="D102" s="107" t="s">
        <v>108</v>
      </c>
      <c r="E102" s="108"/>
      <c r="F102" s="108"/>
      <c r="G102" s="108"/>
      <c r="H102" s="108"/>
      <c r="I102" s="108"/>
      <c r="J102" s="109">
        <f>J189</f>
        <v>0</v>
      </c>
      <c r="L102" s="106"/>
    </row>
    <row r="103" spans="2:12" s="9" customFormat="1" ht="14.85" customHeight="1">
      <c r="B103" s="106"/>
      <c r="D103" s="107" t="s">
        <v>109</v>
      </c>
      <c r="E103" s="108"/>
      <c r="F103" s="108"/>
      <c r="G103" s="108"/>
      <c r="H103" s="108"/>
      <c r="I103" s="108"/>
      <c r="J103" s="109">
        <f>J198</f>
        <v>0</v>
      </c>
      <c r="L103" s="106"/>
    </row>
    <row r="104" spans="2:12" s="9" customFormat="1" ht="19.899999999999999" customHeight="1">
      <c r="B104" s="106"/>
      <c r="D104" s="107" t="s">
        <v>110</v>
      </c>
      <c r="E104" s="108"/>
      <c r="F104" s="108"/>
      <c r="G104" s="108"/>
      <c r="H104" s="108"/>
      <c r="I104" s="108"/>
      <c r="J104" s="109">
        <f>J207</f>
        <v>0</v>
      </c>
      <c r="L104" s="106"/>
    </row>
    <row r="105" spans="2:12" s="9" customFormat="1" ht="19.899999999999999" customHeight="1">
      <c r="B105" s="106"/>
      <c r="D105" s="107" t="s">
        <v>111</v>
      </c>
      <c r="E105" s="108"/>
      <c r="F105" s="108"/>
      <c r="G105" s="108"/>
      <c r="H105" s="108"/>
      <c r="I105" s="108"/>
      <c r="J105" s="109">
        <f>J213</f>
        <v>0</v>
      </c>
      <c r="L105" s="106"/>
    </row>
    <row r="106" spans="2:12" s="9" customFormat="1" ht="19.899999999999999" customHeight="1">
      <c r="B106" s="106"/>
      <c r="D106" s="107" t="s">
        <v>112</v>
      </c>
      <c r="E106" s="108"/>
      <c r="F106" s="108"/>
      <c r="G106" s="108"/>
      <c r="H106" s="108"/>
      <c r="I106" s="108"/>
      <c r="J106" s="109">
        <f>J217</f>
        <v>0</v>
      </c>
      <c r="L106" s="106"/>
    </row>
    <row r="107" spans="2:12" s="9" customFormat="1" ht="14.85" customHeight="1">
      <c r="B107" s="106"/>
      <c r="D107" s="107" t="s">
        <v>113</v>
      </c>
      <c r="E107" s="108"/>
      <c r="F107" s="108"/>
      <c r="G107" s="108"/>
      <c r="H107" s="108"/>
      <c r="I107" s="108"/>
      <c r="J107" s="109">
        <f>J224</f>
        <v>0</v>
      </c>
      <c r="L107" s="106"/>
    </row>
    <row r="108" spans="2:12" s="9" customFormat="1" ht="19.899999999999999" customHeight="1">
      <c r="B108" s="106"/>
      <c r="D108" s="107" t="s">
        <v>114</v>
      </c>
      <c r="E108" s="108"/>
      <c r="F108" s="108"/>
      <c r="G108" s="108"/>
      <c r="H108" s="108"/>
      <c r="I108" s="108"/>
      <c r="J108" s="109">
        <f>J243</f>
        <v>0</v>
      </c>
      <c r="L108" s="106"/>
    </row>
    <row r="109" spans="2:12" s="9" customFormat="1" ht="19.899999999999999" customHeight="1">
      <c r="B109" s="106"/>
      <c r="D109" s="107" t="s">
        <v>115</v>
      </c>
      <c r="E109" s="108"/>
      <c r="F109" s="108"/>
      <c r="G109" s="108"/>
      <c r="H109" s="108"/>
      <c r="I109" s="108"/>
      <c r="J109" s="109">
        <f>J272</f>
        <v>0</v>
      </c>
      <c r="L109" s="106"/>
    </row>
    <row r="110" spans="2:12" s="9" customFormat="1" ht="19.899999999999999" customHeight="1">
      <c r="B110" s="106"/>
      <c r="D110" s="107" t="s">
        <v>116</v>
      </c>
      <c r="E110" s="108"/>
      <c r="F110" s="108"/>
      <c r="G110" s="108"/>
      <c r="H110" s="108"/>
      <c r="I110" s="108"/>
      <c r="J110" s="109">
        <f>J282</f>
        <v>0</v>
      </c>
      <c r="L110" s="106"/>
    </row>
    <row r="111" spans="2:12" s="1" customFormat="1" ht="21.75" customHeight="1">
      <c r="B111" s="30"/>
      <c r="L111" s="30"/>
    </row>
    <row r="112" spans="2:12" s="1" customFormat="1" ht="6.95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30"/>
    </row>
    <row r="116" spans="2:12" s="1" customFormat="1" ht="6.95" customHeight="1">
      <c r="B116" s="44"/>
      <c r="C116" s="45"/>
      <c r="D116" s="45"/>
      <c r="E116" s="45"/>
      <c r="F116" s="45"/>
      <c r="G116" s="45"/>
      <c r="H116" s="45"/>
      <c r="I116" s="45"/>
      <c r="J116" s="45"/>
      <c r="K116" s="45"/>
      <c r="L116" s="30"/>
    </row>
    <row r="117" spans="2:12" s="1" customFormat="1" ht="24.95" customHeight="1">
      <c r="B117" s="30"/>
      <c r="C117" s="19" t="s">
        <v>117</v>
      </c>
      <c r="L117" s="30"/>
    </row>
    <row r="118" spans="2:12" s="1" customFormat="1" ht="6.95" customHeight="1">
      <c r="B118" s="30"/>
      <c r="L118" s="30"/>
    </row>
    <row r="119" spans="2:12" s="1" customFormat="1" ht="12" customHeight="1">
      <c r="B119" s="30"/>
      <c r="C119" s="25" t="s">
        <v>16</v>
      </c>
      <c r="L119" s="30"/>
    </row>
    <row r="120" spans="2:12" s="1" customFormat="1" ht="16.5" customHeight="1">
      <c r="B120" s="30"/>
      <c r="E120" s="216" t="str">
        <f>E7</f>
        <v>Chodník z ulice Masarykova přes ulici Zahradní do ulice Loketská</v>
      </c>
      <c r="F120" s="217"/>
      <c r="G120" s="217"/>
      <c r="H120" s="217"/>
      <c r="L120" s="30"/>
    </row>
    <row r="121" spans="2:12" s="1" customFormat="1" ht="12" customHeight="1">
      <c r="B121" s="30"/>
      <c r="C121" s="25" t="s">
        <v>95</v>
      </c>
      <c r="L121" s="30"/>
    </row>
    <row r="122" spans="2:12" s="1" customFormat="1" ht="16.5" customHeight="1">
      <c r="B122" s="30"/>
      <c r="E122" s="197" t="str">
        <f>E9</f>
        <v>SO 101 - Komunikace a zpevněné plochy</v>
      </c>
      <c r="F122" s="218"/>
      <c r="G122" s="218"/>
      <c r="H122" s="218"/>
      <c r="L122" s="30"/>
    </row>
    <row r="123" spans="2:12" s="1" customFormat="1" ht="6.95" customHeight="1">
      <c r="B123" s="30"/>
      <c r="L123" s="30"/>
    </row>
    <row r="124" spans="2:12" s="1" customFormat="1" ht="12" customHeight="1">
      <c r="B124" s="30"/>
      <c r="C124" s="25" t="s">
        <v>20</v>
      </c>
      <c r="F124" s="23" t="str">
        <f>F12</f>
        <v>Nové Sedlo</v>
      </c>
      <c r="I124" s="25" t="s">
        <v>22</v>
      </c>
      <c r="J124" s="50" t="str">
        <f>IF(J12="","",J12)</f>
        <v>17. 7. 2025</v>
      </c>
      <c r="L124" s="30"/>
    </row>
    <row r="125" spans="2:12" s="1" customFormat="1" ht="6.95" customHeight="1">
      <c r="B125" s="30"/>
      <c r="L125" s="30"/>
    </row>
    <row r="126" spans="2:12" s="1" customFormat="1" ht="15.2" customHeight="1">
      <c r="B126" s="30"/>
      <c r="C126" s="25" t="s">
        <v>24</v>
      </c>
      <c r="F126" s="23" t="str">
        <f>E15</f>
        <v>Město Nové Sedlo</v>
      </c>
      <c r="I126" s="25" t="s">
        <v>31</v>
      </c>
      <c r="J126" s="28" t="str">
        <f>E21</f>
        <v>Bc. Jakub Cingroš</v>
      </c>
      <c r="L126" s="30"/>
    </row>
    <row r="127" spans="2:12" s="1" customFormat="1" ht="15.2" customHeight="1">
      <c r="B127" s="30"/>
      <c r="C127" s="25" t="s">
        <v>29</v>
      </c>
      <c r="F127" s="23" t="str">
        <f>IF(E18="","",E18)</f>
        <v>Vyplň údaj</v>
      </c>
      <c r="I127" s="25" t="s">
        <v>35</v>
      </c>
      <c r="J127" s="28" t="str">
        <f>E24</f>
        <v>Bc. Jakub Cingroš</v>
      </c>
      <c r="L127" s="30"/>
    </row>
    <row r="128" spans="2:12" s="1" customFormat="1" ht="10.35" customHeight="1">
      <c r="B128" s="30"/>
      <c r="L128" s="30"/>
    </row>
    <row r="129" spans="2:65" s="10" customFormat="1" ht="29.25" customHeight="1">
      <c r="B129" s="110"/>
      <c r="C129" s="111" t="s">
        <v>118</v>
      </c>
      <c r="D129" s="112" t="s">
        <v>62</v>
      </c>
      <c r="E129" s="112" t="s">
        <v>58</v>
      </c>
      <c r="F129" s="112" t="s">
        <v>59</v>
      </c>
      <c r="G129" s="112" t="s">
        <v>119</v>
      </c>
      <c r="H129" s="112" t="s">
        <v>120</v>
      </c>
      <c r="I129" s="112" t="s">
        <v>121</v>
      </c>
      <c r="J129" s="112" t="s">
        <v>100</v>
      </c>
      <c r="K129" s="113" t="s">
        <v>122</v>
      </c>
      <c r="L129" s="110"/>
      <c r="M129" s="57" t="s">
        <v>1</v>
      </c>
      <c r="N129" s="58" t="s">
        <v>41</v>
      </c>
      <c r="O129" s="58" t="s">
        <v>123</v>
      </c>
      <c r="P129" s="58" t="s">
        <v>124</v>
      </c>
      <c r="Q129" s="58" t="s">
        <v>125</v>
      </c>
      <c r="R129" s="58" t="s">
        <v>126</v>
      </c>
      <c r="S129" s="58" t="s">
        <v>127</v>
      </c>
      <c r="T129" s="59" t="s">
        <v>128</v>
      </c>
    </row>
    <row r="130" spans="2:65" s="1" customFormat="1" ht="22.9" customHeight="1">
      <c r="B130" s="30"/>
      <c r="C130" s="62" t="s">
        <v>129</v>
      </c>
      <c r="J130" s="114">
        <f>BK130</f>
        <v>0</v>
      </c>
      <c r="L130" s="30"/>
      <c r="M130" s="60"/>
      <c r="N130" s="51"/>
      <c r="O130" s="51"/>
      <c r="P130" s="115">
        <f>P131</f>
        <v>0</v>
      </c>
      <c r="Q130" s="51"/>
      <c r="R130" s="115">
        <f>R131</f>
        <v>703.08587391999993</v>
      </c>
      <c r="S130" s="51"/>
      <c r="T130" s="116">
        <f>T131</f>
        <v>464.16299999999995</v>
      </c>
      <c r="AT130" s="15" t="s">
        <v>76</v>
      </c>
      <c r="AU130" s="15" t="s">
        <v>102</v>
      </c>
      <c r="BK130" s="117">
        <f>BK131</f>
        <v>0</v>
      </c>
    </row>
    <row r="131" spans="2:65" s="11" customFormat="1" ht="25.9" customHeight="1">
      <c r="B131" s="118"/>
      <c r="D131" s="119" t="s">
        <v>76</v>
      </c>
      <c r="E131" s="120" t="s">
        <v>130</v>
      </c>
      <c r="F131" s="120" t="s">
        <v>131</v>
      </c>
      <c r="I131" s="121"/>
      <c r="J131" s="122">
        <f>BK131</f>
        <v>0</v>
      </c>
      <c r="L131" s="118"/>
      <c r="M131" s="123"/>
      <c r="P131" s="124">
        <f>P132+P172+P181+P183+P207+P213+P217+P243+P272+P282</f>
        <v>0</v>
      </c>
      <c r="R131" s="124">
        <f>R132+R172+R181+R183+R207+R213+R217+R243+R272+R282</f>
        <v>703.08587391999993</v>
      </c>
      <c r="T131" s="125">
        <f>T132+T172+T181+T183+T207+T213+T217+T243+T272+T282</f>
        <v>464.16299999999995</v>
      </c>
      <c r="AR131" s="119" t="s">
        <v>85</v>
      </c>
      <c r="AT131" s="126" t="s">
        <v>76</v>
      </c>
      <c r="AU131" s="126" t="s">
        <v>77</v>
      </c>
      <c r="AY131" s="119" t="s">
        <v>132</v>
      </c>
      <c r="BK131" s="127">
        <f>BK132+BK172+BK181+BK183+BK207+BK213+BK217+BK243+BK272+BK282</f>
        <v>0</v>
      </c>
    </row>
    <row r="132" spans="2:65" s="11" customFormat="1" ht="22.9" customHeight="1">
      <c r="B132" s="118"/>
      <c r="D132" s="119" t="s">
        <v>76</v>
      </c>
      <c r="E132" s="128" t="s">
        <v>85</v>
      </c>
      <c r="F132" s="128" t="s">
        <v>133</v>
      </c>
      <c r="I132" s="121"/>
      <c r="J132" s="129">
        <f>BK132</f>
        <v>0</v>
      </c>
      <c r="L132" s="118"/>
      <c r="M132" s="123"/>
      <c r="P132" s="124">
        <f>SUM(P133:P171)</f>
        <v>0</v>
      </c>
      <c r="R132" s="124">
        <f>SUM(R133:R171)</f>
        <v>122.00020000000001</v>
      </c>
      <c r="T132" s="125">
        <f>SUM(T133:T171)</f>
        <v>455.17299999999994</v>
      </c>
      <c r="AR132" s="119" t="s">
        <v>85</v>
      </c>
      <c r="AT132" s="126" t="s">
        <v>76</v>
      </c>
      <c r="AU132" s="126" t="s">
        <v>85</v>
      </c>
      <c r="AY132" s="119" t="s">
        <v>132</v>
      </c>
      <c r="BK132" s="127">
        <f>SUM(BK133:BK171)</f>
        <v>0</v>
      </c>
    </row>
    <row r="133" spans="2:65" s="1" customFormat="1" ht="24.2" customHeight="1">
      <c r="B133" s="30"/>
      <c r="C133" s="130" t="s">
        <v>85</v>
      </c>
      <c r="D133" s="130" t="s">
        <v>134</v>
      </c>
      <c r="E133" s="131" t="s">
        <v>135</v>
      </c>
      <c r="F133" s="132" t="s">
        <v>136</v>
      </c>
      <c r="G133" s="133" t="s">
        <v>137</v>
      </c>
      <c r="H133" s="134">
        <v>4</v>
      </c>
      <c r="I133" s="135"/>
      <c r="J133" s="136">
        <f>ROUND(I133*H133,2)</f>
        <v>0</v>
      </c>
      <c r="K133" s="132" t="s">
        <v>138</v>
      </c>
      <c r="L133" s="30"/>
      <c r="M133" s="137" t="s">
        <v>1</v>
      </c>
      <c r="N133" s="138" t="s">
        <v>42</v>
      </c>
      <c r="P133" s="139">
        <f>O133*H133</f>
        <v>0</v>
      </c>
      <c r="Q133" s="139">
        <v>0</v>
      </c>
      <c r="R133" s="139">
        <f>Q133*H133</f>
        <v>0</v>
      </c>
      <c r="S133" s="139">
        <v>0.41699999999999998</v>
      </c>
      <c r="T133" s="140">
        <f>S133*H133</f>
        <v>1.6679999999999999</v>
      </c>
      <c r="AR133" s="141" t="s">
        <v>139</v>
      </c>
      <c r="AT133" s="141" t="s">
        <v>134</v>
      </c>
      <c r="AU133" s="141" t="s">
        <v>87</v>
      </c>
      <c r="AY133" s="15" t="s">
        <v>132</v>
      </c>
      <c r="BE133" s="142">
        <f>IF(N133="základní",J133,0)</f>
        <v>0</v>
      </c>
      <c r="BF133" s="142">
        <f>IF(N133="snížená",J133,0)</f>
        <v>0</v>
      </c>
      <c r="BG133" s="142">
        <f>IF(N133="zákl. přenesená",J133,0)</f>
        <v>0</v>
      </c>
      <c r="BH133" s="142">
        <f>IF(N133="sníž. přenesená",J133,0)</f>
        <v>0</v>
      </c>
      <c r="BI133" s="142">
        <f>IF(N133="nulová",J133,0)</f>
        <v>0</v>
      </c>
      <c r="BJ133" s="15" t="s">
        <v>85</v>
      </c>
      <c r="BK133" s="142">
        <f>ROUND(I133*H133,2)</f>
        <v>0</v>
      </c>
      <c r="BL133" s="15" t="s">
        <v>139</v>
      </c>
      <c r="BM133" s="141" t="s">
        <v>140</v>
      </c>
    </row>
    <row r="134" spans="2:65" s="1" customFormat="1" ht="24.2" customHeight="1">
      <c r="B134" s="30"/>
      <c r="C134" s="130" t="s">
        <v>87</v>
      </c>
      <c r="D134" s="130" t="s">
        <v>134</v>
      </c>
      <c r="E134" s="131" t="s">
        <v>141</v>
      </c>
      <c r="F134" s="132" t="s">
        <v>142</v>
      </c>
      <c r="G134" s="133" t="s">
        <v>137</v>
      </c>
      <c r="H134" s="134">
        <v>2</v>
      </c>
      <c r="I134" s="135"/>
      <c r="J134" s="136">
        <f>ROUND(I134*H134,2)</f>
        <v>0</v>
      </c>
      <c r="K134" s="132" t="s">
        <v>138</v>
      </c>
      <c r="L134" s="30"/>
      <c r="M134" s="137" t="s">
        <v>1</v>
      </c>
      <c r="N134" s="138" t="s">
        <v>42</v>
      </c>
      <c r="P134" s="139">
        <f>O134*H134</f>
        <v>0</v>
      </c>
      <c r="Q134" s="139">
        <v>0</v>
      </c>
      <c r="R134" s="139">
        <f>Q134*H134</f>
        <v>0</v>
      </c>
      <c r="S134" s="139">
        <v>0.4</v>
      </c>
      <c r="T134" s="140">
        <f>S134*H134</f>
        <v>0.8</v>
      </c>
      <c r="AR134" s="141" t="s">
        <v>139</v>
      </c>
      <c r="AT134" s="141" t="s">
        <v>134</v>
      </c>
      <c r="AU134" s="141" t="s">
        <v>87</v>
      </c>
      <c r="AY134" s="15" t="s">
        <v>132</v>
      </c>
      <c r="BE134" s="142">
        <f>IF(N134="základní",J134,0)</f>
        <v>0</v>
      </c>
      <c r="BF134" s="142">
        <f>IF(N134="snížená",J134,0)</f>
        <v>0</v>
      </c>
      <c r="BG134" s="142">
        <f>IF(N134="zákl. přenesená",J134,0)</f>
        <v>0</v>
      </c>
      <c r="BH134" s="142">
        <f>IF(N134="sníž. přenesená",J134,0)</f>
        <v>0</v>
      </c>
      <c r="BI134" s="142">
        <f>IF(N134="nulová",J134,0)</f>
        <v>0</v>
      </c>
      <c r="BJ134" s="15" t="s">
        <v>85</v>
      </c>
      <c r="BK134" s="142">
        <f>ROUND(I134*H134,2)</f>
        <v>0</v>
      </c>
      <c r="BL134" s="15" t="s">
        <v>139</v>
      </c>
      <c r="BM134" s="141" t="s">
        <v>143</v>
      </c>
    </row>
    <row r="135" spans="2:65" s="1" customFormat="1" ht="19.5">
      <c r="B135" s="30"/>
      <c r="D135" s="143" t="s">
        <v>144</v>
      </c>
      <c r="F135" s="144" t="s">
        <v>145</v>
      </c>
      <c r="I135" s="145"/>
      <c r="L135" s="30"/>
      <c r="M135" s="146"/>
      <c r="T135" s="54"/>
      <c r="AT135" s="15" t="s">
        <v>144</v>
      </c>
      <c r="AU135" s="15" t="s">
        <v>87</v>
      </c>
    </row>
    <row r="136" spans="2:65" s="1" customFormat="1" ht="33" customHeight="1">
      <c r="B136" s="30"/>
      <c r="C136" s="130" t="s">
        <v>146</v>
      </c>
      <c r="D136" s="130" t="s">
        <v>134</v>
      </c>
      <c r="E136" s="131" t="s">
        <v>147</v>
      </c>
      <c r="F136" s="132" t="s">
        <v>148</v>
      </c>
      <c r="G136" s="133" t="s">
        <v>137</v>
      </c>
      <c r="H136" s="134">
        <v>55</v>
      </c>
      <c r="I136" s="135"/>
      <c r="J136" s="136">
        <f>ROUND(I136*H136,2)</f>
        <v>0</v>
      </c>
      <c r="K136" s="132" t="s">
        <v>138</v>
      </c>
      <c r="L136" s="30"/>
      <c r="M136" s="137" t="s">
        <v>1</v>
      </c>
      <c r="N136" s="138" t="s">
        <v>42</v>
      </c>
      <c r="P136" s="139">
        <f>O136*H136</f>
        <v>0</v>
      </c>
      <c r="Q136" s="139">
        <v>0</v>
      </c>
      <c r="R136" s="139">
        <f>Q136*H136</f>
        <v>0</v>
      </c>
      <c r="S136" s="139">
        <v>0.28999999999999998</v>
      </c>
      <c r="T136" s="140">
        <f>S136*H136</f>
        <v>15.95</v>
      </c>
      <c r="AR136" s="141" t="s">
        <v>139</v>
      </c>
      <c r="AT136" s="141" t="s">
        <v>134</v>
      </c>
      <c r="AU136" s="141" t="s">
        <v>87</v>
      </c>
      <c r="AY136" s="15" t="s">
        <v>132</v>
      </c>
      <c r="BE136" s="142">
        <f>IF(N136="základní",J136,0)</f>
        <v>0</v>
      </c>
      <c r="BF136" s="142">
        <f>IF(N136="snížená",J136,0)</f>
        <v>0</v>
      </c>
      <c r="BG136" s="142">
        <f>IF(N136="zákl. přenesená",J136,0)</f>
        <v>0</v>
      </c>
      <c r="BH136" s="142">
        <f>IF(N136="sníž. přenesená",J136,0)</f>
        <v>0</v>
      </c>
      <c r="BI136" s="142">
        <f>IF(N136="nulová",J136,0)</f>
        <v>0</v>
      </c>
      <c r="BJ136" s="15" t="s">
        <v>85</v>
      </c>
      <c r="BK136" s="142">
        <f>ROUND(I136*H136,2)</f>
        <v>0</v>
      </c>
      <c r="BL136" s="15" t="s">
        <v>139</v>
      </c>
      <c r="BM136" s="141" t="s">
        <v>149</v>
      </c>
    </row>
    <row r="137" spans="2:65" s="1" customFormat="1" ht="24.2" customHeight="1">
      <c r="B137" s="30"/>
      <c r="C137" s="130" t="s">
        <v>139</v>
      </c>
      <c r="D137" s="130" t="s">
        <v>134</v>
      </c>
      <c r="E137" s="131" t="s">
        <v>150</v>
      </c>
      <c r="F137" s="132" t="s">
        <v>151</v>
      </c>
      <c r="G137" s="133" t="s">
        <v>137</v>
      </c>
      <c r="H137" s="134">
        <v>55</v>
      </c>
      <c r="I137" s="135"/>
      <c r="J137" s="136">
        <f>ROUND(I137*H137,2)</f>
        <v>0</v>
      </c>
      <c r="K137" s="132" t="s">
        <v>138</v>
      </c>
      <c r="L137" s="30"/>
      <c r="M137" s="137" t="s">
        <v>1</v>
      </c>
      <c r="N137" s="138" t="s">
        <v>42</v>
      </c>
      <c r="P137" s="139">
        <f>O137*H137</f>
        <v>0</v>
      </c>
      <c r="Q137" s="139">
        <v>0</v>
      </c>
      <c r="R137" s="139">
        <f>Q137*H137</f>
        <v>0</v>
      </c>
      <c r="S137" s="139">
        <v>9.8000000000000004E-2</v>
      </c>
      <c r="T137" s="140">
        <f>S137*H137</f>
        <v>5.3900000000000006</v>
      </c>
      <c r="AR137" s="141" t="s">
        <v>139</v>
      </c>
      <c r="AT137" s="141" t="s">
        <v>134</v>
      </c>
      <c r="AU137" s="141" t="s">
        <v>87</v>
      </c>
      <c r="AY137" s="15" t="s">
        <v>132</v>
      </c>
      <c r="BE137" s="142">
        <f>IF(N137="základní",J137,0)</f>
        <v>0</v>
      </c>
      <c r="BF137" s="142">
        <f>IF(N137="snížená",J137,0)</f>
        <v>0</v>
      </c>
      <c r="BG137" s="142">
        <f>IF(N137="zákl. přenesená",J137,0)</f>
        <v>0</v>
      </c>
      <c r="BH137" s="142">
        <f>IF(N137="sníž. přenesená",J137,0)</f>
        <v>0</v>
      </c>
      <c r="BI137" s="142">
        <f>IF(N137="nulová",J137,0)</f>
        <v>0</v>
      </c>
      <c r="BJ137" s="15" t="s">
        <v>85</v>
      </c>
      <c r="BK137" s="142">
        <f>ROUND(I137*H137,2)</f>
        <v>0</v>
      </c>
      <c r="BL137" s="15" t="s">
        <v>139</v>
      </c>
      <c r="BM137" s="141" t="s">
        <v>152</v>
      </c>
    </row>
    <row r="138" spans="2:65" s="1" customFormat="1" ht="24.2" customHeight="1">
      <c r="B138" s="30"/>
      <c r="C138" s="130" t="s">
        <v>153</v>
      </c>
      <c r="D138" s="130" t="s">
        <v>134</v>
      </c>
      <c r="E138" s="131" t="s">
        <v>154</v>
      </c>
      <c r="F138" s="132" t="s">
        <v>155</v>
      </c>
      <c r="G138" s="133" t="s">
        <v>137</v>
      </c>
      <c r="H138" s="134">
        <v>631</v>
      </c>
      <c r="I138" s="135"/>
      <c r="J138" s="136">
        <f>ROUND(I138*H138,2)</f>
        <v>0</v>
      </c>
      <c r="K138" s="132" t="s">
        <v>138</v>
      </c>
      <c r="L138" s="30"/>
      <c r="M138" s="137" t="s">
        <v>1</v>
      </c>
      <c r="N138" s="138" t="s">
        <v>42</v>
      </c>
      <c r="P138" s="139">
        <f>O138*H138</f>
        <v>0</v>
      </c>
      <c r="Q138" s="139">
        <v>0</v>
      </c>
      <c r="R138" s="139">
        <f>Q138*H138</f>
        <v>0</v>
      </c>
      <c r="S138" s="139">
        <v>0.44</v>
      </c>
      <c r="T138" s="140">
        <f>S138*H138</f>
        <v>277.64</v>
      </c>
      <c r="AR138" s="141" t="s">
        <v>139</v>
      </c>
      <c r="AT138" s="141" t="s">
        <v>134</v>
      </c>
      <c r="AU138" s="141" t="s">
        <v>87</v>
      </c>
      <c r="AY138" s="15" t="s">
        <v>132</v>
      </c>
      <c r="BE138" s="142">
        <f>IF(N138="základní",J138,0)</f>
        <v>0</v>
      </c>
      <c r="BF138" s="142">
        <f>IF(N138="snížená",J138,0)</f>
        <v>0</v>
      </c>
      <c r="BG138" s="142">
        <f>IF(N138="zákl. přenesená",J138,0)</f>
        <v>0</v>
      </c>
      <c r="BH138" s="142">
        <f>IF(N138="sníž. přenesená",J138,0)</f>
        <v>0</v>
      </c>
      <c r="BI138" s="142">
        <f>IF(N138="nulová",J138,0)</f>
        <v>0</v>
      </c>
      <c r="BJ138" s="15" t="s">
        <v>85</v>
      </c>
      <c r="BK138" s="142">
        <f>ROUND(I138*H138,2)</f>
        <v>0</v>
      </c>
      <c r="BL138" s="15" t="s">
        <v>139</v>
      </c>
      <c r="BM138" s="141" t="s">
        <v>156</v>
      </c>
    </row>
    <row r="139" spans="2:65" s="12" customFormat="1" ht="11.25">
      <c r="B139" s="147"/>
      <c r="D139" s="143" t="s">
        <v>157</v>
      </c>
      <c r="E139" s="148" t="s">
        <v>1</v>
      </c>
      <c r="F139" s="149" t="s">
        <v>158</v>
      </c>
      <c r="H139" s="150">
        <v>631</v>
      </c>
      <c r="I139" s="151"/>
      <c r="L139" s="147"/>
      <c r="M139" s="152"/>
      <c r="T139" s="153"/>
      <c r="AT139" s="148" t="s">
        <v>157</v>
      </c>
      <c r="AU139" s="148" t="s">
        <v>87</v>
      </c>
      <c r="AV139" s="12" t="s">
        <v>87</v>
      </c>
      <c r="AW139" s="12" t="s">
        <v>34</v>
      </c>
      <c r="AX139" s="12" t="s">
        <v>85</v>
      </c>
      <c r="AY139" s="148" t="s">
        <v>132</v>
      </c>
    </row>
    <row r="140" spans="2:65" s="1" customFormat="1" ht="24.2" customHeight="1">
      <c r="B140" s="30"/>
      <c r="C140" s="130" t="s">
        <v>159</v>
      </c>
      <c r="D140" s="130" t="s">
        <v>134</v>
      </c>
      <c r="E140" s="131" t="s">
        <v>160</v>
      </c>
      <c r="F140" s="132" t="s">
        <v>161</v>
      </c>
      <c r="G140" s="133" t="s">
        <v>137</v>
      </c>
      <c r="H140" s="134">
        <v>560</v>
      </c>
      <c r="I140" s="135"/>
      <c r="J140" s="136">
        <f>ROUND(I140*H140,2)</f>
        <v>0</v>
      </c>
      <c r="K140" s="132" t="s">
        <v>138</v>
      </c>
      <c r="L140" s="30"/>
      <c r="M140" s="137" t="s">
        <v>1</v>
      </c>
      <c r="N140" s="138" t="s">
        <v>42</v>
      </c>
      <c r="P140" s="139">
        <f>O140*H140</f>
        <v>0</v>
      </c>
      <c r="Q140" s="139">
        <v>0</v>
      </c>
      <c r="R140" s="139">
        <f>Q140*H140</f>
        <v>0</v>
      </c>
      <c r="S140" s="139">
        <v>0.22</v>
      </c>
      <c r="T140" s="140">
        <f>S140*H140</f>
        <v>123.2</v>
      </c>
      <c r="AR140" s="141" t="s">
        <v>139</v>
      </c>
      <c r="AT140" s="141" t="s">
        <v>134</v>
      </c>
      <c r="AU140" s="141" t="s">
        <v>87</v>
      </c>
      <c r="AY140" s="15" t="s">
        <v>132</v>
      </c>
      <c r="BE140" s="142">
        <f>IF(N140="základní",J140,0)</f>
        <v>0</v>
      </c>
      <c r="BF140" s="142">
        <f>IF(N140="snížená",J140,0)</f>
        <v>0</v>
      </c>
      <c r="BG140" s="142">
        <f>IF(N140="zákl. přenesená",J140,0)</f>
        <v>0</v>
      </c>
      <c r="BH140" s="142">
        <f>IF(N140="sníž. přenesená",J140,0)</f>
        <v>0</v>
      </c>
      <c r="BI140" s="142">
        <f>IF(N140="nulová",J140,0)</f>
        <v>0</v>
      </c>
      <c r="BJ140" s="15" t="s">
        <v>85</v>
      </c>
      <c r="BK140" s="142">
        <f>ROUND(I140*H140,2)</f>
        <v>0</v>
      </c>
      <c r="BL140" s="15" t="s">
        <v>139</v>
      </c>
      <c r="BM140" s="141" t="s">
        <v>162</v>
      </c>
    </row>
    <row r="141" spans="2:65" s="1" customFormat="1" ht="24.2" customHeight="1">
      <c r="B141" s="30"/>
      <c r="C141" s="130" t="s">
        <v>163</v>
      </c>
      <c r="D141" s="130" t="s">
        <v>134</v>
      </c>
      <c r="E141" s="131" t="s">
        <v>164</v>
      </c>
      <c r="F141" s="132" t="s">
        <v>165</v>
      </c>
      <c r="G141" s="133" t="s">
        <v>137</v>
      </c>
      <c r="H141" s="134">
        <v>8</v>
      </c>
      <c r="I141" s="135"/>
      <c r="J141" s="136">
        <f>ROUND(I141*H141,2)</f>
        <v>0</v>
      </c>
      <c r="K141" s="132" t="s">
        <v>138</v>
      </c>
      <c r="L141" s="30"/>
      <c r="M141" s="137" t="s">
        <v>1</v>
      </c>
      <c r="N141" s="138" t="s">
        <v>42</v>
      </c>
      <c r="P141" s="139">
        <f>O141*H141</f>
        <v>0</v>
      </c>
      <c r="Q141" s="139">
        <v>0</v>
      </c>
      <c r="R141" s="139">
        <f>Q141*H141</f>
        <v>0</v>
      </c>
      <c r="S141" s="139">
        <v>0.625</v>
      </c>
      <c r="T141" s="140">
        <f>S141*H141</f>
        <v>5</v>
      </c>
      <c r="AR141" s="141" t="s">
        <v>139</v>
      </c>
      <c r="AT141" s="141" t="s">
        <v>134</v>
      </c>
      <c r="AU141" s="141" t="s">
        <v>87</v>
      </c>
      <c r="AY141" s="15" t="s">
        <v>132</v>
      </c>
      <c r="BE141" s="142">
        <f>IF(N141="základní",J141,0)</f>
        <v>0</v>
      </c>
      <c r="BF141" s="142">
        <f>IF(N141="snížená",J141,0)</f>
        <v>0</v>
      </c>
      <c r="BG141" s="142">
        <f>IF(N141="zákl. přenesená",J141,0)</f>
        <v>0</v>
      </c>
      <c r="BH141" s="142">
        <f>IF(N141="sníž. přenesená",J141,0)</f>
        <v>0</v>
      </c>
      <c r="BI141" s="142">
        <f>IF(N141="nulová",J141,0)</f>
        <v>0</v>
      </c>
      <c r="BJ141" s="15" t="s">
        <v>85</v>
      </c>
      <c r="BK141" s="142">
        <f>ROUND(I141*H141,2)</f>
        <v>0</v>
      </c>
      <c r="BL141" s="15" t="s">
        <v>139</v>
      </c>
      <c r="BM141" s="141" t="s">
        <v>166</v>
      </c>
    </row>
    <row r="142" spans="2:65" s="1" customFormat="1" ht="24.2" customHeight="1">
      <c r="B142" s="30"/>
      <c r="C142" s="130" t="s">
        <v>167</v>
      </c>
      <c r="D142" s="130" t="s">
        <v>134</v>
      </c>
      <c r="E142" s="131" t="s">
        <v>168</v>
      </c>
      <c r="F142" s="132" t="s">
        <v>169</v>
      </c>
      <c r="G142" s="133" t="s">
        <v>137</v>
      </c>
      <c r="H142" s="134">
        <v>8</v>
      </c>
      <c r="I142" s="135"/>
      <c r="J142" s="136">
        <f>ROUND(I142*H142,2)</f>
        <v>0</v>
      </c>
      <c r="K142" s="132" t="s">
        <v>138</v>
      </c>
      <c r="L142" s="30"/>
      <c r="M142" s="137" t="s">
        <v>1</v>
      </c>
      <c r="N142" s="138" t="s">
        <v>42</v>
      </c>
      <c r="P142" s="139">
        <f>O142*H142</f>
        <v>0</v>
      </c>
      <c r="Q142" s="139">
        <v>0</v>
      </c>
      <c r="R142" s="139">
        <f>Q142*H142</f>
        <v>0</v>
      </c>
      <c r="S142" s="139">
        <v>0.26</v>
      </c>
      <c r="T142" s="140">
        <f>S142*H142</f>
        <v>2.08</v>
      </c>
      <c r="AR142" s="141" t="s">
        <v>139</v>
      </c>
      <c r="AT142" s="141" t="s">
        <v>134</v>
      </c>
      <c r="AU142" s="141" t="s">
        <v>87</v>
      </c>
      <c r="AY142" s="15" t="s">
        <v>132</v>
      </c>
      <c r="BE142" s="142">
        <f>IF(N142="základní",J142,0)</f>
        <v>0</v>
      </c>
      <c r="BF142" s="142">
        <f>IF(N142="snížená",J142,0)</f>
        <v>0</v>
      </c>
      <c r="BG142" s="142">
        <f>IF(N142="zákl. přenesená",J142,0)</f>
        <v>0</v>
      </c>
      <c r="BH142" s="142">
        <f>IF(N142="sníž. přenesená",J142,0)</f>
        <v>0</v>
      </c>
      <c r="BI142" s="142">
        <f>IF(N142="nulová",J142,0)</f>
        <v>0</v>
      </c>
      <c r="BJ142" s="15" t="s">
        <v>85</v>
      </c>
      <c r="BK142" s="142">
        <f>ROUND(I142*H142,2)</f>
        <v>0</v>
      </c>
      <c r="BL142" s="15" t="s">
        <v>139</v>
      </c>
      <c r="BM142" s="141" t="s">
        <v>170</v>
      </c>
    </row>
    <row r="143" spans="2:65" s="1" customFormat="1" ht="19.5">
      <c r="B143" s="30"/>
      <c r="D143" s="143" t="s">
        <v>144</v>
      </c>
      <c r="F143" s="144" t="s">
        <v>171</v>
      </c>
      <c r="I143" s="145"/>
      <c r="L143" s="30"/>
      <c r="M143" s="146"/>
      <c r="T143" s="54"/>
      <c r="AT143" s="15" t="s">
        <v>144</v>
      </c>
      <c r="AU143" s="15" t="s">
        <v>87</v>
      </c>
    </row>
    <row r="144" spans="2:65" s="1" customFormat="1" ht="16.5" customHeight="1">
      <c r="B144" s="30"/>
      <c r="C144" s="130" t="s">
        <v>172</v>
      </c>
      <c r="D144" s="130" t="s">
        <v>134</v>
      </c>
      <c r="E144" s="131" t="s">
        <v>173</v>
      </c>
      <c r="F144" s="132" t="s">
        <v>174</v>
      </c>
      <c r="G144" s="133" t="s">
        <v>175</v>
      </c>
      <c r="H144" s="134">
        <v>113</v>
      </c>
      <c r="I144" s="135"/>
      <c r="J144" s="136">
        <f>ROUND(I144*H144,2)</f>
        <v>0</v>
      </c>
      <c r="K144" s="132" t="s">
        <v>138</v>
      </c>
      <c r="L144" s="30"/>
      <c r="M144" s="137" t="s">
        <v>1</v>
      </c>
      <c r="N144" s="138" t="s">
        <v>42</v>
      </c>
      <c r="P144" s="139">
        <f>O144*H144</f>
        <v>0</v>
      </c>
      <c r="Q144" s="139">
        <v>0</v>
      </c>
      <c r="R144" s="139">
        <f>Q144*H144</f>
        <v>0</v>
      </c>
      <c r="S144" s="139">
        <v>0.20499999999999999</v>
      </c>
      <c r="T144" s="140">
        <f>S144*H144</f>
        <v>23.164999999999999</v>
      </c>
      <c r="AR144" s="141" t="s">
        <v>139</v>
      </c>
      <c r="AT144" s="141" t="s">
        <v>134</v>
      </c>
      <c r="AU144" s="141" t="s">
        <v>87</v>
      </c>
      <c r="AY144" s="15" t="s">
        <v>132</v>
      </c>
      <c r="BE144" s="142">
        <f>IF(N144="základní",J144,0)</f>
        <v>0</v>
      </c>
      <c r="BF144" s="142">
        <f>IF(N144="snížená",J144,0)</f>
        <v>0</v>
      </c>
      <c r="BG144" s="142">
        <f>IF(N144="zákl. přenesená",J144,0)</f>
        <v>0</v>
      </c>
      <c r="BH144" s="142">
        <f>IF(N144="sníž. přenesená",J144,0)</f>
        <v>0</v>
      </c>
      <c r="BI144" s="142">
        <f>IF(N144="nulová",J144,0)</f>
        <v>0</v>
      </c>
      <c r="BJ144" s="15" t="s">
        <v>85</v>
      </c>
      <c r="BK144" s="142">
        <f>ROUND(I144*H144,2)</f>
        <v>0</v>
      </c>
      <c r="BL144" s="15" t="s">
        <v>139</v>
      </c>
      <c r="BM144" s="141" t="s">
        <v>176</v>
      </c>
    </row>
    <row r="145" spans="2:65" s="1" customFormat="1" ht="29.25">
      <c r="B145" s="30"/>
      <c r="D145" s="143" t="s">
        <v>144</v>
      </c>
      <c r="F145" s="144" t="s">
        <v>177</v>
      </c>
      <c r="I145" s="145"/>
      <c r="L145" s="30"/>
      <c r="M145" s="146"/>
      <c r="T145" s="54"/>
      <c r="AT145" s="15" t="s">
        <v>144</v>
      </c>
      <c r="AU145" s="15" t="s">
        <v>87</v>
      </c>
    </row>
    <row r="146" spans="2:65" s="12" customFormat="1" ht="11.25">
      <c r="B146" s="147"/>
      <c r="D146" s="143" t="s">
        <v>157</v>
      </c>
      <c r="E146" s="148" t="s">
        <v>1</v>
      </c>
      <c r="F146" s="149" t="s">
        <v>178</v>
      </c>
      <c r="H146" s="150">
        <v>40</v>
      </c>
      <c r="I146" s="151"/>
      <c r="L146" s="147"/>
      <c r="M146" s="152"/>
      <c r="T146" s="153"/>
      <c r="AT146" s="148" t="s">
        <v>157</v>
      </c>
      <c r="AU146" s="148" t="s">
        <v>87</v>
      </c>
      <c r="AV146" s="12" t="s">
        <v>87</v>
      </c>
      <c r="AW146" s="12" t="s">
        <v>34</v>
      </c>
      <c r="AX146" s="12" t="s">
        <v>77</v>
      </c>
      <c r="AY146" s="148" t="s">
        <v>132</v>
      </c>
    </row>
    <row r="147" spans="2:65" s="12" customFormat="1" ht="11.25">
      <c r="B147" s="147"/>
      <c r="D147" s="143" t="s">
        <v>157</v>
      </c>
      <c r="E147" s="148" t="s">
        <v>1</v>
      </c>
      <c r="F147" s="149" t="s">
        <v>179</v>
      </c>
      <c r="H147" s="150">
        <v>73</v>
      </c>
      <c r="I147" s="151"/>
      <c r="L147" s="147"/>
      <c r="M147" s="152"/>
      <c r="T147" s="153"/>
      <c r="AT147" s="148" t="s">
        <v>157</v>
      </c>
      <c r="AU147" s="148" t="s">
        <v>87</v>
      </c>
      <c r="AV147" s="12" t="s">
        <v>87</v>
      </c>
      <c r="AW147" s="12" t="s">
        <v>34</v>
      </c>
      <c r="AX147" s="12" t="s">
        <v>77</v>
      </c>
      <c r="AY147" s="148" t="s">
        <v>132</v>
      </c>
    </row>
    <row r="148" spans="2:65" s="13" customFormat="1" ht="11.25">
      <c r="B148" s="154"/>
      <c r="D148" s="143" t="s">
        <v>157</v>
      </c>
      <c r="E148" s="155" t="s">
        <v>1</v>
      </c>
      <c r="F148" s="156" t="s">
        <v>180</v>
      </c>
      <c r="H148" s="157">
        <v>113</v>
      </c>
      <c r="I148" s="158"/>
      <c r="L148" s="154"/>
      <c r="M148" s="159"/>
      <c r="T148" s="160"/>
      <c r="AT148" s="155" t="s">
        <v>157</v>
      </c>
      <c r="AU148" s="155" t="s">
        <v>87</v>
      </c>
      <c r="AV148" s="13" t="s">
        <v>139</v>
      </c>
      <c r="AW148" s="13" t="s">
        <v>34</v>
      </c>
      <c r="AX148" s="13" t="s">
        <v>85</v>
      </c>
      <c r="AY148" s="155" t="s">
        <v>132</v>
      </c>
    </row>
    <row r="149" spans="2:65" s="1" customFormat="1" ht="16.5" customHeight="1">
      <c r="B149" s="30"/>
      <c r="C149" s="130" t="s">
        <v>181</v>
      </c>
      <c r="D149" s="130" t="s">
        <v>134</v>
      </c>
      <c r="E149" s="131" t="s">
        <v>182</v>
      </c>
      <c r="F149" s="132" t="s">
        <v>183</v>
      </c>
      <c r="G149" s="133" t="s">
        <v>175</v>
      </c>
      <c r="H149" s="134">
        <v>7</v>
      </c>
      <c r="I149" s="135"/>
      <c r="J149" s="136">
        <f t="shared" ref="J149:J156" si="0">ROUND(I149*H149,2)</f>
        <v>0</v>
      </c>
      <c r="K149" s="132" t="s">
        <v>138</v>
      </c>
      <c r="L149" s="30"/>
      <c r="M149" s="137" t="s">
        <v>1</v>
      </c>
      <c r="N149" s="138" t="s">
        <v>42</v>
      </c>
      <c r="P149" s="139">
        <f t="shared" ref="P149:P156" si="1">O149*H149</f>
        <v>0</v>
      </c>
      <c r="Q149" s="139">
        <v>0</v>
      </c>
      <c r="R149" s="139">
        <f t="shared" ref="R149:R156" si="2">Q149*H149</f>
        <v>0</v>
      </c>
      <c r="S149" s="139">
        <v>0.04</v>
      </c>
      <c r="T149" s="140">
        <f t="shared" ref="T149:T156" si="3">S149*H149</f>
        <v>0.28000000000000003</v>
      </c>
      <c r="AR149" s="141" t="s">
        <v>139</v>
      </c>
      <c r="AT149" s="141" t="s">
        <v>134</v>
      </c>
      <c r="AU149" s="141" t="s">
        <v>87</v>
      </c>
      <c r="AY149" s="15" t="s">
        <v>132</v>
      </c>
      <c r="BE149" s="142">
        <f t="shared" ref="BE149:BE156" si="4">IF(N149="základní",J149,0)</f>
        <v>0</v>
      </c>
      <c r="BF149" s="142">
        <f t="shared" ref="BF149:BF156" si="5">IF(N149="snížená",J149,0)</f>
        <v>0</v>
      </c>
      <c r="BG149" s="142">
        <f t="shared" ref="BG149:BG156" si="6">IF(N149="zákl. přenesená",J149,0)</f>
        <v>0</v>
      </c>
      <c r="BH149" s="142">
        <f t="shared" ref="BH149:BH156" si="7">IF(N149="sníž. přenesená",J149,0)</f>
        <v>0</v>
      </c>
      <c r="BI149" s="142">
        <f t="shared" ref="BI149:BI156" si="8">IF(N149="nulová",J149,0)</f>
        <v>0</v>
      </c>
      <c r="BJ149" s="15" t="s">
        <v>85</v>
      </c>
      <c r="BK149" s="142">
        <f t="shared" ref="BK149:BK156" si="9">ROUND(I149*H149,2)</f>
        <v>0</v>
      </c>
      <c r="BL149" s="15" t="s">
        <v>139</v>
      </c>
      <c r="BM149" s="141" t="s">
        <v>184</v>
      </c>
    </row>
    <row r="150" spans="2:65" s="1" customFormat="1" ht="24.2" customHeight="1">
      <c r="B150" s="30"/>
      <c r="C150" s="130" t="s">
        <v>185</v>
      </c>
      <c r="D150" s="130" t="s">
        <v>134</v>
      </c>
      <c r="E150" s="131" t="s">
        <v>186</v>
      </c>
      <c r="F150" s="132" t="s">
        <v>187</v>
      </c>
      <c r="G150" s="133" t="s">
        <v>137</v>
      </c>
      <c r="H150" s="134">
        <v>35</v>
      </c>
      <c r="I150" s="135"/>
      <c r="J150" s="136">
        <f t="shared" si="0"/>
        <v>0</v>
      </c>
      <c r="K150" s="132" t="s">
        <v>138</v>
      </c>
      <c r="L150" s="30"/>
      <c r="M150" s="137" t="s">
        <v>1</v>
      </c>
      <c r="N150" s="138" t="s">
        <v>42</v>
      </c>
      <c r="P150" s="139">
        <f t="shared" si="1"/>
        <v>0</v>
      </c>
      <c r="Q150" s="139">
        <v>0</v>
      </c>
      <c r="R150" s="139">
        <f t="shared" si="2"/>
        <v>0</v>
      </c>
      <c r="S150" s="139">
        <v>0</v>
      </c>
      <c r="T150" s="140">
        <f t="shared" si="3"/>
        <v>0</v>
      </c>
      <c r="AR150" s="141" t="s">
        <v>139</v>
      </c>
      <c r="AT150" s="141" t="s">
        <v>134</v>
      </c>
      <c r="AU150" s="141" t="s">
        <v>87</v>
      </c>
      <c r="AY150" s="15" t="s">
        <v>132</v>
      </c>
      <c r="BE150" s="142">
        <f t="shared" si="4"/>
        <v>0</v>
      </c>
      <c r="BF150" s="142">
        <f t="shared" si="5"/>
        <v>0</v>
      </c>
      <c r="BG150" s="142">
        <f t="shared" si="6"/>
        <v>0</v>
      </c>
      <c r="BH150" s="142">
        <f t="shared" si="7"/>
        <v>0</v>
      </c>
      <c r="BI150" s="142">
        <f t="shared" si="8"/>
        <v>0</v>
      </c>
      <c r="BJ150" s="15" t="s">
        <v>85</v>
      </c>
      <c r="BK150" s="142">
        <f t="shared" si="9"/>
        <v>0</v>
      </c>
      <c r="BL150" s="15" t="s">
        <v>139</v>
      </c>
      <c r="BM150" s="141" t="s">
        <v>188</v>
      </c>
    </row>
    <row r="151" spans="2:65" s="1" customFormat="1" ht="37.9" customHeight="1">
      <c r="B151" s="30"/>
      <c r="C151" s="130" t="s">
        <v>8</v>
      </c>
      <c r="D151" s="130" t="s">
        <v>134</v>
      </c>
      <c r="E151" s="131" t="s">
        <v>189</v>
      </c>
      <c r="F151" s="132" t="s">
        <v>190</v>
      </c>
      <c r="G151" s="133" t="s">
        <v>191</v>
      </c>
      <c r="H151" s="134">
        <v>21</v>
      </c>
      <c r="I151" s="135"/>
      <c r="J151" s="136">
        <f t="shared" si="0"/>
        <v>0</v>
      </c>
      <c r="K151" s="132" t="s">
        <v>138</v>
      </c>
      <c r="L151" s="30"/>
      <c r="M151" s="137" t="s">
        <v>1</v>
      </c>
      <c r="N151" s="138" t="s">
        <v>42</v>
      </c>
      <c r="P151" s="139">
        <f t="shared" si="1"/>
        <v>0</v>
      </c>
      <c r="Q151" s="139">
        <v>0</v>
      </c>
      <c r="R151" s="139">
        <f t="shared" si="2"/>
        <v>0</v>
      </c>
      <c r="S151" s="139">
        <v>0</v>
      </c>
      <c r="T151" s="140">
        <f t="shared" si="3"/>
        <v>0</v>
      </c>
      <c r="AR151" s="141" t="s">
        <v>139</v>
      </c>
      <c r="AT151" s="141" t="s">
        <v>134</v>
      </c>
      <c r="AU151" s="141" t="s">
        <v>87</v>
      </c>
      <c r="AY151" s="15" t="s">
        <v>132</v>
      </c>
      <c r="BE151" s="142">
        <f t="shared" si="4"/>
        <v>0</v>
      </c>
      <c r="BF151" s="142">
        <f t="shared" si="5"/>
        <v>0</v>
      </c>
      <c r="BG151" s="142">
        <f t="shared" si="6"/>
        <v>0</v>
      </c>
      <c r="BH151" s="142">
        <f t="shared" si="7"/>
        <v>0</v>
      </c>
      <c r="BI151" s="142">
        <f t="shared" si="8"/>
        <v>0</v>
      </c>
      <c r="BJ151" s="15" t="s">
        <v>85</v>
      </c>
      <c r="BK151" s="142">
        <f t="shared" si="9"/>
        <v>0</v>
      </c>
      <c r="BL151" s="15" t="s">
        <v>139</v>
      </c>
      <c r="BM151" s="141" t="s">
        <v>192</v>
      </c>
    </row>
    <row r="152" spans="2:65" s="1" customFormat="1" ht="33" customHeight="1">
      <c r="B152" s="30"/>
      <c r="C152" s="130" t="s">
        <v>193</v>
      </c>
      <c r="D152" s="130" t="s">
        <v>134</v>
      </c>
      <c r="E152" s="131" t="s">
        <v>194</v>
      </c>
      <c r="F152" s="132" t="s">
        <v>195</v>
      </c>
      <c r="G152" s="133" t="s">
        <v>191</v>
      </c>
      <c r="H152" s="134">
        <v>3</v>
      </c>
      <c r="I152" s="135"/>
      <c r="J152" s="136">
        <f t="shared" si="0"/>
        <v>0</v>
      </c>
      <c r="K152" s="132" t="s">
        <v>138</v>
      </c>
      <c r="L152" s="30"/>
      <c r="M152" s="137" t="s">
        <v>1</v>
      </c>
      <c r="N152" s="138" t="s">
        <v>42</v>
      </c>
      <c r="P152" s="139">
        <f t="shared" si="1"/>
        <v>0</v>
      </c>
      <c r="Q152" s="139">
        <v>0</v>
      </c>
      <c r="R152" s="139">
        <f t="shared" si="2"/>
        <v>0</v>
      </c>
      <c r="S152" s="139">
        <v>0</v>
      </c>
      <c r="T152" s="140">
        <f t="shared" si="3"/>
        <v>0</v>
      </c>
      <c r="AR152" s="141" t="s">
        <v>139</v>
      </c>
      <c r="AT152" s="141" t="s">
        <v>134</v>
      </c>
      <c r="AU152" s="141" t="s">
        <v>87</v>
      </c>
      <c r="AY152" s="15" t="s">
        <v>132</v>
      </c>
      <c r="BE152" s="142">
        <f t="shared" si="4"/>
        <v>0</v>
      </c>
      <c r="BF152" s="142">
        <f t="shared" si="5"/>
        <v>0</v>
      </c>
      <c r="BG152" s="142">
        <f t="shared" si="6"/>
        <v>0</v>
      </c>
      <c r="BH152" s="142">
        <f t="shared" si="7"/>
        <v>0</v>
      </c>
      <c r="BI152" s="142">
        <f t="shared" si="8"/>
        <v>0</v>
      </c>
      <c r="BJ152" s="15" t="s">
        <v>85</v>
      </c>
      <c r="BK152" s="142">
        <f t="shared" si="9"/>
        <v>0</v>
      </c>
      <c r="BL152" s="15" t="s">
        <v>139</v>
      </c>
      <c r="BM152" s="141" t="s">
        <v>196</v>
      </c>
    </row>
    <row r="153" spans="2:65" s="1" customFormat="1" ht="33" customHeight="1">
      <c r="B153" s="30"/>
      <c r="C153" s="130" t="s">
        <v>197</v>
      </c>
      <c r="D153" s="130" t="s">
        <v>134</v>
      </c>
      <c r="E153" s="131" t="s">
        <v>198</v>
      </c>
      <c r="F153" s="132" t="s">
        <v>199</v>
      </c>
      <c r="G153" s="133" t="s">
        <v>191</v>
      </c>
      <c r="H153" s="134">
        <v>5</v>
      </c>
      <c r="I153" s="135"/>
      <c r="J153" s="136">
        <f t="shared" si="0"/>
        <v>0</v>
      </c>
      <c r="K153" s="132" t="s">
        <v>138</v>
      </c>
      <c r="L153" s="30"/>
      <c r="M153" s="137" t="s">
        <v>1</v>
      </c>
      <c r="N153" s="138" t="s">
        <v>42</v>
      </c>
      <c r="P153" s="139">
        <f t="shared" si="1"/>
        <v>0</v>
      </c>
      <c r="Q153" s="139">
        <v>0</v>
      </c>
      <c r="R153" s="139">
        <f t="shared" si="2"/>
        <v>0</v>
      </c>
      <c r="S153" s="139">
        <v>0</v>
      </c>
      <c r="T153" s="140">
        <f t="shared" si="3"/>
        <v>0</v>
      </c>
      <c r="AR153" s="141" t="s">
        <v>139</v>
      </c>
      <c r="AT153" s="141" t="s">
        <v>134</v>
      </c>
      <c r="AU153" s="141" t="s">
        <v>87</v>
      </c>
      <c r="AY153" s="15" t="s">
        <v>132</v>
      </c>
      <c r="BE153" s="142">
        <f t="shared" si="4"/>
        <v>0</v>
      </c>
      <c r="BF153" s="142">
        <f t="shared" si="5"/>
        <v>0</v>
      </c>
      <c r="BG153" s="142">
        <f t="shared" si="6"/>
        <v>0</v>
      </c>
      <c r="BH153" s="142">
        <f t="shared" si="7"/>
        <v>0</v>
      </c>
      <c r="BI153" s="142">
        <f t="shared" si="8"/>
        <v>0</v>
      </c>
      <c r="BJ153" s="15" t="s">
        <v>85</v>
      </c>
      <c r="BK153" s="142">
        <f t="shared" si="9"/>
        <v>0</v>
      </c>
      <c r="BL153" s="15" t="s">
        <v>139</v>
      </c>
      <c r="BM153" s="141" t="s">
        <v>200</v>
      </c>
    </row>
    <row r="154" spans="2:65" s="1" customFormat="1" ht="24.2" customHeight="1">
      <c r="B154" s="30"/>
      <c r="C154" s="130" t="s">
        <v>201</v>
      </c>
      <c r="D154" s="130" t="s">
        <v>134</v>
      </c>
      <c r="E154" s="131" t="s">
        <v>202</v>
      </c>
      <c r="F154" s="132" t="s">
        <v>203</v>
      </c>
      <c r="G154" s="133" t="s">
        <v>191</v>
      </c>
      <c r="H154" s="134">
        <v>3</v>
      </c>
      <c r="I154" s="135"/>
      <c r="J154" s="136">
        <f t="shared" si="0"/>
        <v>0</v>
      </c>
      <c r="K154" s="132" t="s">
        <v>138</v>
      </c>
      <c r="L154" s="30"/>
      <c r="M154" s="137" t="s">
        <v>1</v>
      </c>
      <c r="N154" s="138" t="s">
        <v>42</v>
      </c>
      <c r="P154" s="139">
        <f t="shared" si="1"/>
        <v>0</v>
      </c>
      <c r="Q154" s="139">
        <v>0</v>
      </c>
      <c r="R154" s="139">
        <f t="shared" si="2"/>
        <v>0</v>
      </c>
      <c r="S154" s="139">
        <v>0</v>
      </c>
      <c r="T154" s="140">
        <f t="shared" si="3"/>
        <v>0</v>
      </c>
      <c r="AR154" s="141" t="s">
        <v>139</v>
      </c>
      <c r="AT154" s="141" t="s">
        <v>134</v>
      </c>
      <c r="AU154" s="141" t="s">
        <v>87</v>
      </c>
      <c r="AY154" s="15" t="s">
        <v>132</v>
      </c>
      <c r="BE154" s="142">
        <f t="shared" si="4"/>
        <v>0</v>
      </c>
      <c r="BF154" s="142">
        <f t="shared" si="5"/>
        <v>0</v>
      </c>
      <c r="BG154" s="142">
        <f t="shared" si="6"/>
        <v>0</v>
      </c>
      <c r="BH154" s="142">
        <f t="shared" si="7"/>
        <v>0</v>
      </c>
      <c r="BI154" s="142">
        <f t="shared" si="8"/>
        <v>0</v>
      </c>
      <c r="BJ154" s="15" t="s">
        <v>85</v>
      </c>
      <c r="BK154" s="142">
        <f t="shared" si="9"/>
        <v>0</v>
      </c>
      <c r="BL154" s="15" t="s">
        <v>139</v>
      </c>
      <c r="BM154" s="141" t="s">
        <v>204</v>
      </c>
    </row>
    <row r="155" spans="2:65" s="1" customFormat="1" ht="24.2" customHeight="1">
      <c r="B155" s="30"/>
      <c r="C155" s="130" t="s">
        <v>205</v>
      </c>
      <c r="D155" s="130" t="s">
        <v>134</v>
      </c>
      <c r="E155" s="131" t="s">
        <v>206</v>
      </c>
      <c r="F155" s="132" t="s">
        <v>207</v>
      </c>
      <c r="G155" s="133" t="s">
        <v>191</v>
      </c>
      <c r="H155" s="134">
        <v>4.5</v>
      </c>
      <c r="I155" s="135"/>
      <c r="J155" s="136">
        <f t="shared" si="0"/>
        <v>0</v>
      </c>
      <c r="K155" s="132" t="s">
        <v>138</v>
      </c>
      <c r="L155" s="30"/>
      <c r="M155" s="137" t="s">
        <v>1</v>
      </c>
      <c r="N155" s="138" t="s">
        <v>42</v>
      </c>
      <c r="P155" s="139">
        <f t="shared" si="1"/>
        <v>0</v>
      </c>
      <c r="Q155" s="139">
        <v>0</v>
      </c>
      <c r="R155" s="139">
        <f t="shared" si="2"/>
        <v>0</v>
      </c>
      <c r="S155" s="139">
        <v>0</v>
      </c>
      <c r="T155" s="140">
        <f t="shared" si="3"/>
        <v>0</v>
      </c>
      <c r="AR155" s="141" t="s">
        <v>139</v>
      </c>
      <c r="AT155" s="141" t="s">
        <v>134</v>
      </c>
      <c r="AU155" s="141" t="s">
        <v>87</v>
      </c>
      <c r="AY155" s="15" t="s">
        <v>132</v>
      </c>
      <c r="BE155" s="142">
        <f t="shared" si="4"/>
        <v>0</v>
      </c>
      <c r="BF155" s="142">
        <f t="shared" si="5"/>
        <v>0</v>
      </c>
      <c r="BG155" s="142">
        <f t="shared" si="6"/>
        <v>0</v>
      </c>
      <c r="BH155" s="142">
        <f t="shared" si="7"/>
        <v>0</v>
      </c>
      <c r="BI155" s="142">
        <f t="shared" si="8"/>
        <v>0</v>
      </c>
      <c r="BJ155" s="15" t="s">
        <v>85</v>
      </c>
      <c r="BK155" s="142">
        <f t="shared" si="9"/>
        <v>0</v>
      </c>
      <c r="BL155" s="15" t="s">
        <v>139</v>
      </c>
      <c r="BM155" s="141" t="s">
        <v>208</v>
      </c>
    </row>
    <row r="156" spans="2:65" s="1" customFormat="1" ht="37.9" customHeight="1">
      <c r="B156" s="30"/>
      <c r="C156" s="130" t="s">
        <v>209</v>
      </c>
      <c r="D156" s="130" t="s">
        <v>134</v>
      </c>
      <c r="E156" s="131" t="s">
        <v>210</v>
      </c>
      <c r="F156" s="132" t="s">
        <v>211</v>
      </c>
      <c r="G156" s="133" t="s">
        <v>191</v>
      </c>
      <c r="H156" s="134">
        <v>32.5</v>
      </c>
      <c r="I156" s="135"/>
      <c r="J156" s="136">
        <f t="shared" si="0"/>
        <v>0</v>
      </c>
      <c r="K156" s="132" t="s">
        <v>138</v>
      </c>
      <c r="L156" s="30"/>
      <c r="M156" s="137" t="s">
        <v>1</v>
      </c>
      <c r="N156" s="138" t="s">
        <v>42</v>
      </c>
      <c r="P156" s="139">
        <f t="shared" si="1"/>
        <v>0</v>
      </c>
      <c r="Q156" s="139">
        <v>0</v>
      </c>
      <c r="R156" s="139">
        <f t="shared" si="2"/>
        <v>0</v>
      </c>
      <c r="S156" s="139">
        <v>0</v>
      </c>
      <c r="T156" s="140">
        <f t="shared" si="3"/>
        <v>0</v>
      </c>
      <c r="AR156" s="141" t="s">
        <v>139</v>
      </c>
      <c r="AT156" s="141" t="s">
        <v>134</v>
      </c>
      <c r="AU156" s="141" t="s">
        <v>87</v>
      </c>
      <c r="AY156" s="15" t="s">
        <v>132</v>
      </c>
      <c r="BE156" s="142">
        <f t="shared" si="4"/>
        <v>0</v>
      </c>
      <c r="BF156" s="142">
        <f t="shared" si="5"/>
        <v>0</v>
      </c>
      <c r="BG156" s="142">
        <f t="shared" si="6"/>
        <v>0</v>
      </c>
      <c r="BH156" s="142">
        <f t="shared" si="7"/>
        <v>0</v>
      </c>
      <c r="BI156" s="142">
        <f t="shared" si="8"/>
        <v>0</v>
      </c>
      <c r="BJ156" s="15" t="s">
        <v>85</v>
      </c>
      <c r="BK156" s="142">
        <f t="shared" si="9"/>
        <v>0</v>
      </c>
      <c r="BL156" s="15" t="s">
        <v>139</v>
      </c>
      <c r="BM156" s="141" t="s">
        <v>212</v>
      </c>
    </row>
    <row r="157" spans="2:65" s="12" customFormat="1" ht="11.25">
      <c r="B157" s="147"/>
      <c r="D157" s="143" t="s">
        <v>157</v>
      </c>
      <c r="E157" s="148" t="s">
        <v>1</v>
      </c>
      <c r="F157" s="149" t="s">
        <v>213</v>
      </c>
      <c r="H157" s="150">
        <v>32.5</v>
      </c>
      <c r="I157" s="151"/>
      <c r="L157" s="147"/>
      <c r="M157" s="152"/>
      <c r="T157" s="153"/>
      <c r="AT157" s="148" t="s">
        <v>157</v>
      </c>
      <c r="AU157" s="148" t="s">
        <v>87</v>
      </c>
      <c r="AV157" s="12" t="s">
        <v>87</v>
      </c>
      <c r="AW157" s="12" t="s">
        <v>34</v>
      </c>
      <c r="AX157" s="12" t="s">
        <v>85</v>
      </c>
      <c r="AY157" s="148" t="s">
        <v>132</v>
      </c>
    </row>
    <row r="158" spans="2:65" s="1" customFormat="1" ht="37.9" customHeight="1">
      <c r="B158" s="30"/>
      <c r="C158" s="130" t="s">
        <v>214</v>
      </c>
      <c r="D158" s="130" t="s">
        <v>134</v>
      </c>
      <c r="E158" s="131" t="s">
        <v>215</v>
      </c>
      <c r="F158" s="132" t="s">
        <v>216</v>
      </c>
      <c r="G158" s="133" t="s">
        <v>191</v>
      </c>
      <c r="H158" s="134">
        <v>195</v>
      </c>
      <c r="I158" s="135"/>
      <c r="J158" s="136">
        <f>ROUND(I158*H158,2)</f>
        <v>0</v>
      </c>
      <c r="K158" s="132" t="s">
        <v>138</v>
      </c>
      <c r="L158" s="30"/>
      <c r="M158" s="137" t="s">
        <v>1</v>
      </c>
      <c r="N158" s="138" t="s">
        <v>42</v>
      </c>
      <c r="P158" s="139">
        <f>O158*H158</f>
        <v>0</v>
      </c>
      <c r="Q158" s="139">
        <v>0</v>
      </c>
      <c r="R158" s="139">
        <f>Q158*H158</f>
        <v>0</v>
      </c>
      <c r="S158" s="139">
        <v>0</v>
      </c>
      <c r="T158" s="140">
        <f>S158*H158</f>
        <v>0</v>
      </c>
      <c r="AR158" s="141" t="s">
        <v>139</v>
      </c>
      <c r="AT158" s="141" t="s">
        <v>134</v>
      </c>
      <c r="AU158" s="141" t="s">
        <v>87</v>
      </c>
      <c r="AY158" s="15" t="s">
        <v>132</v>
      </c>
      <c r="BE158" s="142">
        <f>IF(N158="základní",J158,0)</f>
        <v>0</v>
      </c>
      <c r="BF158" s="142">
        <f>IF(N158="snížená",J158,0)</f>
        <v>0</v>
      </c>
      <c r="BG158" s="142">
        <f>IF(N158="zákl. přenesená",J158,0)</f>
        <v>0</v>
      </c>
      <c r="BH158" s="142">
        <f>IF(N158="sníž. přenesená",J158,0)</f>
        <v>0</v>
      </c>
      <c r="BI158" s="142">
        <f>IF(N158="nulová",J158,0)</f>
        <v>0</v>
      </c>
      <c r="BJ158" s="15" t="s">
        <v>85</v>
      </c>
      <c r="BK158" s="142">
        <f>ROUND(I158*H158,2)</f>
        <v>0</v>
      </c>
      <c r="BL158" s="15" t="s">
        <v>139</v>
      </c>
      <c r="BM158" s="141" t="s">
        <v>217</v>
      </c>
    </row>
    <row r="159" spans="2:65" s="12" customFormat="1" ht="11.25">
      <c r="B159" s="147"/>
      <c r="D159" s="143" t="s">
        <v>157</v>
      </c>
      <c r="E159" s="148" t="s">
        <v>1</v>
      </c>
      <c r="F159" s="149" t="s">
        <v>213</v>
      </c>
      <c r="H159" s="150">
        <v>32.5</v>
      </c>
      <c r="I159" s="151"/>
      <c r="L159" s="147"/>
      <c r="M159" s="152"/>
      <c r="T159" s="153"/>
      <c r="AT159" s="148" t="s">
        <v>157</v>
      </c>
      <c r="AU159" s="148" t="s">
        <v>87</v>
      </c>
      <c r="AV159" s="12" t="s">
        <v>87</v>
      </c>
      <c r="AW159" s="12" t="s">
        <v>34</v>
      </c>
      <c r="AX159" s="12" t="s">
        <v>85</v>
      </c>
      <c r="AY159" s="148" t="s">
        <v>132</v>
      </c>
    </row>
    <row r="160" spans="2:65" s="12" customFormat="1" ht="11.25">
      <c r="B160" s="147"/>
      <c r="D160" s="143" t="s">
        <v>157</v>
      </c>
      <c r="F160" s="149" t="s">
        <v>218</v>
      </c>
      <c r="H160" s="150">
        <v>195</v>
      </c>
      <c r="I160" s="151"/>
      <c r="L160" s="147"/>
      <c r="M160" s="152"/>
      <c r="T160" s="153"/>
      <c r="AT160" s="148" t="s">
        <v>157</v>
      </c>
      <c r="AU160" s="148" t="s">
        <v>87</v>
      </c>
      <c r="AV160" s="12" t="s">
        <v>87</v>
      </c>
      <c r="AW160" s="12" t="s">
        <v>4</v>
      </c>
      <c r="AX160" s="12" t="s">
        <v>85</v>
      </c>
      <c r="AY160" s="148" t="s">
        <v>132</v>
      </c>
    </row>
    <row r="161" spans="2:65" s="1" customFormat="1" ht="24.2" customHeight="1">
      <c r="B161" s="30"/>
      <c r="C161" s="130" t="s">
        <v>219</v>
      </c>
      <c r="D161" s="130" t="s">
        <v>134</v>
      </c>
      <c r="E161" s="131" t="s">
        <v>220</v>
      </c>
      <c r="F161" s="132" t="s">
        <v>221</v>
      </c>
      <c r="G161" s="133" t="s">
        <v>191</v>
      </c>
      <c r="H161" s="134">
        <v>60</v>
      </c>
      <c r="I161" s="135"/>
      <c r="J161" s="136">
        <f>ROUND(I161*H161,2)</f>
        <v>0</v>
      </c>
      <c r="K161" s="132" t="s">
        <v>138</v>
      </c>
      <c r="L161" s="30"/>
      <c r="M161" s="137" t="s">
        <v>1</v>
      </c>
      <c r="N161" s="138" t="s">
        <v>42</v>
      </c>
      <c r="P161" s="139">
        <f>O161*H161</f>
        <v>0</v>
      </c>
      <c r="Q161" s="139">
        <v>0</v>
      </c>
      <c r="R161" s="139">
        <f>Q161*H161</f>
        <v>0</v>
      </c>
      <c r="S161" s="139">
        <v>0</v>
      </c>
      <c r="T161" s="140">
        <f>S161*H161</f>
        <v>0</v>
      </c>
      <c r="AR161" s="141" t="s">
        <v>139</v>
      </c>
      <c r="AT161" s="141" t="s">
        <v>134</v>
      </c>
      <c r="AU161" s="141" t="s">
        <v>87</v>
      </c>
      <c r="AY161" s="15" t="s">
        <v>132</v>
      </c>
      <c r="BE161" s="142">
        <f>IF(N161="základní",J161,0)</f>
        <v>0</v>
      </c>
      <c r="BF161" s="142">
        <f>IF(N161="snížená",J161,0)</f>
        <v>0</v>
      </c>
      <c r="BG161" s="142">
        <f>IF(N161="zákl. přenesená",J161,0)</f>
        <v>0</v>
      </c>
      <c r="BH161" s="142">
        <f>IF(N161="sníž. přenesená",J161,0)</f>
        <v>0</v>
      </c>
      <c r="BI161" s="142">
        <f>IF(N161="nulová",J161,0)</f>
        <v>0</v>
      </c>
      <c r="BJ161" s="15" t="s">
        <v>85</v>
      </c>
      <c r="BK161" s="142">
        <f>ROUND(I161*H161,2)</f>
        <v>0</v>
      </c>
      <c r="BL161" s="15" t="s">
        <v>139</v>
      </c>
      <c r="BM161" s="141" t="s">
        <v>222</v>
      </c>
    </row>
    <row r="162" spans="2:65" s="1" customFormat="1" ht="16.5" customHeight="1">
      <c r="B162" s="30"/>
      <c r="C162" s="161" t="s">
        <v>223</v>
      </c>
      <c r="D162" s="161" t="s">
        <v>224</v>
      </c>
      <c r="E162" s="162" t="s">
        <v>225</v>
      </c>
      <c r="F162" s="163" t="s">
        <v>226</v>
      </c>
      <c r="G162" s="164" t="s">
        <v>227</v>
      </c>
      <c r="H162" s="165">
        <v>120</v>
      </c>
      <c r="I162" s="166"/>
      <c r="J162" s="167">
        <f>ROUND(I162*H162,2)</f>
        <v>0</v>
      </c>
      <c r="K162" s="163" t="s">
        <v>138</v>
      </c>
      <c r="L162" s="168"/>
      <c r="M162" s="169" t="s">
        <v>1</v>
      </c>
      <c r="N162" s="170" t="s">
        <v>42</v>
      </c>
      <c r="P162" s="139">
        <f>O162*H162</f>
        <v>0</v>
      </c>
      <c r="Q162" s="139">
        <v>1</v>
      </c>
      <c r="R162" s="139">
        <f>Q162*H162</f>
        <v>120</v>
      </c>
      <c r="S162" s="139">
        <v>0</v>
      </c>
      <c r="T162" s="140">
        <f>S162*H162</f>
        <v>0</v>
      </c>
      <c r="AR162" s="141" t="s">
        <v>167</v>
      </c>
      <c r="AT162" s="141" t="s">
        <v>224</v>
      </c>
      <c r="AU162" s="141" t="s">
        <v>87</v>
      </c>
      <c r="AY162" s="15" t="s">
        <v>132</v>
      </c>
      <c r="BE162" s="142">
        <f>IF(N162="základní",J162,0)</f>
        <v>0</v>
      </c>
      <c r="BF162" s="142">
        <f>IF(N162="snížená",J162,0)</f>
        <v>0</v>
      </c>
      <c r="BG162" s="142">
        <f>IF(N162="zákl. přenesená",J162,0)</f>
        <v>0</v>
      </c>
      <c r="BH162" s="142">
        <f>IF(N162="sníž. přenesená",J162,0)</f>
        <v>0</v>
      </c>
      <c r="BI162" s="142">
        <f>IF(N162="nulová",J162,0)</f>
        <v>0</v>
      </c>
      <c r="BJ162" s="15" t="s">
        <v>85</v>
      </c>
      <c r="BK162" s="142">
        <f>ROUND(I162*H162,2)</f>
        <v>0</v>
      </c>
      <c r="BL162" s="15" t="s">
        <v>139</v>
      </c>
      <c r="BM162" s="141" t="s">
        <v>228</v>
      </c>
    </row>
    <row r="163" spans="2:65" s="12" customFormat="1" ht="11.25">
      <c r="B163" s="147"/>
      <c r="D163" s="143" t="s">
        <v>157</v>
      </c>
      <c r="F163" s="149" t="s">
        <v>229</v>
      </c>
      <c r="H163" s="150">
        <v>120</v>
      </c>
      <c r="I163" s="151"/>
      <c r="L163" s="147"/>
      <c r="M163" s="152"/>
      <c r="T163" s="153"/>
      <c r="AT163" s="148" t="s">
        <v>157</v>
      </c>
      <c r="AU163" s="148" t="s">
        <v>87</v>
      </c>
      <c r="AV163" s="12" t="s">
        <v>87</v>
      </c>
      <c r="AW163" s="12" t="s">
        <v>4</v>
      </c>
      <c r="AX163" s="12" t="s">
        <v>85</v>
      </c>
      <c r="AY163" s="148" t="s">
        <v>132</v>
      </c>
    </row>
    <row r="164" spans="2:65" s="1" customFormat="1" ht="24.2" customHeight="1">
      <c r="B164" s="30"/>
      <c r="C164" s="130" t="s">
        <v>7</v>
      </c>
      <c r="D164" s="130" t="s">
        <v>134</v>
      </c>
      <c r="E164" s="131" t="s">
        <v>230</v>
      </c>
      <c r="F164" s="132" t="s">
        <v>231</v>
      </c>
      <c r="G164" s="133" t="s">
        <v>227</v>
      </c>
      <c r="H164" s="134">
        <v>65</v>
      </c>
      <c r="I164" s="135"/>
      <c r="J164" s="136">
        <f>ROUND(I164*H164,2)</f>
        <v>0</v>
      </c>
      <c r="K164" s="132" t="s">
        <v>138</v>
      </c>
      <c r="L164" s="30"/>
      <c r="M164" s="137" t="s">
        <v>1</v>
      </c>
      <c r="N164" s="138" t="s">
        <v>42</v>
      </c>
      <c r="P164" s="139">
        <f>O164*H164</f>
        <v>0</v>
      </c>
      <c r="Q164" s="139">
        <v>0</v>
      </c>
      <c r="R164" s="139">
        <f>Q164*H164</f>
        <v>0</v>
      </c>
      <c r="S164" s="139">
        <v>0</v>
      </c>
      <c r="T164" s="140">
        <f>S164*H164</f>
        <v>0</v>
      </c>
      <c r="AR164" s="141" t="s">
        <v>139</v>
      </c>
      <c r="AT164" s="141" t="s">
        <v>134</v>
      </c>
      <c r="AU164" s="141" t="s">
        <v>87</v>
      </c>
      <c r="AY164" s="15" t="s">
        <v>132</v>
      </c>
      <c r="BE164" s="142">
        <f>IF(N164="základní",J164,0)</f>
        <v>0</v>
      </c>
      <c r="BF164" s="142">
        <f>IF(N164="snížená",J164,0)</f>
        <v>0</v>
      </c>
      <c r="BG164" s="142">
        <f>IF(N164="zákl. přenesená",J164,0)</f>
        <v>0</v>
      </c>
      <c r="BH164" s="142">
        <f>IF(N164="sníž. přenesená",J164,0)</f>
        <v>0</v>
      </c>
      <c r="BI164" s="142">
        <f>IF(N164="nulová",J164,0)</f>
        <v>0</v>
      </c>
      <c r="BJ164" s="15" t="s">
        <v>85</v>
      </c>
      <c r="BK164" s="142">
        <f>ROUND(I164*H164,2)</f>
        <v>0</v>
      </c>
      <c r="BL164" s="15" t="s">
        <v>139</v>
      </c>
      <c r="BM164" s="141" t="s">
        <v>232</v>
      </c>
    </row>
    <row r="165" spans="2:65" s="12" customFormat="1" ht="11.25">
      <c r="B165" s="147"/>
      <c r="D165" s="143" t="s">
        <v>157</v>
      </c>
      <c r="F165" s="149" t="s">
        <v>233</v>
      </c>
      <c r="H165" s="150">
        <v>65</v>
      </c>
      <c r="I165" s="151"/>
      <c r="L165" s="147"/>
      <c r="M165" s="152"/>
      <c r="T165" s="153"/>
      <c r="AT165" s="148" t="s">
        <v>157</v>
      </c>
      <c r="AU165" s="148" t="s">
        <v>87</v>
      </c>
      <c r="AV165" s="12" t="s">
        <v>87</v>
      </c>
      <c r="AW165" s="12" t="s">
        <v>4</v>
      </c>
      <c r="AX165" s="12" t="s">
        <v>85</v>
      </c>
      <c r="AY165" s="148" t="s">
        <v>132</v>
      </c>
    </row>
    <row r="166" spans="2:65" s="1" customFormat="1" ht="24.2" customHeight="1">
      <c r="B166" s="30"/>
      <c r="C166" s="130" t="s">
        <v>234</v>
      </c>
      <c r="D166" s="130" t="s">
        <v>134</v>
      </c>
      <c r="E166" s="131" t="s">
        <v>235</v>
      </c>
      <c r="F166" s="132" t="s">
        <v>236</v>
      </c>
      <c r="G166" s="133" t="s">
        <v>137</v>
      </c>
      <c r="H166" s="134">
        <v>10</v>
      </c>
      <c r="I166" s="135"/>
      <c r="J166" s="136">
        <f>ROUND(I166*H166,2)</f>
        <v>0</v>
      </c>
      <c r="K166" s="132" t="s">
        <v>138</v>
      </c>
      <c r="L166" s="30"/>
      <c r="M166" s="137" t="s">
        <v>1</v>
      </c>
      <c r="N166" s="138" t="s">
        <v>42</v>
      </c>
      <c r="P166" s="139">
        <f>O166*H166</f>
        <v>0</v>
      </c>
      <c r="Q166" s="139">
        <v>0</v>
      </c>
      <c r="R166" s="139">
        <f>Q166*H166</f>
        <v>0</v>
      </c>
      <c r="S166" s="139">
        <v>0</v>
      </c>
      <c r="T166" s="140">
        <f>S166*H166</f>
        <v>0</v>
      </c>
      <c r="AR166" s="141" t="s">
        <v>139</v>
      </c>
      <c r="AT166" s="141" t="s">
        <v>134</v>
      </c>
      <c r="AU166" s="141" t="s">
        <v>87</v>
      </c>
      <c r="AY166" s="15" t="s">
        <v>132</v>
      </c>
      <c r="BE166" s="142">
        <f>IF(N166="základní",J166,0)</f>
        <v>0</v>
      </c>
      <c r="BF166" s="142">
        <f>IF(N166="snížená",J166,0)</f>
        <v>0</v>
      </c>
      <c r="BG166" s="142">
        <f>IF(N166="zákl. přenesená",J166,0)</f>
        <v>0</v>
      </c>
      <c r="BH166" s="142">
        <f>IF(N166="sníž. přenesená",J166,0)</f>
        <v>0</v>
      </c>
      <c r="BI166" s="142">
        <f>IF(N166="nulová",J166,0)</f>
        <v>0</v>
      </c>
      <c r="BJ166" s="15" t="s">
        <v>85</v>
      </c>
      <c r="BK166" s="142">
        <f>ROUND(I166*H166,2)</f>
        <v>0</v>
      </c>
      <c r="BL166" s="15" t="s">
        <v>139</v>
      </c>
      <c r="BM166" s="141" t="s">
        <v>237</v>
      </c>
    </row>
    <row r="167" spans="2:65" s="1" customFormat="1" ht="16.5" customHeight="1">
      <c r="B167" s="30"/>
      <c r="C167" s="161" t="s">
        <v>238</v>
      </c>
      <c r="D167" s="161" t="s">
        <v>224</v>
      </c>
      <c r="E167" s="162" t="s">
        <v>239</v>
      </c>
      <c r="F167" s="163" t="s">
        <v>240</v>
      </c>
      <c r="G167" s="164" t="s">
        <v>227</v>
      </c>
      <c r="H167" s="165">
        <v>2</v>
      </c>
      <c r="I167" s="166"/>
      <c r="J167" s="167">
        <f>ROUND(I167*H167,2)</f>
        <v>0</v>
      </c>
      <c r="K167" s="163" t="s">
        <v>138</v>
      </c>
      <c r="L167" s="168"/>
      <c r="M167" s="169" t="s">
        <v>1</v>
      </c>
      <c r="N167" s="170" t="s">
        <v>42</v>
      </c>
      <c r="P167" s="139">
        <f>O167*H167</f>
        <v>0</v>
      </c>
      <c r="Q167" s="139">
        <v>1</v>
      </c>
      <c r="R167" s="139">
        <f>Q167*H167</f>
        <v>2</v>
      </c>
      <c r="S167" s="139">
        <v>0</v>
      </c>
      <c r="T167" s="140">
        <f>S167*H167</f>
        <v>0</v>
      </c>
      <c r="AR167" s="141" t="s">
        <v>167</v>
      </c>
      <c r="AT167" s="141" t="s">
        <v>224</v>
      </c>
      <c r="AU167" s="141" t="s">
        <v>87</v>
      </c>
      <c r="AY167" s="15" t="s">
        <v>132</v>
      </c>
      <c r="BE167" s="142">
        <f>IF(N167="základní",J167,0)</f>
        <v>0</v>
      </c>
      <c r="BF167" s="142">
        <f>IF(N167="snížená",J167,0)</f>
        <v>0</v>
      </c>
      <c r="BG167" s="142">
        <f>IF(N167="zákl. přenesená",J167,0)</f>
        <v>0</v>
      </c>
      <c r="BH167" s="142">
        <f>IF(N167="sníž. přenesená",J167,0)</f>
        <v>0</v>
      </c>
      <c r="BI167" s="142">
        <f>IF(N167="nulová",J167,0)</f>
        <v>0</v>
      </c>
      <c r="BJ167" s="15" t="s">
        <v>85</v>
      </c>
      <c r="BK167" s="142">
        <f>ROUND(I167*H167,2)</f>
        <v>0</v>
      </c>
      <c r="BL167" s="15" t="s">
        <v>139</v>
      </c>
      <c r="BM167" s="141" t="s">
        <v>241</v>
      </c>
    </row>
    <row r="168" spans="2:65" s="12" customFormat="1" ht="11.25">
      <c r="B168" s="147"/>
      <c r="D168" s="143" t="s">
        <v>157</v>
      </c>
      <c r="F168" s="149" t="s">
        <v>242</v>
      </c>
      <c r="H168" s="150">
        <v>2</v>
      </c>
      <c r="I168" s="151"/>
      <c r="L168" s="147"/>
      <c r="M168" s="152"/>
      <c r="T168" s="153"/>
      <c r="AT168" s="148" t="s">
        <v>157</v>
      </c>
      <c r="AU168" s="148" t="s">
        <v>87</v>
      </c>
      <c r="AV168" s="12" t="s">
        <v>87</v>
      </c>
      <c r="AW168" s="12" t="s">
        <v>4</v>
      </c>
      <c r="AX168" s="12" t="s">
        <v>85</v>
      </c>
      <c r="AY168" s="148" t="s">
        <v>132</v>
      </c>
    </row>
    <row r="169" spans="2:65" s="1" customFormat="1" ht="24.2" customHeight="1">
      <c r="B169" s="30"/>
      <c r="C169" s="130" t="s">
        <v>243</v>
      </c>
      <c r="D169" s="130" t="s">
        <v>134</v>
      </c>
      <c r="E169" s="131" t="s">
        <v>244</v>
      </c>
      <c r="F169" s="132" t="s">
        <v>245</v>
      </c>
      <c r="G169" s="133" t="s">
        <v>137</v>
      </c>
      <c r="H169" s="134">
        <v>10</v>
      </c>
      <c r="I169" s="135"/>
      <c r="J169" s="136">
        <f>ROUND(I169*H169,2)</f>
        <v>0</v>
      </c>
      <c r="K169" s="132" t="s">
        <v>138</v>
      </c>
      <c r="L169" s="30"/>
      <c r="M169" s="137" t="s">
        <v>1</v>
      </c>
      <c r="N169" s="138" t="s">
        <v>42</v>
      </c>
      <c r="P169" s="139">
        <f>O169*H169</f>
        <v>0</v>
      </c>
      <c r="Q169" s="139">
        <v>0</v>
      </c>
      <c r="R169" s="139">
        <f>Q169*H169</f>
        <v>0</v>
      </c>
      <c r="S169" s="139">
        <v>0</v>
      </c>
      <c r="T169" s="140">
        <f>S169*H169</f>
        <v>0</v>
      </c>
      <c r="AR169" s="141" t="s">
        <v>139</v>
      </c>
      <c r="AT169" s="141" t="s">
        <v>134</v>
      </c>
      <c r="AU169" s="141" t="s">
        <v>87</v>
      </c>
      <c r="AY169" s="15" t="s">
        <v>132</v>
      </c>
      <c r="BE169" s="142">
        <f>IF(N169="základní",J169,0)</f>
        <v>0</v>
      </c>
      <c r="BF169" s="142">
        <f>IF(N169="snížená",J169,0)</f>
        <v>0</v>
      </c>
      <c r="BG169" s="142">
        <f>IF(N169="zákl. přenesená",J169,0)</f>
        <v>0</v>
      </c>
      <c r="BH169" s="142">
        <f>IF(N169="sníž. přenesená",J169,0)</f>
        <v>0</v>
      </c>
      <c r="BI169" s="142">
        <f>IF(N169="nulová",J169,0)</f>
        <v>0</v>
      </c>
      <c r="BJ169" s="15" t="s">
        <v>85</v>
      </c>
      <c r="BK169" s="142">
        <f>ROUND(I169*H169,2)</f>
        <v>0</v>
      </c>
      <c r="BL169" s="15" t="s">
        <v>139</v>
      </c>
      <c r="BM169" s="141" t="s">
        <v>246</v>
      </c>
    </row>
    <row r="170" spans="2:65" s="1" customFormat="1" ht="16.5" customHeight="1">
      <c r="B170" s="30"/>
      <c r="C170" s="161" t="s">
        <v>247</v>
      </c>
      <c r="D170" s="161" t="s">
        <v>224</v>
      </c>
      <c r="E170" s="162" t="s">
        <v>248</v>
      </c>
      <c r="F170" s="163" t="s">
        <v>249</v>
      </c>
      <c r="G170" s="164" t="s">
        <v>250</v>
      </c>
      <c r="H170" s="165">
        <v>0.2</v>
      </c>
      <c r="I170" s="166"/>
      <c r="J170" s="167">
        <f>ROUND(I170*H170,2)</f>
        <v>0</v>
      </c>
      <c r="K170" s="163" t="s">
        <v>138</v>
      </c>
      <c r="L170" s="168"/>
      <c r="M170" s="169" t="s">
        <v>1</v>
      </c>
      <c r="N170" s="170" t="s">
        <v>42</v>
      </c>
      <c r="P170" s="139">
        <f>O170*H170</f>
        <v>0</v>
      </c>
      <c r="Q170" s="139">
        <v>1E-3</v>
      </c>
      <c r="R170" s="139">
        <f>Q170*H170</f>
        <v>2.0000000000000001E-4</v>
      </c>
      <c r="S170" s="139">
        <v>0</v>
      </c>
      <c r="T170" s="140">
        <f>S170*H170</f>
        <v>0</v>
      </c>
      <c r="AR170" s="141" t="s">
        <v>167</v>
      </c>
      <c r="AT170" s="141" t="s">
        <v>224</v>
      </c>
      <c r="AU170" s="141" t="s">
        <v>87</v>
      </c>
      <c r="AY170" s="15" t="s">
        <v>132</v>
      </c>
      <c r="BE170" s="142">
        <f>IF(N170="základní",J170,0)</f>
        <v>0</v>
      </c>
      <c r="BF170" s="142">
        <f>IF(N170="snížená",J170,0)</f>
        <v>0</v>
      </c>
      <c r="BG170" s="142">
        <f>IF(N170="zákl. přenesená",J170,0)</f>
        <v>0</v>
      </c>
      <c r="BH170" s="142">
        <f>IF(N170="sníž. přenesená",J170,0)</f>
        <v>0</v>
      </c>
      <c r="BI170" s="142">
        <f>IF(N170="nulová",J170,0)</f>
        <v>0</v>
      </c>
      <c r="BJ170" s="15" t="s">
        <v>85</v>
      </c>
      <c r="BK170" s="142">
        <f>ROUND(I170*H170,2)</f>
        <v>0</v>
      </c>
      <c r="BL170" s="15" t="s">
        <v>139</v>
      </c>
      <c r="BM170" s="141" t="s">
        <v>251</v>
      </c>
    </row>
    <row r="171" spans="2:65" s="12" customFormat="1" ht="11.25">
      <c r="B171" s="147"/>
      <c r="D171" s="143" t="s">
        <v>157</v>
      </c>
      <c r="F171" s="149" t="s">
        <v>252</v>
      </c>
      <c r="H171" s="150">
        <v>0.2</v>
      </c>
      <c r="I171" s="151"/>
      <c r="L171" s="147"/>
      <c r="M171" s="152"/>
      <c r="T171" s="153"/>
      <c r="AT171" s="148" t="s">
        <v>157</v>
      </c>
      <c r="AU171" s="148" t="s">
        <v>87</v>
      </c>
      <c r="AV171" s="12" t="s">
        <v>87</v>
      </c>
      <c r="AW171" s="12" t="s">
        <v>4</v>
      </c>
      <c r="AX171" s="12" t="s">
        <v>85</v>
      </c>
      <c r="AY171" s="148" t="s">
        <v>132</v>
      </c>
    </row>
    <row r="172" spans="2:65" s="11" customFormat="1" ht="22.9" customHeight="1">
      <c r="B172" s="118"/>
      <c r="D172" s="119" t="s">
        <v>76</v>
      </c>
      <c r="E172" s="128" t="s">
        <v>87</v>
      </c>
      <c r="F172" s="128" t="s">
        <v>253</v>
      </c>
      <c r="I172" s="121"/>
      <c r="J172" s="129">
        <f>BK172</f>
        <v>0</v>
      </c>
      <c r="L172" s="118"/>
      <c r="M172" s="123"/>
      <c r="P172" s="124">
        <f>SUM(P173:P180)</f>
        <v>0</v>
      </c>
      <c r="R172" s="124">
        <f>SUM(R173:R180)</f>
        <v>8.6435999999999985E-2</v>
      </c>
      <c r="T172" s="125">
        <f>SUM(T173:T180)</f>
        <v>0</v>
      </c>
      <c r="AR172" s="119" t="s">
        <v>85</v>
      </c>
      <c r="AT172" s="126" t="s">
        <v>76</v>
      </c>
      <c r="AU172" s="126" t="s">
        <v>85</v>
      </c>
      <c r="AY172" s="119" t="s">
        <v>132</v>
      </c>
      <c r="BK172" s="127">
        <f>SUM(BK173:BK180)</f>
        <v>0</v>
      </c>
    </row>
    <row r="173" spans="2:65" s="1" customFormat="1" ht="24.2" customHeight="1">
      <c r="B173" s="30"/>
      <c r="C173" s="130" t="s">
        <v>254</v>
      </c>
      <c r="D173" s="130" t="s">
        <v>134</v>
      </c>
      <c r="E173" s="131" t="s">
        <v>255</v>
      </c>
      <c r="F173" s="132" t="s">
        <v>256</v>
      </c>
      <c r="G173" s="133" t="s">
        <v>175</v>
      </c>
      <c r="H173" s="134">
        <v>112</v>
      </c>
      <c r="I173" s="135"/>
      <c r="J173" s="136">
        <f>ROUND(I173*H173,2)</f>
        <v>0</v>
      </c>
      <c r="K173" s="132" t="s">
        <v>1</v>
      </c>
      <c r="L173" s="30"/>
      <c r="M173" s="137" t="s">
        <v>1</v>
      </c>
      <c r="N173" s="138" t="s">
        <v>42</v>
      </c>
      <c r="P173" s="139">
        <f>O173*H173</f>
        <v>0</v>
      </c>
      <c r="Q173" s="139">
        <v>0</v>
      </c>
      <c r="R173" s="139">
        <f>Q173*H173</f>
        <v>0</v>
      </c>
      <c r="S173" s="139">
        <v>0</v>
      </c>
      <c r="T173" s="140">
        <f>S173*H173</f>
        <v>0</v>
      </c>
      <c r="AR173" s="141" t="s">
        <v>139</v>
      </c>
      <c r="AT173" s="141" t="s">
        <v>134</v>
      </c>
      <c r="AU173" s="141" t="s">
        <v>87</v>
      </c>
      <c r="AY173" s="15" t="s">
        <v>132</v>
      </c>
      <c r="BE173" s="142">
        <f>IF(N173="základní",J173,0)</f>
        <v>0</v>
      </c>
      <c r="BF173" s="142">
        <f>IF(N173="snížená",J173,0)</f>
        <v>0</v>
      </c>
      <c r="BG173" s="142">
        <f>IF(N173="zákl. přenesená",J173,0)</f>
        <v>0</v>
      </c>
      <c r="BH173" s="142">
        <f>IF(N173="sníž. přenesená",J173,0)</f>
        <v>0</v>
      </c>
      <c r="BI173" s="142">
        <f>IF(N173="nulová",J173,0)</f>
        <v>0</v>
      </c>
      <c r="BJ173" s="15" t="s">
        <v>85</v>
      </c>
      <c r="BK173" s="142">
        <f>ROUND(I173*H173,2)</f>
        <v>0</v>
      </c>
      <c r="BL173" s="15" t="s">
        <v>139</v>
      </c>
      <c r="BM173" s="141" t="s">
        <v>257</v>
      </c>
    </row>
    <row r="174" spans="2:65" s="12" customFormat="1" ht="11.25">
      <c r="B174" s="147"/>
      <c r="D174" s="143" t="s">
        <v>157</v>
      </c>
      <c r="E174" s="148" t="s">
        <v>1</v>
      </c>
      <c r="F174" s="149" t="s">
        <v>258</v>
      </c>
      <c r="H174" s="150">
        <v>56</v>
      </c>
      <c r="I174" s="151"/>
      <c r="L174" s="147"/>
      <c r="M174" s="152"/>
      <c r="T174" s="153"/>
      <c r="AT174" s="148" t="s">
        <v>157</v>
      </c>
      <c r="AU174" s="148" t="s">
        <v>87</v>
      </c>
      <c r="AV174" s="12" t="s">
        <v>87</v>
      </c>
      <c r="AW174" s="12" t="s">
        <v>34</v>
      </c>
      <c r="AX174" s="12" t="s">
        <v>77</v>
      </c>
      <c r="AY174" s="148" t="s">
        <v>132</v>
      </c>
    </row>
    <row r="175" spans="2:65" s="12" customFormat="1" ht="11.25">
      <c r="B175" s="147"/>
      <c r="D175" s="143" t="s">
        <v>157</v>
      </c>
      <c r="E175" s="148" t="s">
        <v>1</v>
      </c>
      <c r="F175" s="149" t="s">
        <v>259</v>
      </c>
      <c r="H175" s="150">
        <v>56</v>
      </c>
      <c r="I175" s="151"/>
      <c r="L175" s="147"/>
      <c r="M175" s="152"/>
      <c r="T175" s="153"/>
      <c r="AT175" s="148" t="s">
        <v>157</v>
      </c>
      <c r="AU175" s="148" t="s">
        <v>87</v>
      </c>
      <c r="AV175" s="12" t="s">
        <v>87</v>
      </c>
      <c r="AW175" s="12" t="s">
        <v>34</v>
      </c>
      <c r="AX175" s="12" t="s">
        <v>77</v>
      </c>
      <c r="AY175" s="148" t="s">
        <v>132</v>
      </c>
    </row>
    <row r="176" spans="2:65" s="13" customFormat="1" ht="11.25">
      <c r="B176" s="154"/>
      <c r="D176" s="143" t="s">
        <v>157</v>
      </c>
      <c r="E176" s="155" t="s">
        <v>1</v>
      </c>
      <c r="F176" s="156" t="s">
        <v>180</v>
      </c>
      <c r="H176" s="157">
        <v>112</v>
      </c>
      <c r="I176" s="158"/>
      <c r="L176" s="154"/>
      <c r="M176" s="159"/>
      <c r="T176" s="160"/>
      <c r="AT176" s="155" t="s">
        <v>157</v>
      </c>
      <c r="AU176" s="155" t="s">
        <v>87</v>
      </c>
      <c r="AV176" s="13" t="s">
        <v>139</v>
      </c>
      <c r="AW176" s="13" t="s">
        <v>34</v>
      </c>
      <c r="AX176" s="13" t="s">
        <v>85</v>
      </c>
      <c r="AY176" s="155" t="s">
        <v>132</v>
      </c>
    </row>
    <row r="177" spans="2:65" s="1" customFormat="1" ht="24.2" customHeight="1">
      <c r="B177" s="30"/>
      <c r="C177" s="161" t="s">
        <v>260</v>
      </c>
      <c r="D177" s="161" t="s">
        <v>224</v>
      </c>
      <c r="E177" s="162" t="s">
        <v>261</v>
      </c>
      <c r="F177" s="163" t="s">
        <v>262</v>
      </c>
      <c r="G177" s="164" t="s">
        <v>175</v>
      </c>
      <c r="H177" s="165">
        <v>58.8</v>
      </c>
      <c r="I177" s="166"/>
      <c r="J177" s="167">
        <f>ROUND(I177*H177,2)</f>
        <v>0</v>
      </c>
      <c r="K177" s="163" t="s">
        <v>138</v>
      </c>
      <c r="L177" s="168"/>
      <c r="M177" s="169" t="s">
        <v>1</v>
      </c>
      <c r="N177" s="170" t="s">
        <v>42</v>
      </c>
      <c r="P177" s="139">
        <f>O177*H177</f>
        <v>0</v>
      </c>
      <c r="Q177" s="139">
        <v>7.7999999999999999E-4</v>
      </c>
      <c r="R177" s="139">
        <f>Q177*H177</f>
        <v>4.5863999999999995E-2</v>
      </c>
      <c r="S177" s="139">
        <v>0</v>
      </c>
      <c r="T177" s="140">
        <f>S177*H177</f>
        <v>0</v>
      </c>
      <c r="AR177" s="141" t="s">
        <v>167</v>
      </c>
      <c r="AT177" s="141" t="s">
        <v>224</v>
      </c>
      <c r="AU177" s="141" t="s">
        <v>87</v>
      </c>
      <c r="AY177" s="15" t="s">
        <v>132</v>
      </c>
      <c r="BE177" s="142">
        <f>IF(N177="základní",J177,0)</f>
        <v>0</v>
      </c>
      <c r="BF177" s="142">
        <f>IF(N177="snížená",J177,0)</f>
        <v>0</v>
      </c>
      <c r="BG177" s="142">
        <f>IF(N177="zákl. přenesená",J177,0)</f>
        <v>0</v>
      </c>
      <c r="BH177" s="142">
        <f>IF(N177="sníž. přenesená",J177,0)</f>
        <v>0</v>
      </c>
      <c r="BI177" s="142">
        <f>IF(N177="nulová",J177,0)</f>
        <v>0</v>
      </c>
      <c r="BJ177" s="15" t="s">
        <v>85</v>
      </c>
      <c r="BK177" s="142">
        <f>ROUND(I177*H177,2)</f>
        <v>0</v>
      </c>
      <c r="BL177" s="15" t="s">
        <v>139</v>
      </c>
      <c r="BM177" s="141" t="s">
        <v>263</v>
      </c>
    </row>
    <row r="178" spans="2:65" s="12" customFormat="1" ht="11.25">
      <c r="B178" s="147"/>
      <c r="D178" s="143" t="s">
        <v>157</v>
      </c>
      <c r="F178" s="149" t="s">
        <v>264</v>
      </c>
      <c r="H178" s="150">
        <v>58.8</v>
      </c>
      <c r="I178" s="151"/>
      <c r="L178" s="147"/>
      <c r="M178" s="152"/>
      <c r="T178" s="153"/>
      <c r="AT178" s="148" t="s">
        <v>157</v>
      </c>
      <c r="AU178" s="148" t="s">
        <v>87</v>
      </c>
      <c r="AV178" s="12" t="s">
        <v>87</v>
      </c>
      <c r="AW178" s="12" t="s">
        <v>4</v>
      </c>
      <c r="AX178" s="12" t="s">
        <v>85</v>
      </c>
      <c r="AY178" s="148" t="s">
        <v>132</v>
      </c>
    </row>
    <row r="179" spans="2:65" s="1" customFormat="1" ht="24.2" customHeight="1">
      <c r="B179" s="30"/>
      <c r="C179" s="161" t="s">
        <v>265</v>
      </c>
      <c r="D179" s="161" t="s">
        <v>224</v>
      </c>
      <c r="E179" s="162" t="s">
        <v>266</v>
      </c>
      <c r="F179" s="163" t="s">
        <v>267</v>
      </c>
      <c r="G179" s="164" t="s">
        <v>175</v>
      </c>
      <c r="H179" s="165">
        <v>58.8</v>
      </c>
      <c r="I179" s="166"/>
      <c r="J179" s="167">
        <f>ROUND(I179*H179,2)</f>
        <v>0</v>
      </c>
      <c r="K179" s="163" t="s">
        <v>138</v>
      </c>
      <c r="L179" s="168"/>
      <c r="M179" s="169" t="s">
        <v>1</v>
      </c>
      <c r="N179" s="170" t="s">
        <v>42</v>
      </c>
      <c r="P179" s="139">
        <f>O179*H179</f>
        <v>0</v>
      </c>
      <c r="Q179" s="139">
        <v>6.8999999999999997E-4</v>
      </c>
      <c r="R179" s="139">
        <f>Q179*H179</f>
        <v>4.0571999999999997E-2</v>
      </c>
      <c r="S179" s="139">
        <v>0</v>
      </c>
      <c r="T179" s="140">
        <f>S179*H179</f>
        <v>0</v>
      </c>
      <c r="AR179" s="141" t="s">
        <v>167</v>
      </c>
      <c r="AT179" s="141" t="s">
        <v>224</v>
      </c>
      <c r="AU179" s="141" t="s">
        <v>87</v>
      </c>
      <c r="AY179" s="15" t="s">
        <v>132</v>
      </c>
      <c r="BE179" s="142">
        <f>IF(N179="základní",J179,0)</f>
        <v>0</v>
      </c>
      <c r="BF179" s="142">
        <f>IF(N179="snížená",J179,0)</f>
        <v>0</v>
      </c>
      <c r="BG179" s="142">
        <f>IF(N179="zákl. přenesená",J179,0)</f>
        <v>0</v>
      </c>
      <c r="BH179" s="142">
        <f>IF(N179="sníž. přenesená",J179,0)</f>
        <v>0</v>
      </c>
      <c r="BI179" s="142">
        <f>IF(N179="nulová",J179,0)</f>
        <v>0</v>
      </c>
      <c r="BJ179" s="15" t="s">
        <v>85</v>
      </c>
      <c r="BK179" s="142">
        <f>ROUND(I179*H179,2)</f>
        <v>0</v>
      </c>
      <c r="BL179" s="15" t="s">
        <v>139</v>
      </c>
      <c r="BM179" s="141" t="s">
        <v>268</v>
      </c>
    </row>
    <row r="180" spans="2:65" s="12" customFormat="1" ht="11.25">
      <c r="B180" s="147"/>
      <c r="D180" s="143" t="s">
        <v>157</v>
      </c>
      <c r="F180" s="149" t="s">
        <v>264</v>
      </c>
      <c r="H180" s="150">
        <v>58.8</v>
      </c>
      <c r="I180" s="151"/>
      <c r="L180" s="147"/>
      <c r="M180" s="152"/>
      <c r="T180" s="153"/>
      <c r="AT180" s="148" t="s">
        <v>157</v>
      </c>
      <c r="AU180" s="148" t="s">
        <v>87</v>
      </c>
      <c r="AV180" s="12" t="s">
        <v>87</v>
      </c>
      <c r="AW180" s="12" t="s">
        <v>4</v>
      </c>
      <c r="AX180" s="12" t="s">
        <v>85</v>
      </c>
      <c r="AY180" s="148" t="s">
        <v>132</v>
      </c>
    </row>
    <row r="181" spans="2:65" s="11" customFormat="1" ht="22.9" customHeight="1">
      <c r="B181" s="118"/>
      <c r="D181" s="119" t="s">
        <v>76</v>
      </c>
      <c r="E181" s="128" t="s">
        <v>139</v>
      </c>
      <c r="F181" s="128" t="s">
        <v>269</v>
      </c>
      <c r="I181" s="121"/>
      <c r="J181" s="129">
        <f>BK181</f>
        <v>0</v>
      </c>
      <c r="L181" s="118"/>
      <c r="M181" s="123"/>
      <c r="P181" s="124">
        <f>P182</f>
        <v>0</v>
      </c>
      <c r="R181" s="124">
        <f>R182</f>
        <v>0.56723100000000004</v>
      </c>
      <c r="T181" s="125">
        <f>T182</f>
        <v>0</v>
      </c>
      <c r="AR181" s="119" t="s">
        <v>85</v>
      </c>
      <c r="AT181" s="126" t="s">
        <v>76</v>
      </c>
      <c r="AU181" s="126" t="s">
        <v>85</v>
      </c>
      <c r="AY181" s="119" t="s">
        <v>132</v>
      </c>
      <c r="BK181" s="127">
        <f>BK182</f>
        <v>0</v>
      </c>
    </row>
    <row r="182" spans="2:65" s="1" customFormat="1" ht="16.5" customHeight="1">
      <c r="B182" s="30"/>
      <c r="C182" s="130" t="s">
        <v>270</v>
      </c>
      <c r="D182" s="130" t="s">
        <v>134</v>
      </c>
      <c r="E182" s="131" t="s">
        <v>271</v>
      </c>
      <c r="F182" s="132" t="s">
        <v>272</v>
      </c>
      <c r="G182" s="133" t="s">
        <v>191</v>
      </c>
      <c r="H182" s="134">
        <v>0.3</v>
      </c>
      <c r="I182" s="135"/>
      <c r="J182" s="136">
        <f>ROUND(I182*H182,2)</f>
        <v>0</v>
      </c>
      <c r="K182" s="132" t="s">
        <v>138</v>
      </c>
      <c r="L182" s="30"/>
      <c r="M182" s="137" t="s">
        <v>1</v>
      </c>
      <c r="N182" s="138" t="s">
        <v>42</v>
      </c>
      <c r="P182" s="139">
        <f>O182*H182</f>
        <v>0</v>
      </c>
      <c r="Q182" s="139">
        <v>1.8907700000000001</v>
      </c>
      <c r="R182" s="139">
        <f>Q182*H182</f>
        <v>0.56723100000000004</v>
      </c>
      <c r="S182" s="139">
        <v>0</v>
      </c>
      <c r="T182" s="140">
        <f>S182*H182</f>
        <v>0</v>
      </c>
      <c r="AR182" s="141" t="s">
        <v>139</v>
      </c>
      <c r="AT182" s="141" t="s">
        <v>134</v>
      </c>
      <c r="AU182" s="141" t="s">
        <v>87</v>
      </c>
      <c r="AY182" s="15" t="s">
        <v>132</v>
      </c>
      <c r="BE182" s="142">
        <f>IF(N182="základní",J182,0)</f>
        <v>0</v>
      </c>
      <c r="BF182" s="142">
        <f>IF(N182="snížená",J182,0)</f>
        <v>0</v>
      </c>
      <c r="BG182" s="142">
        <f>IF(N182="zákl. přenesená",J182,0)</f>
        <v>0</v>
      </c>
      <c r="BH182" s="142">
        <f>IF(N182="sníž. přenesená",J182,0)</f>
        <v>0</v>
      </c>
      <c r="BI182" s="142">
        <f>IF(N182="nulová",J182,0)</f>
        <v>0</v>
      </c>
      <c r="BJ182" s="15" t="s">
        <v>85</v>
      </c>
      <c r="BK182" s="142">
        <f>ROUND(I182*H182,2)</f>
        <v>0</v>
      </c>
      <c r="BL182" s="15" t="s">
        <v>139</v>
      </c>
      <c r="BM182" s="141" t="s">
        <v>273</v>
      </c>
    </row>
    <row r="183" spans="2:65" s="11" customFormat="1" ht="22.9" customHeight="1">
      <c r="B183" s="118"/>
      <c r="D183" s="119" t="s">
        <v>76</v>
      </c>
      <c r="E183" s="128" t="s">
        <v>153</v>
      </c>
      <c r="F183" s="128" t="s">
        <v>274</v>
      </c>
      <c r="I183" s="121"/>
      <c r="J183" s="129">
        <f>BK183</f>
        <v>0</v>
      </c>
      <c r="L183" s="118"/>
      <c r="M183" s="123"/>
      <c r="P183" s="124">
        <f>P184+SUM(P185:P189)+P198</f>
        <v>0</v>
      </c>
      <c r="R183" s="124">
        <f>R184+SUM(R185:R189)+R198</f>
        <v>420.19335999999998</v>
      </c>
      <c r="T183" s="125">
        <f>T184+SUM(T185:T189)+T198</f>
        <v>0</v>
      </c>
      <c r="AR183" s="119" t="s">
        <v>85</v>
      </c>
      <c r="AT183" s="126" t="s">
        <v>76</v>
      </c>
      <c r="AU183" s="126" t="s">
        <v>85</v>
      </c>
      <c r="AY183" s="119" t="s">
        <v>132</v>
      </c>
      <c r="BK183" s="127">
        <f>BK184+SUM(BK185:BK189)+BK198</f>
        <v>0</v>
      </c>
    </row>
    <row r="184" spans="2:65" s="1" customFormat="1" ht="24.2" customHeight="1">
      <c r="B184" s="30"/>
      <c r="C184" s="130" t="s">
        <v>275</v>
      </c>
      <c r="D184" s="130" t="s">
        <v>134</v>
      </c>
      <c r="E184" s="131" t="s">
        <v>276</v>
      </c>
      <c r="F184" s="132" t="s">
        <v>277</v>
      </c>
      <c r="G184" s="133" t="s">
        <v>137</v>
      </c>
      <c r="H184" s="134">
        <v>165</v>
      </c>
      <c r="I184" s="135"/>
      <c r="J184" s="136">
        <f>ROUND(I184*H184,2)</f>
        <v>0</v>
      </c>
      <c r="K184" s="132" t="s">
        <v>138</v>
      </c>
      <c r="L184" s="30"/>
      <c r="M184" s="137" t="s">
        <v>1</v>
      </c>
      <c r="N184" s="138" t="s">
        <v>42</v>
      </c>
      <c r="P184" s="139">
        <f>O184*H184</f>
        <v>0</v>
      </c>
      <c r="Q184" s="139">
        <v>0.40799999999999997</v>
      </c>
      <c r="R184" s="139">
        <f>Q184*H184</f>
        <v>67.319999999999993</v>
      </c>
      <c r="S184" s="139">
        <v>0</v>
      </c>
      <c r="T184" s="140">
        <f>S184*H184</f>
        <v>0</v>
      </c>
      <c r="AR184" s="141" t="s">
        <v>139</v>
      </c>
      <c r="AT184" s="141" t="s">
        <v>134</v>
      </c>
      <c r="AU184" s="141" t="s">
        <v>87</v>
      </c>
      <c r="AY184" s="15" t="s">
        <v>132</v>
      </c>
      <c r="BE184" s="142">
        <f>IF(N184="základní",J184,0)</f>
        <v>0</v>
      </c>
      <c r="BF184" s="142">
        <f>IF(N184="snížená",J184,0)</f>
        <v>0</v>
      </c>
      <c r="BG184" s="142">
        <f>IF(N184="zákl. přenesená",J184,0)</f>
        <v>0</v>
      </c>
      <c r="BH184" s="142">
        <f>IF(N184="sníž. přenesená",J184,0)</f>
        <v>0</v>
      </c>
      <c r="BI184" s="142">
        <f>IF(N184="nulová",J184,0)</f>
        <v>0</v>
      </c>
      <c r="BJ184" s="15" t="s">
        <v>85</v>
      </c>
      <c r="BK184" s="142">
        <f>ROUND(I184*H184,2)</f>
        <v>0</v>
      </c>
      <c r="BL184" s="15" t="s">
        <v>139</v>
      </c>
      <c r="BM184" s="141" t="s">
        <v>278</v>
      </c>
    </row>
    <row r="185" spans="2:65" s="1" customFormat="1" ht="24.2" customHeight="1">
      <c r="B185" s="30"/>
      <c r="C185" s="130" t="s">
        <v>279</v>
      </c>
      <c r="D185" s="130" t="s">
        <v>134</v>
      </c>
      <c r="E185" s="131" t="s">
        <v>280</v>
      </c>
      <c r="F185" s="132" t="s">
        <v>281</v>
      </c>
      <c r="G185" s="133" t="s">
        <v>137</v>
      </c>
      <c r="H185" s="134">
        <v>2</v>
      </c>
      <c r="I185" s="135"/>
      <c r="J185" s="136">
        <f>ROUND(I185*H185,2)</f>
        <v>0</v>
      </c>
      <c r="K185" s="132" t="s">
        <v>138</v>
      </c>
      <c r="L185" s="30"/>
      <c r="M185" s="137" t="s">
        <v>1</v>
      </c>
      <c r="N185" s="138" t="s">
        <v>42</v>
      </c>
      <c r="P185" s="139">
        <f>O185*H185</f>
        <v>0</v>
      </c>
      <c r="Q185" s="139">
        <v>8.3500000000000005E-2</v>
      </c>
      <c r="R185" s="139">
        <f>Q185*H185</f>
        <v>0.16700000000000001</v>
      </c>
      <c r="S185" s="139">
        <v>0</v>
      </c>
      <c r="T185" s="140">
        <f>S185*H185</f>
        <v>0</v>
      </c>
      <c r="AR185" s="141" t="s">
        <v>139</v>
      </c>
      <c r="AT185" s="141" t="s">
        <v>134</v>
      </c>
      <c r="AU185" s="141" t="s">
        <v>87</v>
      </c>
      <c r="AY185" s="15" t="s">
        <v>132</v>
      </c>
      <c r="BE185" s="142">
        <f>IF(N185="základní",J185,0)</f>
        <v>0</v>
      </c>
      <c r="BF185" s="142">
        <f>IF(N185="snížená",J185,0)</f>
        <v>0</v>
      </c>
      <c r="BG185" s="142">
        <f>IF(N185="zákl. přenesená",J185,0)</f>
        <v>0</v>
      </c>
      <c r="BH185" s="142">
        <f>IF(N185="sníž. přenesená",J185,0)</f>
        <v>0</v>
      </c>
      <c r="BI185" s="142">
        <f>IF(N185="nulová",J185,0)</f>
        <v>0</v>
      </c>
      <c r="BJ185" s="15" t="s">
        <v>85</v>
      </c>
      <c r="BK185" s="142">
        <f>ROUND(I185*H185,2)</f>
        <v>0</v>
      </c>
      <c r="BL185" s="15" t="s">
        <v>139</v>
      </c>
      <c r="BM185" s="141" t="s">
        <v>282</v>
      </c>
    </row>
    <row r="186" spans="2:65" s="1" customFormat="1" ht="19.5">
      <c r="B186" s="30"/>
      <c r="D186" s="143" t="s">
        <v>144</v>
      </c>
      <c r="F186" s="144" t="s">
        <v>145</v>
      </c>
      <c r="I186" s="145"/>
      <c r="L186" s="30"/>
      <c r="M186" s="146"/>
      <c r="T186" s="54"/>
      <c r="AT186" s="15" t="s">
        <v>144</v>
      </c>
      <c r="AU186" s="15" t="s">
        <v>87</v>
      </c>
    </row>
    <row r="187" spans="2:65" s="1" customFormat="1" ht="16.5" customHeight="1">
      <c r="B187" s="30"/>
      <c r="C187" s="161" t="s">
        <v>283</v>
      </c>
      <c r="D187" s="161" t="s">
        <v>224</v>
      </c>
      <c r="E187" s="162" t="s">
        <v>284</v>
      </c>
      <c r="F187" s="163" t="s">
        <v>285</v>
      </c>
      <c r="G187" s="164" t="s">
        <v>286</v>
      </c>
      <c r="H187" s="165">
        <v>1</v>
      </c>
      <c r="I187" s="166"/>
      <c r="J187" s="167">
        <f>ROUND(I187*H187,2)</f>
        <v>0</v>
      </c>
      <c r="K187" s="163" t="s">
        <v>138</v>
      </c>
      <c r="L187" s="168"/>
      <c r="M187" s="169" t="s">
        <v>1</v>
      </c>
      <c r="N187" s="170" t="s">
        <v>42</v>
      </c>
      <c r="P187" s="139">
        <f>O187*H187</f>
        <v>0</v>
      </c>
      <c r="Q187" s="139">
        <v>0.75</v>
      </c>
      <c r="R187" s="139">
        <f>Q187*H187</f>
        <v>0.75</v>
      </c>
      <c r="S187" s="139">
        <v>0</v>
      </c>
      <c r="T187" s="140">
        <f>S187*H187</f>
        <v>0</v>
      </c>
      <c r="AR187" s="141" t="s">
        <v>167</v>
      </c>
      <c r="AT187" s="141" t="s">
        <v>224</v>
      </c>
      <c r="AU187" s="141" t="s">
        <v>87</v>
      </c>
      <c r="AY187" s="15" t="s">
        <v>132</v>
      </c>
      <c r="BE187" s="142">
        <f>IF(N187="základní",J187,0)</f>
        <v>0</v>
      </c>
      <c r="BF187" s="142">
        <f>IF(N187="snížená",J187,0)</f>
        <v>0</v>
      </c>
      <c r="BG187" s="142">
        <f>IF(N187="zákl. přenesená",J187,0)</f>
        <v>0</v>
      </c>
      <c r="BH187" s="142">
        <f>IF(N187="sníž. přenesená",J187,0)</f>
        <v>0</v>
      </c>
      <c r="BI187" s="142">
        <f>IF(N187="nulová",J187,0)</f>
        <v>0</v>
      </c>
      <c r="BJ187" s="15" t="s">
        <v>85</v>
      </c>
      <c r="BK187" s="142">
        <f>ROUND(I187*H187,2)</f>
        <v>0</v>
      </c>
      <c r="BL187" s="15" t="s">
        <v>139</v>
      </c>
      <c r="BM187" s="141" t="s">
        <v>287</v>
      </c>
    </row>
    <row r="188" spans="2:65" s="1" customFormat="1" ht="21.75" customHeight="1">
      <c r="B188" s="30"/>
      <c r="C188" s="130" t="s">
        <v>288</v>
      </c>
      <c r="D188" s="130" t="s">
        <v>134</v>
      </c>
      <c r="E188" s="131" t="s">
        <v>289</v>
      </c>
      <c r="F188" s="132" t="s">
        <v>290</v>
      </c>
      <c r="G188" s="133" t="s">
        <v>175</v>
      </c>
      <c r="H188" s="134">
        <v>260</v>
      </c>
      <c r="I188" s="135"/>
      <c r="J188" s="136">
        <f>ROUND(I188*H188,2)</f>
        <v>0</v>
      </c>
      <c r="K188" s="132" t="s">
        <v>138</v>
      </c>
      <c r="L188" s="30"/>
      <c r="M188" s="137" t="s">
        <v>1</v>
      </c>
      <c r="N188" s="138" t="s">
        <v>42</v>
      </c>
      <c r="P188" s="139">
        <f>O188*H188</f>
        <v>0</v>
      </c>
      <c r="Q188" s="139">
        <v>3.5999999999999999E-3</v>
      </c>
      <c r="R188" s="139">
        <f>Q188*H188</f>
        <v>0.93599999999999994</v>
      </c>
      <c r="S188" s="139">
        <v>0</v>
      </c>
      <c r="T188" s="140">
        <f>S188*H188</f>
        <v>0</v>
      </c>
      <c r="AR188" s="141" t="s">
        <v>139</v>
      </c>
      <c r="AT188" s="141" t="s">
        <v>134</v>
      </c>
      <c r="AU188" s="141" t="s">
        <v>87</v>
      </c>
      <c r="AY188" s="15" t="s">
        <v>132</v>
      </c>
      <c r="BE188" s="142">
        <f>IF(N188="základní",J188,0)</f>
        <v>0</v>
      </c>
      <c r="BF188" s="142">
        <f>IF(N188="snížená",J188,0)</f>
        <v>0</v>
      </c>
      <c r="BG188" s="142">
        <f>IF(N188="zákl. přenesená",J188,0)</f>
        <v>0</v>
      </c>
      <c r="BH188" s="142">
        <f>IF(N188="sníž. přenesená",J188,0)</f>
        <v>0</v>
      </c>
      <c r="BI188" s="142">
        <f>IF(N188="nulová",J188,0)</f>
        <v>0</v>
      </c>
      <c r="BJ188" s="15" t="s">
        <v>85</v>
      </c>
      <c r="BK188" s="142">
        <f>ROUND(I188*H188,2)</f>
        <v>0</v>
      </c>
      <c r="BL188" s="15" t="s">
        <v>139</v>
      </c>
      <c r="BM188" s="141" t="s">
        <v>291</v>
      </c>
    </row>
    <row r="189" spans="2:65" s="11" customFormat="1" ht="20.85" customHeight="1">
      <c r="B189" s="118"/>
      <c r="D189" s="119" t="s">
        <v>76</v>
      </c>
      <c r="E189" s="128" t="s">
        <v>292</v>
      </c>
      <c r="F189" s="128" t="s">
        <v>293</v>
      </c>
      <c r="I189" s="121"/>
      <c r="J189" s="129">
        <f>BK189</f>
        <v>0</v>
      </c>
      <c r="L189" s="118"/>
      <c r="M189" s="123"/>
      <c r="P189" s="124">
        <f>SUM(P190:P197)</f>
        <v>0</v>
      </c>
      <c r="R189" s="124">
        <f>SUM(R190:R197)</f>
        <v>244.4348</v>
      </c>
      <c r="T189" s="125">
        <f>SUM(T190:T197)</f>
        <v>0</v>
      </c>
      <c r="AR189" s="119" t="s">
        <v>85</v>
      </c>
      <c r="AT189" s="126" t="s">
        <v>76</v>
      </c>
      <c r="AU189" s="126" t="s">
        <v>87</v>
      </c>
      <c r="AY189" s="119" t="s">
        <v>132</v>
      </c>
      <c r="BK189" s="127">
        <f>SUM(BK190:BK197)</f>
        <v>0</v>
      </c>
    </row>
    <row r="190" spans="2:65" s="1" customFormat="1" ht="24.2" customHeight="1">
      <c r="B190" s="30"/>
      <c r="C190" s="130" t="s">
        <v>294</v>
      </c>
      <c r="D190" s="130" t="s">
        <v>134</v>
      </c>
      <c r="E190" s="131" t="s">
        <v>295</v>
      </c>
      <c r="F190" s="132" t="s">
        <v>296</v>
      </c>
      <c r="G190" s="133" t="s">
        <v>137</v>
      </c>
      <c r="H190" s="134">
        <v>474.5</v>
      </c>
      <c r="I190" s="135"/>
      <c r="J190" s="136">
        <f>ROUND(I190*H190,2)</f>
        <v>0</v>
      </c>
      <c r="K190" s="132" t="s">
        <v>138</v>
      </c>
      <c r="L190" s="30"/>
      <c r="M190" s="137" t="s">
        <v>1</v>
      </c>
      <c r="N190" s="138" t="s">
        <v>42</v>
      </c>
      <c r="P190" s="139">
        <f>O190*H190</f>
        <v>0</v>
      </c>
      <c r="Q190" s="139">
        <v>0.34499999999999997</v>
      </c>
      <c r="R190" s="139">
        <f>Q190*H190</f>
        <v>163.70249999999999</v>
      </c>
      <c r="S190" s="139">
        <v>0</v>
      </c>
      <c r="T190" s="140">
        <f>S190*H190</f>
        <v>0</v>
      </c>
      <c r="AR190" s="141" t="s">
        <v>139</v>
      </c>
      <c r="AT190" s="141" t="s">
        <v>134</v>
      </c>
      <c r="AU190" s="141" t="s">
        <v>146</v>
      </c>
      <c r="AY190" s="15" t="s">
        <v>132</v>
      </c>
      <c r="BE190" s="142">
        <f>IF(N190="základní",J190,0)</f>
        <v>0</v>
      </c>
      <c r="BF190" s="142">
        <f>IF(N190="snížená",J190,0)</f>
        <v>0</v>
      </c>
      <c r="BG190" s="142">
        <f>IF(N190="zákl. přenesená",J190,0)</f>
        <v>0</v>
      </c>
      <c r="BH190" s="142">
        <f>IF(N190="sníž. přenesená",J190,0)</f>
        <v>0</v>
      </c>
      <c r="BI190" s="142">
        <f>IF(N190="nulová",J190,0)</f>
        <v>0</v>
      </c>
      <c r="BJ190" s="15" t="s">
        <v>85</v>
      </c>
      <c r="BK190" s="142">
        <f>ROUND(I190*H190,2)</f>
        <v>0</v>
      </c>
      <c r="BL190" s="15" t="s">
        <v>139</v>
      </c>
      <c r="BM190" s="141" t="s">
        <v>297</v>
      </c>
    </row>
    <row r="191" spans="2:65" s="1" customFormat="1" ht="19.5">
      <c r="B191" s="30"/>
      <c r="D191" s="143" t="s">
        <v>144</v>
      </c>
      <c r="F191" s="144" t="s">
        <v>298</v>
      </c>
      <c r="I191" s="145"/>
      <c r="L191" s="30"/>
      <c r="M191" s="146"/>
      <c r="T191" s="54"/>
      <c r="AT191" s="15" t="s">
        <v>144</v>
      </c>
      <c r="AU191" s="15" t="s">
        <v>146</v>
      </c>
    </row>
    <row r="192" spans="2:65" s="12" customFormat="1" ht="11.25">
      <c r="B192" s="147"/>
      <c r="D192" s="143" t="s">
        <v>157</v>
      </c>
      <c r="F192" s="149" t="s">
        <v>299</v>
      </c>
      <c r="H192" s="150">
        <v>474.5</v>
      </c>
      <c r="I192" s="151"/>
      <c r="L192" s="147"/>
      <c r="M192" s="152"/>
      <c r="T192" s="153"/>
      <c r="AT192" s="148" t="s">
        <v>157</v>
      </c>
      <c r="AU192" s="148" t="s">
        <v>146</v>
      </c>
      <c r="AV192" s="12" t="s">
        <v>87</v>
      </c>
      <c r="AW192" s="12" t="s">
        <v>4</v>
      </c>
      <c r="AX192" s="12" t="s">
        <v>85</v>
      </c>
      <c r="AY192" s="148" t="s">
        <v>132</v>
      </c>
    </row>
    <row r="193" spans="2:65" s="1" customFormat="1" ht="24.2" customHeight="1">
      <c r="B193" s="30"/>
      <c r="C193" s="130" t="s">
        <v>300</v>
      </c>
      <c r="D193" s="130" t="s">
        <v>134</v>
      </c>
      <c r="E193" s="131" t="s">
        <v>301</v>
      </c>
      <c r="F193" s="132" t="s">
        <v>302</v>
      </c>
      <c r="G193" s="133" t="s">
        <v>137</v>
      </c>
      <c r="H193" s="134">
        <v>365</v>
      </c>
      <c r="I193" s="135"/>
      <c r="J193" s="136">
        <f>ROUND(I193*H193,2)</f>
        <v>0</v>
      </c>
      <c r="K193" s="132" t="s">
        <v>138</v>
      </c>
      <c r="L193" s="30"/>
      <c r="M193" s="137" t="s">
        <v>1</v>
      </c>
      <c r="N193" s="138" t="s">
        <v>42</v>
      </c>
      <c r="P193" s="139">
        <f>O193*H193</f>
        <v>0</v>
      </c>
      <c r="Q193" s="139">
        <v>8.9219999999999994E-2</v>
      </c>
      <c r="R193" s="139">
        <f>Q193*H193</f>
        <v>32.565300000000001</v>
      </c>
      <c r="S193" s="139">
        <v>0</v>
      </c>
      <c r="T193" s="140">
        <f>S193*H193</f>
        <v>0</v>
      </c>
      <c r="AR193" s="141" t="s">
        <v>139</v>
      </c>
      <c r="AT193" s="141" t="s">
        <v>134</v>
      </c>
      <c r="AU193" s="141" t="s">
        <v>146</v>
      </c>
      <c r="AY193" s="15" t="s">
        <v>132</v>
      </c>
      <c r="BE193" s="142">
        <f>IF(N193="základní",J193,0)</f>
        <v>0</v>
      </c>
      <c r="BF193" s="142">
        <f>IF(N193="snížená",J193,0)</f>
        <v>0</v>
      </c>
      <c r="BG193" s="142">
        <f>IF(N193="zákl. přenesená",J193,0)</f>
        <v>0</v>
      </c>
      <c r="BH193" s="142">
        <f>IF(N193="sníž. přenesená",J193,0)</f>
        <v>0</v>
      </c>
      <c r="BI193" s="142">
        <f>IF(N193="nulová",J193,0)</f>
        <v>0</v>
      </c>
      <c r="BJ193" s="15" t="s">
        <v>85</v>
      </c>
      <c r="BK193" s="142">
        <f>ROUND(I193*H193,2)</f>
        <v>0</v>
      </c>
      <c r="BL193" s="15" t="s">
        <v>139</v>
      </c>
      <c r="BM193" s="141" t="s">
        <v>303</v>
      </c>
    </row>
    <row r="194" spans="2:65" s="1" customFormat="1" ht="24.2" customHeight="1">
      <c r="B194" s="30"/>
      <c r="C194" s="161" t="s">
        <v>304</v>
      </c>
      <c r="D194" s="161" t="s">
        <v>224</v>
      </c>
      <c r="E194" s="162" t="s">
        <v>305</v>
      </c>
      <c r="F194" s="163" t="s">
        <v>306</v>
      </c>
      <c r="G194" s="164" t="s">
        <v>137</v>
      </c>
      <c r="H194" s="165">
        <v>352</v>
      </c>
      <c r="I194" s="166"/>
      <c r="J194" s="167">
        <f>ROUND(I194*H194,2)</f>
        <v>0</v>
      </c>
      <c r="K194" s="163" t="s">
        <v>138</v>
      </c>
      <c r="L194" s="168"/>
      <c r="M194" s="169" t="s">
        <v>1</v>
      </c>
      <c r="N194" s="170" t="s">
        <v>42</v>
      </c>
      <c r="P194" s="139">
        <f>O194*H194</f>
        <v>0</v>
      </c>
      <c r="Q194" s="139">
        <v>0.13200000000000001</v>
      </c>
      <c r="R194" s="139">
        <f>Q194*H194</f>
        <v>46.463999999999999</v>
      </c>
      <c r="S194" s="139">
        <v>0</v>
      </c>
      <c r="T194" s="140">
        <f>S194*H194</f>
        <v>0</v>
      </c>
      <c r="AR194" s="141" t="s">
        <v>167</v>
      </c>
      <c r="AT194" s="141" t="s">
        <v>224</v>
      </c>
      <c r="AU194" s="141" t="s">
        <v>146</v>
      </c>
      <c r="AY194" s="15" t="s">
        <v>132</v>
      </c>
      <c r="BE194" s="142">
        <f>IF(N194="základní",J194,0)</f>
        <v>0</v>
      </c>
      <c r="BF194" s="142">
        <f>IF(N194="snížená",J194,0)</f>
        <v>0</v>
      </c>
      <c r="BG194" s="142">
        <f>IF(N194="zákl. přenesená",J194,0)</f>
        <v>0</v>
      </c>
      <c r="BH194" s="142">
        <f>IF(N194="sníž. přenesená",J194,0)</f>
        <v>0</v>
      </c>
      <c r="BI194" s="142">
        <f>IF(N194="nulová",J194,0)</f>
        <v>0</v>
      </c>
      <c r="BJ194" s="15" t="s">
        <v>85</v>
      </c>
      <c r="BK194" s="142">
        <f>ROUND(I194*H194,2)</f>
        <v>0</v>
      </c>
      <c r="BL194" s="15" t="s">
        <v>139</v>
      </c>
      <c r="BM194" s="141" t="s">
        <v>307</v>
      </c>
    </row>
    <row r="195" spans="2:65" s="1" customFormat="1" ht="19.5">
      <c r="B195" s="30"/>
      <c r="D195" s="143" t="s">
        <v>144</v>
      </c>
      <c r="F195" s="144" t="s">
        <v>308</v>
      </c>
      <c r="I195" s="145"/>
      <c r="L195" s="30"/>
      <c r="M195" s="146"/>
      <c r="T195" s="54"/>
      <c r="AT195" s="15" t="s">
        <v>144</v>
      </c>
      <c r="AU195" s="15" t="s">
        <v>146</v>
      </c>
    </row>
    <row r="196" spans="2:65" s="12" customFormat="1" ht="11.25">
      <c r="B196" s="147"/>
      <c r="D196" s="143" t="s">
        <v>157</v>
      </c>
      <c r="E196" s="148" t="s">
        <v>1</v>
      </c>
      <c r="F196" s="149" t="s">
        <v>309</v>
      </c>
      <c r="H196" s="150">
        <v>352</v>
      </c>
      <c r="I196" s="151"/>
      <c r="L196" s="147"/>
      <c r="M196" s="152"/>
      <c r="T196" s="153"/>
      <c r="AT196" s="148" t="s">
        <v>157</v>
      </c>
      <c r="AU196" s="148" t="s">
        <v>146</v>
      </c>
      <c r="AV196" s="12" t="s">
        <v>87</v>
      </c>
      <c r="AW196" s="12" t="s">
        <v>34</v>
      </c>
      <c r="AX196" s="12" t="s">
        <v>85</v>
      </c>
      <c r="AY196" s="148" t="s">
        <v>132</v>
      </c>
    </row>
    <row r="197" spans="2:65" s="1" customFormat="1" ht="24.2" customHeight="1">
      <c r="B197" s="30"/>
      <c r="C197" s="161" t="s">
        <v>310</v>
      </c>
      <c r="D197" s="161" t="s">
        <v>224</v>
      </c>
      <c r="E197" s="162" t="s">
        <v>311</v>
      </c>
      <c r="F197" s="163" t="s">
        <v>312</v>
      </c>
      <c r="G197" s="164" t="s">
        <v>137</v>
      </c>
      <c r="H197" s="165">
        <v>13</v>
      </c>
      <c r="I197" s="166"/>
      <c r="J197" s="167">
        <f>ROUND(I197*H197,2)</f>
        <v>0</v>
      </c>
      <c r="K197" s="163" t="s">
        <v>138</v>
      </c>
      <c r="L197" s="168"/>
      <c r="M197" s="169" t="s">
        <v>1</v>
      </c>
      <c r="N197" s="170" t="s">
        <v>42</v>
      </c>
      <c r="P197" s="139">
        <f>O197*H197</f>
        <v>0</v>
      </c>
      <c r="Q197" s="139">
        <v>0.13100000000000001</v>
      </c>
      <c r="R197" s="139">
        <f>Q197*H197</f>
        <v>1.7030000000000001</v>
      </c>
      <c r="S197" s="139">
        <v>0</v>
      </c>
      <c r="T197" s="140">
        <f>S197*H197</f>
        <v>0</v>
      </c>
      <c r="AR197" s="141" t="s">
        <v>167</v>
      </c>
      <c r="AT197" s="141" t="s">
        <v>224</v>
      </c>
      <c r="AU197" s="141" t="s">
        <v>146</v>
      </c>
      <c r="AY197" s="15" t="s">
        <v>132</v>
      </c>
      <c r="BE197" s="142">
        <f>IF(N197="základní",J197,0)</f>
        <v>0</v>
      </c>
      <c r="BF197" s="142">
        <f>IF(N197="snížená",J197,0)</f>
        <v>0</v>
      </c>
      <c r="BG197" s="142">
        <f>IF(N197="zákl. přenesená",J197,0)</f>
        <v>0</v>
      </c>
      <c r="BH197" s="142">
        <f>IF(N197="sníž. přenesená",J197,0)</f>
        <v>0</v>
      </c>
      <c r="BI197" s="142">
        <f>IF(N197="nulová",J197,0)</f>
        <v>0</v>
      </c>
      <c r="BJ197" s="15" t="s">
        <v>85</v>
      </c>
      <c r="BK197" s="142">
        <f>ROUND(I197*H197,2)</f>
        <v>0</v>
      </c>
      <c r="BL197" s="15" t="s">
        <v>139</v>
      </c>
      <c r="BM197" s="141" t="s">
        <v>313</v>
      </c>
    </row>
    <row r="198" spans="2:65" s="11" customFormat="1" ht="20.85" customHeight="1">
      <c r="B198" s="118"/>
      <c r="D198" s="119" t="s">
        <v>76</v>
      </c>
      <c r="E198" s="128" t="s">
        <v>314</v>
      </c>
      <c r="F198" s="128" t="s">
        <v>315</v>
      </c>
      <c r="I198" s="121"/>
      <c r="J198" s="129">
        <f>BK198</f>
        <v>0</v>
      </c>
      <c r="L198" s="118"/>
      <c r="M198" s="123"/>
      <c r="P198" s="124">
        <f>SUM(P199:P206)</f>
        <v>0</v>
      </c>
      <c r="R198" s="124">
        <f>SUM(R199:R206)</f>
        <v>106.58556</v>
      </c>
      <c r="T198" s="125">
        <f>SUM(T199:T206)</f>
        <v>0</v>
      </c>
      <c r="AR198" s="119" t="s">
        <v>85</v>
      </c>
      <c r="AT198" s="126" t="s">
        <v>76</v>
      </c>
      <c r="AU198" s="126" t="s">
        <v>87</v>
      </c>
      <c r="AY198" s="119" t="s">
        <v>132</v>
      </c>
      <c r="BK198" s="127">
        <f>SUM(BK199:BK206)</f>
        <v>0</v>
      </c>
    </row>
    <row r="199" spans="2:65" s="1" customFormat="1" ht="24.2" customHeight="1">
      <c r="B199" s="30"/>
      <c r="C199" s="130" t="s">
        <v>316</v>
      </c>
      <c r="D199" s="130" t="s">
        <v>134</v>
      </c>
      <c r="E199" s="131" t="s">
        <v>317</v>
      </c>
      <c r="F199" s="132" t="s">
        <v>318</v>
      </c>
      <c r="G199" s="133" t="s">
        <v>137</v>
      </c>
      <c r="H199" s="134">
        <v>149.5</v>
      </c>
      <c r="I199" s="135"/>
      <c r="J199" s="136">
        <f>ROUND(I199*H199,2)</f>
        <v>0</v>
      </c>
      <c r="K199" s="132" t="s">
        <v>138</v>
      </c>
      <c r="L199" s="30"/>
      <c r="M199" s="137" t="s">
        <v>1</v>
      </c>
      <c r="N199" s="138" t="s">
        <v>42</v>
      </c>
      <c r="P199" s="139">
        <f>O199*H199</f>
        <v>0</v>
      </c>
      <c r="Q199" s="139">
        <v>0.46</v>
      </c>
      <c r="R199" s="139">
        <f>Q199*H199</f>
        <v>68.77</v>
      </c>
      <c r="S199" s="139">
        <v>0</v>
      </c>
      <c r="T199" s="140">
        <f>S199*H199</f>
        <v>0</v>
      </c>
      <c r="AR199" s="141" t="s">
        <v>139</v>
      </c>
      <c r="AT199" s="141" t="s">
        <v>134</v>
      </c>
      <c r="AU199" s="141" t="s">
        <v>146</v>
      </c>
      <c r="AY199" s="15" t="s">
        <v>132</v>
      </c>
      <c r="BE199" s="142">
        <f>IF(N199="základní",J199,0)</f>
        <v>0</v>
      </c>
      <c r="BF199" s="142">
        <f>IF(N199="snížená",J199,0)</f>
        <v>0</v>
      </c>
      <c r="BG199" s="142">
        <f>IF(N199="zákl. přenesená",J199,0)</f>
        <v>0</v>
      </c>
      <c r="BH199" s="142">
        <f>IF(N199="sníž. přenesená",J199,0)</f>
        <v>0</v>
      </c>
      <c r="BI199" s="142">
        <f>IF(N199="nulová",J199,0)</f>
        <v>0</v>
      </c>
      <c r="BJ199" s="15" t="s">
        <v>85</v>
      </c>
      <c r="BK199" s="142">
        <f>ROUND(I199*H199,2)</f>
        <v>0</v>
      </c>
      <c r="BL199" s="15" t="s">
        <v>139</v>
      </c>
      <c r="BM199" s="141" t="s">
        <v>319</v>
      </c>
    </row>
    <row r="200" spans="2:65" s="1" customFormat="1" ht="19.5">
      <c r="B200" s="30"/>
      <c r="D200" s="143" t="s">
        <v>144</v>
      </c>
      <c r="F200" s="144" t="s">
        <v>320</v>
      </c>
      <c r="I200" s="145"/>
      <c r="L200" s="30"/>
      <c r="M200" s="146"/>
      <c r="T200" s="54"/>
      <c r="AT200" s="15" t="s">
        <v>144</v>
      </c>
      <c r="AU200" s="15" t="s">
        <v>146</v>
      </c>
    </row>
    <row r="201" spans="2:65" s="12" customFormat="1" ht="11.25">
      <c r="B201" s="147"/>
      <c r="D201" s="143" t="s">
        <v>157</v>
      </c>
      <c r="F201" s="149" t="s">
        <v>321</v>
      </c>
      <c r="H201" s="150">
        <v>149.5</v>
      </c>
      <c r="I201" s="151"/>
      <c r="L201" s="147"/>
      <c r="M201" s="152"/>
      <c r="T201" s="153"/>
      <c r="AT201" s="148" t="s">
        <v>157</v>
      </c>
      <c r="AU201" s="148" t="s">
        <v>146</v>
      </c>
      <c r="AV201" s="12" t="s">
        <v>87</v>
      </c>
      <c r="AW201" s="12" t="s">
        <v>4</v>
      </c>
      <c r="AX201" s="12" t="s">
        <v>85</v>
      </c>
      <c r="AY201" s="148" t="s">
        <v>132</v>
      </c>
    </row>
    <row r="202" spans="2:65" s="1" customFormat="1" ht="33" customHeight="1">
      <c r="B202" s="30"/>
      <c r="C202" s="130" t="s">
        <v>322</v>
      </c>
      <c r="D202" s="130" t="s">
        <v>134</v>
      </c>
      <c r="E202" s="131" t="s">
        <v>323</v>
      </c>
      <c r="F202" s="132" t="s">
        <v>324</v>
      </c>
      <c r="G202" s="133" t="s">
        <v>137</v>
      </c>
      <c r="H202" s="134">
        <v>130</v>
      </c>
      <c r="I202" s="135"/>
      <c r="J202" s="136">
        <f>ROUND(I202*H202,2)</f>
        <v>0</v>
      </c>
      <c r="K202" s="132" t="s">
        <v>138</v>
      </c>
      <c r="L202" s="30"/>
      <c r="M202" s="137" t="s">
        <v>1</v>
      </c>
      <c r="N202" s="138" t="s">
        <v>42</v>
      </c>
      <c r="P202" s="139">
        <f>O202*H202</f>
        <v>0</v>
      </c>
      <c r="Q202" s="139">
        <v>0.11162</v>
      </c>
      <c r="R202" s="139">
        <f>Q202*H202</f>
        <v>14.5106</v>
      </c>
      <c r="S202" s="139">
        <v>0</v>
      </c>
      <c r="T202" s="140">
        <f>S202*H202</f>
        <v>0</v>
      </c>
      <c r="AR202" s="141" t="s">
        <v>139</v>
      </c>
      <c r="AT202" s="141" t="s">
        <v>134</v>
      </c>
      <c r="AU202" s="141" t="s">
        <v>146</v>
      </c>
      <c r="AY202" s="15" t="s">
        <v>132</v>
      </c>
      <c r="BE202" s="142">
        <f>IF(N202="základní",J202,0)</f>
        <v>0</v>
      </c>
      <c r="BF202" s="142">
        <f>IF(N202="snížená",J202,0)</f>
        <v>0</v>
      </c>
      <c r="BG202" s="142">
        <f>IF(N202="zákl. přenesená",J202,0)</f>
        <v>0</v>
      </c>
      <c r="BH202" s="142">
        <f>IF(N202="sníž. přenesená",J202,0)</f>
        <v>0</v>
      </c>
      <c r="BI202" s="142">
        <f>IF(N202="nulová",J202,0)</f>
        <v>0</v>
      </c>
      <c r="BJ202" s="15" t="s">
        <v>85</v>
      </c>
      <c r="BK202" s="142">
        <f>ROUND(I202*H202,2)</f>
        <v>0</v>
      </c>
      <c r="BL202" s="15" t="s">
        <v>139</v>
      </c>
      <c r="BM202" s="141" t="s">
        <v>325</v>
      </c>
    </row>
    <row r="203" spans="2:65" s="1" customFormat="1" ht="24.2" customHeight="1">
      <c r="B203" s="30"/>
      <c r="C203" s="161" t="s">
        <v>326</v>
      </c>
      <c r="D203" s="161" t="s">
        <v>224</v>
      </c>
      <c r="E203" s="162" t="s">
        <v>327</v>
      </c>
      <c r="F203" s="163" t="s">
        <v>328</v>
      </c>
      <c r="G203" s="164" t="s">
        <v>137</v>
      </c>
      <c r="H203" s="165">
        <v>99.96</v>
      </c>
      <c r="I203" s="166"/>
      <c r="J203" s="167">
        <f>ROUND(I203*H203,2)</f>
        <v>0</v>
      </c>
      <c r="K203" s="163" t="s">
        <v>138</v>
      </c>
      <c r="L203" s="168"/>
      <c r="M203" s="169" t="s">
        <v>1</v>
      </c>
      <c r="N203" s="170" t="s">
        <v>42</v>
      </c>
      <c r="P203" s="139">
        <f>O203*H203</f>
        <v>0</v>
      </c>
      <c r="Q203" s="139">
        <v>0.17599999999999999</v>
      </c>
      <c r="R203" s="139">
        <f>Q203*H203</f>
        <v>17.592959999999998</v>
      </c>
      <c r="S203" s="139">
        <v>0</v>
      </c>
      <c r="T203" s="140">
        <f>S203*H203</f>
        <v>0</v>
      </c>
      <c r="AR203" s="141" t="s">
        <v>167</v>
      </c>
      <c r="AT203" s="141" t="s">
        <v>224</v>
      </c>
      <c r="AU203" s="141" t="s">
        <v>146</v>
      </c>
      <c r="AY203" s="15" t="s">
        <v>132</v>
      </c>
      <c r="BE203" s="142">
        <f>IF(N203="základní",J203,0)</f>
        <v>0</v>
      </c>
      <c r="BF203" s="142">
        <f>IF(N203="snížená",J203,0)</f>
        <v>0</v>
      </c>
      <c r="BG203" s="142">
        <f>IF(N203="zákl. přenesená",J203,0)</f>
        <v>0</v>
      </c>
      <c r="BH203" s="142">
        <f>IF(N203="sníž. přenesená",J203,0)</f>
        <v>0</v>
      </c>
      <c r="BI203" s="142">
        <f>IF(N203="nulová",J203,0)</f>
        <v>0</v>
      </c>
      <c r="BJ203" s="15" t="s">
        <v>85</v>
      </c>
      <c r="BK203" s="142">
        <f>ROUND(I203*H203,2)</f>
        <v>0</v>
      </c>
      <c r="BL203" s="15" t="s">
        <v>139</v>
      </c>
      <c r="BM203" s="141" t="s">
        <v>329</v>
      </c>
    </row>
    <row r="204" spans="2:65" s="12" customFormat="1" ht="11.25">
      <c r="B204" s="147"/>
      <c r="D204" s="143" t="s">
        <v>157</v>
      </c>
      <c r="F204" s="149" t="s">
        <v>330</v>
      </c>
      <c r="H204" s="150">
        <v>99.96</v>
      </c>
      <c r="I204" s="151"/>
      <c r="L204" s="147"/>
      <c r="M204" s="152"/>
      <c r="T204" s="153"/>
      <c r="AT204" s="148" t="s">
        <v>157</v>
      </c>
      <c r="AU204" s="148" t="s">
        <v>146</v>
      </c>
      <c r="AV204" s="12" t="s">
        <v>87</v>
      </c>
      <c r="AW204" s="12" t="s">
        <v>4</v>
      </c>
      <c r="AX204" s="12" t="s">
        <v>85</v>
      </c>
      <c r="AY204" s="148" t="s">
        <v>132</v>
      </c>
    </row>
    <row r="205" spans="2:65" s="1" customFormat="1" ht="24.2" customHeight="1">
      <c r="B205" s="30"/>
      <c r="C205" s="161" t="s">
        <v>331</v>
      </c>
      <c r="D205" s="161" t="s">
        <v>224</v>
      </c>
      <c r="E205" s="162" t="s">
        <v>332</v>
      </c>
      <c r="F205" s="163" t="s">
        <v>333</v>
      </c>
      <c r="G205" s="164" t="s">
        <v>137</v>
      </c>
      <c r="H205" s="165">
        <v>32.64</v>
      </c>
      <c r="I205" s="166"/>
      <c r="J205" s="167">
        <f>ROUND(I205*H205,2)</f>
        <v>0</v>
      </c>
      <c r="K205" s="163" t="s">
        <v>138</v>
      </c>
      <c r="L205" s="168"/>
      <c r="M205" s="169" t="s">
        <v>1</v>
      </c>
      <c r="N205" s="170" t="s">
        <v>42</v>
      </c>
      <c r="P205" s="139">
        <f>O205*H205</f>
        <v>0</v>
      </c>
      <c r="Q205" s="139">
        <v>0.17499999999999999</v>
      </c>
      <c r="R205" s="139">
        <f>Q205*H205</f>
        <v>5.7119999999999997</v>
      </c>
      <c r="S205" s="139">
        <v>0</v>
      </c>
      <c r="T205" s="140">
        <f>S205*H205</f>
        <v>0</v>
      </c>
      <c r="AR205" s="141" t="s">
        <v>167</v>
      </c>
      <c r="AT205" s="141" t="s">
        <v>224</v>
      </c>
      <c r="AU205" s="141" t="s">
        <v>146</v>
      </c>
      <c r="AY205" s="15" t="s">
        <v>132</v>
      </c>
      <c r="BE205" s="142">
        <f>IF(N205="základní",J205,0)</f>
        <v>0</v>
      </c>
      <c r="BF205" s="142">
        <f>IF(N205="snížená",J205,0)</f>
        <v>0</v>
      </c>
      <c r="BG205" s="142">
        <f>IF(N205="zákl. přenesená",J205,0)</f>
        <v>0</v>
      </c>
      <c r="BH205" s="142">
        <f>IF(N205="sníž. přenesená",J205,0)</f>
        <v>0</v>
      </c>
      <c r="BI205" s="142">
        <f>IF(N205="nulová",J205,0)</f>
        <v>0</v>
      </c>
      <c r="BJ205" s="15" t="s">
        <v>85</v>
      </c>
      <c r="BK205" s="142">
        <f>ROUND(I205*H205,2)</f>
        <v>0</v>
      </c>
      <c r="BL205" s="15" t="s">
        <v>139</v>
      </c>
      <c r="BM205" s="141" t="s">
        <v>334</v>
      </c>
    </row>
    <row r="206" spans="2:65" s="12" customFormat="1" ht="11.25">
      <c r="B206" s="147"/>
      <c r="D206" s="143" t="s">
        <v>157</v>
      </c>
      <c r="F206" s="149" t="s">
        <v>335</v>
      </c>
      <c r="H206" s="150">
        <v>32.64</v>
      </c>
      <c r="I206" s="151"/>
      <c r="L206" s="147"/>
      <c r="M206" s="152"/>
      <c r="T206" s="153"/>
      <c r="AT206" s="148" t="s">
        <v>157</v>
      </c>
      <c r="AU206" s="148" t="s">
        <v>146</v>
      </c>
      <c r="AV206" s="12" t="s">
        <v>87</v>
      </c>
      <c r="AW206" s="12" t="s">
        <v>4</v>
      </c>
      <c r="AX206" s="12" t="s">
        <v>85</v>
      </c>
      <c r="AY206" s="148" t="s">
        <v>132</v>
      </c>
    </row>
    <row r="207" spans="2:65" s="11" customFormat="1" ht="22.9" customHeight="1">
      <c r="B207" s="118"/>
      <c r="D207" s="119" t="s">
        <v>76</v>
      </c>
      <c r="E207" s="128" t="s">
        <v>336</v>
      </c>
      <c r="F207" s="128" t="s">
        <v>337</v>
      </c>
      <c r="I207" s="121"/>
      <c r="J207" s="129">
        <f>BK207</f>
        <v>0</v>
      </c>
      <c r="L207" s="118"/>
      <c r="M207" s="123"/>
      <c r="P207" s="124">
        <f>SUM(P208:P212)</f>
        <v>0</v>
      </c>
      <c r="R207" s="124">
        <f>SUM(R208:R212)</f>
        <v>2.415</v>
      </c>
      <c r="T207" s="125">
        <f>SUM(T208:T212)</f>
        <v>0</v>
      </c>
      <c r="AR207" s="119" t="s">
        <v>85</v>
      </c>
      <c r="AT207" s="126" t="s">
        <v>76</v>
      </c>
      <c r="AU207" s="126" t="s">
        <v>85</v>
      </c>
      <c r="AY207" s="119" t="s">
        <v>132</v>
      </c>
      <c r="BK207" s="127">
        <f>SUM(BK208:BK212)</f>
        <v>0</v>
      </c>
    </row>
    <row r="208" spans="2:65" s="1" customFormat="1" ht="24.2" customHeight="1">
      <c r="B208" s="30"/>
      <c r="C208" s="130" t="s">
        <v>338</v>
      </c>
      <c r="D208" s="130" t="s">
        <v>134</v>
      </c>
      <c r="E208" s="131" t="s">
        <v>295</v>
      </c>
      <c r="F208" s="132" t="s">
        <v>296</v>
      </c>
      <c r="G208" s="133" t="s">
        <v>137</v>
      </c>
      <c r="H208" s="134">
        <v>7</v>
      </c>
      <c r="I208" s="135"/>
      <c r="J208" s="136">
        <f>ROUND(I208*H208,2)</f>
        <v>0</v>
      </c>
      <c r="K208" s="132" t="s">
        <v>138</v>
      </c>
      <c r="L208" s="30"/>
      <c r="M208" s="137" t="s">
        <v>1</v>
      </c>
      <c r="N208" s="138" t="s">
        <v>42</v>
      </c>
      <c r="P208" s="139">
        <f>O208*H208</f>
        <v>0</v>
      </c>
      <c r="Q208" s="139">
        <v>0.34499999999999997</v>
      </c>
      <c r="R208" s="139">
        <f>Q208*H208</f>
        <v>2.415</v>
      </c>
      <c r="S208" s="139">
        <v>0</v>
      </c>
      <c r="T208" s="140">
        <f>S208*H208</f>
        <v>0</v>
      </c>
      <c r="AR208" s="141" t="s">
        <v>139</v>
      </c>
      <c r="AT208" s="141" t="s">
        <v>134</v>
      </c>
      <c r="AU208" s="141" t="s">
        <v>87</v>
      </c>
      <c r="AY208" s="15" t="s">
        <v>132</v>
      </c>
      <c r="BE208" s="142">
        <f>IF(N208="základní",J208,0)</f>
        <v>0</v>
      </c>
      <c r="BF208" s="142">
        <f>IF(N208="snížená",J208,0)</f>
        <v>0</v>
      </c>
      <c r="BG208" s="142">
        <f>IF(N208="zákl. přenesená",J208,0)</f>
        <v>0</v>
      </c>
      <c r="BH208" s="142">
        <f>IF(N208="sníž. přenesená",J208,0)</f>
        <v>0</v>
      </c>
      <c r="BI208" s="142">
        <f>IF(N208="nulová",J208,0)</f>
        <v>0</v>
      </c>
      <c r="BJ208" s="15" t="s">
        <v>85</v>
      </c>
      <c r="BK208" s="142">
        <f>ROUND(I208*H208,2)</f>
        <v>0</v>
      </c>
      <c r="BL208" s="15" t="s">
        <v>139</v>
      </c>
      <c r="BM208" s="141" t="s">
        <v>339</v>
      </c>
    </row>
    <row r="209" spans="2:65" s="1" customFormat="1" ht="24.2" customHeight="1">
      <c r="B209" s="30"/>
      <c r="C209" s="130" t="s">
        <v>340</v>
      </c>
      <c r="D209" s="130" t="s">
        <v>134</v>
      </c>
      <c r="E209" s="131" t="s">
        <v>341</v>
      </c>
      <c r="F209" s="132" t="s">
        <v>342</v>
      </c>
      <c r="G209" s="133" t="s">
        <v>137</v>
      </c>
      <c r="H209" s="134">
        <v>13</v>
      </c>
      <c r="I209" s="135"/>
      <c r="J209" s="136">
        <f>ROUND(I209*H209,2)</f>
        <v>0</v>
      </c>
      <c r="K209" s="132" t="s">
        <v>138</v>
      </c>
      <c r="L209" s="30"/>
      <c r="M209" s="137" t="s">
        <v>1</v>
      </c>
      <c r="N209" s="138" t="s">
        <v>42</v>
      </c>
      <c r="P209" s="139">
        <f>O209*H209</f>
        <v>0</v>
      </c>
      <c r="Q209" s="139">
        <v>0</v>
      </c>
      <c r="R209" s="139">
        <f>Q209*H209</f>
        <v>0</v>
      </c>
      <c r="S209" s="139">
        <v>0</v>
      </c>
      <c r="T209" s="140">
        <f>S209*H209</f>
        <v>0</v>
      </c>
      <c r="AR209" s="141" t="s">
        <v>139</v>
      </c>
      <c r="AT209" s="141" t="s">
        <v>134</v>
      </c>
      <c r="AU209" s="141" t="s">
        <v>87</v>
      </c>
      <c r="AY209" s="15" t="s">
        <v>132</v>
      </c>
      <c r="BE209" s="142">
        <f>IF(N209="základní",J209,0)</f>
        <v>0</v>
      </c>
      <c r="BF209" s="142">
        <f>IF(N209="snížená",J209,0)</f>
        <v>0</v>
      </c>
      <c r="BG209" s="142">
        <f>IF(N209="zákl. přenesená",J209,0)</f>
        <v>0</v>
      </c>
      <c r="BH209" s="142">
        <f>IF(N209="sníž. přenesená",J209,0)</f>
        <v>0</v>
      </c>
      <c r="BI209" s="142">
        <f>IF(N209="nulová",J209,0)</f>
        <v>0</v>
      </c>
      <c r="BJ209" s="15" t="s">
        <v>85</v>
      </c>
      <c r="BK209" s="142">
        <f>ROUND(I209*H209,2)</f>
        <v>0</v>
      </c>
      <c r="BL209" s="15" t="s">
        <v>139</v>
      </c>
      <c r="BM209" s="141" t="s">
        <v>343</v>
      </c>
    </row>
    <row r="210" spans="2:65" s="1" customFormat="1" ht="24.2" customHeight="1">
      <c r="B210" s="30"/>
      <c r="C210" s="130" t="s">
        <v>344</v>
      </c>
      <c r="D210" s="130" t="s">
        <v>134</v>
      </c>
      <c r="E210" s="131" t="s">
        <v>345</v>
      </c>
      <c r="F210" s="132" t="s">
        <v>346</v>
      </c>
      <c r="G210" s="133" t="s">
        <v>137</v>
      </c>
      <c r="H210" s="134">
        <v>13</v>
      </c>
      <c r="I210" s="135"/>
      <c r="J210" s="136">
        <f>ROUND(I210*H210,2)</f>
        <v>0</v>
      </c>
      <c r="K210" s="132" t="s">
        <v>138</v>
      </c>
      <c r="L210" s="30"/>
      <c r="M210" s="137" t="s">
        <v>1</v>
      </c>
      <c r="N210" s="138" t="s">
        <v>42</v>
      </c>
      <c r="P210" s="139">
        <f>O210*H210</f>
        <v>0</v>
      </c>
      <c r="Q210" s="139">
        <v>0</v>
      </c>
      <c r="R210" s="139">
        <f>Q210*H210</f>
        <v>0</v>
      </c>
      <c r="S210" s="139">
        <v>0</v>
      </c>
      <c r="T210" s="140">
        <f>S210*H210</f>
        <v>0</v>
      </c>
      <c r="AR210" s="141" t="s">
        <v>139</v>
      </c>
      <c r="AT210" s="141" t="s">
        <v>134</v>
      </c>
      <c r="AU210" s="141" t="s">
        <v>87</v>
      </c>
      <c r="AY210" s="15" t="s">
        <v>132</v>
      </c>
      <c r="BE210" s="142">
        <f>IF(N210="základní",J210,0)</f>
        <v>0</v>
      </c>
      <c r="BF210" s="142">
        <f>IF(N210="snížená",J210,0)</f>
        <v>0</v>
      </c>
      <c r="BG210" s="142">
        <f>IF(N210="zákl. přenesená",J210,0)</f>
        <v>0</v>
      </c>
      <c r="BH210" s="142">
        <f>IF(N210="sníž. přenesená",J210,0)</f>
        <v>0</v>
      </c>
      <c r="BI210" s="142">
        <f>IF(N210="nulová",J210,0)</f>
        <v>0</v>
      </c>
      <c r="BJ210" s="15" t="s">
        <v>85</v>
      </c>
      <c r="BK210" s="142">
        <f>ROUND(I210*H210,2)</f>
        <v>0</v>
      </c>
      <c r="BL210" s="15" t="s">
        <v>139</v>
      </c>
      <c r="BM210" s="141" t="s">
        <v>347</v>
      </c>
    </row>
    <row r="211" spans="2:65" s="1" customFormat="1" ht="21.75" customHeight="1">
      <c r="B211" s="30"/>
      <c r="C211" s="130" t="s">
        <v>348</v>
      </c>
      <c r="D211" s="130" t="s">
        <v>134</v>
      </c>
      <c r="E211" s="131" t="s">
        <v>349</v>
      </c>
      <c r="F211" s="132" t="s">
        <v>350</v>
      </c>
      <c r="G211" s="133" t="s">
        <v>137</v>
      </c>
      <c r="H211" s="134">
        <v>20</v>
      </c>
      <c r="I211" s="135"/>
      <c r="J211" s="136">
        <f>ROUND(I211*H211,2)</f>
        <v>0</v>
      </c>
      <c r="K211" s="132" t="s">
        <v>138</v>
      </c>
      <c r="L211" s="30"/>
      <c r="M211" s="137" t="s">
        <v>1</v>
      </c>
      <c r="N211" s="138" t="s">
        <v>42</v>
      </c>
      <c r="P211" s="139">
        <f>O211*H211</f>
        <v>0</v>
      </c>
      <c r="Q211" s="139">
        <v>0</v>
      </c>
      <c r="R211" s="139">
        <f>Q211*H211</f>
        <v>0</v>
      </c>
      <c r="S211" s="139">
        <v>0</v>
      </c>
      <c r="T211" s="140">
        <f>S211*H211</f>
        <v>0</v>
      </c>
      <c r="AR211" s="141" t="s">
        <v>139</v>
      </c>
      <c r="AT211" s="141" t="s">
        <v>134</v>
      </c>
      <c r="AU211" s="141" t="s">
        <v>87</v>
      </c>
      <c r="AY211" s="15" t="s">
        <v>132</v>
      </c>
      <c r="BE211" s="142">
        <f>IF(N211="základní",J211,0)</f>
        <v>0</v>
      </c>
      <c r="BF211" s="142">
        <f>IF(N211="snížená",J211,0)</f>
        <v>0</v>
      </c>
      <c r="BG211" s="142">
        <f>IF(N211="zákl. přenesená",J211,0)</f>
        <v>0</v>
      </c>
      <c r="BH211" s="142">
        <f>IF(N211="sníž. přenesená",J211,0)</f>
        <v>0</v>
      </c>
      <c r="BI211" s="142">
        <f>IF(N211="nulová",J211,0)</f>
        <v>0</v>
      </c>
      <c r="BJ211" s="15" t="s">
        <v>85</v>
      </c>
      <c r="BK211" s="142">
        <f>ROUND(I211*H211,2)</f>
        <v>0</v>
      </c>
      <c r="BL211" s="15" t="s">
        <v>139</v>
      </c>
      <c r="BM211" s="141" t="s">
        <v>351</v>
      </c>
    </row>
    <row r="212" spans="2:65" s="1" customFormat="1" ht="24.2" customHeight="1">
      <c r="B212" s="30"/>
      <c r="C212" s="130" t="s">
        <v>352</v>
      </c>
      <c r="D212" s="130" t="s">
        <v>134</v>
      </c>
      <c r="E212" s="131" t="s">
        <v>353</v>
      </c>
      <c r="F212" s="132" t="s">
        <v>354</v>
      </c>
      <c r="G212" s="133" t="s">
        <v>137</v>
      </c>
      <c r="H212" s="134">
        <v>20</v>
      </c>
      <c r="I212" s="135"/>
      <c r="J212" s="136">
        <f>ROUND(I212*H212,2)</f>
        <v>0</v>
      </c>
      <c r="K212" s="132" t="s">
        <v>138</v>
      </c>
      <c r="L212" s="30"/>
      <c r="M212" s="137" t="s">
        <v>1</v>
      </c>
      <c r="N212" s="138" t="s">
        <v>42</v>
      </c>
      <c r="P212" s="139">
        <f>O212*H212</f>
        <v>0</v>
      </c>
      <c r="Q212" s="139">
        <v>0</v>
      </c>
      <c r="R212" s="139">
        <f>Q212*H212</f>
        <v>0</v>
      </c>
      <c r="S212" s="139">
        <v>0</v>
      </c>
      <c r="T212" s="140">
        <f>S212*H212</f>
        <v>0</v>
      </c>
      <c r="AR212" s="141" t="s">
        <v>139</v>
      </c>
      <c r="AT212" s="141" t="s">
        <v>134</v>
      </c>
      <c r="AU212" s="141" t="s">
        <v>87</v>
      </c>
      <c r="AY212" s="15" t="s">
        <v>132</v>
      </c>
      <c r="BE212" s="142">
        <f>IF(N212="základní",J212,0)</f>
        <v>0</v>
      </c>
      <c r="BF212" s="142">
        <f>IF(N212="snížená",J212,0)</f>
        <v>0</v>
      </c>
      <c r="BG212" s="142">
        <f>IF(N212="zákl. přenesená",J212,0)</f>
        <v>0</v>
      </c>
      <c r="BH212" s="142">
        <f>IF(N212="sníž. přenesená",J212,0)</f>
        <v>0</v>
      </c>
      <c r="BI212" s="142">
        <f>IF(N212="nulová",J212,0)</f>
        <v>0</v>
      </c>
      <c r="BJ212" s="15" t="s">
        <v>85</v>
      </c>
      <c r="BK212" s="142">
        <f>ROUND(I212*H212,2)</f>
        <v>0</v>
      </c>
      <c r="BL212" s="15" t="s">
        <v>139</v>
      </c>
      <c r="BM212" s="141" t="s">
        <v>355</v>
      </c>
    </row>
    <row r="213" spans="2:65" s="11" customFormat="1" ht="22.9" customHeight="1">
      <c r="B213" s="118"/>
      <c r="D213" s="119" t="s">
        <v>76</v>
      </c>
      <c r="E213" s="128" t="s">
        <v>356</v>
      </c>
      <c r="F213" s="128" t="s">
        <v>357</v>
      </c>
      <c r="I213" s="121"/>
      <c r="J213" s="129">
        <f>BK213</f>
        <v>0</v>
      </c>
      <c r="L213" s="118"/>
      <c r="M213" s="123"/>
      <c r="P213" s="124">
        <f>SUM(P214:P216)</f>
        <v>0</v>
      </c>
      <c r="R213" s="124">
        <f>SUM(R214:R216)</f>
        <v>0.98249999999999993</v>
      </c>
      <c r="T213" s="125">
        <f>SUM(T214:T216)</f>
        <v>0</v>
      </c>
      <c r="AR213" s="119" t="s">
        <v>85</v>
      </c>
      <c r="AT213" s="126" t="s">
        <v>76</v>
      </c>
      <c r="AU213" s="126" t="s">
        <v>85</v>
      </c>
      <c r="AY213" s="119" t="s">
        <v>132</v>
      </c>
      <c r="BK213" s="127">
        <f>SUM(BK214:BK216)</f>
        <v>0</v>
      </c>
    </row>
    <row r="214" spans="2:65" s="1" customFormat="1" ht="24.2" customHeight="1">
      <c r="B214" s="30"/>
      <c r="C214" s="130" t="s">
        <v>358</v>
      </c>
      <c r="D214" s="130" t="s">
        <v>134</v>
      </c>
      <c r="E214" s="131" t="s">
        <v>295</v>
      </c>
      <c r="F214" s="132" t="s">
        <v>296</v>
      </c>
      <c r="G214" s="133" t="s">
        <v>137</v>
      </c>
      <c r="H214" s="134">
        <v>1.7</v>
      </c>
      <c r="I214" s="135"/>
      <c r="J214" s="136">
        <f>ROUND(I214*H214,2)</f>
        <v>0</v>
      </c>
      <c r="K214" s="132" t="s">
        <v>138</v>
      </c>
      <c r="L214" s="30"/>
      <c r="M214" s="137" t="s">
        <v>1</v>
      </c>
      <c r="N214" s="138" t="s">
        <v>42</v>
      </c>
      <c r="P214" s="139">
        <f>O214*H214</f>
        <v>0</v>
      </c>
      <c r="Q214" s="139">
        <v>0.34499999999999997</v>
      </c>
      <c r="R214" s="139">
        <f>Q214*H214</f>
        <v>0.58649999999999991</v>
      </c>
      <c r="S214" s="139">
        <v>0</v>
      </c>
      <c r="T214" s="140">
        <f>S214*H214</f>
        <v>0</v>
      </c>
      <c r="AR214" s="141" t="s">
        <v>139</v>
      </c>
      <c r="AT214" s="141" t="s">
        <v>134</v>
      </c>
      <c r="AU214" s="141" t="s">
        <v>87</v>
      </c>
      <c r="AY214" s="15" t="s">
        <v>132</v>
      </c>
      <c r="BE214" s="142">
        <f>IF(N214="základní",J214,0)</f>
        <v>0</v>
      </c>
      <c r="BF214" s="142">
        <f>IF(N214="snížená",J214,0)</f>
        <v>0</v>
      </c>
      <c r="BG214" s="142">
        <f>IF(N214="zákl. přenesená",J214,0)</f>
        <v>0</v>
      </c>
      <c r="BH214" s="142">
        <f>IF(N214="sníž. přenesená",J214,0)</f>
        <v>0</v>
      </c>
      <c r="BI214" s="142">
        <f>IF(N214="nulová",J214,0)</f>
        <v>0</v>
      </c>
      <c r="BJ214" s="15" t="s">
        <v>85</v>
      </c>
      <c r="BK214" s="142">
        <f>ROUND(I214*H214,2)</f>
        <v>0</v>
      </c>
      <c r="BL214" s="15" t="s">
        <v>139</v>
      </c>
      <c r="BM214" s="141" t="s">
        <v>359</v>
      </c>
    </row>
    <row r="215" spans="2:65" s="1" customFormat="1" ht="21.75" customHeight="1">
      <c r="B215" s="30"/>
      <c r="C215" s="130" t="s">
        <v>360</v>
      </c>
      <c r="D215" s="130" t="s">
        <v>134</v>
      </c>
      <c r="E215" s="131" t="s">
        <v>361</v>
      </c>
      <c r="F215" s="132" t="s">
        <v>362</v>
      </c>
      <c r="G215" s="133" t="s">
        <v>137</v>
      </c>
      <c r="H215" s="134">
        <v>3.3</v>
      </c>
      <c r="I215" s="135"/>
      <c r="J215" s="136">
        <f>ROUND(I215*H215,2)</f>
        <v>0</v>
      </c>
      <c r="K215" s="132" t="s">
        <v>138</v>
      </c>
      <c r="L215" s="30"/>
      <c r="M215" s="137" t="s">
        <v>1</v>
      </c>
      <c r="N215" s="138" t="s">
        <v>42</v>
      </c>
      <c r="P215" s="139">
        <f>O215*H215</f>
        <v>0</v>
      </c>
      <c r="Q215" s="139">
        <v>0.12</v>
      </c>
      <c r="R215" s="139">
        <f>Q215*H215</f>
        <v>0.39599999999999996</v>
      </c>
      <c r="S215" s="139">
        <v>0</v>
      </c>
      <c r="T215" s="140">
        <f>S215*H215</f>
        <v>0</v>
      </c>
      <c r="AR215" s="141" t="s">
        <v>139</v>
      </c>
      <c r="AT215" s="141" t="s">
        <v>134</v>
      </c>
      <c r="AU215" s="141" t="s">
        <v>87</v>
      </c>
      <c r="AY215" s="15" t="s">
        <v>132</v>
      </c>
      <c r="BE215" s="142">
        <f>IF(N215="základní",J215,0)</f>
        <v>0</v>
      </c>
      <c r="BF215" s="142">
        <f>IF(N215="snížená",J215,0)</f>
        <v>0</v>
      </c>
      <c r="BG215" s="142">
        <f>IF(N215="zákl. přenesená",J215,0)</f>
        <v>0</v>
      </c>
      <c r="BH215" s="142">
        <f>IF(N215="sníž. přenesená",J215,0)</f>
        <v>0</v>
      </c>
      <c r="BI215" s="142">
        <f>IF(N215="nulová",J215,0)</f>
        <v>0</v>
      </c>
      <c r="BJ215" s="15" t="s">
        <v>85</v>
      </c>
      <c r="BK215" s="142">
        <f>ROUND(I215*H215,2)</f>
        <v>0</v>
      </c>
      <c r="BL215" s="15" t="s">
        <v>139</v>
      </c>
      <c r="BM215" s="141" t="s">
        <v>363</v>
      </c>
    </row>
    <row r="216" spans="2:65" s="1" customFormat="1" ht="24.2" customHeight="1">
      <c r="B216" s="30"/>
      <c r="C216" s="130" t="s">
        <v>364</v>
      </c>
      <c r="D216" s="130" t="s">
        <v>134</v>
      </c>
      <c r="E216" s="131" t="s">
        <v>365</v>
      </c>
      <c r="F216" s="132" t="s">
        <v>366</v>
      </c>
      <c r="G216" s="133" t="s">
        <v>137</v>
      </c>
      <c r="H216" s="134">
        <v>5</v>
      </c>
      <c r="I216" s="135"/>
      <c r="J216" s="136">
        <f>ROUND(I216*H216,2)</f>
        <v>0</v>
      </c>
      <c r="K216" s="132" t="s">
        <v>138</v>
      </c>
      <c r="L216" s="30"/>
      <c r="M216" s="137" t="s">
        <v>1</v>
      </c>
      <c r="N216" s="138" t="s">
        <v>42</v>
      </c>
      <c r="P216" s="139">
        <f>O216*H216</f>
        <v>0</v>
      </c>
      <c r="Q216" s="139">
        <v>0</v>
      </c>
      <c r="R216" s="139">
        <f>Q216*H216</f>
        <v>0</v>
      </c>
      <c r="S216" s="139">
        <v>0</v>
      </c>
      <c r="T216" s="140">
        <f>S216*H216</f>
        <v>0</v>
      </c>
      <c r="AR216" s="141" t="s">
        <v>139</v>
      </c>
      <c r="AT216" s="141" t="s">
        <v>134</v>
      </c>
      <c r="AU216" s="141" t="s">
        <v>87</v>
      </c>
      <c r="AY216" s="15" t="s">
        <v>132</v>
      </c>
      <c r="BE216" s="142">
        <f>IF(N216="základní",J216,0)</f>
        <v>0</v>
      </c>
      <c r="BF216" s="142">
        <f>IF(N216="snížená",J216,0)</f>
        <v>0</v>
      </c>
      <c r="BG216" s="142">
        <f>IF(N216="zákl. přenesená",J216,0)</f>
        <v>0</v>
      </c>
      <c r="BH216" s="142">
        <f>IF(N216="sníž. přenesená",J216,0)</f>
        <v>0</v>
      </c>
      <c r="BI216" s="142">
        <f>IF(N216="nulová",J216,0)</f>
        <v>0</v>
      </c>
      <c r="BJ216" s="15" t="s">
        <v>85</v>
      </c>
      <c r="BK216" s="142">
        <f>ROUND(I216*H216,2)</f>
        <v>0</v>
      </c>
      <c r="BL216" s="15" t="s">
        <v>139</v>
      </c>
      <c r="BM216" s="141" t="s">
        <v>367</v>
      </c>
    </row>
    <row r="217" spans="2:65" s="11" customFormat="1" ht="22.9" customHeight="1">
      <c r="B217" s="118"/>
      <c r="D217" s="119" t="s">
        <v>76</v>
      </c>
      <c r="E217" s="128" t="s">
        <v>167</v>
      </c>
      <c r="F217" s="128" t="s">
        <v>368</v>
      </c>
      <c r="I217" s="121"/>
      <c r="J217" s="129">
        <f>BK217</f>
        <v>0</v>
      </c>
      <c r="L217" s="118"/>
      <c r="M217" s="123"/>
      <c r="P217" s="124">
        <f>P218+SUM(P219:P224)</f>
        <v>0</v>
      </c>
      <c r="R217" s="124">
        <f>R218+SUM(R219:R224)</f>
        <v>4.7925404</v>
      </c>
      <c r="T217" s="125">
        <f>T218+SUM(T219:T224)</f>
        <v>8.99</v>
      </c>
      <c r="AR217" s="119" t="s">
        <v>85</v>
      </c>
      <c r="AT217" s="126" t="s">
        <v>76</v>
      </c>
      <c r="AU217" s="126" t="s">
        <v>85</v>
      </c>
      <c r="AY217" s="119" t="s">
        <v>132</v>
      </c>
      <c r="BK217" s="127">
        <f>BK218+SUM(BK219:BK224)</f>
        <v>0</v>
      </c>
    </row>
    <row r="218" spans="2:65" s="1" customFormat="1" ht="24.2" customHeight="1">
      <c r="B218" s="30"/>
      <c r="C218" s="130" t="s">
        <v>369</v>
      </c>
      <c r="D218" s="130" t="s">
        <v>134</v>
      </c>
      <c r="E218" s="131" t="s">
        <v>370</v>
      </c>
      <c r="F218" s="132" t="s">
        <v>371</v>
      </c>
      <c r="G218" s="133" t="s">
        <v>286</v>
      </c>
      <c r="H218" s="134">
        <v>1</v>
      </c>
      <c r="I218" s="135"/>
      <c r="J218" s="136">
        <f t="shared" ref="J218:J223" si="10">ROUND(I218*H218,2)</f>
        <v>0</v>
      </c>
      <c r="K218" s="132" t="s">
        <v>138</v>
      </c>
      <c r="L218" s="30"/>
      <c r="M218" s="137" t="s">
        <v>1</v>
      </c>
      <c r="N218" s="138" t="s">
        <v>42</v>
      </c>
      <c r="P218" s="139">
        <f t="shared" ref="P218:P223" si="11">O218*H218</f>
        <v>0</v>
      </c>
      <c r="Q218" s="139">
        <v>0</v>
      </c>
      <c r="R218" s="139">
        <f t="shared" ref="R218:R223" si="12">Q218*H218</f>
        <v>0</v>
      </c>
      <c r="S218" s="139">
        <v>0.1</v>
      </c>
      <c r="T218" s="140">
        <f t="shared" ref="T218:T223" si="13">S218*H218</f>
        <v>0.1</v>
      </c>
      <c r="AR218" s="141" t="s">
        <v>139</v>
      </c>
      <c r="AT218" s="141" t="s">
        <v>134</v>
      </c>
      <c r="AU218" s="141" t="s">
        <v>87</v>
      </c>
      <c r="AY218" s="15" t="s">
        <v>132</v>
      </c>
      <c r="BE218" s="142">
        <f t="shared" ref="BE218:BE223" si="14">IF(N218="základní",J218,0)</f>
        <v>0</v>
      </c>
      <c r="BF218" s="142">
        <f t="shared" ref="BF218:BF223" si="15">IF(N218="snížená",J218,0)</f>
        <v>0</v>
      </c>
      <c r="BG218" s="142">
        <f t="shared" ref="BG218:BG223" si="16">IF(N218="zákl. přenesená",J218,0)</f>
        <v>0</v>
      </c>
      <c r="BH218" s="142">
        <f t="shared" ref="BH218:BH223" si="17">IF(N218="sníž. přenesená",J218,0)</f>
        <v>0</v>
      </c>
      <c r="BI218" s="142">
        <f t="shared" ref="BI218:BI223" si="18">IF(N218="nulová",J218,0)</f>
        <v>0</v>
      </c>
      <c r="BJ218" s="15" t="s">
        <v>85</v>
      </c>
      <c r="BK218" s="142">
        <f t="shared" ref="BK218:BK223" si="19">ROUND(I218*H218,2)</f>
        <v>0</v>
      </c>
      <c r="BL218" s="15" t="s">
        <v>139</v>
      </c>
      <c r="BM218" s="141" t="s">
        <v>372</v>
      </c>
    </row>
    <row r="219" spans="2:65" s="1" customFormat="1" ht="24.2" customHeight="1">
      <c r="B219" s="30"/>
      <c r="C219" s="130" t="s">
        <v>373</v>
      </c>
      <c r="D219" s="130" t="s">
        <v>134</v>
      </c>
      <c r="E219" s="131" t="s">
        <v>374</v>
      </c>
      <c r="F219" s="132" t="s">
        <v>375</v>
      </c>
      <c r="G219" s="133" t="s">
        <v>191</v>
      </c>
      <c r="H219" s="134">
        <v>3</v>
      </c>
      <c r="I219" s="135"/>
      <c r="J219" s="136">
        <f t="shared" si="10"/>
        <v>0</v>
      </c>
      <c r="K219" s="132" t="s">
        <v>138</v>
      </c>
      <c r="L219" s="30"/>
      <c r="M219" s="137" t="s">
        <v>1</v>
      </c>
      <c r="N219" s="138" t="s">
        <v>42</v>
      </c>
      <c r="P219" s="139">
        <f t="shared" si="11"/>
        <v>0</v>
      </c>
      <c r="Q219" s="139">
        <v>0</v>
      </c>
      <c r="R219" s="139">
        <f t="shared" si="12"/>
        <v>0</v>
      </c>
      <c r="S219" s="139">
        <v>1.92</v>
      </c>
      <c r="T219" s="140">
        <f t="shared" si="13"/>
        <v>5.76</v>
      </c>
      <c r="AR219" s="141" t="s">
        <v>139</v>
      </c>
      <c r="AT219" s="141" t="s">
        <v>134</v>
      </c>
      <c r="AU219" s="141" t="s">
        <v>87</v>
      </c>
      <c r="AY219" s="15" t="s">
        <v>132</v>
      </c>
      <c r="BE219" s="142">
        <f t="shared" si="14"/>
        <v>0</v>
      </c>
      <c r="BF219" s="142">
        <f t="shared" si="15"/>
        <v>0</v>
      </c>
      <c r="BG219" s="142">
        <f t="shared" si="16"/>
        <v>0</v>
      </c>
      <c r="BH219" s="142">
        <f t="shared" si="17"/>
        <v>0</v>
      </c>
      <c r="BI219" s="142">
        <f t="shared" si="18"/>
        <v>0</v>
      </c>
      <c r="BJ219" s="15" t="s">
        <v>85</v>
      </c>
      <c r="BK219" s="142">
        <f t="shared" si="19"/>
        <v>0</v>
      </c>
      <c r="BL219" s="15" t="s">
        <v>139</v>
      </c>
      <c r="BM219" s="141" t="s">
        <v>376</v>
      </c>
    </row>
    <row r="220" spans="2:65" s="1" customFormat="1" ht="24.2" customHeight="1">
      <c r="B220" s="30"/>
      <c r="C220" s="130" t="s">
        <v>377</v>
      </c>
      <c r="D220" s="130" t="s">
        <v>134</v>
      </c>
      <c r="E220" s="131" t="s">
        <v>378</v>
      </c>
      <c r="F220" s="132" t="s">
        <v>379</v>
      </c>
      <c r="G220" s="133" t="s">
        <v>286</v>
      </c>
      <c r="H220" s="134">
        <v>2</v>
      </c>
      <c r="I220" s="135"/>
      <c r="J220" s="136">
        <f t="shared" si="10"/>
        <v>0</v>
      </c>
      <c r="K220" s="132" t="s">
        <v>138</v>
      </c>
      <c r="L220" s="30"/>
      <c r="M220" s="137" t="s">
        <v>1</v>
      </c>
      <c r="N220" s="138" t="s">
        <v>42</v>
      </c>
      <c r="P220" s="139">
        <f t="shared" si="11"/>
        <v>0</v>
      </c>
      <c r="Q220" s="139">
        <v>0</v>
      </c>
      <c r="R220" s="139">
        <f t="shared" si="12"/>
        <v>0</v>
      </c>
      <c r="S220" s="139">
        <v>0.1</v>
      </c>
      <c r="T220" s="140">
        <f t="shared" si="13"/>
        <v>0.2</v>
      </c>
      <c r="AR220" s="141" t="s">
        <v>139</v>
      </c>
      <c r="AT220" s="141" t="s">
        <v>134</v>
      </c>
      <c r="AU220" s="141" t="s">
        <v>87</v>
      </c>
      <c r="AY220" s="15" t="s">
        <v>132</v>
      </c>
      <c r="BE220" s="142">
        <f t="shared" si="14"/>
        <v>0</v>
      </c>
      <c r="BF220" s="142">
        <f t="shared" si="15"/>
        <v>0</v>
      </c>
      <c r="BG220" s="142">
        <f t="shared" si="16"/>
        <v>0</v>
      </c>
      <c r="BH220" s="142">
        <f t="shared" si="17"/>
        <v>0</v>
      </c>
      <c r="BI220" s="142">
        <f t="shared" si="18"/>
        <v>0</v>
      </c>
      <c r="BJ220" s="15" t="s">
        <v>85</v>
      </c>
      <c r="BK220" s="142">
        <f t="shared" si="19"/>
        <v>0</v>
      </c>
      <c r="BL220" s="15" t="s">
        <v>139</v>
      </c>
      <c r="BM220" s="141" t="s">
        <v>380</v>
      </c>
    </row>
    <row r="221" spans="2:65" s="1" customFormat="1" ht="24.2" customHeight="1">
      <c r="B221" s="30"/>
      <c r="C221" s="130" t="s">
        <v>381</v>
      </c>
      <c r="D221" s="130" t="s">
        <v>134</v>
      </c>
      <c r="E221" s="131" t="s">
        <v>382</v>
      </c>
      <c r="F221" s="132" t="s">
        <v>383</v>
      </c>
      <c r="G221" s="133" t="s">
        <v>286</v>
      </c>
      <c r="H221" s="134">
        <v>1</v>
      </c>
      <c r="I221" s="135"/>
      <c r="J221" s="136">
        <f t="shared" si="10"/>
        <v>0</v>
      </c>
      <c r="K221" s="132" t="s">
        <v>138</v>
      </c>
      <c r="L221" s="30"/>
      <c r="M221" s="137" t="s">
        <v>1</v>
      </c>
      <c r="N221" s="138" t="s">
        <v>42</v>
      </c>
      <c r="P221" s="139">
        <f t="shared" si="11"/>
        <v>0</v>
      </c>
      <c r="Q221" s="139">
        <v>0.53325999999999996</v>
      </c>
      <c r="R221" s="139">
        <f t="shared" si="12"/>
        <v>0.53325999999999996</v>
      </c>
      <c r="S221" s="139">
        <v>0.3</v>
      </c>
      <c r="T221" s="140">
        <f t="shared" si="13"/>
        <v>0.3</v>
      </c>
      <c r="AR221" s="141" t="s">
        <v>139</v>
      </c>
      <c r="AT221" s="141" t="s">
        <v>134</v>
      </c>
      <c r="AU221" s="141" t="s">
        <v>87</v>
      </c>
      <c r="AY221" s="15" t="s">
        <v>132</v>
      </c>
      <c r="BE221" s="142">
        <f t="shared" si="14"/>
        <v>0</v>
      </c>
      <c r="BF221" s="142">
        <f t="shared" si="15"/>
        <v>0</v>
      </c>
      <c r="BG221" s="142">
        <f t="shared" si="16"/>
        <v>0</v>
      </c>
      <c r="BH221" s="142">
        <f t="shared" si="17"/>
        <v>0</v>
      </c>
      <c r="BI221" s="142">
        <f t="shared" si="18"/>
        <v>0</v>
      </c>
      <c r="BJ221" s="15" t="s">
        <v>85</v>
      </c>
      <c r="BK221" s="142">
        <f t="shared" si="19"/>
        <v>0</v>
      </c>
      <c r="BL221" s="15" t="s">
        <v>139</v>
      </c>
      <c r="BM221" s="141" t="s">
        <v>384</v>
      </c>
    </row>
    <row r="222" spans="2:65" s="1" customFormat="1" ht="37.9" customHeight="1">
      <c r="B222" s="30"/>
      <c r="C222" s="130" t="s">
        <v>385</v>
      </c>
      <c r="D222" s="130" t="s">
        <v>134</v>
      </c>
      <c r="E222" s="131" t="s">
        <v>386</v>
      </c>
      <c r="F222" s="132" t="s">
        <v>387</v>
      </c>
      <c r="G222" s="133" t="s">
        <v>286</v>
      </c>
      <c r="H222" s="134">
        <v>4</v>
      </c>
      <c r="I222" s="135"/>
      <c r="J222" s="136">
        <f t="shared" si="10"/>
        <v>0</v>
      </c>
      <c r="K222" s="132" t="s">
        <v>138</v>
      </c>
      <c r="L222" s="30"/>
      <c r="M222" s="137" t="s">
        <v>1</v>
      </c>
      <c r="N222" s="138" t="s">
        <v>42</v>
      </c>
      <c r="P222" s="139">
        <f t="shared" si="11"/>
        <v>0</v>
      </c>
      <c r="Q222" s="139">
        <v>0.62248000000000003</v>
      </c>
      <c r="R222" s="139">
        <f t="shared" si="12"/>
        <v>2.4899200000000001</v>
      </c>
      <c r="S222" s="139">
        <v>0.62</v>
      </c>
      <c r="T222" s="140">
        <f t="shared" si="13"/>
        <v>2.48</v>
      </c>
      <c r="AR222" s="141" t="s">
        <v>139</v>
      </c>
      <c r="AT222" s="141" t="s">
        <v>134</v>
      </c>
      <c r="AU222" s="141" t="s">
        <v>87</v>
      </c>
      <c r="AY222" s="15" t="s">
        <v>132</v>
      </c>
      <c r="BE222" s="142">
        <f t="shared" si="14"/>
        <v>0</v>
      </c>
      <c r="BF222" s="142">
        <f t="shared" si="15"/>
        <v>0</v>
      </c>
      <c r="BG222" s="142">
        <f t="shared" si="16"/>
        <v>0</v>
      </c>
      <c r="BH222" s="142">
        <f t="shared" si="17"/>
        <v>0</v>
      </c>
      <c r="BI222" s="142">
        <f t="shared" si="18"/>
        <v>0</v>
      </c>
      <c r="BJ222" s="15" t="s">
        <v>85</v>
      </c>
      <c r="BK222" s="142">
        <f t="shared" si="19"/>
        <v>0</v>
      </c>
      <c r="BL222" s="15" t="s">
        <v>139</v>
      </c>
      <c r="BM222" s="141" t="s">
        <v>388</v>
      </c>
    </row>
    <row r="223" spans="2:65" s="1" customFormat="1" ht="24.2" customHeight="1">
      <c r="B223" s="30"/>
      <c r="C223" s="130" t="s">
        <v>389</v>
      </c>
      <c r="D223" s="130" t="s">
        <v>134</v>
      </c>
      <c r="E223" s="131" t="s">
        <v>390</v>
      </c>
      <c r="F223" s="132" t="s">
        <v>391</v>
      </c>
      <c r="G223" s="133" t="s">
        <v>286</v>
      </c>
      <c r="H223" s="134">
        <v>1</v>
      </c>
      <c r="I223" s="135"/>
      <c r="J223" s="136">
        <f t="shared" si="10"/>
        <v>0</v>
      </c>
      <c r="K223" s="132" t="s">
        <v>138</v>
      </c>
      <c r="L223" s="30"/>
      <c r="M223" s="137" t="s">
        <v>1</v>
      </c>
      <c r="N223" s="138" t="s">
        <v>42</v>
      </c>
      <c r="P223" s="139">
        <f t="shared" si="11"/>
        <v>0</v>
      </c>
      <c r="Q223" s="139">
        <v>0.15055499999999999</v>
      </c>
      <c r="R223" s="139">
        <f t="shared" si="12"/>
        <v>0.15055499999999999</v>
      </c>
      <c r="S223" s="139">
        <v>0.15</v>
      </c>
      <c r="T223" s="140">
        <f t="shared" si="13"/>
        <v>0.15</v>
      </c>
      <c r="AR223" s="141" t="s">
        <v>139</v>
      </c>
      <c r="AT223" s="141" t="s">
        <v>134</v>
      </c>
      <c r="AU223" s="141" t="s">
        <v>87</v>
      </c>
      <c r="AY223" s="15" t="s">
        <v>132</v>
      </c>
      <c r="BE223" s="142">
        <f t="shared" si="14"/>
        <v>0</v>
      </c>
      <c r="BF223" s="142">
        <f t="shared" si="15"/>
        <v>0</v>
      </c>
      <c r="BG223" s="142">
        <f t="shared" si="16"/>
        <v>0</v>
      </c>
      <c r="BH223" s="142">
        <f t="shared" si="17"/>
        <v>0</v>
      </c>
      <c r="BI223" s="142">
        <f t="shared" si="18"/>
        <v>0</v>
      </c>
      <c r="BJ223" s="15" t="s">
        <v>85</v>
      </c>
      <c r="BK223" s="142">
        <f t="shared" si="19"/>
        <v>0</v>
      </c>
      <c r="BL223" s="15" t="s">
        <v>139</v>
      </c>
      <c r="BM223" s="141" t="s">
        <v>392</v>
      </c>
    </row>
    <row r="224" spans="2:65" s="11" customFormat="1" ht="20.85" customHeight="1">
      <c r="B224" s="118"/>
      <c r="D224" s="119" t="s">
        <v>76</v>
      </c>
      <c r="E224" s="128" t="s">
        <v>393</v>
      </c>
      <c r="F224" s="128" t="s">
        <v>394</v>
      </c>
      <c r="I224" s="121"/>
      <c r="J224" s="129">
        <f>BK224</f>
        <v>0</v>
      </c>
      <c r="L224" s="118"/>
      <c r="M224" s="123"/>
      <c r="P224" s="124">
        <f>SUM(P225:P242)</f>
        <v>0</v>
      </c>
      <c r="R224" s="124">
        <f>SUM(R225:R242)</f>
        <v>1.6188053999999998</v>
      </c>
      <c r="T224" s="125">
        <f>SUM(T225:T242)</f>
        <v>0</v>
      </c>
      <c r="AR224" s="119" t="s">
        <v>85</v>
      </c>
      <c r="AT224" s="126" t="s">
        <v>76</v>
      </c>
      <c r="AU224" s="126" t="s">
        <v>87</v>
      </c>
      <c r="AY224" s="119" t="s">
        <v>132</v>
      </c>
      <c r="BK224" s="127">
        <f>SUM(BK225:BK242)</f>
        <v>0</v>
      </c>
    </row>
    <row r="225" spans="2:65" s="1" customFormat="1" ht="24.2" customHeight="1">
      <c r="B225" s="30"/>
      <c r="C225" s="130" t="s">
        <v>395</v>
      </c>
      <c r="D225" s="130" t="s">
        <v>134</v>
      </c>
      <c r="E225" s="131" t="s">
        <v>396</v>
      </c>
      <c r="F225" s="132" t="s">
        <v>397</v>
      </c>
      <c r="G225" s="133" t="s">
        <v>175</v>
      </c>
      <c r="H225" s="134">
        <v>4</v>
      </c>
      <c r="I225" s="135"/>
      <c r="J225" s="136">
        <f>ROUND(I225*H225,2)</f>
        <v>0</v>
      </c>
      <c r="K225" s="132" t="s">
        <v>138</v>
      </c>
      <c r="L225" s="30"/>
      <c r="M225" s="137" t="s">
        <v>1</v>
      </c>
      <c r="N225" s="138" t="s">
        <v>42</v>
      </c>
      <c r="P225" s="139">
        <f>O225*H225</f>
        <v>0</v>
      </c>
      <c r="Q225" s="139">
        <v>1.1E-5</v>
      </c>
      <c r="R225" s="139">
        <f>Q225*H225</f>
        <v>4.3999999999999999E-5</v>
      </c>
      <c r="S225" s="139">
        <v>0</v>
      </c>
      <c r="T225" s="140">
        <f>S225*H225</f>
        <v>0</v>
      </c>
      <c r="AR225" s="141" t="s">
        <v>139</v>
      </c>
      <c r="AT225" s="141" t="s">
        <v>134</v>
      </c>
      <c r="AU225" s="141" t="s">
        <v>146</v>
      </c>
      <c r="AY225" s="15" t="s">
        <v>132</v>
      </c>
      <c r="BE225" s="142">
        <f>IF(N225="základní",J225,0)</f>
        <v>0</v>
      </c>
      <c r="BF225" s="142">
        <f>IF(N225="snížená",J225,0)</f>
        <v>0</v>
      </c>
      <c r="BG225" s="142">
        <f>IF(N225="zákl. přenesená",J225,0)</f>
        <v>0</v>
      </c>
      <c r="BH225" s="142">
        <f>IF(N225="sníž. přenesená",J225,0)</f>
        <v>0</v>
      </c>
      <c r="BI225" s="142">
        <f>IF(N225="nulová",J225,0)</f>
        <v>0</v>
      </c>
      <c r="BJ225" s="15" t="s">
        <v>85</v>
      </c>
      <c r="BK225" s="142">
        <f>ROUND(I225*H225,2)</f>
        <v>0</v>
      </c>
      <c r="BL225" s="15" t="s">
        <v>139</v>
      </c>
      <c r="BM225" s="141" t="s">
        <v>398</v>
      </c>
    </row>
    <row r="226" spans="2:65" s="1" customFormat="1" ht="24.2" customHeight="1">
      <c r="B226" s="30"/>
      <c r="C226" s="161" t="s">
        <v>399</v>
      </c>
      <c r="D226" s="161" t="s">
        <v>224</v>
      </c>
      <c r="E226" s="162" t="s">
        <v>400</v>
      </c>
      <c r="F226" s="163" t="s">
        <v>401</v>
      </c>
      <c r="G226" s="164" t="s">
        <v>175</v>
      </c>
      <c r="H226" s="165">
        <v>4.12</v>
      </c>
      <c r="I226" s="166"/>
      <c r="J226" s="167">
        <f>ROUND(I226*H226,2)</f>
        <v>0</v>
      </c>
      <c r="K226" s="163" t="s">
        <v>138</v>
      </c>
      <c r="L226" s="168"/>
      <c r="M226" s="169" t="s">
        <v>1</v>
      </c>
      <c r="N226" s="170" t="s">
        <v>42</v>
      </c>
      <c r="P226" s="139">
        <f>O226*H226</f>
        <v>0</v>
      </c>
      <c r="Q226" s="139">
        <v>2.6700000000000001E-3</v>
      </c>
      <c r="R226" s="139">
        <f>Q226*H226</f>
        <v>1.10004E-2</v>
      </c>
      <c r="S226" s="139">
        <v>0</v>
      </c>
      <c r="T226" s="140">
        <f>S226*H226</f>
        <v>0</v>
      </c>
      <c r="AR226" s="141" t="s">
        <v>167</v>
      </c>
      <c r="AT226" s="141" t="s">
        <v>224</v>
      </c>
      <c r="AU226" s="141" t="s">
        <v>146</v>
      </c>
      <c r="AY226" s="15" t="s">
        <v>132</v>
      </c>
      <c r="BE226" s="142">
        <f>IF(N226="základní",J226,0)</f>
        <v>0</v>
      </c>
      <c r="BF226" s="142">
        <f>IF(N226="snížená",J226,0)</f>
        <v>0</v>
      </c>
      <c r="BG226" s="142">
        <f>IF(N226="zákl. přenesená",J226,0)</f>
        <v>0</v>
      </c>
      <c r="BH226" s="142">
        <f>IF(N226="sníž. přenesená",J226,0)</f>
        <v>0</v>
      </c>
      <c r="BI226" s="142">
        <f>IF(N226="nulová",J226,0)</f>
        <v>0</v>
      </c>
      <c r="BJ226" s="15" t="s">
        <v>85</v>
      </c>
      <c r="BK226" s="142">
        <f>ROUND(I226*H226,2)</f>
        <v>0</v>
      </c>
      <c r="BL226" s="15" t="s">
        <v>139</v>
      </c>
      <c r="BM226" s="141" t="s">
        <v>402</v>
      </c>
    </row>
    <row r="227" spans="2:65" s="12" customFormat="1" ht="11.25">
      <c r="B227" s="147"/>
      <c r="D227" s="143" t="s">
        <v>157</v>
      </c>
      <c r="F227" s="149" t="s">
        <v>403</v>
      </c>
      <c r="H227" s="150">
        <v>4.12</v>
      </c>
      <c r="I227" s="151"/>
      <c r="L227" s="147"/>
      <c r="M227" s="152"/>
      <c r="T227" s="153"/>
      <c r="AT227" s="148" t="s">
        <v>157</v>
      </c>
      <c r="AU227" s="148" t="s">
        <v>146</v>
      </c>
      <c r="AV227" s="12" t="s">
        <v>87</v>
      </c>
      <c r="AW227" s="12" t="s">
        <v>4</v>
      </c>
      <c r="AX227" s="12" t="s">
        <v>85</v>
      </c>
      <c r="AY227" s="148" t="s">
        <v>132</v>
      </c>
    </row>
    <row r="228" spans="2:65" s="1" customFormat="1" ht="33" customHeight="1">
      <c r="B228" s="30"/>
      <c r="C228" s="130" t="s">
        <v>404</v>
      </c>
      <c r="D228" s="130" t="s">
        <v>134</v>
      </c>
      <c r="E228" s="131" t="s">
        <v>405</v>
      </c>
      <c r="F228" s="132" t="s">
        <v>406</v>
      </c>
      <c r="G228" s="133" t="s">
        <v>286</v>
      </c>
      <c r="H228" s="134">
        <v>4</v>
      </c>
      <c r="I228" s="135"/>
      <c r="J228" s="136">
        <f t="shared" ref="J228:J242" si="20">ROUND(I228*H228,2)</f>
        <v>0</v>
      </c>
      <c r="K228" s="132" t="s">
        <v>138</v>
      </c>
      <c r="L228" s="30"/>
      <c r="M228" s="137" t="s">
        <v>1</v>
      </c>
      <c r="N228" s="138" t="s">
        <v>42</v>
      </c>
      <c r="P228" s="139">
        <f t="shared" ref="P228:P242" si="21">O228*H228</f>
        <v>0</v>
      </c>
      <c r="Q228" s="139">
        <v>1.2500000000000001E-6</v>
      </c>
      <c r="R228" s="139">
        <f t="shared" ref="R228:R242" si="22">Q228*H228</f>
        <v>5.0000000000000004E-6</v>
      </c>
      <c r="S228" s="139">
        <v>0</v>
      </c>
      <c r="T228" s="140">
        <f t="shared" ref="T228:T242" si="23">S228*H228</f>
        <v>0</v>
      </c>
      <c r="AR228" s="141" t="s">
        <v>139</v>
      </c>
      <c r="AT228" s="141" t="s">
        <v>134</v>
      </c>
      <c r="AU228" s="141" t="s">
        <v>146</v>
      </c>
      <c r="AY228" s="15" t="s">
        <v>132</v>
      </c>
      <c r="BE228" s="142">
        <f t="shared" ref="BE228:BE242" si="24">IF(N228="základní",J228,0)</f>
        <v>0</v>
      </c>
      <c r="BF228" s="142">
        <f t="shared" ref="BF228:BF242" si="25">IF(N228="snížená",J228,0)</f>
        <v>0</v>
      </c>
      <c r="BG228" s="142">
        <f t="shared" ref="BG228:BG242" si="26">IF(N228="zákl. přenesená",J228,0)</f>
        <v>0</v>
      </c>
      <c r="BH228" s="142">
        <f t="shared" ref="BH228:BH242" si="27">IF(N228="sníž. přenesená",J228,0)</f>
        <v>0</v>
      </c>
      <c r="BI228" s="142">
        <f t="shared" ref="BI228:BI242" si="28">IF(N228="nulová",J228,0)</f>
        <v>0</v>
      </c>
      <c r="BJ228" s="15" t="s">
        <v>85</v>
      </c>
      <c r="BK228" s="142">
        <f t="shared" ref="BK228:BK242" si="29">ROUND(I228*H228,2)</f>
        <v>0</v>
      </c>
      <c r="BL228" s="15" t="s">
        <v>139</v>
      </c>
      <c r="BM228" s="141" t="s">
        <v>407</v>
      </c>
    </row>
    <row r="229" spans="2:65" s="1" customFormat="1" ht="16.5" customHeight="1">
      <c r="B229" s="30"/>
      <c r="C229" s="161" t="s">
        <v>408</v>
      </c>
      <c r="D229" s="161" t="s">
        <v>224</v>
      </c>
      <c r="E229" s="162" t="s">
        <v>409</v>
      </c>
      <c r="F229" s="163" t="s">
        <v>410</v>
      </c>
      <c r="G229" s="164" t="s">
        <v>286</v>
      </c>
      <c r="H229" s="165">
        <v>4</v>
      </c>
      <c r="I229" s="166"/>
      <c r="J229" s="167">
        <f t="shared" si="20"/>
        <v>0</v>
      </c>
      <c r="K229" s="163" t="s">
        <v>138</v>
      </c>
      <c r="L229" s="168"/>
      <c r="M229" s="169" t="s">
        <v>1</v>
      </c>
      <c r="N229" s="170" t="s">
        <v>42</v>
      </c>
      <c r="P229" s="139">
        <f t="shared" si="21"/>
        <v>0</v>
      </c>
      <c r="Q229" s="139">
        <v>9.3000000000000005E-4</v>
      </c>
      <c r="R229" s="139">
        <f t="shared" si="22"/>
        <v>3.7200000000000002E-3</v>
      </c>
      <c r="S229" s="139">
        <v>0</v>
      </c>
      <c r="T229" s="140">
        <f t="shared" si="23"/>
        <v>0</v>
      </c>
      <c r="AR229" s="141" t="s">
        <v>167</v>
      </c>
      <c r="AT229" s="141" t="s">
        <v>224</v>
      </c>
      <c r="AU229" s="141" t="s">
        <v>146</v>
      </c>
      <c r="AY229" s="15" t="s">
        <v>132</v>
      </c>
      <c r="BE229" s="142">
        <f t="shared" si="24"/>
        <v>0</v>
      </c>
      <c r="BF229" s="142">
        <f t="shared" si="25"/>
        <v>0</v>
      </c>
      <c r="BG229" s="142">
        <f t="shared" si="26"/>
        <v>0</v>
      </c>
      <c r="BH229" s="142">
        <f t="shared" si="27"/>
        <v>0</v>
      </c>
      <c r="BI229" s="142">
        <f t="shared" si="28"/>
        <v>0</v>
      </c>
      <c r="BJ229" s="15" t="s">
        <v>85</v>
      </c>
      <c r="BK229" s="142">
        <f t="shared" si="29"/>
        <v>0</v>
      </c>
      <c r="BL229" s="15" t="s">
        <v>139</v>
      </c>
      <c r="BM229" s="141" t="s">
        <v>411</v>
      </c>
    </row>
    <row r="230" spans="2:65" s="1" customFormat="1" ht="24.2" customHeight="1">
      <c r="B230" s="30"/>
      <c r="C230" s="130" t="s">
        <v>412</v>
      </c>
      <c r="D230" s="130" t="s">
        <v>134</v>
      </c>
      <c r="E230" s="131" t="s">
        <v>413</v>
      </c>
      <c r="F230" s="132" t="s">
        <v>414</v>
      </c>
      <c r="G230" s="133" t="s">
        <v>286</v>
      </c>
      <c r="H230" s="134">
        <v>2</v>
      </c>
      <c r="I230" s="135"/>
      <c r="J230" s="136">
        <f t="shared" si="20"/>
        <v>0</v>
      </c>
      <c r="K230" s="132" t="s">
        <v>138</v>
      </c>
      <c r="L230" s="30"/>
      <c r="M230" s="137" t="s">
        <v>1</v>
      </c>
      <c r="N230" s="138" t="s">
        <v>42</v>
      </c>
      <c r="P230" s="139">
        <f t="shared" si="21"/>
        <v>0</v>
      </c>
      <c r="Q230" s="139">
        <v>0.124223</v>
      </c>
      <c r="R230" s="139">
        <f t="shared" si="22"/>
        <v>0.248446</v>
      </c>
      <c r="S230" s="139">
        <v>0</v>
      </c>
      <c r="T230" s="140">
        <f t="shared" si="23"/>
        <v>0</v>
      </c>
      <c r="AR230" s="141" t="s">
        <v>139</v>
      </c>
      <c r="AT230" s="141" t="s">
        <v>134</v>
      </c>
      <c r="AU230" s="141" t="s">
        <v>146</v>
      </c>
      <c r="AY230" s="15" t="s">
        <v>132</v>
      </c>
      <c r="BE230" s="142">
        <f t="shared" si="24"/>
        <v>0</v>
      </c>
      <c r="BF230" s="142">
        <f t="shared" si="25"/>
        <v>0</v>
      </c>
      <c r="BG230" s="142">
        <f t="shared" si="26"/>
        <v>0</v>
      </c>
      <c r="BH230" s="142">
        <f t="shared" si="27"/>
        <v>0</v>
      </c>
      <c r="BI230" s="142">
        <f t="shared" si="28"/>
        <v>0</v>
      </c>
      <c r="BJ230" s="15" t="s">
        <v>85</v>
      </c>
      <c r="BK230" s="142">
        <f t="shared" si="29"/>
        <v>0</v>
      </c>
      <c r="BL230" s="15" t="s">
        <v>139</v>
      </c>
      <c r="BM230" s="141" t="s">
        <v>415</v>
      </c>
    </row>
    <row r="231" spans="2:65" s="1" customFormat="1" ht="24.2" customHeight="1">
      <c r="B231" s="30"/>
      <c r="C231" s="161" t="s">
        <v>416</v>
      </c>
      <c r="D231" s="161" t="s">
        <v>224</v>
      </c>
      <c r="E231" s="162" t="s">
        <v>417</v>
      </c>
      <c r="F231" s="163" t="s">
        <v>418</v>
      </c>
      <c r="G231" s="164" t="s">
        <v>286</v>
      </c>
      <c r="H231" s="165">
        <v>2</v>
      </c>
      <c r="I231" s="166"/>
      <c r="J231" s="167">
        <f t="shared" si="20"/>
        <v>0</v>
      </c>
      <c r="K231" s="163" t="s">
        <v>138</v>
      </c>
      <c r="L231" s="168"/>
      <c r="M231" s="169" t="s">
        <v>1</v>
      </c>
      <c r="N231" s="170" t="s">
        <v>42</v>
      </c>
      <c r="P231" s="139">
        <f t="shared" si="21"/>
        <v>0</v>
      </c>
      <c r="Q231" s="139">
        <v>9.7000000000000003E-2</v>
      </c>
      <c r="R231" s="139">
        <f t="shared" si="22"/>
        <v>0.19400000000000001</v>
      </c>
      <c r="S231" s="139">
        <v>0</v>
      </c>
      <c r="T231" s="140">
        <f t="shared" si="23"/>
        <v>0</v>
      </c>
      <c r="AR231" s="141" t="s">
        <v>167</v>
      </c>
      <c r="AT231" s="141" t="s">
        <v>224</v>
      </c>
      <c r="AU231" s="141" t="s">
        <v>146</v>
      </c>
      <c r="AY231" s="15" t="s">
        <v>132</v>
      </c>
      <c r="BE231" s="142">
        <f t="shared" si="24"/>
        <v>0</v>
      </c>
      <c r="BF231" s="142">
        <f t="shared" si="25"/>
        <v>0</v>
      </c>
      <c r="BG231" s="142">
        <f t="shared" si="26"/>
        <v>0</v>
      </c>
      <c r="BH231" s="142">
        <f t="shared" si="27"/>
        <v>0</v>
      </c>
      <c r="BI231" s="142">
        <f t="shared" si="28"/>
        <v>0</v>
      </c>
      <c r="BJ231" s="15" t="s">
        <v>85</v>
      </c>
      <c r="BK231" s="142">
        <f t="shared" si="29"/>
        <v>0</v>
      </c>
      <c r="BL231" s="15" t="s">
        <v>139</v>
      </c>
      <c r="BM231" s="141" t="s">
        <v>419</v>
      </c>
    </row>
    <row r="232" spans="2:65" s="1" customFormat="1" ht="24.2" customHeight="1">
      <c r="B232" s="30"/>
      <c r="C232" s="130" t="s">
        <v>420</v>
      </c>
      <c r="D232" s="130" t="s">
        <v>134</v>
      </c>
      <c r="E232" s="131" t="s">
        <v>421</v>
      </c>
      <c r="F232" s="132" t="s">
        <v>422</v>
      </c>
      <c r="G232" s="133" t="s">
        <v>286</v>
      </c>
      <c r="H232" s="134">
        <v>2</v>
      </c>
      <c r="I232" s="135"/>
      <c r="J232" s="136">
        <f t="shared" si="20"/>
        <v>0</v>
      </c>
      <c r="K232" s="132" t="s">
        <v>138</v>
      </c>
      <c r="L232" s="30"/>
      <c r="M232" s="137" t="s">
        <v>1</v>
      </c>
      <c r="N232" s="138" t="s">
        <v>42</v>
      </c>
      <c r="P232" s="139">
        <f t="shared" si="21"/>
        <v>0</v>
      </c>
      <c r="Q232" s="139">
        <v>2.9722999999999999E-2</v>
      </c>
      <c r="R232" s="139">
        <f t="shared" si="22"/>
        <v>5.9445999999999999E-2</v>
      </c>
      <c r="S232" s="139">
        <v>0</v>
      </c>
      <c r="T232" s="140">
        <f t="shared" si="23"/>
        <v>0</v>
      </c>
      <c r="AR232" s="141" t="s">
        <v>139</v>
      </c>
      <c r="AT232" s="141" t="s">
        <v>134</v>
      </c>
      <c r="AU232" s="141" t="s">
        <v>146</v>
      </c>
      <c r="AY232" s="15" t="s">
        <v>132</v>
      </c>
      <c r="BE232" s="142">
        <f t="shared" si="24"/>
        <v>0</v>
      </c>
      <c r="BF232" s="142">
        <f t="shared" si="25"/>
        <v>0</v>
      </c>
      <c r="BG232" s="142">
        <f t="shared" si="26"/>
        <v>0</v>
      </c>
      <c r="BH232" s="142">
        <f t="shared" si="27"/>
        <v>0</v>
      </c>
      <c r="BI232" s="142">
        <f t="shared" si="28"/>
        <v>0</v>
      </c>
      <c r="BJ232" s="15" t="s">
        <v>85</v>
      </c>
      <c r="BK232" s="142">
        <f t="shared" si="29"/>
        <v>0</v>
      </c>
      <c r="BL232" s="15" t="s">
        <v>139</v>
      </c>
      <c r="BM232" s="141" t="s">
        <v>423</v>
      </c>
    </row>
    <row r="233" spans="2:65" s="1" customFormat="1" ht="24.2" customHeight="1">
      <c r="B233" s="30"/>
      <c r="C233" s="161" t="s">
        <v>424</v>
      </c>
      <c r="D233" s="161" t="s">
        <v>224</v>
      </c>
      <c r="E233" s="162" t="s">
        <v>425</v>
      </c>
      <c r="F233" s="163" t="s">
        <v>426</v>
      </c>
      <c r="G233" s="164" t="s">
        <v>286</v>
      </c>
      <c r="H233" s="165">
        <v>2</v>
      </c>
      <c r="I233" s="166"/>
      <c r="J233" s="167">
        <f t="shared" si="20"/>
        <v>0</v>
      </c>
      <c r="K233" s="163" t="s">
        <v>138</v>
      </c>
      <c r="L233" s="168"/>
      <c r="M233" s="169" t="s">
        <v>1</v>
      </c>
      <c r="N233" s="170" t="s">
        <v>42</v>
      </c>
      <c r="P233" s="139">
        <f t="shared" si="21"/>
        <v>0</v>
      </c>
      <c r="Q233" s="139">
        <v>0.11</v>
      </c>
      <c r="R233" s="139">
        <f t="shared" si="22"/>
        <v>0.22</v>
      </c>
      <c r="S233" s="139">
        <v>0</v>
      </c>
      <c r="T233" s="140">
        <f t="shared" si="23"/>
        <v>0</v>
      </c>
      <c r="AR233" s="141" t="s">
        <v>167</v>
      </c>
      <c r="AT233" s="141" t="s">
        <v>224</v>
      </c>
      <c r="AU233" s="141" t="s">
        <v>146</v>
      </c>
      <c r="AY233" s="15" t="s">
        <v>132</v>
      </c>
      <c r="BE233" s="142">
        <f t="shared" si="24"/>
        <v>0</v>
      </c>
      <c r="BF233" s="142">
        <f t="shared" si="25"/>
        <v>0</v>
      </c>
      <c r="BG233" s="142">
        <f t="shared" si="26"/>
        <v>0</v>
      </c>
      <c r="BH233" s="142">
        <f t="shared" si="27"/>
        <v>0</v>
      </c>
      <c r="BI233" s="142">
        <f t="shared" si="28"/>
        <v>0</v>
      </c>
      <c r="BJ233" s="15" t="s">
        <v>85</v>
      </c>
      <c r="BK233" s="142">
        <f t="shared" si="29"/>
        <v>0</v>
      </c>
      <c r="BL233" s="15" t="s">
        <v>139</v>
      </c>
      <c r="BM233" s="141" t="s">
        <v>427</v>
      </c>
    </row>
    <row r="234" spans="2:65" s="1" customFormat="1" ht="24.2" customHeight="1">
      <c r="B234" s="30"/>
      <c r="C234" s="130" t="s">
        <v>428</v>
      </c>
      <c r="D234" s="130" t="s">
        <v>134</v>
      </c>
      <c r="E234" s="131" t="s">
        <v>429</v>
      </c>
      <c r="F234" s="132" t="s">
        <v>430</v>
      </c>
      <c r="G234" s="133" t="s">
        <v>286</v>
      </c>
      <c r="H234" s="134">
        <v>2</v>
      </c>
      <c r="I234" s="135"/>
      <c r="J234" s="136">
        <f t="shared" si="20"/>
        <v>0</v>
      </c>
      <c r="K234" s="132" t="s">
        <v>138</v>
      </c>
      <c r="L234" s="30"/>
      <c r="M234" s="137" t="s">
        <v>1</v>
      </c>
      <c r="N234" s="138" t="s">
        <v>42</v>
      </c>
      <c r="P234" s="139">
        <f t="shared" si="21"/>
        <v>0</v>
      </c>
      <c r="Q234" s="139">
        <v>2.9722999999999999E-2</v>
      </c>
      <c r="R234" s="139">
        <f t="shared" si="22"/>
        <v>5.9445999999999999E-2</v>
      </c>
      <c r="S234" s="139">
        <v>0</v>
      </c>
      <c r="T234" s="140">
        <f t="shared" si="23"/>
        <v>0</v>
      </c>
      <c r="AR234" s="141" t="s">
        <v>139</v>
      </c>
      <c r="AT234" s="141" t="s">
        <v>134</v>
      </c>
      <c r="AU234" s="141" t="s">
        <v>146</v>
      </c>
      <c r="AY234" s="15" t="s">
        <v>132</v>
      </c>
      <c r="BE234" s="142">
        <f t="shared" si="24"/>
        <v>0</v>
      </c>
      <c r="BF234" s="142">
        <f t="shared" si="25"/>
        <v>0</v>
      </c>
      <c r="BG234" s="142">
        <f t="shared" si="26"/>
        <v>0</v>
      </c>
      <c r="BH234" s="142">
        <f t="shared" si="27"/>
        <v>0</v>
      </c>
      <c r="BI234" s="142">
        <f t="shared" si="28"/>
        <v>0</v>
      </c>
      <c r="BJ234" s="15" t="s">
        <v>85</v>
      </c>
      <c r="BK234" s="142">
        <f t="shared" si="29"/>
        <v>0</v>
      </c>
      <c r="BL234" s="15" t="s">
        <v>139</v>
      </c>
      <c r="BM234" s="141" t="s">
        <v>431</v>
      </c>
    </row>
    <row r="235" spans="2:65" s="1" customFormat="1" ht="24.2" customHeight="1">
      <c r="B235" s="30"/>
      <c r="C235" s="161" t="s">
        <v>432</v>
      </c>
      <c r="D235" s="161" t="s">
        <v>224</v>
      </c>
      <c r="E235" s="162" t="s">
        <v>433</v>
      </c>
      <c r="F235" s="163" t="s">
        <v>434</v>
      </c>
      <c r="G235" s="164" t="s">
        <v>286</v>
      </c>
      <c r="H235" s="165">
        <v>2</v>
      </c>
      <c r="I235" s="166"/>
      <c r="J235" s="167">
        <f t="shared" si="20"/>
        <v>0</v>
      </c>
      <c r="K235" s="163" t="s">
        <v>138</v>
      </c>
      <c r="L235" s="168"/>
      <c r="M235" s="169" t="s">
        <v>1</v>
      </c>
      <c r="N235" s="170" t="s">
        <v>42</v>
      </c>
      <c r="P235" s="139">
        <f t="shared" si="21"/>
        <v>0</v>
      </c>
      <c r="Q235" s="139">
        <v>0.09</v>
      </c>
      <c r="R235" s="139">
        <f t="shared" si="22"/>
        <v>0.18</v>
      </c>
      <c r="S235" s="139">
        <v>0</v>
      </c>
      <c r="T235" s="140">
        <f t="shared" si="23"/>
        <v>0</v>
      </c>
      <c r="AR235" s="141" t="s">
        <v>167</v>
      </c>
      <c r="AT235" s="141" t="s">
        <v>224</v>
      </c>
      <c r="AU235" s="141" t="s">
        <v>146</v>
      </c>
      <c r="AY235" s="15" t="s">
        <v>132</v>
      </c>
      <c r="BE235" s="142">
        <f t="shared" si="24"/>
        <v>0</v>
      </c>
      <c r="BF235" s="142">
        <f t="shared" si="25"/>
        <v>0</v>
      </c>
      <c r="BG235" s="142">
        <f t="shared" si="26"/>
        <v>0</v>
      </c>
      <c r="BH235" s="142">
        <f t="shared" si="27"/>
        <v>0</v>
      </c>
      <c r="BI235" s="142">
        <f t="shared" si="28"/>
        <v>0</v>
      </c>
      <c r="BJ235" s="15" t="s">
        <v>85</v>
      </c>
      <c r="BK235" s="142">
        <f t="shared" si="29"/>
        <v>0</v>
      </c>
      <c r="BL235" s="15" t="s">
        <v>139</v>
      </c>
      <c r="BM235" s="141" t="s">
        <v>435</v>
      </c>
    </row>
    <row r="236" spans="2:65" s="1" customFormat="1" ht="24.2" customHeight="1">
      <c r="B236" s="30"/>
      <c r="C236" s="130" t="s">
        <v>436</v>
      </c>
      <c r="D236" s="130" t="s">
        <v>134</v>
      </c>
      <c r="E236" s="131" t="s">
        <v>437</v>
      </c>
      <c r="F236" s="132" t="s">
        <v>438</v>
      </c>
      <c r="G236" s="133" t="s">
        <v>286</v>
      </c>
      <c r="H236" s="134">
        <v>2</v>
      </c>
      <c r="I236" s="135"/>
      <c r="J236" s="136">
        <f t="shared" si="20"/>
        <v>0</v>
      </c>
      <c r="K236" s="132" t="s">
        <v>138</v>
      </c>
      <c r="L236" s="30"/>
      <c r="M236" s="137" t="s">
        <v>1</v>
      </c>
      <c r="N236" s="138" t="s">
        <v>42</v>
      </c>
      <c r="P236" s="139">
        <f t="shared" si="21"/>
        <v>0</v>
      </c>
      <c r="Q236" s="139">
        <v>2.9722999999999999E-2</v>
      </c>
      <c r="R236" s="139">
        <f t="shared" si="22"/>
        <v>5.9445999999999999E-2</v>
      </c>
      <c r="S236" s="139">
        <v>0</v>
      </c>
      <c r="T236" s="140">
        <f t="shared" si="23"/>
        <v>0</v>
      </c>
      <c r="AR236" s="141" t="s">
        <v>139</v>
      </c>
      <c r="AT236" s="141" t="s">
        <v>134</v>
      </c>
      <c r="AU236" s="141" t="s">
        <v>146</v>
      </c>
      <c r="AY236" s="15" t="s">
        <v>132</v>
      </c>
      <c r="BE236" s="142">
        <f t="shared" si="24"/>
        <v>0</v>
      </c>
      <c r="BF236" s="142">
        <f t="shared" si="25"/>
        <v>0</v>
      </c>
      <c r="BG236" s="142">
        <f t="shared" si="26"/>
        <v>0</v>
      </c>
      <c r="BH236" s="142">
        <f t="shared" si="27"/>
        <v>0</v>
      </c>
      <c r="BI236" s="142">
        <f t="shared" si="28"/>
        <v>0</v>
      </c>
      <c r="BJ236" s="15" t="s">
        <v>85</v>
      </c>
      <c r="BK236" s="142">
        <f t="shared" si="29"/>
        <v>0</v>
      </c>
      <c r="BL236" s="15" t="s">
        <v>139</v>
      </c>
      <c r="BM236" s="141" t="s">
        <v>439</v>
      </c>
    </row>
    <row r="237" spans="2:65" s="1" customFormat="1" ht="21.75" customHeight="1">
      <c r="B237" s="30"/>
      <c r="C237" s="161" t="s">
        <v>440</v>
      </c>
      <c r="D237" s="161" t="s">
        <v>224</v>
      </c>
      <c r="E237" s="162" t="s">
        <v>441</v>
      </c>
      <c r="F237" s="163" t="s">
        <v>442</v>
      </c>
      <c r="G237" s="164" t="s">
        <v>286</v>
      </c>
      <c r="H237" s="165">
        <v>2</v>
      </c>
      <c r="I237" s="166"/>
      <c r="J237" s="167">
        <f t="shared" si="20"/>
        <v>0</v>
      </c>
      <c r="K237" s="163" t="s">
        <v>138</v>
      </c>
      <c r="L237" s="168"/>
      <c r="M237" s="169" t="s">
        <v>1</v>
      </c>
      <c r="N237" s="170" t="s">
        <v>42</v>
      </c>
      <c r="P237" s="139">
        <f t="shared" si="21"/>
        <v>0</v>
      </c>
      <c r="Q237" s="139">
        <v>5.8000000000000003E-2</v>
      </c>
      <c r="R237" s="139">
        <f t="shared" si="22"/>
        <v>0.11600000000000001</v>
      </c>
      <c r="S237" s="139">
        <v>0</v>
      </c>
      <c r="T237" s="140">
        <f t="shared" si="23"/>
        <v>0</v>
      </c>
      <c r="AR237" s="141" t="s">
        <v>167</v>
      </c>
      <c r="AT237" s="141" t="s">
        <v>224</v>
      </c>
      <c r="AU237" s="141" t="s">
        <v>146</v>
      </c>
      <c r="AY237" s="15" t="s">
        <v>132</v>
      </c>
      <c r="BE237" s="142">
        <f t="shared" si="24"/>
        <v>0</v>
      </c>
      <c r="BF237" s="142">
        <f t="shared" si="25"/>
        <v>0</v>
      </c>
      <c r="BG237" s="142">
        <f t="shared" si="26"/>
        <v>0</v>
      </c>
      <c r="BH237" s="142">
        <f t="shared" si="27"/>
        <v>0</v>
      </c>
      <c r="BI237" s="142">
        <f t="shared" si="28"/>
        <v>0</v>
      </c>
      <c r="BJ237" s="15" t="s">
        <v>85</v>
      </c>
      <c r="BK237" s="142">
        <f t="shared" si="29"/>
        <v>0</v>
      </c>
      <c r="BL237" s="15" t="s">
        <v>139</v>
      </c>
      <c r="BM237" s="141" t="s">
        <v>443</v>
      </c>
    </row>
    <row r="238" spans="2:65" s="1" customFormat="1" ht="37.9" customHeight="1">
      <c r="B238" s="30"/>
      <c r="C238" s="130" t="s">
        <v>444</v>
      </c>
      <c r="D238" s="130" t="s">
        <v>134</v>
      </c>
      <c r="E238" s="131" t="s">
        <v>445</v>
      </c>
      <c r="F238" s="132" t="s">
        <v>446</v>
      </c>
      <c r="G238" s="133" t="s">
        <v>286</v>
      </c>
      <c r="H238" s="134">
        <v>2</v>
      </c>
      <c r="I238" s="135"/>
      <c r="J238" s="136">
        <f t="shared" si="20"/>
        <v>0</v>
      </c>
      <c r="K238" s="132" t="s">
        <v>138</v>
      </c>
      <c r="L238" s="30"/>
      <c r="M238" s="137" t="s">
        <v>1</v>
      </c>
      <c r="N238" s="138" t="s">
        <v>42</v>
      </c>
      <c r="P238" s="139">
        <f t="shared" si="21"/>
        <v>0</v>
      </c>
      <c r="Q238" s="139">
        <v>0.09</v>
      </c>
      <c r="R238" s="139">
        <f t="shared" si="22"/>
        <v>0.18</v>
      </c>
      <c r="S238" s="139">
        <v>0</v>
      </c>
      <c r="T238" s="140">
        <f t="shared" si="23"/>
        <v>0</v>
      </c>
      <c r="AR238" s="141" t="s">
        <v>139</v>
      </c>
      <c r="AT238" s="141" t="s">
        <v>134</v>
      </c>
      <c r="AU238" s="141" t="s">
        <v>146</v>
      </c>
      <c r="AY238" s="15" t="s">
        <v>132</v>
      </c>
      <c r="BE238" s="142">
        <f t="shared" si="24"/>
        <v>0</v>
      </c>
      <c r="BF238" s="142">
        <f t="shared" si="25"/>
        <v>0</v>
      </c>
      <c r="BG238" s="142">
        <f t="shared" si="26"/>
        <v>0</v>
      </c>
      <c r="BH238" s="142">
        <f t="shared" si="27"/>
        <v>0</v>
      </c>
      <c r="BI238" s="142">
        <f t="shared" si="28"/>
        <v>0</v>
      </c>
      <c r="BJ238" s="15" t="s">
        <v>85</v>
      </c>
      <c r="BK238" s="142">
        <f t="shared" si="29"/>
        <v>0</v>
      </c>
      <c r="BL238" s="15" t="s">
        <v>139</v>
      </c>
      <c r="BM238" s="141" t="s">
        <v>447</v>
      </c>
    </row>
    <row r="239" spans="2:65" s="1" customFormat="1" ht="24.2" customHeight="1">
      <c r="B239" s="30"/>
      <c r="C239" s="161" t="s">
        <v>448</v>
      </c>
      <c r="D239" s="161" t="s">
        <v>224</v>
      </c>
      <c r="E239" s="162" t="s">
        <v>449</v>
      </c>
      <c r="F239" s="163" t="s">
        <v>450</v>
      </c>
      <c r="G239" s="164" t="s">
        <v>286</v>
      </c>
      <c r="H239" s="165">
        <v>2</v>
      </c>
      <c r="I239" s="166"/>
      <c r="J239" s="167">
        <f t="shared" si="20"/>
        <v>0</v>
      </c>
      <c r="K239" s="163" t="s">
        <v>138</v>
      </c>
      <c r="L239" s="168"/>
      <c r="M239" s="169" t="s">
        <v>1</v>
      </c>
      <c r="N239" s="170" t="s">
        <v>42</v>
      </c>
      <c r="P239" s="139">
        <f t="shared" si="21"/>
        <v>0</v>
      </c>
      <c r="Q239" s="139">
        <v>0.108</v>
      </c>
      <c r="R239" s="139">
        <f t="shared" si="22"/>
        <v>0.216</v>
      </c>
      <c r="S239" s="139">
        <v>0</v>
      </c>
      <c r="T239" s="140">
        <f t="shared" si="23"/>
        <v>0</v>
      </c>
      <c r="AR239" s="141" t="s">
        <v>167</v>
      </c>
      <c r="AT239" s="141" t="s">
        <v>224</v>
      </c>
      <c r="AU239" s="141" t="s">
        <v>146</v>
      </c>
      <c r="AY239" s="15" t="s">
        <v>132</v>
      </c>
      <c r="BE239" s="142">
        <f t="shared" si="24"/>
        <v>0</v>
      </c>
      <c r="BF239" s="142">
        <f t="shared" si="25"/>
        <v>0</v>
      </c>
      <c r="BG239" s="142">
        <f t="shared" si="26"/>
        <v>0</v>
      </c>
      <c r="BH239" s="142">
        <f t="shared" si="27"/>
        <v>0</v>
      </c>
      <c r="BI239" s="142">
        <f t="shared" si="28"/>
        <v>0</v>
      </c>
      <c r="BJ239" s="15" t="s">
        <v>85</v>
      </c>
      <c r="BK239" s="142">
        <f t="shared" si="29"/>
        <v>0</v>
      </c>
      <c r="BL239" s="15" t="s">
        <v>139</v>
      </c>
      <c r="BM239" s="141" t="s">
        <v>451</v>
      </c>
    </row>
    <row r="240" spans="2:65" s="1" customFormat="1" ht="21.75" customHeight="1">
      <c r="B240" s="30"/>
      <c r="C240" s="161" t="s">
        <v>452</v>
      </c>
      <c r="D240" s="161" t="s">
        <v>224</v>
      </c>
      <c r="E240" s="162" t="s">
        <v>453</v>
      </c>
      <c r="F240" s="163" t="s">
        <v>454</v>
      </c>
      <c r="G240" s="164" t="s">
        <v>286</v>
      </c>
      <c r="H240" s="165">
        <v>2</v>
      </c>
      <c r="I240" s="166"/>
      <c r="J240" s="167">
        <f t="shared" si="20"/>
        <v>0</v>
      </c>
      <c r="K240" s="163" t="s">
        <v>138</v>
      </c>
      <c r="L240" s="168"/>
      <c r="M240" s="169" t="s">
        <v>1</v>
      </c>
      <c r="N240" s="170" t="s">
        <v>42</v>
      </c>
      <c r="P240" s="139">
        <f t="shared" si="21"/>
        <v>0</v>
      </c>
      <c r="Q240" s="139">
        <v>8.5000000000000006E-3</v>
      </c>
      <c r="R240" s="139">
        <f t="shared" si="22"/>
        <v>1.7000000000000001E-2</v>
      </c>
      <c r="S240" s="139">
        <v>0</v>
      </c>
      <c r="T240" s="140">
        <f t="shared" si="23"/>
        <v>0</v>
      </c>
      <c r="AR240" s="141" t="s">
        <v>167</v>
      </c>
      <c r="AT240" s="141" t="s">
        <v>224</v>
      </c>
      <c r="AU240" s="141" t="s">
        <v>146</v>
      </c>
      <c r="AY240" s="15" t="s">
        <v>132</v>
      </c>
      <c r="BE240" s="142">
        <f t="shared" si="24"/>
        <v>0</v>
      </c>
      <c r="BF240" s="142">
        <f t="shared" si="25"/>
        <v>0</v>
      </c>
      <c r="BG240" s="142">
        <f t="shared" si="26"/>
        <v>0</v>
      </c>
      <c r="BH240" s="142">
        <f t="shared" si="27"/>
        <v>0</v>
      </c>
      <c r="BI240" s="142">
        <f t="shared" si="28"/>
        <v>0</v>
      </c>
      <c r="BJ240" s="15" t="s">
        <v>85</v>
      </c>
      <c r="BK240" s="142">
        <f t="shared" si="29"/>
        <v>0</v>
      </c>
      <c r="BL240" s="15" t="s">
        <v>139</v>
      </c>
      <c r="BM240" s="141" t="s">
        <v>455</v>
      </c>
    </row>
    <row r="241" spans="2:65" s="1" customFormat="1" ht="24.2" customHeight="1">
      <c r="B241" s="30"/>
      <c r="C241" s="161" t="s">
        <v>456</v>
      </c>
      <c r="D241" s="161" t="s">
        <v>224</v>
      </c>
      <c r="E241" s="162" t="s">
        <v>457</v>
      </c>
      <c r="F241" s="163" t="s">
        <v>458</v>
      </c>
      <c r="G241" s="164" t="s">
        <v>286</v>
      </c>
      <c r="H241" s="165">
        <v>2</v>
      </c>
      <c r="I241" s="166"/>
      <c r="J241" s="167">
        <f t="shared" si="20"/>
        <v>0</v>
      </c>
      <c r="K241" s="163" t="s">
        <v>138</v>
      </c>
      <c r="L241" s="168"/>
      <c r="M241" s="169" t="s">
        <v>1</v>
      </c>
      <c r="N241" s="170" t="s">
        <v>42</v>
      </c>
      <c r="P241" s="139">
        <f t="shared" si="21"/>
        <v>0</v>
      </c>
      <c r="Q241" s="139">
        <v>2.7E-2</v>
      </c>
      <c r="R241" s="139">
        <f t="shared" si="22"/>
        <v>5.3999999999999999E-2</v>
      </c>
      <c r="S241" s="139">
        <v>0</v>
      </c>
      <c r="T241" s="140">
        <f t="shared" si="23"/>
        <v>0</v>
      </c>
      <c r="AR241" s="141" t="s">
        <v>167</v>
      </c>
      <c r="AT241" s="141" t="s">
        <v>224</v>
      </c>
      <c r="AU241" s="141" t="s">
        <v>146</v>
      </c>
      <c r="AY241" s="15" t="s">
        <v>132</v>
      </c>
      <c r="BE241" s="142">
        <f t="shared" si="24"/>
        <v>0</v>
      </c>
      <c r="BF241" s="142">
        <f t="shared" si="25"/>
        <v>0</v>
      </c>
      <c r="BG241" s="142">
        <f t="shared" si="26"/>
        <v>0</v>
      </c>
      <c r="BH241" s="142">
        <f t="shared" si="27"/>
        <v>0</v>
      </c>
      <c r="BI241" s="142">
        <f t="shared" si="28"/>
        <v>0</v>
      </c>
      <c r="BJ241" s="15" t="s">
        <v>85</v>
      </c>
      <c r="BK241" s="142">
        <f t="shared" si="29"/>
        <v>0</v>
      </c>
      <c r="BL241" s="15" t="s">
        <v>139</v>
      </c>
      <c r="BM241" s="141" t="s">
        <v>459</v>
      </c>
    </row>
    <row r="242" spans="2:65" s="1" customFormat="1" ht="21.75" customHeight="1">
      <c r="B242" s="30"/>
      <c r="C242" s="130" t="s">
        <v>460</v>
      </c>
      <c r="D242" s="130" t="s">
        <v>134</v>
      </c>
      <c r="E242" s="131" t="s">
        <v>461</v>
      </c>
      <c r="F242" s="132" t="s">
        <v>462</v>
      </c>
      <c r="G242" s="133" t="s">
        <v>175</v>
      </c>
      <c r="H242" s="134">
        <v>4</v>
      </c>
      <c r="I242" s="135"/>
      <c r="J242" s="136">
        <f t="shared" si="20"/>
        <v>0</v>
      </c>
      <c r="K242" s="132" t="s">
        <v>138</v>
      </c>
      <c r="L242" s="30"/>
      <c r="M242" s="137" t="s">
        <v>1</v>
      </c>
      <c r="N242" s="138" t="s">
        <v>42</v>
      </c>
      <c r="P242" s="139">
        <f t="shared" si="21"/>
        <v>0</v>
      </c>
      <c r="Q242" s="139">
        <v>6.3E-5</v>
      </c>
      <c r="R242" s="139">
        <f t="shared" si="22"/>
        <v>2.52E-4</v>
      </c>
      <c r="S242" s="139">
        <v>0</v>
      </c>
      <c r="T242" s="140">
        <f t="shared" si="23"/>
        <v>0</v>
      </c>
      <c r="AR242" s="141" t="s">
        <v>139</v>
      </c>
      <c r="AT242" s="141" t="s">
        <v>134</v>
      </c>
      <c r="AU242" s="141" t="s">
        <v>146</v>
      </c>
      <c r="AY242" s="15" t="s">
        <v>132</v>
      </c>
      <c r="BE242" s="142">
        <f t="shared" si="24"/>
        <v>0</v>
      </c>
      <c r="BF242" s="142">
        <f t="shared" si="25"/>
        <v>0</v>
      </c>
      <c r="BG242" s="142">
        <f t="shared" si="26"/>
        <v>0</v>
      </c>
      <c r="BH242" s="142">
        <f t="shared" si="27"/>
        <v>0</v>
      </c>
      <c r="BI242" s="142">
        <f t="shared" si="28"/>
        <v>0</v>
      </c>
      <c r="BJ242" s="15" t="s">
        <v>85</v>
      </c>
      <c r="BK242" s="142">
        <f t="shared" si="29"/>
        <v>0</v>
      </c>
      <c r="BL242" s="15" t="s">
        <v>139</v>
      </c>
      <c r="BM242" s="141" t="s">
        <v>463</v>
      </c>
    </row>
    <row r="243" spans="2:65" s="11" customFormat="1" ht="22.9" customHeight="1">
      <c r="B243" s="118"/>
      <c r="D243" s="119" t="s">
        <v>76</v>
      </c>
      <c r="E243" s="128" t="s">
        <v>172</v>
      </c>
      <c r="F243" s="128" t="s">
        <v>464</v>
      </c>
      <c r="I243" s="121"/>
      <c r="J243" s="129">
        <f>BK243</f>
        <v>0</v>
      </c>
      <c r="L243" s="118"/>
      <c r="M243" s="123"/>
      <c r="P243" s="124">
        <f>SUM(P244:P271)</f>
        <v>0</v>
      </c>
      <c r="R243" s="124">
        <f>SUM(R244:R271)</f>
        <v>152.04860651999999</v>
      </c>
      <c r="T243" s="125">
        <f>SUM(T244:T271)</f>
        <v>0</v>
      </c>
      <c r="AR243" s="119" t="s">
        <v>85</v>
      </c>
      <c r="AT243" s="126" t="s">
        <v>76</v>
      </c>
      <c r="AU243" s="126" t="s">
        <v>85</v>
      </c>
      <c r="AY243" s="119" t="s">
        <v>132</v>
      </c>
      <c r="BK243" s="127">
        <f>SUM(BK244:BK271)</f>
        <v>0</v>
      </c>
    </row>
    <row r="244" spans="2:65" s="1" customFormat="1" ht="33" customHeight="1">
      <c r="B244" s="30"/>
      <c r="C244" s="130" t="s">
        <v>465</v>
      </c>
      <c r="D244" s="130" t="s">
        <v>134</v>
      </c>
      <c r="E244" s="131" t="s">
        <v>466</v>
      </c>
      <c r="F244" s="132" t="s">
        <v>467</v>
      </c>
      <c r="G244" s="133" t="s">
        <v>175</v>
      </c>
      <c r="H244" s="134">
        <v>297</v>
      </c>
      <c r="I244" s="135"/>
      <c r="J244" s="136">
        <f>ROUND(I244*H244,2)</f>
        <v>0</v>
      </c>
      <c r="K244" s="132" t="s">
        <v>138</v>
      </c>
      <c r="L244" s="30"/>
      <c r="M244" s="137" t="s">
        <v>1</v>
      </c>
      <c r="N244" s="138" t="s">
        <v>42</v>
      </c>
      <c r="P244" s="139">
        <f>O244*H244</f>
        <v>0</v>
      </c>
      <c r="Q244" s="139">
        <v>0.16850351999999999</v>
      </c>
      <c r="R244" s="139">
        <f>Q244*H244</f>
        <v>50.045545439999998</v>
      </c>
      <c r="S244" s="139">
        <v>0</v>
      </c>
      <c r="T244" s="140">
        <f>S244*H244</f>
        <v>0</v>
      </c>
      <c r="AR244" s="141" t="s">
        <v>139</v>
      </c>
      <c r="AT244" s="141" t="s">
        <v>134</v>
      </c>
      <c r="AU244" s="141" t="s">
        <v>87</v>
      </c>
      <c r="AY244" s="15" t="s">
        <v>132</v>
      </c>
      <c r="BE244" s="142">
        <f>IF(N244="základní",J244,0)</f>
        <v>0</v>
      </c>
      <c r="BF244" s="142">
        <f>IF(N244="snížená",J244,0)</f>
        <v>0</v>
      </c>
      <c r="BG244" s="142">
        <f>IF(N244="zákl. přenesená",J244,0)</f>
        <v>0</v>
      </c>
      <c r="BH244" s="142">
        <f>IF(N244="sníž. přenesená",J244,0)</f>
        <v>0</v>
      </c>
      <c r="BI244" s="142">
        <f>IF(N244="nulová",J244,0)</f>
        <v>0</v>
      </c>
      <c r="BJ244" s="15" t="s">
        <v>85</v>
      </c>
      <c r="BK244" s="142">
        <f>ROUND(I244*H244,2)</f>
        <v>0</v>
      </c>
      <c r="BL244" s="15" t="s">
        <v>139</v>
      </c>
      <c r="BM244" s="141" t="s">
        <v>468</v>
      </c>
    </row>
    <row r="245" spans="2:65" s="1" customFormat="1" ht="16.5" customHeight="1">
      <c r="B245" s="30"/>
      <c r="C245" s="161" t="s">
        <v>469</v>
      </c>
      <c r="D245" s="161" t="s">
        <v>224</v>
      </c>
      <c r="E245" s="162" t="s">
        <v>470</v>
      </c>
      <c r="F245" s="163" t="s">
        <v>471</v>
      </c>
      <c r="G245" s="164" t="s">
        <v>175</v>
      </c>
      <c r="H245" s="165">
        <v>185</v>
      </c>
      <c r="I245" s="166"/>
      <c r="J245" s="167">
        <f>ROUND(I245*H245,2)</f>
        <v>0</v>
      </c>
      <c r="K245" s="163" t="s">
        <v>138</v>
      </c>
      <c r="L245" s="168"/>
      <c r="M245" s="169" t="s">
        <v>1</v>
      </c>
      <c r="N245" s="170" t="s">
        <v>42</v>
      </c>
      <c r="P245" s="139">
        <f>O245*H245</f>
        <v>0</v>
      </c>
      <c r="Q245" s="139">
        <v>0.08</v>
      </c>
      <c r="R245" s="139">
        <f>Q245*H245</f>
        <v>14.8</v>
      </c>
      <c r="S245" s="139">
        <v>0</v>
      </c>
      <c r="T245" s="140">
        <f>S245*H245</f>
        <v>0</v>
      </c>
      <c r="AR245" s="141" t="s">
        <v>167</v>
      </c>
      <c r="AT245" s="141" t="s">
        <v>224</v>
      </c>
      <c r="AU245" s="141" t="s">
        <v>87</v>
      </c>
      <c r="AY245" s="15" t="s">
        <v>132</v>
      </c>
      <c r="BE245" s="142">
        <f>IF(N245="základní",J245,0)</f>
        <v>0</v>
      </c>
      <c r="BF245" s="142">
        <f>IF(N245="snížená",J245,0)</f>
        <v>0</v>
      </c>
      <c r="BG245" s="142">
        <f>IF(N245="zákl. přenesená",J245,0)</f>
        <v>0</v>
      </c>
      <c r="BH245" s="142">
        <f>IF(N245="sníž. přenesená",J245,0)</f>
        <v>0</v>
      </c>
      <c r="BI245" s="142">
        <f>IF(N245="nulová",J245,0)</f>
        <v>0</v>
      </c>
      <c r="BJ245" s="15" t="s">
        <v>85</v>
      </c>
      <c r="BK245" s="142">
        <f>ROUND(I245*H245,2)</f>
        <v>0</v>
      </c>
      <c r="BL245" s="15" t="s">
        <v>139</v>
      </c>
      <c r="BM245" s="141" t="s">
        <v>472</v>
      </c>
    </row>
    <row r="246" spans="2:65" s="1" customFormat="1" ht="21.75" customHeight="1">
      <c r="B246" s="30"/>
      <c r="C246" s="161" t="s">
        <v>473</v>
      </c>
      <c r="D246" s="161" t="s">
        <v>224</v>
      </c>
      <c r="E246" s="162" t="s">
        <v>474</v>
      </c>
      <c r="F246" s="163" t="s">
        <v>475</v>
      </c>
      <c r="G246" s="164" t="s">
        <v>175</v>
      </c>
      <c r="H246" s="165">
        <v>1</v>
      </c>
      <c r="I246" s="166"/>
      <c r="J246" s="167">
        <f>ROUND(I246*H246,2)</f>
        <v>0</v>
      </c>
      <c r="K246" s="163" t="s">
        <v>138</v>
      </c>
      <c r="L246" s="168"/>
      <c r="M246" s="169" t="s">
        <v>1</v>
      </c>
      <c r="N246" s="170" t="s">
        <v>42</v>
      </c>
      <c r="P246" s="139">
        <f>O246*H246</f>
        <v>0</v>
      </c>
      <c r="Q246" s="139">
        <v>6.0999999999999999E-2</v>
      </c>
      <c r="R246" s="139">
        <f>Q246*H246</f>
        <v>6.0999999999999999E-2</v>
      </c>
      <c r="S246" s="139">
        <v>0</v>
      </c>
      <c r="T246" s="140">
        <f>S246*H246</f>
        <v>0</v>
      </c>
      <c r="AR246" s="141" t="s">
        <v>167</v>
      </c>
      <c r="AT246" s="141" t="s">
        <v>224</v>
      </c>
      <c r="AU246" s="141" t="s">
        <v>87</v>
      </c>
      <c r="AY246" s="15" t="s">
        <v>132</v>
      </c>
      <c r="BE246" s="142">
        <f>IF(N246="základní",J246,0)</f>
        <v>0</v>
      </c>
      <c r="BF246" s="142">
        <f>IF(N246="snížená",J246,0)</f>
        <v>0</v>
      </c>
      <c r="BG246" s="142">
        <f>IF(N246="zákl. přenesená",J246,0)</f>
        <v>0</v>
      </c>
      <c r="BH246" s="142">
        <f>IF(N246="sníž. přenesená",J246,0)</f>
        <v>0</v>
      </c>
      <c r="BI246" s="142">
        <f>IF(N246="nulová",J246,0)</f>
        <v>0</v>
      </c>
      <c r="BJ246" s="15" t="s">
        <v>85</v>
      </c>
      <c r="BK246" s="142">
        <f>ROUND(I246*H246,2)</f>
        <v>0</v>
      </c>
      <c r="BL246" s="15" t="s">
        <v>139</v>
      </c>
      <c r="BM246" s="141" t="s">
        <v>476</v>
      </c>
    </row>
    <row r="247" spans="2:65" s="1" customFormat="1" ht="19.5">
      <c r="B247" s="30"/>
      <c r="D247" s="143" t="s">
        <v>144</v>
      </c>
      <c r="F247" s="144" t="s">
        <v>477</v>
      </c>
      <c r="I247" s="145"/>
      <c r="L247" s="30"/>
      <c r="M247" s="146"/>
      <c r="T247" s="54"/>
      <c r="AT247" s="15" t="s">
        <v>144</v>
      </c>
      <c r="AU247" s="15" t="s">
        <v>87</v>
      </c>
    </row>
    <row r="248" spans="2:65" s="1" customFormat="1" ht="16.5" customHeight="1">
      <c r="B248" s="30"/>
      <c r="C248" s="161" t="s">
        <v>478</v>
      </c>
      <c r="D248" s="161" t="s">
        <v>224</v>
      </c>
      <c r="E248" s="162" t="s">
        <v>479</v>
      </c>
      <c r="F248" s="163" t="s">
        <v>480</v>
      </c>
      <c r="G248" s="164" t="s">
        <v>175</v>
      </c>
      <c r="H248" s="165">
        <v>16</v>
      </c>
      <c r="I248" s="166"/>
      <c r="J248" s="167">
        <f>ROUND(I248*H248,2)</f>
        <v>0</v>
      </c>
      <c r="K248" s="163" t="s">
        <v>138</v>
      </c>
      <c r="L248" s="168"/>
      <c r="M248" s="169" t="s">
        <v>1</v>
      </c>
      <c r="N248" s="170" t="s">
        <v>42</v>
      </c>
      <c r="P248" s="139">
        <f>O248*H248</f>
        <v>0</v>
      </c>
      <c r="Q248" s="139">
        <v>0.08</v>
      </c>
      <c r="R248" s="139">
        <f>Q248*H248</f>
        <v>1.28</v>
      </c>
      <c r="S248" s="139">
        <v>0</v>
      </c>
      <c r="T248" s="140">
        <f>S248*H248</f>
        <v>0</v>
      </c>
      <c r="AR248" s="141" t="s">
        <v>167</v>
      </c>
      <c r="AT248" s="141" t="s">
        <v>224</v>
      </c>
      <c r="AU248" s="141" t="s">
        <v>87</v>
      </c>
      <c r="AY248" s="15" t="s">
        <v>132</v>
      </c>
      <c r="BE248" s="142">
        <f>IF(N248="základní",J248,0)</f>
        <v>0</v>
      </c>
      <c r="BF248" s="142">
        <f>IF(N248="snížená",J248,0)</f>
        <v>0</v>
      </c>
      <c r="BG248" s="142">
        <f>IF(N248="zákl. přenesená",J248,0)</f>
        <v>0</v>
      </c>
      <c r="BH248" s="142">
        <f>IF(N248="sníž. přenesená",J248,0)</f>
        <v>0</v>
      </c>
      <c r="BI248" s="142">
        <f>IF(N248="nulová",J248,0)</f>
        <v>0</v>
      </c>
      <c r="BJ248" s="15" t="s">
        <v>85</v>
      </c>
      <c r="BK248" s="142">
        <f>ROUND(I248*H248,2)</f>
        <v>0</v>
      </c>
      <c r="BL248" s="15" t="s">
        <v>139</v>
      </c>
      <c r="BM248" s="141" t="s">
        <v>481</v>
      </c>
    </row>
    <row r="249" spans="2:65" s="1" customFormat="1" ht="24.2" customHeight="1">
      <c r="B249" s="30"/>
      <c r="C249" s="161" t="s">
        <v>482</v>
      </c>
      <c r="D249" s="161" t="s">
        <v>224</v>
      </c>
      <c r="E249" s="162" t="s">
        <v>483</v>
      </c>
      <c r="F249" s="163" t="s">
        <v>484</v>
      </c>
      <c r="G249" s="164" t="s">
        <v>175</v>
      </c>
      <c r="H249" s="165">
        <v>68</v>
      </c>
      <c r="I249" s="166"/>
      <c r="J249" s="167">
        <f>ROUND(I249*H249,2)</f>
        <v>0</v>
      </c>
      <c r="K249" s="163" t="s">
        <v>138</v>
      </c>
      <c r="L249" s="168"/>
      <c r="M249" s="169" t="s">
        <v>1</v>
      </c>
      <c r="N249" s="170" t="s">
        <v>42</v>
      </c>
      <c r="P249" s="139">
        <f>O249*H249</f>
        <v>0</v>
      </c>
      <c r="Q249" s="139">
        <v>4.8300000000000003E-2</v>
      </c>
      <c r="R249" s="139">
        <f>Q249*H249</f>
        <v>3.2844000000000002</v>
      </c>
      <c r="S249" s="139">
        <v>0</v>
      </c>
      <c r="T249" s="140">
        <f>S249*H249</f>
        <v>0</v>
      </c>
      <c r="AR249" s="141" t="s">
        <v>167</v>
      </c>
      <c r="AT249" s="141" t="s">
        <v>224</v>
      </c>
      <c r="AU249" s="141" t="s">
        <v>87</v>
      </c>
      <c r="AY249" s="15" t="s">
        <v>132</v>
      </c>
      <c r="BE249" s="142">
        <f>IF(N249="základní",J249,0)</f>
        <v>0</v>
      </c>
      <c r="BF249" s="142">
        <f>IF(N249="snížená",J249,0)</f>
        <v>0</v>
      </c>
      <c r="BG249" s="142">
        <f>IF(N249="zákl. přenesená",J249,0)</f>
        <v>0</v>
      </c>
      <c r="BH249" s="142">
        <f>IF(N249="sníž. přenesená",J249,0)</f>
        <v>0</v>
      </c>
      <c r="BI249" s="142">
        <f>IF(N249="nulová",J249,0)</f>
        <v>0</v>
      </c>
      <c r="BJ249" s="15" t="s">
        <v>85</v>
      </c>
      <c r="BK249" s="142">
        <f>ROUND(I249*H249,2)</f>
        <v>0</v>
      </c>
      <c r="BL249" s="15" t="s">
        <v>139</v>
      </c>
      <c r="BM249" s="141" t="s">
        <v>485</v>
      </c>
    </row>
    <row r="250" spans="2:65" s="1" customFormat="1" ht="24.2" customHeight="1">
      <c r="B250" s="30"/>
      <c r="C250" s="161" t="s">
        <v>486</v>
      </c>
      <c r="D250" s="161" t="s">
        <v>224</v>
      </c>
      <c r="E250" s="162" t="s">
        <v>487</v>
      </c>
      <c r="F250" s="163" t="s">
        <v>488</v>
      </c>
      <c r="G250" s="164" t="s">
        <v>175</v>
      </c>
      <c r="H250" s="165">
        <v>27</v>
      </c>
      <c r="I250" s="166"/>
      <c r="J250" s="167">
        <f>ROUND(I250*H250,2)</f>
        <v>0</v>
      </c>
      <c r="K250" s="163" t="s">
        <v>138</v>
      </c>
      <c r="L250" s="168"/>
      <c r="M250" s="169" t="s">
        <v>1</v>
      </c>
      <c r="N250" s="170" t="s">
        <v>42</v>
      </c>
      <c r="P250" s="139">
        <f>O250*H250</f>
        <v>0</v>
      </c>
      <c r="Q250" s="139">
        <v>6.5670000000000006E-2</v>
      </c>
      <c r="R250" s="139">
        <f>Q250*H250</f>
        <v>1.7730900000000003</v>
      </c>
      <c r="S250" s="139">
        <v>0</v>
      </c>
      <c r="T250" s="140">
        <f>S250*H250</f>
        <v>0</v>
      </c>
      <c r="AR250" s="141" t="s">
        <v>167</v>
      </c>
      <c r="AT250" s="141" t="s">
        <v>224</v>
      </c>
      <c r="AU250" s="141" t="s">
        <v>87</v>
      </c>
      <c r="AY250" s="15" t="s">
        <v>132</v>
      </c>
      <c r="BE250" s="142">
        <f>IF(N250="základní",J250,0)</f>
        <v>0</v>
      </c>
      <c r="BF250" s="142">
        <f>IF(N250="snížená",J250,0)</f>
        <v>0</v>
      </c>
      <c r="BG250" s="142">
        <f>IF(N250="zákl. přenesená",J250,0)</f>
        <v>0</v>
      </c>
      <c r="BH250" s="142">
        <f>IF(N250="sníž. přenesená",J250,0)</f>
        <v>0</v>
      </c>
      <c r="BI250" s="142">
        <f>IF(N250="nulová",J250,0)</f>
        <v>0</v>
      </c>
      <c r="BJ250" s="15" t="s">
        <v>85</v>
      </c>
      <c r="BK250" s="142">
        <f>ROUND(I250*H250,2)</f>
        <v>0</v>
      </c>
      <c r="BL250" s="15" t="s">
        <v>139</v>
      </c>
      <c r="BM250" s="141" t="s">
        <v>489</v>
      </c>
    </row>
    <row r="251" spans="2:65" s="12" customFormat="1" ht="11.25">
      <c r="B251" s="147"/>
      <c r="D251" s="143" t="s">
        <v>157</v>
      </c>
      <c r="E251" s="148" t="s">
        <v>1</v>
      </c>
      <c r="F251" s="149" t="s">
        <v>490</v>
      </c>
      <c r="H251" s="150">
        <v>14</v>
      </c>
      <c r="I251" s="151"/>
      <c r="L251" s="147"/>
      <c r="M251" s="152"/>
      <c r="T251" s="153"/>
      <c r="AT251" s="148" t="s">
        <v>157</v>
      </c>
      <c r="AU251" s="148" t="s">
        <v>87</v>
      </c>
      <c r="AV251" s="12" t="s">
        <v>87</v>
      </c>
      <c r="AW251" s="12" t="s">
        <v>34</v>
      </c>
      <c r="AX251" s="12" t="s">
        <v>77</v>
      </c>
      <c r="AY251" s="148" t="s">
        <v>132</v>
      </c>
    </row>
    <row r="252" spans="2:65" s="12" customFormat="1" ht="11.25">
      <c r="B252" s="147"/>
      <c r="D252" s="143" t="s">
        <v>157</v>
      </c>
      <c r="E252" s="148" t="s">
        <v>1</v>
      </c>
      <c r="F252" s="149" t="s">
        <v>491</v>
      </c>
      <c r="H252" s="150">
        <v>13</v>
      </c>
      <c r="I252" s="151"/>
      <c r="L252" s="147"/>
      <c r="M252" s="152"/>
      <c r="T252" s="153"/>
      <c r="AT252" s="148" t="s">
        <v>157</v>
      </c>
      <c r="AU252" s="148" t="s">
        <v>87</v>
      </c>
      <c r="AV252" s="12" t="s">
        <v>87</v>
      </c>
      <c r="AW252" s="12" t="s">
        <v>34</v>
      </c>
      <c r="AX252" s="12" t="s">
        <v>77</v>
      </c>
      <c r="AY252" s="148" t="s">
        <v>132</v>
      </c>
    </row>
    <row r="253" spans="2:65" s="13" customFormat="1" ht="11.25">
      <c r="B253" s="154"/>
      <c r="D253" s="143" t="s">
        <v>157</v>
      </c>
      <c r="E253" s="155" t="s">
        <v>1</v>
      </c>
      <c r="F253" s="156" t="s">
        <v>180</v>
      </c>
      <c r="H253" s="157">
        <v>27</v>
      </c>
      <c r="I253" s="158"/>
      <c r="L253" s="154"/>
      <c r="M253" s="159"/>
      <c r="T253" s="160"/>
      <c r="AT253" s="155" t="s">
        <v>157</v>
      </c>
      <c r="AU253" s="155" t="s">
        <v>87</v>
      </c>
      <c r="AV253" s="13" t="s">
        <v>139</v>
      </c>
      <c r="AW253" s="13" t="s">
        <v>34</v>
      </c>
      <c r="AX253" s="13" t="s">
        <v>85</v>
      </c>
      <c r="AY253" s="155" t="s">
        <v>132</v>
      </c>
    </row>
    <row r="254" spans="2:65" s="1" customFormat="1" ht="24.2" customHeight="1">
      <c r="B254" s="30"/>
      <c r="C254" s="130" t="s">
        <v>492</v>
      </c>
      <c r="D254" s="130" t="s">
        <v>134</v>
      </c>
      <c r="E254" s="131" t="s">
        <v>493</v>
      </c>
      <c r="F254" s="132" t="s">
        <v>494</v>
      </c>
      <c r="G254" s="133" t="s">
        <v>175</v>
      </c>
      <c r="H254" s="134">
        <v>260</v>
      </c>
      <c r="I254" s="135"/>
      <c r="J254" s="136">
        <f>ROUND(I254*H254,2)</f>
        <v>0</v>
      </c>
      <c r="K254" s="132" t="s">
        <v>138</v>
      </c>
      <c r="L254" s="30"/>
      <c r="M254" s="137" t="s">
        <v>1</v>
      </c>
      <c r="N254" s="138" t="s">
        <v>42</v>
      </c>
      <c r="P254" s="139">
        <f>O254*H254</f>
        <v>0</v>
      </c>
      <c r="Q254" s="139">
        <v>8.5762500000000005E-2</v>
      </c>
      <c r="R254" s="139">
        <f>Q254*H254</f>
        <v>22.298250000000003</v>
      </c>
      <c r="S254" s="139">
        <v>0</v>
      </c>
      <c r="T254" s="140">
        <f>S254*H254</f>
        <v>0</v>
      </c>
      <c r="AR254" s="141" t="s">
        <v>139</v>
      </c>
      <c r="AT254" s="141" t="s">
        <v>134</v>
      </c>
      <c r="AU254" s="141" t="s">
        <v>87</v>
      </c>
      <c r="AY254" s="15" t="s">
        <v>132</v>
      </c>
      <c r="BE254" s="142">
        <f>IF(N254="základní",J254,0)</f>
        <v>0</v>
      </c>
      <c r="BF254" s="142">
        <f>IF(N254="snížená",J254,0)</f>
        <v>0</v>
      </c>
      <c r="BG254" s="142">
        <f>IF(N254="zákl. přenesená",J254,0)</f>
        <v>0</v>
      </c>
      <c r="BH254" s="142">
        <f>IF(N254="sníž. přenesená",J254,0)</f>
        <v>0</v>
      </c>
      <c r="BI254" s="142">
        <f>IF(N254="nulová",J254,0)</f>
        <v>0</v>
      </c>
      <c r="BJ254" s="15" t="s">
        <v>85</v>
      </c>
      <c r="BK254" s="142">
        <f>ROUND(I254*H254,2)</f>
        <v>0</v>
      </c>
      <c r="BL254" s="15" t="s">
        <v>139</v>
      </c>
      <c r="BM254" s="141" t="s">
        <v>495</v>
      </c>
    </row>
    <row r="255" spans="2:65" s="1" customFormat="1" ht="16.5" customHeight="1">
      <c r="B255" s="30"/>
      <c r="C255" s="161" t="s">
        <v>496</v>
      </c>
      <c r="D255" s="161" t="s">
        <v>224</v>
      </c>
      <c r="E255" s="162" t="s">
        <v>497</v>
      </c>
      <c r="F255" s="163" t="s">
        <v>498</v>
      </c>
      <c r="G255" s="164" t="s">
        <v>175</v>
      </c>
      <c r="H255" s="165">
        <v>265.2</v>
      </c>
      <c r="I255" s="166"/>
      <c r="J255" s="167">
        <f>ROUND(I255*H255,2)</f>
        <v>0</v>
      </c>
      <c r="K255" s="163" t="s">
        <v>138</v>
      </c>
      <c r="L255" s="168"/>
      <c r="M255" s="169" t="s">
        <v>1</v>
      </c>
      <c r="N255" s="170" t="s">
        <v>42</v>
      </c>
      <c r="P255" s="139">
        <f>O255*H255</f>
        <v>0</v>
      </c>
      <c r="Q255" s="139">
        <v>4.5999999999999999E-2</v>
      </c>
      <c r="R255" s="139">
        <f>Q255*H255</f>
        <v>12.199199999999999</v>
      </c>
      <c r="S255" s="139">
        <v>0</v>
      </c>
      <c r="T255" s="140">
        <f>S255*H255</f>
        <v>0</v>
      </c>
      <c r="AR255" s="141" t="s">
        <v>167</v>
      </c>
      <c r="AT255" s="141" t="s">
        <v>224</v>
      </c>
      <c r="AU255" s="141" t="s">
        <v>87</v>
      </c>
      <c r="AY255" s="15" t="s">
        <v>132</v>
      </c>
      <c r="BE255" s="142">
        <f>IF(N255="základní",J255,0)</f>
        <v>0</v>
      </c>
      <c r="BF255" s="142">
        <f>IF(N255="snížená",J255,0)</f>
        <v>0</v>
      </c>
      <c r="BG255" s="142">
        <f>IF(N255="zákl. přenesená",J255,0)</f>
        <v>0</v>
      </c>
      <c r="BH255" s="142">
        <f>IF(N255="sníž. přenesená",J255,0)</f>
        <v>0</v>
      </c>
      <c r="BI255" s="142">
        <f>IF(N255="nulová",J255,0)</f>
        <v>0</v>
      </c>
      <c r="BJ255" s="15" t="s">
        <v>85</v>
      </c>
      <c r="BK255" s="142">
        <f>ROUND(I255*H255,2)</f>
        <v>0</v>
      </c>
      <c r="BL255" s="15" t="s">
        <v>139</v>
      </c>
      <c r="BM255" s="141" t="s">
        <v>499</v>
      </c>
    </row>
    <row r="256" spans="2:65" s="12" customFormat="1" ht="11.25">
      <c r="B256" s="147"/>
      <c r="D256" s="143" t="s">
        <v>157</v>
      </c>
      <c r="F256" s="149" t="s">
        <v>500</v>
      </c>
      <c r="H256" s="150">
        <v>265.2</v>
      </c>
      <c r="I256" s="151"/>
      <c r="L256" s="147"/>
      <c r="M256" s="152"/>
      <c r="T256" s="153"/>
      <c r="AT256" s="148" t="s">
        <v>157</v>
      </c>
      <c r="AU256" s="148" t="s">
        <v>87</v>
      </c>
      <c r="AV256" s="12" t="s">
        <v>87</v>
      </c>
      <c r="AW256" s="12" t="s">
        <v>4</v>
      </c>
      <c r="AX256" s="12" t="s">
        <v>85</v>
      </c>
      <c r="AY256" s="148" t="s">
        <v>132</v>
      </c>
    </row>
    <row r="257" spans="2:65" s="1" customFormat="1" ht="24.2" customHeight="1">
      <c r="B257" s="30"/>
      <c r="C257" s="130" t="s">
        <v>501</v>
      </c>
      <c r="D257" s="130" t="s">
        <v>134</v>
      </c>
      <c r="E257" s="131" t="s">
        <v>502</v>
      </c>
      <c r="F257" s="132" t="s">
        <v>503</v>
      </c>
      <c r="G257" s="133" t="s">
        <v>175</v>
      </c>
      <c r="H257" s="134">
        <v>7</v>
      </c>
      <c r="I257" s="135"/>
      <c r="J257" s="136">
        <f>ROUND(I257*H257,2)</f>
        <v>0</v>
      </c>
      <c r="K257" s="132" t="s">
        <v>138</v>
      </c>
      <c r="L257" s="30"/>
      <c r="M257" s="137" t="s">
        <v>1</v>
      </c>
      <c r="N257" s="138" t="s">
        <v>42</v>
      </c>
      <c r="P257" s="139">
        <f>O257*H257</f>
        <v>0</v>
      </c>
      <c r="Q257" s="139">
        <v>0.21950471999999999</v>
      </c>
      <c r="R257" s="139">
        <f>Q257*H257</f>
        <v>1.5365330399999999</v>
      </c>
      <c r="S257" s="139">
        <v>0</v>
      </c>
      <c r="T257" s="140">
        <f>S257*H257</f>
        <v>0</v>
      </c>
      <c r="AR257" s="141" t="s">
        <v>139</v>
      </c>
      <c r="AT257" s="141" t="s">
        <v>134</v>
      </c>
      <c r="AU257" s="141" t="s">
        <v>87</v>
      </c>
      <c r="AY257" s="15" t="s">
        <v>132</v>
      </c>
      <c r="BE257" s="142">
        <f>IF(N257="základní",J257,0)</f>
        <v>0</v>
      </c>
      <c r="BF257" s="142">
        <f>IF(N257="snížená",J257,0)</f>
        <v>0</v>
      </c>
      <c r="BG257" s="142">
        <f>IF(N257="zákl. přenesená",J257,0)</f>
        <v>0</v>
      </c>
      <c r="BH257" s="142">
        <f>IF(N257="sníž. přenesená",J257,0)</f>
        <v>0</v>
      </c>
      <c r="BI257" s="142">
        <f>IF(N257="nulová",J257,0)</f>
        <v>0</v>
      </c>
      <c r="BJ257" s="15" t="s">
        <v>85</v>
      </c>
      <c r="BK257" s="142">
        <f>ROUND(I257*H257,2)</f>
        <v>0</v>
      </c>
      <c r="BL257" s="15" t="s">
        <v>139</v>
      </c>
      <c r="BM257" s="141" t="s">
        <v>504</v>
      </c>
    </row>
    <row r="258" spans="2:65" s="1" customFormat="1" ht="24.2" customHeight="1">
      <c r="B258" s="30"/>
      <c r="C258" s="161" t="s">
        <v>505</v>
      </c>
      <c r="D258" s="161" t="s">
        <v>224</v>
      </c>
      <c r="E258" s="162" t="s">
        <v>506</v>
      </c>
      <c r="F258" s="163" t="s">
        <v>507</v>
      </c>
      <c r="G258" s="164" t="s">
        <v>175</v>
      </c>
      <c r="H258" s="165">
        <v>7.14</v>
      </c>
      <c r="I258" s="166"/>
      <c r="J258" s="167">
        <f>ROUND(I258*H258,2)</f>
        <v>0</v>
      </c>
      <c r="K258" s="163" t="s">
        <v>138</v>
      </c>
      <c r="L258" s="168"/>
      <c r="M258" s="169" t="s">
        <v>1</v>
      </c>
      <c r="N258" s="170" t="s">
        <v>42</v>
      </c>
      <c r="P258" s="139">
        <f>O258*H258</f>
        <v>0</v>
      </c>
      <c r="Q258" s="139">
        <v>0.11167000000000001</v>
      </c>
      <c r="R258" s="139">
        <f>Q258*H258</f>
        <v>0.79732380000000003</v>
      </c>
      <c r="S258" s="139">
        <v>0</v>
      </c>
      <c r="T258" s="140">
        <f>S258*H258</f>
        <v>0</v>
      </c>
      <c r="AR258" s="141" t="s">
        <v>167</v>
      </c>
      <c r="AT258" s="141" t="s">
        <v>224</v>
      </c>
      <c r="AU258" s="141" t="s">
        <v>87</v>
      </c>
      <c r="AY258" s="15" t="s">
        <v>132</v>
      </c>
      <c r="BE258" s="142">
        <f>IF(N258="základní",J258,0)</f>
        <v>0</v>
      </c>
      <c r="BF258" s="142">
        <f>IF(N258="snížená",J258,0)</f>
        <v>0</v>
      </c>
      <c r="BG258" s="142">
        <f>IF(N258="zákl. přenesená",J258,0)</f>
        <v>0</v>
      </c>
      <c r="BH258" s="142">
        <f>IF(N258="sníž. přenesená",J258,0)</f>
        <v>0</v>
      </c>
      <c r="BI258" s="142">
        <f>IF(N258="nulová",J258,0)</f>
        <v>0</v>
      </c>
      <c r="BJ258" s="15" t="s">
        <v>85</v>
      </c>
      <c r="BK258" s="142">
        <f>ROUND(I258*H258,2)</f>
        <v>0</v>
      </c>
      <c r="BL258" s="15" t="s">
        <v>139</v>
      </c>
      <c r="BM258" s="141" t="s">
        <v>508</v>
      </c>
    </row>
    <row r="259" spans="2:65" s="12" customFormat="1" ht="11.25">
      <c r="B259" s="147"/>
      <c r="D259" s="143" t="s">
        <v>157</v>
      </c>
      <c r="F259" s="149" t="s">
        <v>509</v>
      </c>
      <c r="H259" s="150">
        <v>7.14</v>
      </c>
      <c r="I259" s="151"/>
      <c r="L259" s="147"/>
      <c r="M259" s="152"/>
      <c r="T259" s="153"/>
      <c r="AT259" s="148" t="s">
        <v>157</v>
      </c>
      <c r="AU259" s="148" t="s">
        <v>87</v>
      </c>
      <c r="AV259" s="12" t="s">
        <v>87</v>
      </c>
      <c r="AW259" s="12" t="s">
        <v>4</v>
      </c>
      <c r="AX259" s="12" t="s">
        <v>85</v>
      </c>
      <c r="AY259" s="148" t="s">
        <v>132</v>
      </c>
    </row>
    <row r="260" spans="2:65" s="1" customFormat="1" ht="24.2" customHeight="1">
      <c r="B260" s="30"/>
      <c r="C260" s="161" t="s">
        <v>510</v>
      </c>
      <c r="D260" s="161" t="s">
        <v>224</v>
      </c>
      <c r="E260" s="162" t="s">
        <v>511</v>
      </c>
      <c r="F260" s="163" t="s">
        <v>512</v>
      </c>
      <c r="G260" s="164" t="s">
        <v>175</v>
      </c>
      <c r="H260" s="165">
        <v>2.448</v>
      </c>
      <c r="I260" s="166"/>
      <c r="J260" s="167">
        <f>ROUND(I260*H260,2)</f>
        <v>0</v>
      </c>
      <c r="K260" s="163" t="s">
        <v>138</v>
      </c>
      <c r="L260" s="168"/>
      <c r="M260" s="169" t="s">
        <v>1</v>
      </c>
      <c r="N260" s="170" t="s">
        <v>42</v>
      </c>
      <c r="P260" s="139">
        <f>O260*H260</f>
        <v>0</v>
      </c>
      <c r="Q260" s="139">
        <v>0.105</v>
      </c>
      <c r="R260" s="139">
        <f>Q260*H260</f>
        <v>0.25703999999999999</v>
      </c>
      <c r="S260" s="139">
        <v>0</v>
      </c>
      <c r="T260" s="140">
        <f>S260*H260</f>
        <v>0</v>
      </c>
      <c r="AR260" s="141" t="s">
        <v>167</v>
      </c>
      <c r="AT260" s="141" t="s">
        <v>224</v>
      </c>
      <c r="AU260" s="141" t="s">
        <v>87</v>
      </c>
      <c r="AY260" s="15" t="s">
        <v>132</v>
      </c>
      <c r="BE260" s="142">
        <f>IF(N260="základní",J260,0)</f>
        <v>0</v>
      </c>
      <c r="BF260" s="142">
        <f>IF(N260="snížená",J260,0)</f>
        <v>0</v>
      </c>
      <c r="BG260" s="142">
        <f>IF(N260="zákl. přenesená",J260,0)</f>
        <v>0</v>
      </c>
      <c r="BH260" s="142">
        <f>IF(N260="sníž. přenesená",J260,0)</f>
        <v>0</v>
      </c>
      <c r="BI260" s="142">
        <f>IF(N260="nulová",J260,0)</f>
        <v>0</v>
      </c>
      <c r="BJ260" s="15" t="s">
        <v>85</v>
      </c>
      <c r="BK260" s="142">
        <f>ROUND(I260*H260,2)</f>
        <v>0</v>
      </c>
      <c r="BL260" s="15" t="s">
        <v>139</v>
      </c>
      <c r="BM260" s="141" t="s">
        <v>513</v>
      </c>
    </row>
    <row r="261" spans="2:65" s="12" customFormat="1" ht="11.25">
      <c r="B261" s="147"/>
      <c r="D261" s="143" t="s">
        <v>157</v>
      </c>
      <c r="F261" s="149" t="s">
        <v>514</v>
      </c>
      <c r="H261" s="150">
        <v>2.448</v>
      </c>
      <c r="I261" s="151"/>
      <c r="L261" s="147"/>
      <c r="M261" s="152"/>
      <c r="T261" s="153"/>
      <c r="AT261" s="148" t="s">
        <v>157</v>
      </c>
      <c r="AU261" s="148" t="s">
        <v>87</v>
      </c>
      <c r="AV261" s="12" t="s">
        <v>87</v>
      </c>
      <c r="AW261" s="12" t="s">
        <v>4</v>
      </c>
      <c r="AX261" s="12" t="s">
        <v>85</v>
      </c>
      <c r="AY261" s="148" t="s">
        <v>132</v>
      </c>
    </row>
    <row r="262" spans="2:65" s="1" customFormat="1" ht="33" customHeight="1">
      <c r="B262" s="30"/>
      <c r="C262" s="130" t="s">
        <v>515</v>
      </c>
      <c r="D262" s="130" t="s">
        <v>134</v>
      </c>
      <c r="E262" s="131" t="s">
        <v>516</v>
      </c>
      <c r="F262" s="132" t="s">
        <v>517</v>
      </c>
      <c r="G262" s="133" t="s">
        <v>175</v>
      </c>
      <c r="H262" s="134">
        <v>235</v>
      </c>
      <c r="I262" s="135"/>
      <c r="J262" s="136">
        <f>ROUND(I262*H262,2)</f>
        <v>0</v>
      </c>
      <c r="K262" s="132" t="s">
        <v>138</v>
      </c>
      <c r="L262" s="30"/>
      <c r="M262" s="137" t="s">
        <v>1</v>
      </c>
      <c r="N262" s="138" t="s">
        <v>42</v>
      </c>
      <c r="P262" s="139">
        <f>O262*H262</f>
        <v>0</v>
      </c>
      <c r="Q262" s="139">
        <v>0.14041960000000001</v>
      </c>
      <c r="R262" s="139">
        <f>Q262*H262</f>
        <v>32.998606000000002</v>
      </c>
      <c r="S262" s="139">
        <v>0</v>
      </c>
      <c r="T262" s="140">
        <f>S262*H262</f>
        <v>0</v>
      </c>
      <c r="AR262" s="141" t="s">
        <v>139</v>
      </c>
      <c r="AT262" s="141" t="s">
        <v>134</v>
      </c>
      <c r="AU262" s="141" t="s">
        <v>87</v>
      </c>
      <c r="AY262" s="15" t="s">
        <v>132</v>
      </c>
      <c r="BE262" s="142">
        <f>IF(N262="základní",J262,0)</f>
        <v>0</v>
      </c>
      <c r="BF262" s="142">
        <f>IF(N262="snížená",J262,0)</f>
        <v>0</v>
      </c>
      <c r="BG262" s="142">
        <f>IF(N262="zákl. přenesená",J262,0)</f>
        <v>0</v>
      </c>
      <c r="BH262" s="142">
        <f>IF(N262="sníž. přenesená",J262,0)</f>
        <v>0</v>
      </c>
      <c r="BI262" s="142">
        <f>IF(N262="nulová",J262,0)</f>
        <v>0</v>
      </c>
      <c r="BJ262" s="15" t="s">
        <v>85</v>
      </c>
      <c r="BK262" s="142">
        <f>ROUND(I262*H262,2)</f>
        <v>0</v>
      </c>
      <c r="BL262" s="15" t="s">
        <v>139</v>
      </c>
      <c r="BM262" s="141" t="s">
        <v>518</v>
      </c>
    </row>
    <row r="263" spans="2:65" s="1" customFormat="1" ht="16.5" customHeight="1">
      <c r="B263" s="30"/>
      <c r="C263" s="161" t="s">
        <v>519</v>
      </c>
      <c r="D263" s="161" t="s">
        <v>224</v>
      </c>
      <c r="E263" s="162" t="s">
        <v>520</v>
      </c>
      <c r="F263" s="163" t="s">
        <v>521</v>
      </c>
      <c r="G263" s="164" t="s">
        <v>175</v>
      </c>
      <c r="H263" s="165">
        <v>205</v>
      </c>
      <c r="I263" s="166"/>
      <c r="J263" s="167">
        <f>ROUND(I263*H263,2)</f>
        <v>0</v>
      </c>
      <c r="K263" s="163" t="s">
        <v>138</v>
      </c>
      <c r="L263" s="168"/>
      <c r="M263" s="169" t="s">
        <v>1</v>
      </c>
      <c r="N263" s="170" t="s">
        <v>42</v>
      </c>
      <c r="P263" s="139">
        <f>O263*H263</f>
        <v>0</v>
      </c>
      <c r="Q263" s="139">
        <v>4.4999999999999998E-2</v>
      </c>
      <c r="R263" s="139">
        <f>Q263*H263</f>
        <v>9.2249999999999996</v>
      </c>
      <c r="S263" s="139">
        <v>0</v>
      </c>
      <c r="T263" s="140">
        <f>S263*H263</f>
        <v>0</v>
      </c>
      <c r="AR263" s="141" t="s">
        <v>167</v>
      </c>
      <c r="AT263" s="141" t="s">
        <v>224</v>
      </c>
      <c r="AU263" s="141" t="s">
        <v>87</v>
      </c>
      <c r="AY263" s="15" t="s">
        <v>132</v>
      </c>
      <c r="BE263" s="142">
        <f>IF(N263="základní",J263,0)</f>
        <v>0</v>
      </c>
      <c r="BF263" s="142">
        <f>IF(N263="snížená",J263,0)</f>
        <v>0</v>
      </c>
      <c r="BG263" s="142">
        <f>IF(N263="zákl. přenesená",J263,0)</f>
        <v>0</v>
      </c>
      <c r="BH263" s="142">
        <f>IF(N263="sníž. přenesená",J263,0)</f>
        <v>0</v>
      </c>
      <c r="BI263" s="142">
        <f>IF(N263="nulová",J263,0)</f>
        <v>0</v>
      </c>
      <c r="BJ263" s="15" t="s">
        <v>85</v>
      </c>
      <c r="BK263" s="142">
        <f>ROUND(I263*H263,2)</f>
        <v>0</v>
      </c>
      <c r="BL263" s="15" t="s">
        <v>139</v>
      </c>
      <c r="BM263" s="141" t="s">
        <v>522</v>
      </c>
    </row>
    <row r="264" spans="2:65" s="1" customFormat="1" ht="21.75" customHeight="1">
      <c r="B264" s="30"/>
      <c r="C264" s="161" t="s">
        <v>523</v>
      </c>
      <c r="D264" s="161" t="s">
        <v>224</v>
      </c>
      <c r="E264" s="162" t="s">
        <v>524</v>
      </c>
      <c r="F264" s="163" t="s">
        <v>525</v>
      </c>
      <c r="G264" s="164" t="s">
        <v>175</v>
      </c>
      <c r="H264" s="165">
        <v>10</v>
      </c>
      <c r="I264" s="166"/>
      <c r="J264" s="167">
        <f>ROUND(I264*H264,2)</f>
        <v>0</v>
      </c>
      <c r="K264" s="163" t="s">
        <v>138</v>
      </c>
      <c r="L264" s="168"/>
      <c r="M264" s="169" t="s">
        <v>1</v>
      </c>
      <c r="N264" s="170" t="s">
        <v>42</v>
      </c>
      <c r="P264" s="139">
        <f>O264*H264</f>
        <v>0</v>
      </c>
      <c r="Q264" s="139">
        <v>4.8000000000000001E-2</v>
      </c>
      <c r="R264" s="139">
        <f>Q264*H264</f>
        <v>0.48</v>
      </c>
      <c r="S264" s="139">
        <v>0</v>
      </c>
      <c r="T264" s="140">
        <f>S264*H264</f>
        <v>0</v>
      </c>
      <c r="AR264" s="141" t="s">
        <v>167</v>
      </c>
      <c r="AT264" s="141" t="s">
        <v>224</v>
      </c>
      <c r="AU264" s="141" t="s">
        <v>87</v>
      </c>
      <c r="AY264" s="15" t="s">
        <v>132</v>
      </c>
      <c r="BE264" s="142">
        <f>IF(N264="základní",J264,0)</f>
        <v>0</v>
      </c>
      <c r="BF264" s="142">
        <f>IF(N264="snížená",J264,0)</f>
        <v>0</v>
      </c>
      <c r="BG264" s="142">
        <f>IF(N264="zákl. přenesená",J264,0)</f>
        <v>0</v>
      </c>
      <c r="BH264" s="142">
        <f>IF(N264="sníž. přenesená",J264,0)</f>
        <v>0</v>
      </c>
      <c r="BI264" s="142">
        <f>IF(N264="nulová",J264,0)</f>
        <v>0</v>
      </c>
      <c r="BJ264" s="15" t="s">
        <v>85</v>
      </c>
      <c r="BK264" s="142">
        <f>ROUND(I264*H264,2)</f>
        <v>0</v>
      </c>
      <c r="BL264" s="15" t="s">
        <v>139</v>
      </c>
      <c r="BM264" s="141" t="s">
        <v>526</v>
      </c>
    </row>
    <row r="265" spans="2:65" s="1" customFormat="1" ht="24.2" customHeight="1">
      <c r="B265" s="30"/>
      <c r="C265" s="161" t="s">
        <v>527</v>
      </c>
      <c r="D265" s="161" t="s">
        <v>224</v>
      </c>
      <c r="E265" s="162" t="s">
        <v>528</v>
      </c>
      <c r="F265" s="163" t="s">
        <v>529</v>
      </c>
      <c r="G265" s="164" t="s">
        <v>175</v>
      </c>
      <c r="H265" s="165">
        <v>20</v>
      </c>
      <c r="I265" s="166"/>
      <c r="J265" s="167">
        <f>ROUND(I265*H265,2)</f>
        <v>0</v>
      </c>
      <c r="K265" s="163" t="s">
        <v>138</v>
      </c>
      <c r="L265" s="168"/>
      <c r="M265" s="169" t="s">
        <v>1</v>
      </c>
      <c r="N265" s="170" t="s">
        <v>42</v>
      </c>
      <c r="P265" s="139">
        <f>O265*H265</f>
        <v>0</v>
      </c>
      <c r="Q265" s="139">
        <v>5.0599999999999999E-2</v>
      </c>
      <c r="R265" s="139">
        <f>Q265*H265</f>
        <v>1.012</v>
      </c>
      <c r="S265" s="139">
        <v>0</v>
      </c>
      <c r="T265" s="140">
        <f>S265*H265</f>
        <v>0</v>
      </c>
      <c r="AR265" s="141" t="s">
        <v>167</v>
      </c>
      <c r="AT265" s="141" t="s">
        <v>224</v>
      </c>
      <c r="AU265" s="141" t="s">
        <v>87</v>
      </c>
      <c r="AY265" s="15" t="s">
        <v>132</v>
      </c>
      <c r="BE265" s="142">
        <f>IF(N265="základní",J265,0)</f>
        <v>0</v>
      </c>
      <c r="BF265" s="142">
        <f>IF(N265="snížená",J265,0)</f>
        <v>0</v>
      </c>
      <c r="BG265" s="142">
        <f>IF(N265="zákl. přenesená",J265,0)</f>
        <v>0</v>
      </c>
      <c r="BH265" s="142">
        <f>IF(N265="sníž. přenesená",J265,0)</f>
        <v>0</v>
      </c>
      <c r="BI265" s="142">
        <f>IF(N265="nulová",J265,0)</f>
        <v>0</v>
      </c>
      <c r="BJ265" s="15" t="s">
        <v>85</v>
      </c>
      <c r="BK265" s="142">
        <f>ROUND(I265*H265,2)</f>
        <v>0</v>
      </c>
      <c r="BL265" s="15" t="s">
        <v>139</v>
      </c>
      <c r="BM265" s="141" t="s">
        <v>530</v>
      </c>
    </row>
    <row r="266" spans="2:65" s="12" customFormat="1" ht="11.25">
      <c r="B266" s="147"/>
      <c r="D266" s="143" t="s">
        <v>157</v>
      </c>
      <c r="E266" s="148" t="s">
        <v>1</v>
      </c>
      <c r="F266" s="149" t="s">
        <v>531</v>
      </c>
      <c r="H266" s="150">
        <v>18</v>
      </c>
      <c r="I266" s="151"/>
      <c r="L266" s="147"/>
      <c r="M266" s="152"/>
      <c r="T266" s="153"/>
      <c r="AT266" s="148" t="s">
        <v>157</v>
      </c>
      <c r="AU266" s="148" t="s">
        <v>87</v>
      </c>
      <c r="AV266" s="12" t="s">
        <v>87</v>
      </c>
      <c r="AW266" s="12" t="s">
        <v>34</v>
      </c>
      <c r="AX266" s="12" t="s">
        <v>77</v>
      </c>
      <c r="AY266" s="148" t="s">
        <v>132</v>
      </c>
    </row>
    <row r="267" spans="2:65" s="12" customFormat="1" ht="11.25">
      <c r="B267" s="147"/>
      <c r="D267" s="143" t="s">
        <v>157</v>
      </c>
      <c r="E267" s="148" t="s">
        <v>1</v>
      </c>
      <c r="F267" s="149" t="s">
        <v>532</v>
      </c>
      <c r="H267" s="150">
        <v>2</v>
      </c>
      <c r="I267" s="151"/>
      <c r="L267" s="147"/>
      <c r="M267" s="152"/>
      <c r="T267" s="153"/>
      <c r="AT267" s="148" t="s">
        <v>157</v>
      </c>
      <c r="AU267" s="148" t="s">
        <v>87</v>
      </c>
      <c r="AV267" s="12" t="s">
        <v>87</v>
      </c>
      <c r="AW267" s="12" t="s">
        <v>34</v>
      </c>
      <c r="AX267" s="12" t="s">
        <v>77</v>
      </c>
      <c r="AY267" s="148" t="s">
        <v>132</v>
      </c>
    </row>
    <row r="268" spans="2:65" s="13" customFormat="1" ht="11.25">
      <c r="B268" s="154"/>
      <c r="D268" s="143" t="s">
        <v>157</v>
      </c>
      <c r="E268" s="155" t="s">
        <v>1</v>
      </c>
      <c r="F268" s="156" t="s">
        <v>180</v>
      </c>
      <c r="H268" s="157">
        <v>20</v>
      </c>
      <c r="I268" s="158"/>
      <c r="L268" s="154"/>
      <c r="M268" s="159"/>
      <c r="T268" s="160"/>
      <c r="AT268" s="155" t="s">
        <v>157</v>
      </c>
      <c r="AU268" s="155" t="s">
        <v>87</v>
      </c>
      <c r="AV268" s="13" t="s">
        <v>139</v>
      </c>
      <c r="AW268" s="13" t="s">
        <v>34</v>
      </c>
      <c r="AX268" s="13" t="s">
        <v>85</v>
      </c>
      <c r="AY268" s="155" t="s">
        <v>132</v>
      </c>
    </row>
    <row r="269" spans="2:65" s="1" customFormat="1" ht="24.2" customHeight="1">
      <c r="B269" s="30"/>
      <c r="C269" s="130" t="s">
        <v>533</v>
      </c>
      <c r="D269" s="130" t="s">
        <v>134</v>
      </c>
      <c r="E269" s="131" t="s">
        <v>534</v>
      </c>
      <c r="F269" s="132" t="s">
        <v>535</v>
      </c>
      <c r="G269" s="133" t="s">
        <v>175</v>
      </c>
      <c r="H269" s="134">
        <v>12</v>
      </c>
      <c r="I269" s="135"/>
      <c r="J269" s="136">
        <f>ROUND(I269*H269,2)</f>
        <v>0</v>
      </c>
      <c r="K269" s="132" t="s">
        <v>138</v>
      </c>
      <c r="L269" s="30"/>
      <c r="M269" s="137" t="s">
        <v>1</v>
      </c>
      <c r="N269" s="138" t="s">
        <v>42</v>
      </c>
      <c r="P269" s="139">
        <f>O269*H269</f>
        <v>0</v>
      </c>
      <c r="Q269" s="139">
        <v>1.6449999999999999E-6</v>
      </c>
      <c r="R269" s="139">
        <f>Q269*H269</f>
        <v>1.9739999999999997E-5</v>
      </c>
      <c r="S269" s="139">
        <v>0</v>
      </c>
      <c r="T269" s="140">
        <f>S269*H269</f>
        <v>0</v>
      </c>
      <c r="AR269" s="141" t="s">
        <v>139</v>
      </c>
      <c r="AT269" s="141" t="s">
        <v>134</v>
      </c>
      <c r="AU269" s="141" t="s">
        <v>87</v>
      </c>
      <c r="AY269" s="15" t="s">
        <v>132</v>
      </c>
      <c r="BE269" s="142">
        <f>IF(N269="základní",J269,0)</f>
        <v>0</v>
      </c>
      <c r="BF269" s="142">
        <f>IF(N269="snížená",J269,0)</f>
        <v>0</v>
      </c>
      <c r="BG269" s="142">
        <f>IF(N269="zákl. přenesená",J269,0)</f>
        <v>0</v>
      </c>
      <c r="BH269" s="142">
        <f>IF(N269="sníž. přenesená",J269,0)</f>
        <v>0</v>
      </c>
      <c r="BI269" s="142">
        <f>IF(N269="nulová",J269,0)</f>
        <v>0</v>
      </c>
      <c r="BJ269" s="15" t="s">
        <v>85</v>
      </c>
      <c r="BK269" s="142">
        <f>ROUND(I269*H269,2)</f>
        <v>0</v>
      </c>
      <c r="BL269" s="15" t="s">
        <v>139</v>
      </c>
      <c r="BM269" s="141" t="s">
        <v>536</v>
      </c>
    </row>
    <row r="270" spans="2:65" s="1" customFormat="1" ht="24.2" customHeight="1">
      <c r="B270" s="30"/>
      <c r="C270" s="130" t="s">
        <v>537</v>
      </c>
      <c r="D270" s="130" t="s">
        <v>134</v>
      </c>
      <c r="E270" s="131" t="s">
        <v>538</v>
      </c>
      <c r="F270" s="132" t="s">
        <v>539</v>
      </c>
      <c r="G270" s="133" t="s">
        <v>175</v>
      </c>
      <c r="H270" s="134">
        <v>300</v>
      </c>
      <c r="I270" s="135"/>
      <c r="J270" s="136">
        <f>ROUND(I270*H270,2)</f>
        <v>0</v>
      </c>
      <c r="K270" s="132" t="s">
        <v>138</v>
      </c>
      <c r="L270" s="30"/>
      <c r="M270" s="137" t="s">
        <v>1</v>
      </c>
      <c r="N270" s="138" t="s">
        <v>42</v>
      </c>
      <c r="P270" s="139">
        <f>O270*H270</f>
        <v>0</v>
      </c>
      <c r="Q270" s="139">
        <v>1.995E-6</v>
      </c>
      <c r="R270" s="139">
        <f>Q270*H270</f>
        <v>5.9849999999999997E-4</v>
      </c>
      <c r="S270" s="139">
        <v>0</v>
      </c>
      <c r="T270" s="140">
        <f>S270*H270</f>
        <v>0</v>
      </c>
      <c r="AR270" s="141" t="s">
        <v>139</v>
      </c>
      <c r="AT270" s="141" t="s">
        <v>134</v>
      </c>
      <c r="AU270" s="141" t="s">
        <v>87</v>
      </c>
      <c r="AY270" s="15" t="s">
        <v>132</v>
      </c>
      <c r="BE270" s="142">
        <f>IF(N270="základní",J270,0)</f>
        <v>0</v>
      </c>
      <c r="BF270" s="142">
        <f>IF(N270="snížená",J270,0)</f>
        <v>0</v>
      </c>
      <c r="BG270" s="142">
        <f>IF(N270="zákl. přenesená",J270,0)</f>
        <v>0</v>
      </c>
      <c r="BH270" s="142">
        <f>IF(N270="sníž. přenesená",J270,0)</f>
        <v>0</v>
      </c>
      <c r="BI270" s="142">
        <f>IF(N270="nulová",J270,0)</f>
        <v>0</v>
      </c>
      <c r="BJ270" s="15" t="s">
        <v>85</v>
      </c>
      <c r="BK270" s="142">
        <f>ROUND(I270*H270,2)</f>
        <v>0</v>
      </c>
      <c r="BL270" s="15" t="s">
        <v>139</v>
      </c>
      <c r="BM270" s="141" t="s">
        <v>540</v>
      </c>
    </row>
    <row r="271" spans="2:65" s="1" customFormat="1" ht="33" customHeight="1">
      <c r="B271" s="30"/>
      <c r="C271" s="130" t="s">
        <v>541</v>
      </c>
      <c r="D271" s="130" t="s">
        <v>134</v>
      </c>
      <c r="E271" s="131" t="s">
        <v>542</v>
      </c>
      <c r="F271" s="132" t="s">
        <v>543</v>
      </c>
      <c r="G271" s="133" t="s">
        <v>175</v>
      </c>
      <c r="H271" s="134">
        <v>62</v>
      </c>
      <c r="I271" s="135"/>
      <c r="J271" s="136">
        <f>ROUND(I271*H271,2)</f>
        <v>0</v>
      </c>
      <c r="K271" s="132" t="s">
        <v>138</v>
      </c>
      <c r="L271" s="30"/>
      <c r="M271" s="137" t="s">
        <v>1</v>
      </c>
      <c r="N271" s="138" t="s">
        <v>42</v>
      </c>
      <c r="P271" s="139">
        <f>O271*H271</f>
        <v>0</v>
      </c>
      <c r="Q271" s="139">
        <v>0</v>
      </c>
      <c r="R271" s="139">
        <f>Q271*H271</f>
        <v>0</v>
      </c>
      <c r="S271" s="139">
        <v>0</v>
      </c>
      <c r="T271" s="140">
        <f>S271*H271</f>
        <v>0</v>
      </c>
      <c r="AR271" s="141" t="s">
        <v>139</v>
      </c>
      <c r="AT271" s="141" t="s">
        <v>134</v>
      </c>
      <c r="AU271" s="141" t="s">
        <v>87</v>
      </c>
      <c r="AY271" s="15" t="s">
        <v>132</v>
      </c>
      <c r="BE271" s="142">
        <f>IF(N271="základní",J271,0)</f>
        <v>0</v>
      </c>
      <c r="BF271" s="142">
        <f>IF(N271="snížená",J271,0)</f>
        <v>0</v>
      </c>
      <c r="BG271" s="142">
        <f>IF(N271="zákl. přenesená",J271,0)</f>
        <v>0</v>
      </c>
      <c r="BH271" s="142">
        <f>IF(N271="sníž. přenesená",J271,0)</f>
        <v>0</v>
      </c>
      <c r="BI271" s="142">
        <f>IF(N271="nulová",J271,0)</f>
        <v>0</v>
      </c>
      <c r="BJ271" s="15" t="s">
        <v>85</v>
      </c>
      <c r="BK271" s="142">
        <f>ROUND(I271*H271,2)</f>
        <v>0</v>
      </c>
      <c r="BL271" s="15" t="s">
        <v>139</v>
      </c>
      <c r="BM271" s="141" t="s">
        <v>544</v>
      </c>
    </row>
    <row r="272" spans="2:65" s="11" customFormat="1" ht="22.9" customHeight="1">
      <c r="B272" s="118"/>
      <c r="D272" s="119" t="s">
        <v>76</v>
      </c>
      <c r="E272" s="128" t="s">
        <v>545</v>
      </c>
      <c r="F272" s="128" t="s">
        <v>546</v>
      </c>
      <c r="I272" s="121"/>
      <c r="J272" s="129">
        <f>BK272</f>
        <v>0</v>
      </c>
      <c r="L272" s="118"/>
      <c r="M272" s="123"/>
      <c r="P272" s="124">
        <f>SUM(P273:P281)</f>
        <v>0</v>
      </c>
      <c r="R272" s="124">
        <f>SUM(R273:R281)</f>
        <v>0</v>
      </c>
      <c r="T272" s="125">
        <f>SUM(T273:T281)</f>
        <v>0</v>
      </c>
      <c r="AR272" s="119" t="s">
        <v>85</v>
      </c>
      <c r="AT272" s="126" t="s">
        <v>76</v>
      </c>
      <c r="AU272" s="126" t="s">
        <v>85</v>
      </c>
      <c r="AY272" s="119" t="s">
        <v>132</v>
      </c>
      <c r="BK272" s="127">
        <f>SUM(BK273:BK281)</f>
        <v>0</v>
      </c>
    </row>
    <row r="273" spans="2:65" s="1" customFormat="1" ht="21.75" customHeight="1">
      <c r="B273" s="30"/>
      <c r="C273" s="130" t="s">
        <v>547</v>
      </c>
      <c r="D273" s="130" t="s">
        <v>134</v>
      </c>
      <c r="E273" s="131" t="s">
        <v>548</v>
      </c>
      <c r="F273" s="132" t="s">
        <v>549</v>
      </c>
      <c r="G273" s="133" t="s">
        <v>227</v>
      </c>
      <c r="H273" s="134">
        <v>464.16300000000001</v>
      </c>
      <c r="I273" s="135"/>
      <c r="J273" s="136">
        <f>ROUND(I273*H273,2)</f>
        <v>0</v>
      </c>
      <c r="K273" s="132" t="s">
        <v>138</v>
      </c>
      <c r="L273" s="30"/>
      <c r="M273" s="137" t="s">
        <v>1</v>
      </c>
      <c r="N273" s="138" t="s">
        <v>42</v>
      </c>
      <c r="P273" s="139">
        <f>O273*H273</f>
        <v>0</v>
      </c>
      <c r="Q273" s="139">
        <v>0</v>
      </c>
      <c r="R273" s="139">
        <f>Q273*H273</f>
        <v>0</v>
      </c>
      <c r="S273" s="139">
        <v>0</v>
      </c>
      <c r="T273" s="140">
        <f>S273*H273</f>
        <v>0</v>
      </c>
      <c r="AR273" s="141" t="s">
        <v>139</v>
      </c>
      <c r="AT273" s="141" t="s">
        <v>134</v>
      </c>
      <c r="AU273" s="141" t="s">
        <v>87</v>
      </c>
      <c r="AY273" s="15" t="s">
        <v>132</v>
      </c>
      <c r="BE273" s="142">
        <f>IF(N273="základní",J273,0)</f>
        <v>0</v>
      </c>
      <c r="BF273" s="142">
        <f>IF(N273="snížená",J273,0)</f>
        <v>0</v>
      </c>
      <c r="BG273" s="142">
        <f>IF(N273="zákl. přenesená",J273,0)</f>
        <v>0</v>
      </c>
      <c r="BH273" s="142">
        <f>IF(N273="sníž. přenesená",J273,0)</f>
        <v>0</v>
      </c>
      <c r="BI273" s="142">
        <f>IF(N273="nulová",J273,0)</f>
        <v>0</v>
      </c>
      <c r="BJ273" s="15" t="s">
        <v>85</v>
      </c>
      <c r="BK273" s="142">
        <f>ROUND(I273*H273,2)</f>
        <v>0</v>
      </c>
      <c r="BL273" s="15" t="s">
        <v>139</v>
      </c>
      <c r="BM273" s="141" t="s">
        <v>550</v>
      </c>
    </row>
    <row r="274" spans="2:65" s="1" customFormat="1" ht="24.2" customHeight="1">
      <c r="B274" s="30"/>
      <c r="C274" s="130" t="s">
        <v>551</v>
      </c>
      <c r="D274" s="130" t="s">
        <v>134</v>
      </c>
      <c r="E274" s="131" t="s">
        <v>552</v>
      </c>
      <c r="F274" s="132" t="s">
        <v>553</v>
      </c>
      <c r="G274" s="133" t="s">
        <v>227</v>
      </c>
      <c r="H274" s="134">
        <v>6962.4449999999997</v>
      </c>
      <c r="I274" s="135"/>
      <c r="J274" s="136">
        <f>ROUND(I274*H274,2)</f>
        <v>0</v>
      </c>
      <c r="K274" s="132" t="s">
        <v>138</v>
      </c>
      <c r="L274" s="30"/>
      <c r="M274" s="137" t="s">
        <v>1</v>
      </c>
      <c r="N274" s="138" t="s">
        <v>42</v>
      </c>
      <c r="P274" s="139">
        <f>O274*H274</f>
        <v>0</v>
      </c>
      <c r="Q274" s="139">
        <v>0</v>
      </c>
      <c r="R274" s="139">
        <f>Q274*H274</f>
        <v>0</v>
      </c>
      <c r="S274" s="139">
        <v>0</v>
      </c>
      <c r="T274" s="140">
        <f>S274*H274</f>
        <v>0</v>
      </c>
      <c r="AR274" s="141" t="s">
        <v>139</v>
      </c>
      <c r="AT274" s="141" t="s">
        <v>134</v>
      </c>
      <c r="AU274" s="141" t="s">
        <v>87</v>
      </c>
      <c r="AY274" s="15" t="s">
        <v>132</v>
      </c>
      <c r="BE274" s="142">
        <f>IF(N274="základní",J274,0)</f>
        <v>0</v>
      </c>
      <c r="BF274" s="142">
        <f>IF(N274="snížená",J274,0)</f>
        <v>0</v>
      </c>
      <c r="BG274" s="142">
        <f>IF(N274="zákl. přenesená",J274,0)</f>
        <v>0</v>
      </c>
      <c r="BH274" s="142">
        <f>IF(N274="sníž. přenesená",J274,0)</f>
        <v>0</v>
      </c>
      <c r="BI274" s="142">
        <f>IF(N274="nulová",J274,0)</f>
        <v>0</v>
      </c>
      <c r="BJ274" s="15" t="s">
        <v>85</v>
      </c>
      <c r="BK274" s="142">
        <f>ROUND(I274*H274,2)</f>
        <v>0</v>
      </c>
      <c r="BL274" s="15" t="s">
        <v>139</v>
      </c>
      <c r="BM274" s="141" t="s">
        <v>554</v>
      </c>
    </row>
    <row r="275" spans="2:65" s="12" customFormat="1" ht="11.25">
      <c r="B275" s="147"/>
      <c r="D275" s="143" t="s">
        <v>157</v>
      </c>
      <c r="F275" s="149" t="s">
        <v>555</v>
      </c>
      <c r="H275" s="150">
        <v>6962.4449999999997</v>
      </c>
      <c r="I275" s="151"/>
      <c r="L275" s="147"/>
      <c r="M275" s="152"/>
      <c r="T275" s="153"/>
      <c r="AT275" s="148" t="s">
        <v>157</v>
      </c>
      <c r="AU275" s="148" t="s">
        <v>87</v>
      </c>
      <c r="AV275" s="12" t="s">
        <v>87</v>
      </c>
      <c r="AW275" s="12" t="s">
        <v>4</v>
      </c>
      <c r="AX275" s="12" t="s">
        <v>85</v>
      </c>
      <c r="AY275" s="148" t="s">
        <v>132</v>
      </c>
    </row>
    <row r="276" spans="2:65" s="1" customFormat="1" ht="37.9" customHeight="1">
      <c r="B276" s="30"/>
      <c r="C276" s="130" t="s">
        <v>556</v>
      </c>
      <c r="D276" s="130" t="s">
        <v>134</v>
      </c>
      <c r="E276" s="131" t="s">
        <v>557</v>
      </c>
      <c r="F276" s="132" t="s">
        <v>558</v>
      </c>
      <c r="G276" s="133" t="s">
        <v>227</v>
      </c>
      <c r="H276" s="134">
        <v>31.84</v>
      </c>
      <c r="I276" s="135"/>
      <c r="J276" s="136">
        <f>ROUND(I276*H276,2)</f>
        <v>0</v>
      </c>
      <c r="K276" s="132" t="s">
        <v>138</v>
      </c>
      <c r="L276" s="30"/>
      <c r="M276" s="137" t="s">
        <v>1</v>
      </c>
      <c r="N276" s="138" t="s">
        <v>42</v>
      </c>
      <c r="P276" s="139">
        <f>O276*H276</f>
        <v>0</v>
      </c>
      <c r="Q276" s="139">
        <v>0</v>
      </c>
      <c r="R276" s="139">
        <f>Q276*H276</f>
        <v>0</v>
      </c>
      <c r="S276" s="139">
        <v>0</v>
      </c>
      <c r="T276" s="140">
        <f>S276*H276</f>
        <v>0</v>
      </c>
      <c r="AR276" s="141" t="s">
        <v>139</v>
      </c>
      <c r="AT276" s="141" t="s">
        <v>134</v>
      </c>
      <c r="AU276" s="141" t="s">
        <v>87</v>
      </c>
      <c r="AY276" s="15" t="s">
        <v>132</v>
      </c>
      <c r="BE276" s="142">
        <f>IF(N276="základní",J276,0)</f>
        <v>0</v>
      </c>
      <c r="BF276" s="142">
        <f>IF(N276="snížená",J276,0)</f>
        <v>0</v>
      </c>
      <c r="BG276" s="142">
        <f>IF(N276="zákl. přenesená",J276,0)</f>
        <v>0</v>
      </c>
      <c r="BH276" s="142">
        <f>IF(N276="sníž. přenesená",J276,0)</f>
        <v>0</v>
      </c>
      <c r="BI276" s="142">
        <f>IF(N276="nulová",J276,0)</f>
        <v>0</v>
      </c>
      <c r="BJ276" s="15" t="s">
        <v>85</v>
      </c>
      <c r="BK276" s="142">
        <f>ROUND(I276*H276,2)</f>
        <v>0</v>
      </c>
      <c r="BL276" s="15" t="s">
        <v>139</v>
      </c>
      <c r="BM276" s="141" t="s">
        <v>559</v>
      </c>
    </row>
    <row r="277" spans="2:65" s="12" customFormat="1" ht="11.25">
      <c r="B277" s="147"/>
      <c r="D277" s="143" t="s">
        <v>157</v>
      </c>
      <c r="E277" s="148" t="s">
        <v>1</v>
      </c>
      <c r="F277" s="149" t="s">
        <v>560</v>
      </c>
      <c r="H277" s="150">
        <v>31.84</v>
      </c>
      <c r="I277" s="151"/>
      <c r="L277" s="147"/>
      <c r="M277" s="152"/>
      <c r="T277" s="153"/>
      <c r="AT277" s="148" t="s">
        <v>157</v>
      </c>
      <c r="AU277" s="148" t="s">
        <v>87</v>
      </c>
      <c r="AV277" s="12" t="s">
        <v>87</v>
      </c>
      <c r="AW277" s="12" t="s">
        <v>34</v>
      </c>
      <c r="AX277" s="12" t="s">
        <v>85</v>
      </c>
      <c r="AY277" s="148" t="s">
        <v>132</v>
      </c>
    </row>
    <row r="278" spans="2:65" s="1" customFormat="1" ht="44.25" customHeight="1">
      <c r="B278" s="30"/>
      <c r="C278" s="130" t="s">
        <v>561</v>
      </c>
      <c r="D278" s="130" t="s">
        <v>134</v>
      </c>
      <c r="E278" s="131" t="s">
        <v>562</v>
      </c>
      <c r="F278" s="132" t="s">
        <v>563</v>
      </c>
      <c r="G278" s="133" t="s">
        <v>227</v>
      </c>
      <c r="H278" s="134">
        <v>293.58999999999997</v>
      </c>
      <c r="I278" s="135"/>
      <c r="J278" s="136">
        <f>ROUND(I278*H278,2)</f>
        <v>0</v>
      </c>
      <c r="K278" s="132" t="s">
        <v>138</v>
      </c>
      <c r="L278" s="30"/>
      <c r="M278" s="137" t="s">
        <v>1</v>
      </c>
      <c r="N278" s="138" t="s">
        <v>42</v>
      </c>
      <c r="P278" s="139">
        <f>O278*H278</f>
        <v>0</v>
      </c>
      <c r="Q278" s="139">
        <v>0</v>
      </c>
      <c r="R278" s="139">
        <f>Q278*H278</f>
        <v>0</v>
      </c>
      <c r="S278" s="139">
        <v>0</v>
      </c>
      <c r="T278" s="140">
        <f>S278*H278</f>
        <v>0</v>
      </c>
      <c r="AR278" s="141" t="s">
        <v>139</v>
      </c>
      <c r="AT278" s="141" t="s">
        <v>134</v>
      </c>
      <c r="AU278" s="141" t="s">
        <v>87</v>
      </c>
      <c r="AY278" s="15" t="s">
        <v>132</v>
      </c>
      <c r="BE278" s="142">
        <f>IF(N278="základní",J278,0)</f>
        <v>0</v>
      </c>
      <c r="BF278" s="142">
        <f>IF(N278="snížená",J278,0)</f>
        <v>0</v>
      </c>
      <c r="BG278" s="142">
        <f>IF(N278="zákl. přenesená",J278,0)</f>
        <v>0</v>
      </c>
      <c r="BH278" s="142">
        <f>IF(N278="sníž. přenesená",J278,0)</f>
        <v>0</v>
      </c>
      <c r="BI278" s="142">
        <f>IF(N278="nulová",J278,0)</f>
        <v>0</v>
      </c>
      <c r="BJ278" s="15" t="s">
        <v>85</v>
      </c>
      <c r="BK278" s="142">
        <f>ROUND(I278*H278,2)</f>
        <v>0</v>
      </c>
      <c r="BL278" s="15" t="s">
        <v>139</v>
      </c>
      <c r="BM278" s="141" t="s">
        <v>564</v>
      </c>
    </row>
    <row r="279" spans="2:65" s="12" customFormat="1" ht="11.25">
      <c r="B279" s="147"/>
      <c r="D279" s="143" t="s">
        <v>157</v>
      </c>
      <c r="E279" s="148" t="s">
        <v>1</v>
      </c>
      <c r="F279" s="149" t="s">
        <v>565</v>
      </c>
      <c r="H279" s="150">
        <v>293.58999999999997</v>
      </c>
      <c r="I279" s="151"/>
      <c r="L279" s="147"/>
      <c r="M279" s="152"/>
      <c r="T279" s="153"/>
      <c r="AT279" s="148" t="s">
        <v>157</v>
      </c>
      <c r="AU279" s="148" t="s">
        <v>87</v>
      </c>
      <c r="AV279" s="12" t="s">
        <v>87</v>
      </c>
      <c r="AW279" s="12" t="s">
        <v>34</v>
      </c>
      <c r="AX279" s="12" t="s">
        <v>85</v>
      </c>
      <c r="AY279" s="148" t="s">
        <v>132</v>
      </c>
    </row>
    <row r="280" spans="2:65" s="1" customFormat="1" ht="44.25" customHeight="1">
      <c r="B280" s="30"/>
      <c r="C280" s="130" t="s">
        <v>566</v>
      </c>
      <c r="D280" s="130" t="s">
        <v>134</v>
      </c>
      <c r="E280" s="131" t="s">
        <v>567</v>
      </c>
      <c r="F280" s="132" t="s">
        <v>568</v>
      </c>
      <c r="G280" s="133" t="s">
        <v>227</v>
      </c>
      <c r="H280" s="134">
        <v>128.59</v>
      </c>
      <c r="I280" s="135"/>
      <c r="J280" s="136">
        <f>ROUND(I280*H280,2)</f>
        <v>0</v>
      </c>
      <c r="K280" s="132" t="s">
        <v>138</v>
      </c>
      <c r="L280" s="30"/>
      <c r="M280" s="137" t="s">
        <v>1</v>
      </c>
      <c r="N280" s="138" t="s">
        <v>42</v>
      </c>
      <c r="P280" s="139">
        <f>O280*H280</f>
        <v>0</v>
      </c>
      <c r="Q280" s="139">
        <v>0</v>
      </c>
      <c r="R280" s="139">
        <f>Q280*H280</f>
        <v>0</v>
      </c>
      <c r="S280" s="139">
        <v>0</v>
      </c>
      <c r="T280" s="140">
        <f>S280*H280</f>
        <v>0</v>
      </c>
      <c r="AR280" s="141" t="s">
        <v>139</v>
      </c>
      <c r="AT280" s="141" t="s">
        <v>134</v>
      </c>
      <c r="AU280" s="141" t="s">
        <v>87</v>
      </c>
      <c r="AY280" s="15" t="s">
        <v>132</v>
      </c>
      <c r="BE280" s="142">
        <f>IF(N280="základní",J280,0)</f>
        <v>0</v>
      </c>
      <c r="BF280" s="142">
        <f>IF(N280="snížená",J280,0)</f>
        <v>0</v>
      </c>
      <c r="BG280" s="142">
        <f>IF(N280="zákl. přenesená",J280,0)</f>
        <v>0</v>
      </c>
      <c r="BH280" s="142">
        <f>IF(N280="sníž. přenesená",J280,0)</f>
        <v>0</v>
      </c>
      <c r="BI280" s="142">
        <f>IF(N280="nulová",J280,0)</f>
        <v>0</v>
      </c>
      <c r="BJ280" s="15" t="s">
        <v>85</v>
      </c>
      <c r="BK280" s="142">
        <f>ROUND(I280*H280,2)</f>
        <v>0</v>
      </c>
      <c r="BL280" s="15" t="s">
        <v>139</v>
      </c>
      <c r="BM280" s="141" t="s">
        <v>569</v>
      </c>
    </row>
    <row r="281" spans="2:65" s="12" customFormat="1" ht="11.25">
      <c r="B281" s="147"/>
      <c r="D281" s="143" t="s">
        <v>157</v>
      </c>
      <c r="E281" s="148" t="s">
        <v>1</v>
      </c>
      <c r="F281" s="149" t="s">
        <v>570</v>
      </c>
      <c r="H281" s="150">
        <v>128.59</v>
      </c>
      <c r="I281" s="151"/>
      <c r="L281" s="147"/>
      <c r="M281" s="152"/>
      <c r="T281" s="153"/>
      <c r="AT281" s="148" t="s">
        <v>157</v>
      </c>
      <c r="AU281" s="148" t="s">
        <v>87</v>
      </c>
      <c r="AV281" s="12" t="s">
        <v>87</v>
      </c>
      <c r="AW281" s="12" t="s">
        <v>34</v>
      </c>
      <c r="AX281" s="12" t="s">
        <v>85</v>
      </c>
      <c r="AY281" s="148" t="s">
        <v>132</v>
      </c>
    </row>
    <row r="282" spans="2:65" s="11" customFormat="1" ht="22.9" customHeight="1">
      <c r="B282" s="118"/>
      <c r="D282" s="119" t="s">
        <v>76</v>
      </c>
      <c r="E282" s="128" t="s">
        <v>571</v>
      </c>
      <c r="F282" s="128" t="s">
        <v>572</v>
      </c>
      <c r="I282" s="121"/>
      <c r="J282" s="129">
        <f>BK282</f>
        <v>0</v>
      </c>
      <c r="L282" s="118"/>
      <c r="M282" s="123"/>
      <c r="P282" s="124">
        <f>P283</f>
        <v>0</v>
      </c>
      <c r="R282" s="124">
        <f>R283</f>
        <v>0</v>
      </c>
      <c r="T282" s="125">
        <f>T283</f>
        <v>0</v>
      </c>
      <c r="AR282" s="119" t="s">
        <v>85</v>
      </c>
      <c r="AT282" s="126" t="s">
        <v>76</v>
      </c>
      <c r="AU282" s="126" t="s">
        <v>85</v>
      </c>
      <c r="AY282" s="119" t="s">
        <v>132</v>
      </c>
      <c r="BK282" s="127">
        <f>BK283</f>
        <v>0</v>
      </c>
    </row>
    <row r="283" spans="2:65" s="1" customFormat="1" ht="24.2" customHeight="1">
      <c r="B283" s="30"/>
      <c r="C283" s="130" t="s">
        <v>573</v>
      </c>
      <c r="D283" s="130" t="s">
        <v>134</v>
      </c>
      <c r="E283" s="131" t="s">
        <v>574</v>
      </c>
      <c r="F283" s="132" t="s">
        <v>575</v>
      </c>
      <c r="G283" s="133" t="s">
        <v>227</v>
      </c>
      <c r="H283" s="134">
        <v>703.08600000000001</v>
      </c>
      <c r="I283" s="135"/>
      <c r="J283" s="136">
        <f>ROUND(I283*H283,2)</f>
        <v>0</v>
      </c>
      <c r="K283" s="132" t="s">
        <v>138</v>
      </c>
      <c r="L283" s="30"/>
      <c r="M283" s="171" t="s">
        <v>1</v>
      </c>
      <c r="N283" s="172" t="s">
        <v>42</v>
      </c>
      <c r="O283" s="173"/>
      <c r="P283" s="174">
        <f>O283*H283</f>
        <v>0</v>
      </c>
      <c r="Q283" s="174">
        <v>0</v>
      </c>
      <c r="R283" s="174">
        <f>Q283*H283</f>
        <v>0</v>
      </c>
      <c r="S283" s="174">
        <v>0</v>
      </c>
      <c r="T283" s="175">
        <f>S283*H283</f>
        <v>0</v>
      </c>
      <c r="AR283" s="141" t="s">
        <v>139</v>
      </c>
      <c r="AT283" s="141" t="s">
        <v>134</v>
      </c>
      <c r="AU283" s="141" t="s">
        <v>87</v>
      </c>
      <c r="AY283" s="15" t="s">
        <v>132</v>
      </c>
      <c r="BE283" s="142">
        <f>IF(N283="základní",J283,0)</f>
        <v>0</v>
      </c>
      <c r="BF283" s="142">
        <f>IF(N283="snížená",J283,0)</f>
        <v>0</v>
      </c>
      <c r="BG283" s="142">
        <f>IF(N283="zákl. přenesená",J283,0)</f>
        <v>0</v>
      </c>
      <c r="BH283" s="142">
        <f>IF(N283="sníž. přenesená",J283,0)</f>
        <v>0</v>
      </c>
      <c r="BI283" s="142">
        <f>IF(N283="nulová",J283,0)</f>
        <v>0</v>
      </c>
      <c r="BJ283" s="15" t="s">
        <v>85</v>
      </c>
      <c r="BK283" s="142">
        <f>ROUND(I283*H283,2)</f>
        <v>0</v>
      </c>
      <c r="BL283" s="15" t="s">
        <v>139</v>
      </c>
      <c r="BM283" s="141" t="s">
        <v>576</v>
      </c>
    </row>
    <row r="284" spans="2:65" s="1" customFormat="1" ht="6.95" customHeight="1">
      <c r="B284" s="42"/>
      <c r="C284" s="43"/>
      <c r="D284" s="43"/>
      <c r="E284" s="43"/>
      <c r="F284" s="43"/>
      <c r="G284" s="43"/>
      <c r="H284" s="43"/>
      <c r="I284" s="43"/>
      <c r="J284" s="43"/>
      <c r="K284" s="43"/>
      <c r="L284" s="30"/>
    </row>
  </sheetData>
  <sheetProtection algorithmName="SHA-512" hashValue="66EZHKCVcRWlniuesfM4ue/tjvkY7DZ0bfI6rOFUUOUHUS445+azS9QVuQA/F035hJ6YmT+HZVs0FAEJxLSEWg==" saltValue="Wah9yoPExn8ljUnVrVc/aZS3VIqTf2RXTrqqZYCgAs9q4Lq5LRAXFwUNjNfsp8RJECSrSkHB7cHqmJUX20XLug==" spinCount="100000" sheet="1" objects="1" scenarios="1" formatColumns="0" formatRows="0" autoFilter="0"/>
  <autoFilter ref="C129:K283" xr:uid="{00000000-0009-0000-0000-000001000000}"/>
  <mergeCells count="9">
    <mergeCell ref="E87:H87"/>
    <mergeCell ref="E120:H120"/>
    <mergeCell ref="E122:H12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8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90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94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6" t="str">
        <f>'Rekapitulace stavby'!K6</f>
        <v>Chodník z ulice Masarykova přes ulici Zahradní do ulice Loketská</v>
      </c>
      <c r="F7" s="217"/>
      <c r="G7" s="217"/>
      <c r="H7" s="217"/>
      <c r="L7" s="18"/>
    </row>
    <row r="8" spans="2:46" s="1" customFormat="1" ht="12" customHeight="1">
      <c r="B8" s="30"/>
      <c r="D8" s="25" t="s">
        <v>95</v>
      </c>
      <c r="L8" s="30"/>
    </row>
    <row r="9" spans="2:46" s="1" customFormat="1" ht="16.5" customHeight="1">
      <c r="B9" s="30"/>
      <c r="E9" s="197" t="s">
        <v>577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97</v>
      </c>
      <c r="I12" s="25" t="s">
        <v>22</v>
      </c>
      <c r="J12" s="50" t="str">
        <f>'Rekapitulace stavby'!AN8</f>
        <v>17. 7. 2025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578</v>
      </c>
      <c r="L20" s="30"/>
    </row>
    <row r="21" spans="2:12" s="1" customFormat="1" ht="18" customHeight="1">
      <c r="B21" s="30"/>
      <c r="E21" s="23" t="s">
        <v>579</v>
      </c>
      <c r="I21" s="25" t="s">
        <v>28</v>
      </c>
      <c r="J21" s="23" t="s">
        <v>580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578</v>
      </c>
      <c r="L23" s="30"/>
    </row>
    <row r="24" spans="2:12" s="1" customFormat="1" ht="18" customHeight="1">
      <c r="B24" s="30"/>
      <c r="E24" s="23" t="s">
        <v>579</v>
      </c>
      <c r="I24" s="25" t="s">
        <v>28</v>
      </c>
      <c r="J24" s="23" t="s">
        <v>580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ROUND(J124,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ROUND((SUM(BE124:BE207)),  2)</f>
        <v>0</v>
      </c>
      <c r="I33" s="90">
        <v>0.21</v>
      </c>
      <c r="J33" s="89">
        <f>ROUND(((SUM(BE124:BE207))*I33),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ROUND((SUM(BF124:BF207)),  2)</f>
        <v>0</v>
      </c>
      <c r="I34" s="90">
        <v>0.12</v>
      </c>
      <c r="J34" s="89">
        <f>ROUND(((SUM(BF124:BF207))*I34),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ROUND((SUM(BG124:BG207)),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ROUND((SUM(BH124:BH207)),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ROUND((SUM(BI124:BI207)),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6" t="str">
        <f>E7</f>
        <v>Chodník z ulice Masarykova přes ulici Zahradní do ulice Loketská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95</v>
      </c>
      <c r="L86" s="30"/>
    </row>
    <row r="87" spans="2:47" s="1" customFormat="1" ht="16.5" customHeight="1">
      <c r="B87" s="30"/>
      <c r="E87" s="197" t="str">
        <f>E9</f>
        <v>SO 401 - Veřejné osvětlení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Nové Sedlo</v>
      </c>
      <c r="I89" s="25" t="s">
        <v>22</v>
      </c>
      <c r="J89" s="50" t="str">
        <f>IF(J12="","",J12)</f>
        <v>17. 7. 2025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Nové Sedlo</v>
      </c>
      <c r="I91" s="25" t="s">
        <v>31</v>
      </c>
      <c r="J91" s="28" t="str">
        <f>E21</f>
        <v>Bc. Pavel Pruský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Pavel Pruský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J124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581</v>
      </c>
      <c r="E97" s="104"/>
      <c r="F97" s="104"/>
      <c r="G97" s="104"/>
      <c r="H97" s="104"/>
      <c r="I97" s="104"/>
      <c r="J97" s="105">
        <f>J125</f>
        <v>0</v>
      </c>
      <c r="L97" s="102"/>
    </row>
    <row r="98" spans="2:12" s="9" customFormat="1" ht="19.899999999999999" customHeight="1">
      <c r="B98" s="106"/>
      <c r="D98" s="107" t="s">
        <v>582</v>
      </c>
      <c r="E98" s="108"/>
      <c r="F98" s="108"/>
      <c r="G98" s="108"/>
      <c r="H98" s="108"/>
      <c r="I98" s="108"/>
      <c r="J98" s="109">
        <f>J126</f>
        <v>0</v>
      </c>
      <c r="L98" s="106"/>
    </row>
    <row r="99" spans="2:12" s="9" customFormat="1" ht="19.899999999999999" customHeight="1">
      <c r="B99" s="106"/>
      <c r="D99" s="107" t="s">
        <v>583</v>
      </c>
      <c r="E99" s="108"/>
      <c r="F99" s="108"/>
      <c r="G99" s="108"/>
      <c r="H99" s="108"/>
      <c r="I99" s="108"/>
      <c r="J99" s="109">
        <f>J131</f>
        <v>0</v>
      </c>
      <c r="L99" s="106"/>
    </row>
    <row r="100" spans="2:12" s="9" customFormat="1" ht="19.899999999999999" customHeight="1">
      <c r="B100" s="106"/>
      <c r="D100" s="107" t="s">
        <v>584</v>
      </c>
      <c r="E100" s="108"/>
      <c r="F100" s="108"/>
      <c r="G100" s="108"/>
      <c r="H100" s="108"/>
      <c r="I100" s="108"/>
      <c r="J100" s="109">
        <f>J143</f>
        <v>0</v>
      </c>
      <c r="L100" s="106"/>
    </row>
    <row r="101" spans="2:12" s="9" customFormat="1" ht="19.899999999999999" customHeight="1">
      <c r="B101" s="106"/>
      <c r="D101" s="107" t="s">
        <v>585</v>
      </c>
      <c r="E101" s="108"/>
      <c r="F101" s="108"/>
      <c r="G101" s="108"/>
      <c r="H101" s="108"/>
      <c r="I101" s="108"/>
      <c r="J101" s="109">
        <f>J155</f>
        <v>0</v>
      </c>
      <c r="L101" s="106"/>
    </row>
    <row r="102" spans="2:12" s="9" customFormat="1" ht="19.899999999999999" customHeight="1">
      <c r="B102" s="106"/>
      <c r="D102" s="107" t="s">
        <v>586</v>
      </c>
      <c r="E102" s="108"/>
      <c r="F102" s="108"/>
      <c r="G102" s="108"/>
      <c r="H102" s="108"/>
      <c r="I102" s="108"/>
      <c r="J102" s="109">
        <f>J170</f>
        <v>0</v>
      </c>
      <c r="L102" s="106"/>
    </row>
    <row r="103" spans="2:12" s="9" customFormat="1" ht="19.899999999999999" customHeight="1">
      <c r="B103" s="106"/>
      <c r="D103" s="107" t="s">
        <v>587</v>
      </c>
      <c r="E103" s="108"/>
      <c r="F103" s="108"/>
      <c r="G103" s="108"/>
      <c r="H103" s="108"/>
      <c r="I103" s="108"/>
      <c r="J103" s="109">
        <f>J173</f>
        <v>0</v>
      </c>
      <c r="L103" s="106"/>
    </row>
    <row r="104" spans="2:12" s="9" customFormat="1" ht="19.899999999999999" customHeight="1">
      <c r="B104" s="106"/>
      <c r="D104" s="107" t="s">
        <v>588</v>
      </c>
      <c r="E104" s="108"/>
      <c r="F104" s="108"/>
      <c r="G104" s="108"/>
      <c r="H104" s="108"/>
      <c r="I104" s="108"/>
      <c r="J104" s="109">
        <f>J197</f>
        <v>0</v>
      </c>
      <c r="L104" s="106"/>
    </row>
    <row r="105" spans="2:12" s="1" customFormat="1" ht="21.75" customHeight="1">
      <c r="B105" s="30"/>
      <c r="L105" s="30"/>
    </row>
    <row r="106" spans="2:12" s="1" customFormat="1" ht="6.95" customHeight="1">
      <c r="B106" s="42"/>
      <c r="C106" s="43"/>
      <c r="D106" s="43"/>
      <c r="E106" s="43"/>
      <c r="F106" s="43"/>
      <c r="G106" s="43"/>
      <c r="H106" s="43"/>
      <c r="I106" s="43"/>
      <c r="J106" s="43"/>
      <c r="K106" s="43"/>
      <c r="L106" s="30"/>
    </row>
    <row r="110" spans="2:12" s="1" customFormat="1" ht="6.95" customHeight="1"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0"/>
    </row>
    <row r="111" spans="2:12" s="1" customFormat="1" ht="24.95" customHeight="1">
      <c r="B111" s="30"/>
      <c r="C111" s="19" t="s">
        <v>117</v>
      </c>
      <c r="L111" s="30"/>
    </row>
    <row r="112" spans="2:12" s="1" customFormat="1" ht="6.95" customHeight="1">
      <c r="B112" s="30"/>
      <c r="L112" s="30"/>
    </row>
    <row r="113" spans="2:65" s="1" customFormat="1" ht="12" customHeight="1">
      <c r="B113" s="30"/>
      <c r="C113" s="25" t="s">
        <v>16</v>
      </c>
      <c r="L113" s="30"/>
    </row>
    <row r="114" spans="2:65" s="1" customFormat="1" ht="16.5" customHeight="1">
      <c r="B114" s="30"/>
      <c r="E114" s="216" t="str">
        <f>E7</f>
        <v>Chodník z ulice Masarykova přes ulici Zahradní do ulice Loketská</v>
      </c>
      <c r="F114" s="217"/>
      <c r="G114" s="217"/>
      <c r="H114" s="217"/>
      <c r="L114" s="30"/>
    </row>
    <row r="115" spans="2:65" s="1" customFormat="1" ht="12" customHeight="1">
      <c r="B115" s="30"/>
      <c r="C115" s="25" t="s">
        <v>95</v>
      </c>
      <c r="L115" s="30"/>
    </row>
    <row r="116" spans="2:65" s="1" customFormat="1" ht="16.5" customHeight="1">
      <c r="B116" s="30"/>
      <c r="E116" s="197" t="str">
        <f>E9</f>
        <v>SO 401 - Veřejné osvětlení</v>
      </c>
      <c r="F116" s="218"/>
      <c r="G116" s="218"/>
      <c r="H116" s="218"/>
      <c r="L116" s="30"/>
    </row>
    <row r="117" spans="2:65" s="1" customFormat="1" ht="6.95" customHeight="1">
      <c r="B117" s="30"/>
      <c r="L117" s="30"/>
    </row>
    <row r="118" spans="2:65" s="1" customFormat="1" ht="12" customHeight="1">
      <c r="B118" s="30"/>
      <c r="C118" s="25" t="s">
        <v>20</v>
      </c>
      <c r="F118" s="23" t="str">
        <f>F12</f>
        <v>Nové Sedlo</v>
      </c>
      <c r="I118" s="25" t="s">
        <v>22</v>
      </c>
      <c r="J118" s="50" t="str">
        <f>IF(J12="","",J12)</f>
        <v>17. 7. 2025</v>
      </c>
      <c r="L118" s="30"/>
    </row>
    <row r="119" spans="2:65" s="1" customFormat="1" ht="6.95" customHeight="1">
      <c r="B119" s="30"/>
      <c r="L119" s="30"/>
    </row>
    <row r="120" spans="2:65" s="1" customFormat="1" ht="15.2" customHeight="1">
      <c r="B120" s="30"/>
      <c r="C120" s="25" t="s">
        <v>24</v>
      </c>
      <c r="F120" s="23" t="str">
        <f>E15</f>
        <v>Město Nové Sedlo</v>
      </c>
      <c r="I120" s="25" t="s">
        <v>31</v>
      </c>
      <c r="J120" s="28" t="str">
        <f>E21</f>
        <v>Bc. Pavel Pruský</v>
      </c>
      <c r="L120" s="30"/>
    </row>
    <row r="121" spans="2:65" s="1" customFormat="1" ht="15.2" customHeight="1">
      <c r="B121" s="30"/>
      <c r="C121" s="25" t="s">
        <v>29</v>
      </c>
      <c r="F121" s="23" t="str">
        <f>IF(E18="","",E18)</f>
        <v>Vyplň údaj</v>
      </c>
      <c r="I121" s="25" t="s">
        <v>35</v>
      </c>
      <c r="J121" s="28" t="str">
        <f>E24</f>
        <v>Bc. Pavel Pruský</v>
      </c>
      <c r="L121" s="30"/>
    </row>
    <row r="122" spans="2:65" s="1" customFormat="1" ht="10.35" customHeight="1">
      <c r="B122" s="30"/>
      <c r="L122" s="30"/>
    </row>
    <row r="123" spans="2:65" s="10" customFormat="1" ht="29.25" customHeight="1">
      <c r="B123" s="110"/>
      <c r="C123" s="111" t="s">
        <v>118</v>
      </c>
      <c r="D123" s="112" t="s">
        <v>62</v>
      </c>
      <c r="E123" s="112" t="s">
        <v>58</v>
      </c>
      <c r="F123" s="112" t="s">
        <v>59</v>
      </c>
      <c r="G123" s="112" t="s">
        <v>119</v>
      </c>
      <c r="H123" s="112" t="s">
        <v>120</v>
      </c>
      <c r="I123" s="112" t="s">
        <v>121</v>
      </c>
      <c r="J123" s="112" t="s">
        <v>100</v>
      </c>
      <c r="K123" s="113" t="s">
        <v>122</v>
      </c>
      <c r="L123" s="110"/>
      <c r="M123" s="57" t="s">
        <v>1</v>
      </c>
      <c r="N123" s="58" t="s">
        <v>41</v>
      </c>
      <c r="O123" s="58" t="s">
        <v>123</v>
      </c>
      <c r="P123" s="58" t="s">
        <v>124</v>
      </c>
      <c r="Q123" s="58" t="s">
        <v>125</v>
      </c>
      <c r="R123" s="58" t="s">
        <v>126</v>
      </c>
      <c r="S123" s="58" t="s">
        <v>127</v>
      </c>
      <c r="T123" s="59" t="s">
        <v>128</v>
      </c>
    </row>
    <row r="124" spans="2:65" s="1" customFormat="1" ht="22.9" customHeight="1">
      <c r="B124" s="30"/>
      <c r="C124" s="62" t="s">
        <v>129</v>
      </c>
      <c r="J124" s="114">
        <f>BK124</f>
        <v>0</v>
      </c>
      <c r="L124" s="30"/>
      <c r="M124" s="60"/>
      <c r="N124" s="51"/>
      <c r="O124" s="51"/>
      <c r="P124" s="115">
        <f>P125</f>
        <v>0</v>
      </c>
      <c r="Q124" s="51"/>
      <c r="R124" s="115">
        <f>R125</f>
        <v>0</v>
      </c>
      <c r="S124" s="51"/>
      <c r="T124" s="116">
        <f>T125</f>
        <v>0</v>
      </c>
      <c r="AT124" s="15" t="s">
        <v>76</v>
      </c>
      <c r="AU124" s="15" t="s">
        <v>102</v>
      </c>
      <c r="BK124" s="117">
        <f>BK125</f>
        <v>0</v>
      </c>
    </row>
    <row r="125" spans="2:65" s="11" customFormat="1" ht="25.9" customHeight="1">
      <c r="B125" s="118"/>
      <c r="D125" s="119" t="s">
        <v>76</v>
      </c>
      <c r="E125" s="120" t="s">
        <v>130</v>
      </c>
      <c r="F125" s="120" t="s">
        <v>130</v>
      </c>
      <c r="I125" s="121"/>
      <c r="J125" s="122">
        <f>BK125</f>
        <v>0</v>
      </c>
      <c r="L125" s="118"/>
      <c r="M125" s="123"/>
      <c r="P125" s="124">
        <f>P126+P131+P143+P155+P170+P173+P197</f>
        <v>0</v>
      </c>
      <c r="R125" s="124">
        <f>R126+R131+R143+R155+R170+R173+R197</f>
        <v>0</v>
      </c>
      <c r="T125" s="125">
        <f>T126+T131+T143+T155+T170+T173+T197</f>
        <v>0</v>
      </c>
      <c r="AR125" s="119" t="s">
        <v>85</v>
      </c>
      <c r="AT125" s="126" t="s">
        <v>76</v>
      </c>
      <c r="AU125" s="126" t="s">
        <v>77</v>
      </c>
      <c r="AY125" s="119" t="s">
        <v>132</v>
      </c>
      <c r="BK125" s="127">
        <f>BK126+BK131+BK143+BK155+BK170+BK173+BK197</f>
        <v>0</v>
      </c>
    </row>
    <row r="126" spans="2:65" s="11" customFormat="1" ht="22.9" customHeight="1">
      <c r="B126" s="118"/>
      <c r="D126" s="119" t="s">
        <v>76</v>
      </c>
      <c r="E126" s="128" t="s">
        <v>589</v>
      </c>
      <c r="F126" s="128" t="s">
        <v>590</v>
      </c>
      <c r="I126" s="121"/>
      <c r="J126" s="129">
        <f>BK126</f>
        <v>0</v>
      </c>
      <c r="L126" s="118"/>
      <c r="M126" s="123"/>
      <c r="P126" s="124">
        <f>SUM(P127:P130)</f>
        <v>0</v>
      </c>
      <c r="R126" s="124">
        <f>SUM(R127:R130)</f>
        <v>0</v>
      </c>
      <c r="T126" s="125">
        <f>SUM(T127:T130)</f>
        <v>0</v>
      </c>
      <c r="AR126" s="119" t="s">
        <v>85</v>
      </c>
      <c r="AT126" s="126" t="s">
        <v>76</v>
      </c>
      <c r="AU126" s="126" t="s">
        <v>85</v>
      </c>
      <c r="AY126" s="119" t="s">
        <v>132</v>
      </c>
      <c r="BK126" s="127">
        <f>SUM(BK127:BK130)</f>
        <v>0</v>
      </c>
    </row>
    <row r="127" spans="2:65" s="1" customFormat="1" ht="37.9" customHeight="1">
      <c r="B127" s="30"/>
      <c r="C127" s="161" t="s">
        <v>85</v>
      </c>
      <c r="D127" s="161" t="s">
        <v>224</v>
      </c>
      <c r="E127" s="162" t="s">
        <v>591</v>
      </c>
      <c r="F127" s="163" t="s">
        <v>592</v>
      </c>
      <c r="G127" s="164" t="s">
        <v>593</v>
      </c>
      <c r="H127" s="165">
        <v>2</v>
      </c>
      <c r="I127" s="166"/>
      <c r="J127" s="167">
        <f>ROUND(I127*H127,2)</f>
        <v>0</v>
      </c>
      <c r="K127" s="163" t="s">
        <v>1</v>
      </c>
      <c r="L127" s="168"/>
      <c r="M127" s="169" t="s">
        <v>1</v>
      </c>
      <c r="N127" s="170" t="s">
        <v>42</v>
      </c>
      <c r="P127" s="139">
        <f>O127*H127</f>
        <v>0</v>
      </c>
      <c r="Q127" s="139">
        <v>0</v>
      </c>
      <c r="R127" s="139">
        <f>Q127*H127</f>
        <v>0</v>
      </c>
      <c r="S127" s="139">
        <v>0</v>
      </c>
      <c r="T127" s="140">
        <f>S127*H127</f>
        <v>0</v>
      </c>
      <c r="AR127" s="141" t="s">
        <v>167</v>
      </c>
      <c r="AT127" s="141" t="s">
        <v>224</v>
      </c>
      <c r="AU127" s="141" t="s">
        <v>87</v>
      </c>
      <c r="AY127" s="15" t="s">
        <v>132</v>
      </c>
      <c r="BE127" s="142">
        <f>IF(N127="základní",J127,0)</f>
        <v>0</v>
      </c>
      <c r="BF127" s="142">
        <f>IF(N127="snížená",J127,0)</f>
        <v>0</v>
      </c>
      <c r="BG127" s="142">
        <f>IF(N127="zákl. přenesená",J127,0)</f>
        <v>0</v>
      </c>
      <c r="BH127" s="142">
        <f>IF(N127="sníž. přenesená",J127,0)</f>
        <v>0</v>
      </c>
      <c r="BI127" s="142">
        <f>IF(N127="nulová",J127,0)</f>
        <v>0</v>
      </c>
      <c r="BJ127" s="15" t="s">
        <v>85</v>
      </c>
      <c r="BK127" s="142">
        <f>ROUND(I127*H127,2)</f>
        <v>0</v>
      </c>
      <c r="BL127" s="15" t="s">
        <v>139</v>
      </c>
      <c r="BM127" s="141" t="s">
        <v>594</v>
      </c>
    </row>
    <row r="128" spans="2:65" s="1" customFormat="1" ht="21.75" customHeight="1">
      <c r="B128" s="30"/>
      <c r="C128" s="161" t="s">
        <v>87</v>
      </c>
      <c r="D128" s="161" t="s">
        <v>224</v>
      </c>
      <c r="E128" s="162" t="s">
        <v>595</v>
      </c>
      <c r="F128" s="163" t="s">
        <v>596</v>
      </c>
      <c r="G128" s="164" t="s">
        <v>593</v>
      </c>
      <c r="H128" s="165">
        <v>2</v>
      </c>
      <c r="I128" s="166"/>
      <c r="J128" s="167">
        <f>ROUND(I128*H128,2)</f>
        <v>0</v>
      </c>
      <c r="K128" s="163" t="s">
        <v>1</v>
      </c>
      <c r="L128" s="168"/>
      <c r="M128" s="169" t="s">
        <v>1</v>
      </c>
      <c r="N128" s="170" t="s">
        <v>42</v>
      </c>
      <c r="P128" s="139">
        <f>O128*H128</f>
        <v>0</v>
      </c>
      <c r="Q128" s="139">
        <v>0</v>
      </c>
      <c r="R128" s="139">
        <f>Q128*H128</f>
        <v>0</v>
      </c>
      <c r="S128" s="139">
        <v>0</v>
      </c>
      <c r="T128" s="140">
        <f>S128*H128</f>
        <v>0</v>
      </c>
      <c r="AR128" s="141" t="s">
        <v>167</v>
      </c>
      <c r="AT128" s="141" t="s">
        <v>224</v>
      </c>
      <c r="AU128" s="141" t="s">
        <v>87</v>
      </c>
      <c r="AY128" s="15" t="s">
        <v>132</v>
      </c>
      <c r="BE128" s="142">
        <f>IF(N128="základní",J128,0)</f>
        <v>0</v>
      </c>
      <c r="BF128" s="142">
        <f>IF(N128="snížená",J128,0)</f>
        <v>0</v>
      </c>
      <c r="BG128" s="142">
        <f>IF(N128="zákl. přenesená",J128,0)</f>
        <v>0</v>
      </c>
      <c r="BH128" s="142">
        <f>IF(N128="sníž. přenesená",J128,0)</f>
        <v>0</v>
      </c>
      <c r="BI128" s="142">
        <f>IF(N128="nulová",J128,0)</f>
        <v>0</v>
      </c>
      <c r="BJ128" s="15" t="s">
        <v>85</v>
      </c>
      <c r="BK128" s="142">
        <f>ROUND(I128*H128,2)</f>
        <v>0</v>
      </c>
      <c r="BL128" s="15" t="s">
        <v>139</v>
      </c>
      <c r="BM128" s="141" t="s">
        <v>597</v>
      </c>
    </row>
    <row r="129" spans="2:65" s="1" customFormat="1" ht="24.2" customHeight="1">
      <c r="B129" s="30"/>
      <c r="C129" s="161" t="s">
        <v>146</v>
      </c>
      <c r="D129" s="161" t="s">
        <v>224</v>
      </c>
      <c r="E129" s="162" t="s">
        <v>598</v>
      </c>
      <c r="F129" s="163" t="s">
        <v>599</v>
      </c>
      <c r="G129" s="164" t="s">
        <v>593</v>
      </c>
      <c r="H129" s="165">
        <v>1</v>
      </c>
      <c r="I129" s="166"/>
      <c r="J129" s="167">
        <f>ROUND(I129*H129,2)</f>
        <v>0</v>
      </c>
      <c r="K129" s="163" t="s">
        <v>1</v>
      </c>
      <c r="L129" s="168"/>
      <c r="M129" s="169" t="s">
        <v>1</v>
      </c>
      <c r="N129" s="170" t="s">
        <v>42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167</v>
      </c>
      <c r="AT129" s="141" t="s">
        <v>224</v>
      </c>
      <c r="AU129" s="141" t="s">
        <v>87</v>
      </c>
      <c r="AY129" s="15" t="s">
        <v>132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5" t="s">
        <v>85</v>
      </c>
      <c r="BK129" s="142">
        <f>ROUND(I129*H129,2)</f>
        <v>0</v>
      </c>
      <c r="BL129" s="15" t="s">
        <v>139</v>
      </c>
      <c r="BM129" s="141" t="s">
        <v>600</v>
      </c>
    </row>
    <row r="130" spans="2:65" s="1" customFormat="1" ht="24.2" customHeight="1">
      <c r="B130" s="30"/>
      <c r="C130" s="161" t="s">
        <v>139</v>
      </c>
      <c r="D130" s="161" t="s">
        <v>224</v>
      </c>
      <c r="E130" s="162" t="s">
        <v>601</v>
      </c>
      <c r="F130" s="163" t="s">
        <v>602</v>
      </c>
      <c r="G130" s="164" t="s">
        <v>593</v>
      </c>
      <c r="H130" s="165">
        <v>1</v>
      </c>
      <c r="I130" s="166"/>
      <c r="J130" s="167">
        <f>ROUND(I130*H130,2)</f>
        <v>0</v>
      </c>
      <c r="K130" s="163" t="s">
        <v>1</v>
      </c>
      <c r="L130" s="168"/>
      <c r="M130" s="169" t="s">
        <v>1</v>
      </c>
      <c r="N130" s="170" t="s">
        <v>42</v>
      </c>
      <c r="P130" s="139">
        <f>O130*H130</f>
        <v>0</v>
      </c>
      <c r="Q130" s="139">
        <v>0</v>
      </c>
      <c r="R130" s="139">
        <f>Q130*H130</f>
        <v>0</v>
      </c>
      <c r="S130" s="139">
        <v>0</v>
      </c>
      <c r="T130" s="140">
        <f>S130*H130</f>
        <v>0</v>
      </c>
      <c r="AR130" s="141" t="s">
        <v>167</v>
      </c>
      <c r="AT130" s="141" t="s">
        <v>224</v>
      </c>
      <c r="AU130" s="141" t="s">
        <v>87</v>
      </c>
      <c r="AY130" s="15" t="s">
        <v>132</v>
      </c>
      <c r="BE130" s="142">
        <f>IF(N130="základní",J130,0)</f>
        <v>0</v>
      </c>
      <c r="BF130" s="142">
        <f>IF(N130="snížená",J130,0)</f>
        <v>0</v>
      </c>
      <c r="BG130" s="142">
        <f>IF(N130="zákl. přenesená",J130,0)</f>
        <v>0</v>
      </c>
      <c r="BH130" s="142">
        <f>IF(N130="sníž. přenesená",J130,0)</f>
        <v>0</v>
      </c>
      <c r="BI130" s="142">
        <f>IF(N130="nulová",J130,0)</f>
        <v>0</v>
      </c>
      <c r="BJ130" s="15" t="s">
        <v>85</v>
      </c>
      <c r="BK130" s="142">
        <f>ROUND(I130*H130,2)</f>
        <v>0</v>
      </c>
      <c r="BL130" s="15" t="s">
        <v>139</v>
      </c>
      <c r="BM130" s="141" t="s">
        <v>603</v>
      </c>
    </row>
    <row r="131" spans="2:65" s="11" customFormat="1" ht="22.9" customHeight="1">
      <c r="B131" s="118"/>
      <c r="D131" s="119" t="s">
        <v>76</v>
      </c>
      <c r="E131" s="128" t="s">
        <v>604</v>
      </c>
      <c r="F131" s="128" t="s">
        <v>605</v>
      </c>
      <c r="I131" s="121"/>
      <c r="J131" s="129">
        <f>BK131</f>
        <v>0</v>
      </c>
      <c r="L131" s="118"/>
      <c r="M131" s="123"/>
      <c r="P131" s="124">
        <f>SUM(P132:P142)</f>
        <v>0</v>
      </c>
      <c r="R131" s="124">
        <f>SUM(R132:R142)</f>
        <v>0</v>
      </c>
      <c r="T131" s="125">
        <f>SUM(T132:T142)</f>
        <v>0</v>
      </c>
      <c r="AR131" s="119" t="s">
        <v>85</v>
      </c>
      <c r="AT131" s="126" t="s">
        <v>76</v>
      </c>
      <c r="AU131" s="126" t="s">
        <v>85</v>
      </c>
      <c r="AY131" s="119" t="s">
        <v>132</v>
      </c>
      <c r="BK131" s="127">
        <f>SUM(BK132:BK142)</f>
        <v>0</v>
      </c>
    </row>
    <row r="132" spans="2:65" s="1" customFormat="1" ht="16.5" customHeight="1">
      <c r="B132" s="30"/>
      <c r="C132" s="161" t="s">
        <v>153</v>
      </c>
      <c r="D132" s="161" t="s">
        <v>224</v>
      </c>
      <c r="E132" s="162" t="s">
        <v>606</v>
      </c>
      <c r="F132" s="163" t="s">
        <v>607</v>
      </c>
      <c r="G132" s="164" t="s">
        <v>608</v>
      </c>
      <c r="H132" s="165">
        <v>2</v>
      </c>
      <c r="I132" s="166"/>
      <c r="J132" s="167">
        <f t="shared" ref="J132:J142" si="0">ROUND(I132*H132,2)</f>
        <v>0</v>
      </c>
      <c r="K132" s="163" t="s">
        <v>1</v>
      </c>
      <c r="L132" s="168"/>
      <c r="M132" s="169" t="s">
        <v>1</v>
      </c>
      <c r="N132" s="170" t="s">
        <v>42</v>
      </c>
      <c r="P132" s="139">
        <f t="shared" ref="P132:P142" si="1">O132*H132</f>
        <v>0</v>
      </c>
      <c r="Q132" s="139">
        <v>0</v>
      </c>
      <c r="R132" s="139">
        <f t="shared" ref="R132:R142" si="2">Q132*H132</f>
        <v>0</v>
      </c>
      <c r="S132" s="139">
        <v>0</v>
      </c>
      <c r="T132" s="140">
        <f t="shared" ref="T132:T142" si="3">S132*H132</f>
        <v>0</v>
      </c>
      <c r="AR132" s="141" t="s">
        <v>167</v>
      </c>
      <c r="AT132" s="141" t="s">
        <v>224</v>
      </c>
      <c r="AU132" s="141" t="s">
        <v>87</v>
      </c>
      <c r="AY132" s="15" t="s">
        <v>132</v>
      </c>
      <c r="BE132" s="142">
        <f t="shared" ref="BE132:BE142" si="4">IF(N132="základní",J132,0)</f>
        <v>0</v>
      </c>
      <c r="BF132" s="142">
        <f t="shared" ref="BF132:BF142" si="5">IF(N132="snížená",J132,0)</f>
        <v>0</v>
      </c>
      <c r="BG132" s="142">
        <f t="shared" ref="BG132:BG142" si="6">IF(N132="zákl. přenesená",J132,0)</f>
        <v>0</v>
      </c>
      <c r="BH132" s="142">
        <f t="shared" ref="BH132:BH142" si="7">IF(N132="sníž. přenesená",J132,0)</f>
        <v>0</v>
      </c>
      <c r="BI132" s="142">
        <f t="shared" ref="BI132:BI142" si="8">IF(N132="nulová",J132,0)</f>
        <v>0</v>
      </c>
      <c r="BJ132" s="15" t="s">
        <v>85</v>
      </c>
      <c r="BK132" s="142">
        <f t="shared" ref="BK132:BK142" si="9">ROUND(I132*H132,2)</f>
        <v>0</v>
      </c>
      <c r="BL132" s="15" t="s">
        <v>139</v>
      </c>
      <c r="BM132" s="141" t="s">
        <v>609</v>
      </c>
    </row>
    <row r="133" spans="2:65" s="1" customFormat="1" ht="24.2" customHeight="1">
      <c r="B133" s="30"/>
      <c r="C133" s="161" t="s">
        <v>159</v>
      </c>
      <c r="D133" s="161" t="s">
        <v>224</v>
      </c>
      <c r="E133" s="162" t="s">
        <v>610</v>
      </c>
      <c r="F133" s="163" t="s">
        <v>611</v>
      </c>
      <c r="G133" s="164" t="s">
        <v>608</v>
      </c>
      <c r="H133" s="165">
        <v>2</v>
      </c>
      <c r="I133" s="166"/>
      <c r="J133" s="167">
        <f t="shared" si="0"/>
        <v>0</v>
      </c>
      <c r="K133" s="163" t="s">
        <v>1</v>
      </c>
      <c r="L133" s="168"/>
      <c r="M133" s="169" t="s">
        <v>1</v>
      </c>
      <c r="N133" s="170" t="s">
        <v>42</v>
      </c>
      <c r="P133" s="139">
        <f t="shared" si="1"/>
        <v>0</v>
      </c>
      <c r="Q133" s="139">
        <v>0</v>
      </c>
      <c r="R133" s="139">
        <f t="shared" si="2"/>
        <v>0</v>
      </c>
      <c r="S133" s="139">
        <v>0</v>
      </c>
      <c r="T133" s="140">
        <f t="shared" si="3"/>
        <v>0</v>
      </c>
      <c r="AR133" s="141" t="s">
        <v>167</v>
      </c>
      <c r="AT133" s="141" t="s">
        <v>224</v>
      </c>
      <c r="AU133" s="141" t="s">
        <v>87</v>
      </c>
      <c r="AY133" s="15" t="s">
        <v>132</v>
      </c>
      <c r="BE133" s="142">
        <f t="shared" si="4"/>
        <v>0</v>
      </c>
      <c r="BF133" s="142">
        <f t="shared" si="5"/>
        <v>0</v>
      </c>
      <c r="BG133" s="142">
        <f t="shared" si="6"/>
        <v>0</v>
      </c>
      <c r="BH133" s="142">
        <f t="shared" si="7"/>
        <v>0</v>
      </c>
      <c r="BI133" s="142">
        <f t="shared" si="8"/>
        <v>0</v>
      </c>
      <c r="BJ133" s="15" t="s">
        <v>85</v>
      </c>
      <c r="BK133" s="142">
        <f t="shared" si="9"/>
        <v>0</v>
      </c>
      <c r="BL133" s="15" t="s">
        <v>139</v>
      </c>
      <c r="BM133" s="141" t="s">
        <v>612</v>
      </c>
    </row>
    <row r="134" spans="2:65" s="1" customFormat="1" ht="16.5" customHeight="1">
      <c r="B134" s="30"/>
      <c r="C134" s="161" t="s">
        <v>163</v>
      </c>
      <c r="D134" s="161" t="s">
        <v>224</v>
      </c>
      <c r="E134" s="162" t="s">
        <v>613</v>
      </c>
      <c r="F134" s="163" t="s">
        <v>614</v>
      </c>
      <c r="G134" s="164" t="s">
        <v>608</v>
      </c>
      <c r="H134" s="165">
        <v>2</v>
      </c>
      <c r="I134" s="166"/>
      <c r="J134" s="167">
        <f t="shared" si="0"/>
        <v>0</v>
      </c>
      <c r="K134" s="163" t="s">
        <v>1</v>
      </c>
      <c r="L134" s="168"/>
      <c r="M134" s="169" t="s">
        <v>1</v>
      </c>
      <c r="N134" s="170" t="s">
        <v>42</v>
      </c>
      <c r="P134" s="139">
        <f t="shared" si="1"/>
        <v>0</v>
      </c>
      <c r="Q134" s="139">
        <v>0</v>
      </c>
      <c r="R134" s="139">
        <f t="shared" si="2"/>
        <v>0</v>
      </c>
      <c r="S134" s="139">
        <v>0</v>
      </c>
      <c r="T134" s="140">
        <f t="shared" si="3"/>
        <v>0</v>
      </c>
      <c r="AR134" s="141" t="s">
        <v>167</v>
      </c>
      <c r="AT134" s="141" t="s">
        <v>224</v>
      </c>
      <c r="AU134" s="141" t="s">
        <v>87</v>
      </c>
      <c r="AY134" s="15" t="s">
        <v>132</v>
      </c>
      <c r="BE134" s="142">
        <f t="shared" si="4"/>
        <v>0</v>
      </c>
      <c r="BF134" s="142">
        <f t="shared" si="5"/>
        <v>0</v>
      </c>
      <c r="BG134" s="142">
        <f t="shared" si="6"/>
        <v>0</v>
      </c>
      <c r="BH134" s="142">
        <f t="shared" si="7"/>
        <v>0</v>
      </c>
      <c r="BI134" s="142">
        <f t="shared" si="8"/>
        <v>0</v>
      </c>
      <c r="BJ134" s="15" t="s">
        <v>85</v>
      </c>
      <c r="BK134" s="142">
        <f t="shared" si="9"/>
        <v>0</v>
      </c>
      <c r="BL134" s="15" t="s">
        <v>139</v>
      </c>
      <c r="BM134" s="141" t="s">
        <v>615</v>
      </c>
    </row>
    <row r="135" spans="2:65" s="1" customFormat="1" ht="24.2" customHeight="1">
      <c r="B135" s="30"/>
      <c r="C135" s="161" t="s">
        <v>167</v>
      </c>
      <c r="D135" s="161" t="s">
        <v>224</v>
      </c>
      <c r="E135" s="162" t="s">
        <v>616</v>
      </c>
      <c r="F135" s="163" t="s">
        <v>617</v>
      </c>
      <c r="G135" s="164" t="s">
        <v>608</v>
      </c>
      <c r="H135" s="165">
        <v>1</v>
      </c>
      <c r="I135" s="166"/>
      <c r="J135" s="167">
        <f t="shared" si="0"/>
        <v>0</v>
      </c>
      <c r="K135" s="163" t="s">
        <v>1</v>
      </c>
      <c r="L135" s="168"/>
      <c r="M135" s="169" t="s">
        <v>1</v>
      </c>
      <c r="N135" s="170" t="s">
        <v>42</v>
      </c>
      <c r="P135" s="139">
        <f t="shared" si="1"/>
        <v>0</v>
      </c>
      <c r="Q135" s="139">
        <v>0</v>
      </c>
      <c r="R135" s="139">
        <f t="shared" si="2"/>
        <v>0</v>
      </c>
      <c r="S135" s="139">
        <v>0</v>
      </c>
      <c r="T135" s="140">
        <f t="shared" si="3"/>
        <v>0</v>
      </c>
      <c r="AR135" s="141" t="s">
        <v>167</v>
      </c>
      <c r="AT135" s="141" t="s">
        <v>224</v>
      </c>
      <c r="AU135" s="141" t="s">
        <v>87</v>
      </c>
      <c r="AY135" s="15" t="s">
        <v>132</v>
      </c>
      <c r="BE135" s="142">
        <f t="shared" si="4"/>
        <v>0</v>
      </c>
      <c r="BF135" s="142">
        <f t="shared" si="5"/>
        <v>0</v>
      </c>
      <c r="BG135" s="142">
        <f t="shared" si="6"/>
        <v>0</v>
      </c>
      <c r="BH135" s="142">
        <f t="shared" si="7"/>
        <v>0</v>
      </c>
      <c r="BI135" s="142">
        <f t="shared" si="8"/>
        <v>0</v>
      </c>
      <c r="BJ135" s="15" t="s">
        <v>85</v>
      </c>
      <c r="BK135" s="142">
        <f t="shared" si="9"/>
        <v>0</v>
      </c>
      <c r="BL135" s="15" t="s">
        <v>139</v>
      </c>
      <c r="BM135" s="141" t="s">
        <v>618</v>
      </c>
    </row>
    <row r="136" spans="2:65" s="1" customFormat="1" ht="16.5" customHeight="1">
      <c r="B136" s="30"/>
      <c r="C136" s="161" t="s">
        <v>172</v>
      </c>
      <c r="D136" s="161" t="s">
        <v>224</v>
      </c>
      <c r="E136" s="162" t="s">
        <v>613</v>
      </c>
      <c r="F136" s="163" t="s">
        <v>614</v>
      </c>
      <c r="G136" s="164" t="s">
        <v>608</v>
      </c>
      <c r="H136" s="165">
        <v>1</v>
      </c>
      <c r="I136" s="166"/>
      <c r="J136" s="167">
        <f t="shared" si="0"/>
        <v>0</v>
      </c>
      <c r="K136" s="163" t="s">
        <v>1</v>
      </c>
      <c r="L136" s="168"/>
      <c r="M136" s="169" t="s">
        <v>1</v>
      </c>
      <c r="N136" s="170" t="s">
        <v>42</v>
      </c>
      <c r="P136" s="139">
        <f t="shared" si="1"/>
        <v>0</v>
      </c>
      <c r="Q136" s="139">
        <v>0</v>
      </c>
      <c r="R136" s="139">
        <f t="shared" si="2"/>
        <v>0</v>
      </c>
      <c r="S136" s="139">
        <v>0</v>
      </c>
      <c r="T136" s="140">
        <f t="shared" si="3"/>
        <v>0</v>
      </c>
      <c r="AR136" s="141" t="s">
        <v>167</v>
      </c>
      <c r="AT136" s="141" t="s">
        <v>224</v>
      </c>
      <c r="AU136" s="141" t="s">
        <v>87</v>
      </c>
      <c r="AY136" s="15" t="s">
        <v>132</v>
      </c>
      <c r="BE136" s="142">
        <f t="shared" si="4"/>
        <v>0</v>
      </c>
      <c r="BF136" s="142">
        <f t="shared" si="5"/>
        <v>0</v>
      </c>
      <c r="BG136" s="142">
        <f t="shared" si="6"/>
        <v>0</v>
      </c>
      <c r="BH136" s="142">
        <f t="shared" si="7"/>
        <v>0</v>
      </c>
      <c r="BI136" s="142">
        <f t="shared" si="8"/>
        <v>0</v>
      </c>
      <c r="BJ136" s="15" t="s">
        <v>85</v>
      </c>
      <c r="BK136" s="142">
        <f t="shared" si="9"/>
        <v>0</v>
      </c>
      <c r="BL136" s="15" t="s">
        <v>139</v>
      </c>
      <c r="BM136" s="141" t="s">
        <v>619</v>
      </c>
    </row>
    <row r="137" spans="2:65" s="1" customFormat="1" ht="16.5" customHeight="1">
      <c r="B137" s="30"/>
      <c r="C137" s="161" t="s">
        <v>181</v>
      </c>
      <c r="D137" s="161" t="s">
        <v>224</v>
      </c>
      <c r="E137" s="162" t="s">
        <v>620</v>
      </c>
      <c r="F137" s="163" t="s">
        <v>621</v>
      </c>
      <c r="G137" s="164" t="s">
        <v>175</v>
      </c>
      <c r="H137" s="165">
        <v>40</v>
      </c>
      <c r="I137" s="166"/>
      <c r="J137" s="167">
        <f t="shared" si="0"/>
        <v>0</v>
      </c>
      <c r="K137" s="163" t="s">
        <v>1</v>
      </c>
      <c r="L137" s="168"/>
      <c r="M137" s="169" t="s">
        <v>1</v>
      </c>
      <c r="N137" s="170" t="s">
        <v>42</v>
      </c>
      <c r="P137" s="139">
        <f t="shared" si="1"/>
        <v>0</v>
      </c>
      <c r="Q137" s="139">
        <v>0</v>
      </c>
      <c r="R137" s="139">
        <f t="shared" si="2"/>
        <v>0</v>
      </c>
      <c r="S137" s="139">
        <v>0</v>
      </c>
      <c r="T137" s="140">
        <f t="shared" si="3"/>
        <v>0</v>
      </c>
      <c r="AR137" s="141" t="s">
        <v>167</v>
      </c>
      <c r="AT137" s="141" t="s">
        <v>224</v>
      </c>
      <c r="AU137" s="141" t="s">
        <v>87</v>
      </c>
      <c r="AY137" s="15" t="s">
        <v>132</v>
      </c>
      <c r="BE137" s="142">
        <f t="shared" si="4"/>
        <v>0</v>
      </c>
      <c r="BF137" s="142">
        <f t="shared" si="5"/>
        <v>0</v>
      </c>
      <c r="BG137" s="142">
        <f t="shared" si="6"/>
        <v>0</v>
      </c>
      <c r="BH137" s="142">
        <f t="shared" si="7"/>
        <v>0</v>
      </c>
      <c r="BI137" s="142">
        <f t="shared" si="8"/>
        <v>0</v>
      </c>
      <c r="BJ137" s="15" t="s">
        <v>85</v>
      </c>
      <c r="BK137" s="142">
        <f t="shared" si="9"/>
        <v>0</v>
      </c>
      <c r="BL137" s="15" t="s">
        <v>139</v>
      </c>
      <c r="BM137" s="141" t="s">
        <v>622</v>
      </c>
    </row>
    <row r="138" spans="2:65" s="1" customFormat="1" ht="16.5" customHeight="1">
      <c r="B138" s="30"/>
      <c r="C138" s="161" t="s">
        <v>185</v>
      </c>
      <c r="D138" s="161" t="s">
        <v>224</v>
      </c>
      <c r="E138" s="162" t="s">
        <v>623</v>
      </c>
      <c r="F138" s="163" t="s">
        <v>624</v>
      </c>
      <c r="G138" s="164" t="s">
        <v>175</v>
      </c>
      <c r="H138" s="165">
        <v>20</v>
      </c>
      <c r="I138" s="166"/>
      <c r="J138" s="167">
        <f t="shared" si="0"/>
        <v>0</v>
      </c>
      <c r="K138" s="163" t="s">
        <v>1</v>
      </c>
      <c r="L138" s="168"/>
      <c r="M138" s="169" t="s">
        <v>1</v>
      </c>
      <c r="N138" s="170" t="s">
        <v>42</v>
      </c>
      <c r="P138" s="139">
        <f t="shared" si="1"/>
        <v>0</v>
      </c>
      <c r="Q138" s="139">
        <v>0</v>
      </c>
      <c r="R138" s="139">
        <f t="shared" si="2"/>
        <v>0</v>
      </c>
      <c r="S138" s="139">
        <v>0</v>
      </c>
      <c r="T138" s="140">
        <f t="shared" si="3"/>
        <v>0</v>
      </c>
      <c r="AR138" s="141" t="s">
        <v>167</v>
      </c>
      <c r="AT138" s="141" t="s">
        <v>224</v>
      </c>
      <c r="AU138" s="141" t="s">
        <v>87</v>
      </c>
      <c r="AY138" s="15" t="s">
        <v>132</v>
      </c>
      <c r="BE138" s="142">
        <f t="shared" si="4"/>
        <v>0</v>
      </c>
      <c r="BF138" s="142">
        <f t="shared" si="5"/>
        <v>0</v>
      </c>
      <c r="BG138" s="142">
        <f t="shared" si="6"/>
        <v>0</v>
      </c>
      <c r="BH138" s="142">
        <f t="shared" si="7"/>
        <v>0</v>
      </c>
      <c r="BI138" s="142">
        <f t="shared" si="8"/>
        <v>0</v>
      </c>
      <c r="BJ138" s="15" t="s">
        <v>85</v>
      </c>
      <c r="BK138" s="142">
        <f t="shared" si="9"/>
        <v>0</v>
      </c>
      <c r="BL138" s="15" t="s">
        <v>139</v>
      </c>
      <c r="BM138" s="141" t="s">
        <v>625</v>
      </c>
    </row>
    <row r="139" spans="2:65" s="1" customFormat="1" ht="16.5" customHeight="1">
      <c r="B139" s="30"/>
      <c r="C139" s="161" t="s">
        <v>8</v>
      </c>
      <c r="D139" s="161" t="s">
        <v>224</v>
      </c>
      <c r="E139" s="162" t="s">
        <v>626</v>
      </c>
      <c r="F139" s="163" t="s">
        <v>627</v>
      </c>
      <c r="G139" s="164" t="s">
        <v>175</v>
      </c>
      <c r="H139" s="165">
        <v>40</v>
      </c>
      <c r="I139" s="166"/>
      <c r="J139" s="167">
        <f t="shared" si="0"/>
        <v>0</v>
      </c>
      <c r="K139" s="163" t="s">
        <v>1</v>
      </c>
      <c r="L139" s="168"/>
      <c r="M139" s="169" t="s">
        <v>1</v>
      </c>
      <c r="N139" s="170" t="s">
        <v>42</v>
      </c>
      <c r="P139" s="139">
        <f t="shared" si="1"/>
        <v>0</v>
      </c>
      <c r="Q139" s="139">
        <v>0</v>
      </c>
      <c r="R139" s="139">
        <f t="shared" si="2"/>
        <v>0</v>
      </c>
      <c r="S139" s="139">
        <v>0</v>
      </c>
      <c r="T139" s="140">
        <f t="shared" si="3"/>
        <v>0</v>
      </c>
      <c r="AR139" s="141" t="s">
        <v>167</v>
      </c>
      <c r="AT139" s="141" t="s">
        <v>224</v>
      </c>
      <c r="AU139" s="141" t="s">
        <v>87</v>
      </c>
      <c r="AY139" s="15" t="s">
        <v>132</v>
      </c>
      <c r="BE139" s="142">
        <f t="shared" si="4"/>
        <v>0</v>
      </c>
      <c r="BF139" s="142">
        <f t="shared" si="5"/>
        <v>0</v>
      </c>
      <c r="BG139" s="142">
        <f t="shared" si="6"/>
        <v>0</v>
      </c>
      <c r="BH139" s="142">
        <f t="shared" si="7"/>
        <v>0</v>
      </c>
      <c r="BI139" s="142">
        <f t="shared" si="8"/>
        <v>0</v>
      </c>
      <c r="BJ139" s="15" t="s">
        <v>85</v>
      </c>
      <c r="BK139" s="142">
        <f t="shared" si="9"/>
        <v>0</v>
      </c>
      <c r="BL139" s="15" t="s">
        <v>139</v>
      </c>
      <c r="BM139" s="141" t="s">
        <v>628</v>
      </c>
    </row>
    <row r="140" spans="2:65" s="1" customFormat="1" ht="16.5" customHeight="1">
      <c r="B140" s="30"/>
      <c r="C140" s="161" t="s">
        <v>193</v>
      </c>
      <c r="D140" s="161" t="s">
        <v>224</v>
      </c>
      <c r="E140" s="162" t="s">
        <v>629</v>
      </c>
      <c r="F140" s="163" t="s">
        <v>630</v>
      </c>
      <c r="G140" s="164" t="s">
        <v>175</v>
      </c>
      <c r="H140" s="165">
        <v>35</v>
      </c>
      <c r="I140" s="166"/>
      <c r="J140" s="167">
        <f t="shared" si="0"/>
        <v>0</v>
      </c>
      <c r="K140" s="163" t="s">
        <v>1</v>
      </c>
      <c r="L140" s="168"/>
      <c r="M140" s="169" t="s">
        <v>1</v>
      </c>
      <c r="N140" s="170" t="s">
        <v>42</v>
      </c>
      <c r="P140" s="139">
        <f t="shared" si="1"/>
        <v>0</v>
      </c>
      <c r="Q140" s="139">
        <v>0</v>
      </c>
      <c r="R140" s="139">
        <f t="shared" si="2"/>
        <v>0</v>
      </c>
      <c r="S140" s="139">
        <v>0</v>
      </c>
      <c r="T140" s="140">
        <f t="shared" si="3"/>
        <v>0</v>
      </c>
      <c r="AR140" s="141" t="s">
        <v>167</v>
      </c>
      <c r="AT140" s="141" t="s">
        <v>224</v>
      </c>
      <c r="AU140" s="141" t="s">
        <v>87</v>
      </c>
      <c r="AY140" s="15" t="s">
        <v>132</v>
      </c>
      <c r="BE140" s="142">
        <f t="shared" si="4"/>
        <v>0</v>
      </c>
      <c r="BF140" s="142">
        <f t="shared" si="5"/>
        <v>0</v>
      </c>
      <c r="BG140" s="142">
        <f t="shared" si="6"/>
        <v>0</v>
      </c>
      <c r="BH140" s="142">
        <f t="shared" si="7"/>
        <v>0</v>
      </c>
      <c r="BI140" s="142">
        <f t="shared" si="8"/>
        <v>0</v>
      </c>
      <c r="BJ140" s="15" t="s">
        <v>85</v>
      </c>
      <c r="BK140" s="142">
        <f t="shared" si="9"/>
        <v>0</v>
      </c>
      <c r="BL140" s="15" t="s">
        <v>139</v>
      </c>
      <c r="BM140" s="141" t="s">
        <v>631</v>
      </c>
    </row>
    <row r="141" spans="2:65" s="1" customFormat="1" ht="16.5" customHeight="1">
      <c r="B141" s="30"/>
      <c r="C141" s="161" t="s">
        <v>197</v>
      </c>
      <c r="D141" s="161" t="s">
        <v>224</v>
      </c>
      <c r="E141" s="162" t="s">
        <v>632</v>
      </c>
      <c r="F141" s="163" t="s">
        <v>633</v>
      </c>
      <c r="G141" s="164" t="s">
        <v>593</v>
      </c>
      <c r="H141" s="165">
        <v>4</v>
      </c>
      <c r="I141" s="166"/>
      <c r="J141" s="167">
        <f t="shared" si="0"/>
        <v>0</v>
      </c>
      <c r="K141" s="163" t="s">
        <v>1</v>
      </c>
      <c r="L141" s="168"/>
      <c r="M141" s="169" t="s">
        <v>1</v>
      </c>
      <c r="N141" s="170" t="s">
        <v>42</v>
      </c>
      <c r="P141" s="139">
        <f t="shared" si="1"/>
        <v>0</v>
      </c>
      <c r="Q141" s="139">
        <v>0</v>
      </c>
      <c r="R141" s="139">
        <f t="shared" si="2"/>
        <v>0</v>
      </c>
      <c r="S141" s="139">
        <v>0</v>
      </c>
      <c r="T141" s="140">
        <f t="shared" si="3"/>
        <v>0</v>
      </c>
      <c r="AR141" s="141" t="s">
        <v>167</v>
      </c>
      <c r="AT141" s="141" t="s">
        <v>224</v>
      </c>
      <c r="AU141" s="141" t="s">
        <v>87</v>
      </c>
      <c r="AY141" s="15" t="s">
        <v>132</v>
      </c>
      <c r="BE141" s="142">
        <f t="shared" si="4"/>
        <v>0</v>
      </c>
      <c r="BF141" s="142">
        <f t="shared" si="5"/>
        <v>0</v>
      </c>
      <c r="BG141" s="142">
        <f t="shared" si="6"/>
        <v>0</v>
      </c>
      <c r="BH141" s="142">
        <f t="shared" si="7"/>
        <v>0</v>
      </c>
      <c r="BI141" s="142">
        <f t="shared" si="8"/>
        <v>0</v>
      </c>
      <c r="BJ141" s="15" t="s">
        <v>85</v>
      </c>
      <c r="BK141" s="142">
        <f t="shared" si="9"/>
        <v>0</v>
      </c>
      <c r="BL141" s="15" t="s">
        <v>139</v>
      </c>
      <c r="BM141" s="141" t="s">
        <v>634</v>
      </c>
    </row>
    <row r="142" spans="2:65" s="1" customFormat="1" ht="16.5" customHeight="1">
      <c r="B142" s="30"/>
      <c r="C142" s="161" t="s">
        <v>201</v>
      </c>
      <c r="D142" s="161" t="s">
        <v>224</v>
      </c>
      <c r="E142" s="162" t="s">
        <v>635</v>
      </c>
      <c r="F142" s="163" t="s">
        <v>636</v>
      </c>
      <c r="G142" s="164" t="s">
        <v>593</v>
      </c>
      <c r="H142" s="165">
        <v>2</v>
      </c>
      <c r="I142" s="166"/>
      <c r="J142" s="167">
        <f t="shared" si="0"/>
        <v>0</v>
      </c>
      <c r="K142" s="163" t="s">
        <v>1</v>
      </c>
      <c r="L142" s="168"/>
      <c r="M142" s="169" t="s">
        <v>1</v>
      </c>
      <c r="N142" s="170" t="s">
        <v>42</v>
      </c>
      <c r="P142" s="139">
        <f t="shared" si="1"/>
        <v>0</v>
      </c>
      <c r="Q142" s="139">
        <v>0</v>
      </c>
      <c r="R142" s="139">
        <f t="shared" si="2"/>
        <v>0</v>
      </c>
      <c r="S142" s="139">
        <v>0</v>
      </c>
      <c r="T142" s="140">
        <f t="shared" si="3"/>
        <v>0</v>
      </c>
      <c r="AR142" s="141" t="s">
        <v>167</v>
      </c>
      <c r="AT142" s="141" t="s">
        <v>224</v>
      </c>
      <c r="AU142" s="141" t="s">
        <v>87</v>
      </c>
      <c r="AY142" s="15" t="s">
        <v>132</v>
      </c>
      <c r="BE142" s="142">
        <f t="shared" si="4"/>
        <v>0</v>
      </c>
      <c r="BF142" s="142">
        <f t="shared" si="5"/>
        <v>0</v>
      </c>
      <c r="BG142" s="142">
        <f t="shared" si="6"/>
        <v>0</v>
      </c>
      <c r="BH142" s="142">
        <f t="shared" si="7"/>
        <v>0</v>
      </c>
      <c r="BI142" s="142">
        <f t="shared" si="8"/>
        <v>0</v>
      </c>
      <c r="BJ142" s="15" t="s">
        <v>85</v>
      </c>
      <c r="BK142" s="142">
        <f t="shared" si="9"/>
        <v>0</v>
      </c>
      <c r="BL142" s="15" t="s">
        <v>139</v>
      </c>
      <c r="BM142" s="141" t="s">
        <v>637</v>
      </c>
    </row>
    <row r="143" spans="2:65" s="11" customFormat="1" ht="22.9" customHeight="1">
      <c r="B143" s="118"/>
      <c r="D143" s="119" t="s">
        <v>76</v>
      </c>
      <c r="E143" s="128" t="s">
        <v>638</v>
      </c>
      <c r="F143" s="128" t="s">
        <v>639</v>
      </c>
      <c r="I143" s="121"/>
      <c r="J143" s="129">
        <f>BK143</f>
        <v>0</v>
      </c>
      <c r="L143" s="118"/>
      <c r="M143" s="123"/>
      <c r="P143" s="124">
        <f>SUM(P144:P154)</f>
        <v>0</v>
      </c>
      <c r="R143" s="124">
        <f>SUM(R144:R154)</f>
        <v>0</v>
      </c>
      <c r="T143" s="125">
        <f>SUM(T144:T154)</f>
        <v>0</v>
      </c>
      <c r="AR143" s="119" t="s">
        <v>85</v>
      </c>
      <c r="AT143" s="126" t="s">
        <v>76</v>
      </c>
      <c r="AU143" s="126" t="s">
        <v>85</v>
      </c>
      <c r="AY143" s="119" t="s">
        <v>132</v>
      </c>
      <c r="BK143" s="127">
        <f>SUM(BK144:BK154)</f>
        <v>0</v>
      </c>
    </row>
    <row r="144" spans="2:65" s="1" customFormat="1" ht="16.5" customHeight="1">
      <c r="B144" s="30"/>
      <c r="C144" s="161" t="s">
        <v>205</v>
      </c>
      <c r="D144" s="161" t="s">
        <v>224</v>
      </c>
      <c r="E144" s="162" t="s">
        <v>640</v>
      </c>
      <c r="F144" s="163" t="s">
        <v>641</v>
      </c>
      <c r="G144" s="164" t="s">
        <v>250</v>
      </c>
      <c r="H144" s="165">
        <v>0.8</v>
      </c>
      <c r="I144" s="166"/>
      <c r="J144" s="167">
        <f t="shared" ref="J144:J154" si="10">ROUND(I144*H144,2)</f>
        <v>0</v>
      </c>
      <c r="K144" s="163" t="s">
        <v>1</v>
      </c>
      <c r="L144" s="168"/>
      <c r="M144" s="169" t="s">
        <v>1</v>
      </c>
      <c r="N144" s="170" t="s">
        <v>42</v>
      </c>
      <c r="P144" s="139">
        <f t="shared" ref="P144:P154" si="11">O144*H144</f>
        <v>0</v>
      </c>
      <c r="Q144" s="139">
        <v>0</v>
      </c>
      <c r="R144" s="139">
        <f t="shared" ref="R144:R154" si="12">Q144*H144</f>
        <v>0</v>
      </c>
      <c r="S144" s="139">
        <v>0</v>
      </c>
      <c r="T144" s="140">
        <f t="shared" ref="T144:T154" si="13">S144*H144</f>
        <v>0</v>
      </c>
      <c r="AR144" s="141" t="s">
        <v>167</v>
      </c>
      <c r="AT144" s="141" t="s">
        <v>224</v>
      </c>
      <c r="AU144" s="141" t="s">
        <v>87</v>
      </c>
      <c r="AY144" s="15" t="s">
        <v>132</v>
      </c>
      <c r="BE144" s="142">
        <f t="shared" ref="BE144:BE154" si="14">IF(N144="základní",J144,0)</f>
        <v>0</v>
      </c>
      <c r="BF144" s="142">
        <f t="shared" ref="BF144:BF154" si="15">IF(N144="snížená",J144,0)</f>
        <v>0</v>
      </c>
      <c r="BG144" s="142">
        <f t="shared" ref="BG144:BG154" si="16">IF(N144="zákl. přenesená",J144,0)</f>
        <v>0</v>
      </c>
      <c r="BH144" s="142">
        <f t="shared" ref="BH144:BH154" si="17">IF(N144="sníž. přenesená",J144,0)</f>
        <v>0</v>
      </c>
      <c r="BI144" s="142">
        <f t="shared" ref="BI144:BI154" si="18">IF(N144="nulová",J144,0)</f>
        <v>0</v>
      </c>
      <c r="BJ144" s="15" t="s">
        <v>85</v>
      </c>
      <c r="BK144" s="142">
        <f t="shared" ref="BK144:BK154" si="19">ROUND(I144*H144,2)</f>
        <v>0</v>
      </c>
      <c r="BL144" s="15" t="s">
        <v>139</v>
      </c>
      <c r="BM144" s="141" t="s">
        <v>642</v>
      </c>
    </row>
    <row r="145" spans="2:65" s="1" customFormat="1" ht="16.5" customHeight="1">
      <c r="B145" s="30"/>
      <c r="C145" s="161" t="s">
        <v>209</v>
      </c>
      <c r="D145" s="161" t="s">
        <v>224</v>
      </c>
      <c r="E145" s="162" t="s">
        <v>643</v>
      </c>
      <c r="F145" s="163" t="s">
        <v>644</v>
      </c>
      <c r="G145" s="164" t="s">
        <v>191</v>
      </c>
      <c r="H145" s="165">
        <v>0.68</v>
      </c>
      <c r="I145" s="166"/>
      <c r="J145" s="167">
        <f t="shared" si="10"/>
        <v>0</v>
      </c>
      <c r="K145" s="163" t="s">
        <v>1</v>
      </c>
      <c r="L145" s="168"/>
      <c r="M145" s="169" t="s">
        <v>1</v>
      </c>
      <c r="N145" s="170" t="s">
        <v>42</v>
      </c>
      <c r="P145" s="139">
        <f t="shared" si="11"/>
        <v>0</v>
      </c>
      <c r="Q145" s="139">
        <v>0</v>
      </c>
      <c r="R145" s="139">
        <f t="shared" si="12"/>
        <v>0</v>
      </c>
      <c r="S145" s="139">
        <v>0</v>
      </c>
      <c r="T145" s="140">
        <f t="shared" si="13"/>
        <v>0</v>
      </c>
      <c r="AR145" s="141" t="s">
        <v>167</v>
      </c>
      <c r="AT145" s="141" t="s">
        <v>224</v>
      </c>
      <c r="AU145" s="141" t="s">
        <v>87</v>
      </c>
      <c r="AY145" s="15" t="s">
        <v>132</v>
      </c>
      <c r="BE145" s="142">
        <f t="shared" si="14"/>
        <v>0</v>
      </c>
      <c r="BF145" s="142">
        <f t="shared" si="15"/>
        <v>0</v>
      </c>
      <c r="BG145" s="142">
        <f t="shared" si="16"/>
        <v>0</v>
      </c>
      <c r="BH145" s="142">
        <f t="shared" si="17"/>
        <v>0</v>
      </c>
      <c r="BI145" s="142">
        <f t="shared" si="18"/>
        <v>0</v>
      </c>
      <c r="BJ145" s="15" t="s">
        <v>85</v>
      </c>
      <c r="BK145" s="142">
        <f t="shared" si="19"/>
        <v>0</v>
      </c>
      <c r="BL145" s="15" t="s">
        <v>139</v>
      </c>
      <c r="BM145" s="141" t="s">
        <v>645</v>
      </c>
    </row>
    <row r="146" spans="2:65" s="1" customFormat="1" ht="16.5" customHeight="1">
      <c r="B146" s="30"/>
      <c r="C146" s="161" t="s">
        <v>214</v>
      </c>
      <c r="D146" s="161" t="s">
        <v>224</v>
      </c>
      <c r="E146" s="162" t="s">
        <v>646</v>
      </c>
      <c r="F146" s="163" t="s">
        <v>647</v>
      </c>
      <c r="G146" s="164" t="s">
        <v>593</v>
      </c>
      <c r="H146" s="165">
        <v>2</v>
      </c>
      <c r="I146" s="166"/>
      <c r="J146" s="167">
        <f t="shared" si="10"/>
        <v>0</v>
      </c>
      <c r="K146" s="163" t="s">
        <v>1</v>
      </c>
      <c r="L146" s="168"/>
      <c r="M146" s="169" t="s">
        <v>1</v>
      </c>
      <c r="N146" s="170" t="s">
        <v>42</v>
      </c>
      <c r="P146" s="139">
        <f t="shared" si="11"/>
        <v>0</v>
      </c>
      <c r="Q146" s="139">
        <v>0</v>
      </c>
      <c r="R146" s="139">
        <f t="shared" si="12"/>
        <v>0</v>
      </c>
      <c r="S146" s="139">
        <v>0</v>
      </c>
      <c r="T146" s="140">
        <f t="shared" si="13"/>
        <v>0</v>
      </c>
      <c r="AR146" s="141" t="s">
        <v>167</v>
      </c>
      <c r="AT146" s="141" t="s">
        <v>224</v>
      </c>
      <c r="AU146" s="141" t="s">
        <v>87</v>
      </c>
      <c r="AY146" s="15" t="s">
        <v>132</v>
      </c>
      <c r="BE146" s="142">
        <f t="shared" si="14"/>
        <v>0</v>
      </c>
      <c r="BF146" s="142">
        <f t="shared" si="15"/>
        <v>0</v>
      </c>
      <c r="BG146" s="142">
        <f t="shared" si="16"/>
        <v>0</v>
      </c>
      <c r="BH146" s="142">
        <f t="shared" si="17"/>
        <v>0</v>
      </c>
      <c r="BI146" s="142">
        <f t="shared" si="18"/>
        <v>0</v>
      </c>
      <c r="BJ146" s="15" t="s">
        <v>85</v>
      </c>
      <c r="BK146" s="142">
        <f t="shared" si="19"/>
        <v>0</v>
      </c>
      <c r="BL146" s="15" t="s">
        <v>139</v>
      </c>
      <c r="BM146" s="141" t="s">
        <v>648</v>
      </c>
    </row>
    <row r="147" spans="2:65" s="1" customFormat="1" ht="16.5" customHeight="1">
      <c r="B147" s="30"/>
      <c r="C147" s="161" t="s">
        <v>219</v>
      </c>
      <c r="D147" s="161" t="s">
        <v>224</v>
      </c>
      <c r="E147" s="162" t="s">
        <v>649</v>
      </c>
      <c r="F147" s="163" t="s">
        <v>650</v>
      </c>
      <c r="G147" s="164" t="s">
        <v>191</v>
      </c>
      <c r="H147" s="165">
        <v>0.77</v>
      </c>
      <c r="I147" s="166"/>
      <c r="J147" s="167">
        <f t="shared" si="10"/>
        <v>0</v>
      </c>
      <c r="K147" s="163" t="s">
        <v>1</v>
      </c>
      <c r="L147" s="168"/>
      <c r="M147" s="169" t="s">
        <v>1</v>
      </c>
      <c r="N147" s="170" t="s">
        <v>42</v>
      </c>
      <c r="P147" s="139">
        <f t="shared" si="11"/>
        <v>0</v>
      </c>
      <c r="Q147" s="139">
        <v>0</v>
      </c>
      <c r="R147" s="139">
        <f t="shared" si="12"/>
        <v>0</v>
      </c>
      <c r="S147" s="139">
        <v>0</v>
      </c>
      <c r="T147" s="140">
        <f t="shared" si="13"/>
        <v>0</v>
      </c>
      <c r="AR147" s="141" t="s">
        <v>167</v>
      </c>
      <c r="AT147" s="141" t="s">
        <v>224</v>
      </c>
      <c r="AU147" s="141" t="s">
        <v>87</v>
      </c>
      <c r="AY147" s="15" t="s">
        <v>132</v>
      </c>
      <c r="BE147" s="142">
        <f t="shared" si="14"/>
        <v>0</v>
      </c>
      <c r="BF147" s="142">
        <f t="shared" si="15"/>
        <v>0</v>
      </c>
      <c r="BG147" s="142">
        <f t="shared" si="16"/>
        <v>0</v>
      </c>
      <c r="BH147" s="142">
        <f t="shared" si="17"/>
        <v>0</v>
      </c>
      <c r="BI147" s="142">
        <f t="shared" si="18"/>
        <v>0</v>
      </c>
      <c r="BJ147" s="15" t="s">
        <v>85</v>
      </c>
      <c r="BK147" s="142">
        <f t="shared" si="19"/>
        <v>0</v>
      </c>
      <c r="BL147" s="15" t="s">
        <v>139</v>
      </c>
      <c r="BM147" s="141" t="s">
        <v>651</v>
      </c>
    </row>
    <row r="148" spans="2:65" s="1" customFormat="1" ht="16.5" customHeight="1">
      <c r="B148" s="30"/>
      <c r="C148" s="161" t="s">
        <v>223</v>
      </c>
      <c r="D148" s="161" t="s">
        <v>224</v>
      </c>
      <c r="E148" s="162" t="s">
        <v>652</v>
      </c>
      <c r="F148" s="163" t="s">
        <v>653</v>
      </c>
      <c r="G148" s="164" t="s">
        <v>175</v>
      </c>
      <c r="H148" s="165">
        <v>11</v>
      </c>
      <c r="I148" s="166"/>
      <c r="J148" s="167">
        <f t="shared" si="10"/>
        <v>0</v>
      </c>
      <c r="K148" s="163" t="s">
        <v>1</v>
      </c>
      <c r="L148" s="168"/>
      <c r="M148" s="169" t="s">
        <v>1</v>
      </c>
      <c r="N148" s="170" t="s">
        <v>42</v>
      </c>
      <c r="P148" s="139">
        <f t="shared" si="11"/>
        <v>0</v>
      </c>
      <c r="Q148" s="139">
        <v>0</v>
      </c>
      <c r="R148" s="139">
        <f t="shared" si="12"/>
        <v>0</v>
      </c>
      <c r="S148" s="139">
        <v>0</v>
      </c>
      <c r="T148" s="140">
        <f t="shared" si="13"/>
        <v>0</v>
      </c>
      <c r="AR148" s="141" t="s">
        <v>167</v>
      </c>
      <c r="AT148" s="141" t="s">
        <v>224</v>
      </c>
      <c r="AU148" s="141" t="s">
        <v>87</v>
      </c>
      <c r="AY148" s="15" t="s">
        <v>132</v>
      </c>
      <c r="BE148" s="142">
        <f t="shared" si="14"/>
        <v>0</v>
      </c>
      <c r="BF148" s="142">
        <f t="shared" si="15"/>
        <v>0</v>
      </c>
      <c r="BG148" s="142">
        <f t="shared" si="16"/>
        <v>0</v>
      </c>
      <c r="BH148" s="142">
        <f t="shared" si="17"/>
        <v>0</v>
      </c>
      <c r="BI148" s="142">
        <f t="shared" si="18"/>
        <v>0</v>
      </c>
      <c r="BJ148" s="15" t="s">
        <v>85</v>
      </c>
      <c r="BK148" s="142">
        <f t="shared" si="19"/>
        <v>0</v>
      </c>
      <c r="BL148" s="15" t="s">
        <v>139</v>
      </c>
      <c r="BM148" s="141" t="s">
        <v>654</v>
      </c>
    </row>
    <row r="149" spans="2:65" s="1" customFormat="1" ht="16.5" customHeight="1">
      <c r="B149" s="30"/>
      <c r="C149" s="161" t="s">
        <v>7</v>
      </c>
      <c r="D149" s="161" t="s">
        <v>224</v>
      </c>
      <c r="E149" s="162" t="s">
        <v>655</v>
      </c>
      <c r="F149" s="163" t="s">
        <v>650</v>
      </c>
      <c r="G149" s="164" t="s">
        <v>191</v>
      </c>
      <c r="H149" s="165">
        <v>1.05</v>
      </c>
      <c r="I149" s="166"/>
      <c r="J149" s="167">
        <f t="shared" si="10"/>
        <v>0</v>
      </c>
      <c r="K149" s="163" t="s">
        <v>1</v>
      </c>
      <c r="L149" s="168"/>
      <c r="M149" s="169" t="s">
        <v>1</v>
      </c>
      <c r="N149" s="170" t="s">
        <v>42</v>
      </c>
      <c r="P149" s="139">
        <f t="shared" si="11"/>
        <v>0</v>
      </c>
      <c r="Q149" s="139">
        <v>0</v>
      </c>
      <c r="R149" s="139">
        <f t="shared" si="12"/>
        <v>0</v>
      </c>
      <c r="S149" s="139">
        <v>0</v>
      </c>
      <c r="T149" s="140">
        <f t="shared" si="13"/>
        <v>0</v>
      </c>
      <c r="AR149" s="141" t="s">
        <v>167</v>
      </c>
      <c r="AT149" s="141" t="s">
        <v>224</v>
      </c>
      <c r="AU149" s="141" t="s">
        <v>87</v>
      </c>
      <c r="AY149" s="15" t="s">
        <v>132</v>
      </c>
      <c r="BE149" s="142">
        <f t="shared" si="14"/>
        <v>0</v>
      </c>
      <c r="BF149" s="142">
        <f t="shared" si="15"/>
        <v>0</v>
      </c>
      <c r="BG149" s="142">
        <f t="shared" si="16"/>
        <v>0</v>
      </c>
      <c r="BH149" s="142">
        <f t="shared" si="17"/>
        <v>0</v>
      </c>
      <c r="BI149" s="142">
        <f t="shared" si="18"/>
        <v>0</v>
      </c>
      <c r="BJ149" s="15" t="s">
        <v>85</v>
      </c>
      <c r="BK149" s="142">
        <f t="shared" si="19"/>
        <v>0</v>
      </c>
      <c r="BL149" s="15" t="s">
        <v>139</v>
      </c>
      <c r="BM149" s="141" t="s">
        <v>656</v>
      </c>
    </row>
    <row r="150" spans="2:65" s="1" customFormat="1" ht="16.5" customHeight="1">
      <c r="B150" s="30"/>
      <c r="C150" s="161" t="s">
        <v>234</v>
      </c>
      <c r="D150" s="161" t="s">
        <v>224</v>
      </c>
      <c r="E150" s="162" t="s">
        <v>657</v>
      </c>
      <c r="F150" s="163" t="s">
        <v>653</v>
      </c>
      <c r="G150" s="164" t="s">
        <v>175</v>
      </c>
      <c r="H150" s="165">
        <v>15</v>
      </c>
      <c r="I150" s="166"/>
      <c r="J150" s="167">
        <f t="shared" si="10"/>
        <v>0</v>
      </c>
      <c r="K150" s="163" t="s">
        <v>1</v>
      </c>
      <c r="L150" s="168"/>
      <c r="M150" s="169" t="s">
        <v>1</v>
      </c>
      <c r="N150" s="170" t="s">
        <v>42</v>
      </c>
      <c r="P150" s="139">
        <f t="shared" si="11"/>
        <v>0</v>
      </c>
      <c r="Q150" s="139">
        <v>0</v>
      </c>
      <c r="R150" s="139">
        <f t="shared" si="12"/>
        <v>0</v>
      </c>
      <c r="S150" s="139">
        <v>0</v>
      </c>
      <c r="T150" s="140">
        <f t="shared" si="13"/>
        <v>0</v>
      </c>
      <c r="AR150" s="141" t="s">
        <v>167</v>
      </c>
      <c r="AT150" s="141" t="s">
        <v>224</v>
      </c>
      <c r="AU150" s="141" t="s">
        <v>87</v>
      </c>
      <c r="AY150" s="15" t="s">
        <v>132</v>
      </c>
      <c r="BE150" s="142">
        <f t="shared" si="14"/>
        <v>0</v>
      </c>
      <c r="BF150" s="142">
        <f t="shared" si="15"/>
        <v>0</v>
      </c>
      <c r="BG150" s="142">
        <f t="shared" si="16"/>
        <v>0</v>
      </c>
      <c r="BH150" s="142">
        <f t="shared" si="17"/>
        <v>0</v>
      </c>
      <c r="BI150" s="142">
        <f t="shared" si="18"/>
        <v>0</v>
      </c>
      <c r="BJ150" s="15" t="s">
        <v>85</v>
      </c>
      <c r="BK150" s="142">
        <f t="shared" si="19"/>
        <v>0</v>
      </c>
      <c r="BL150" s="15" t="s">
        <v>139</v>
      </c>
      <c r="BM150" s="141" t="s">
        <v>658</v>
      </c>
    </row>
    <row r="151" spans="2:65" s="1" customFormat="1" ht="16.5" customHeight="1">
      <c r="B151" s="30"/>
      <c r="C151" s="161" t="s">
        <v>238</v>
      </c>
      <c r="D151" s="161" t="s">
        <v>224</v>
      </c>
      <c r="E151" s="162" t="s">
        <v>655</v>
      </c>
      <c r="F151" s="163" t="s">
        <v>650</v>
      </c>
      <c r="G151" s="164" t="s">
        <v>191</v>
      </c>
      <c r="H151" s="165">
        <v>0.35</v>
      </c>
      <c r="I151" s="166"/>
      <c r="J151" s="167">
        <f t="shared" si="10"/>
        <v>0</v>
      </c>
      <c r="K151" s="163" t="s">
        <v>1</v>
      </c>
      <c r="L151" s="168"/>
      <c r="M151" s="169" t="s">
        <v>1</v>
      </c>
      <c r="N151" s="170" t="s">
        <v>42</v>
      </c>
      <c r="P151" s="139">
        <f t="shared" si="11"/>
        <v>0</v>
      </c>
      <c r="Q151" s="139">
        <v>0</v>
      </c>
      <c r="R151" s="139">
        <f t="shared" si="12"/>
        <v>0</v>
      </c>
      <c r="S151" s="139">
        <v>0</v>
      </c>
      <c r="T151" s="140">
        <f t="shared" si="13"/>
        <v>0</v>
      </c>
      <c r="AR151" s="141" t="s">
        <v>167</v>
      </c>
      <c r="AT151" s="141" t="s">
        <v>224</v>
      </c>
      <c r="AU151" s="141" t="s">
        <v>87</v>
      </c>
      <c r="AY151" s="15" t="s">
        <v>132</v>
      </c>
      <c r="BE151" s="142">
        <f t="shared" si="14"/>
        <v>0</v>
      </c>
      <c r="BF151" s="142">
        <f t="shared" si="15"/>
        <v>0</v>
      </c>
      <c r="BG151" s="142">
        <f t="shared" si="16"/>
        <v>0</v>
      </c>
      <c r="BH151" s="142">
        <f t="shared" si="17"/>
        <v>0</v>
      </c>
      <c r="BI151" s="142">
        <f t="shared" si="18"/>
        <v>0</v>
      </c>
      <c r="BJ151" s="15" t="s">
        <v>85</v>
      </c>
      <c r="BK151" s="142">
        <f t="shared" si="19"/>
        <v>0</v>
      </c>
      <c r="BL151" s="15" t="s">
        <v>139</v>
      </c>
      <c r="BM151" s="141" t="s">
        <v>659</v>
      </c>
    </row>
    <row r="152" spans="2:65" s="1" customFormat="1" ht="16.5" customHeight="1">
      <c r="B152" s="30"/>
      <c r="C152" s="161" t="s">
        <v>243</v>
      </c>
      <c r="D152" s="161" t="s">
        <v>224</v>
      </c>
      <c r="E152" s="162" t="s">
        <v>660</v>
      </c>
      <c r="F152" s="163" t="s">
        <v>653</v>
      </c>
      <c r="G152" s="164" t="s">
        <v>175</v>
      </c>
      <c r="H152" s="165">
        <v>5</v>
      </c>
      <c r="I152" s="166"/>
      <c r="J152" s="167">
        <f t="shared" si="10"/>
        <v>0</v>
      </c>
      <c r="K152" s="163" t="s">
        <v>1</v>
      </c>
      <c r="L152" s="168"/>
      <c r="M152" s="169" t="s">
        <v>1</v>
      </c>
      <c r="N152" s="170" t="s">
        <v>42</v>
      </c>
      <c r="P152" s="139">
        <f t="shared" si="11"/>
        <v>0</v>
      </c>
      <c r="Q152" s="139">
        <v>0</v>
      </c>
      <c r="R152" s="139">
        <f t="shared" si="12"/>
        <v>0</v>
      </c>
      <c r="S152" s="139">
        <v>0</v>
      </c>
      <c r="T152" s="140">
        <f t="shared" si="13"/>
        <v>0</v>
      </c>
      <c r="AR152" s="141" t="s">
        <v>167</v>
      </c>
      <c r="AT152" s="141" t="s">
        <v>224</v>
      </c>
      <c r="AU152" s="141" t="s">
        <v>87</v>
      </c>
      <c r="AY152" s="15" t="s">
        <v>132</v>
      </c>
      <c r="BE152" s="142">
        <f t="shared" si="14"/>
        <v>0</v>
      </c>
      <c r="BF152" s="142">
        <f t="shared" si="15"/>
        <v>0</v>
      </c>
      <c r="BG152" s="142">
        <f t="shared" si="16"/>
        <v>0</v>
      </c>
      <c r="BH152" s="142">
        <f t="shared" si="17"/>
        <v>0</v>
      </c>
      <c r="BI152" s="142">
        <f t="shared" si="18"/>
        <v>0</v>
      </c>
      <c r="BJ152" s="15" t="s">
        <v>85</v>
      </c>
      <c r="BK152" s="142">
        <f t="shared" si="19"/>
        <v>0</v>
      </c>
      <c r="BL152" s="15" t="s">
        <v>139</v>
      </c>
      <c r="BM152" s="141" t="s">
        <v>661</v>
      </c>
    </row>
    <row r="153" spans="2:65" s="1" customFormat="1" ht="16.5" customHeight="1">
      <c r="B153" s="30"/>
      <c r="C153" s="161" t="s">
        <v>247</v>
      </c>
      <c r="D153" s="161" t="s">
        <v>224</v>
      </c>
      <c r="E153" s="162" t="s">
        <v>662</v>
      </c>
      <c r="F153" s="163" t="s">
        <v>663</v>
      </c>
      <c r="G153" s="164" t="s">
        <v>593</v>
      </c>
      <c r="H153" s="165">
        <v>2</v>
      </c>
      <c r="I153" s="166"/>
      <c r="J153" s="167">
        <f t="shared" si="10"/>
        <v>0</v>
      </c>
      <c r="K153" s="163" t="s">
        <v>1</v>
      </c>
      <c r="L153" s="168"/>
      <c r="M153" s="169" t="s">
        <v>1</v>
      </c>
      <c r="N153" s="170" t="s">
        <v>42</v>
      </c>
      <c r="P153" s="139">
        <f t="shared" si="11"/>
        <v>0</v>
      </c>
      <c r="Q153" s="139">
        <v>0</v>
      </c>
      <c r="R153" s="139">
        <f t="shared" si="12"/>
        <v>0</v>
      </c>
      <c r="S153" s="139">
        <v>0</v>
      </c>
      <c r="T153" s="140">
        <f t="shared" si="13"/>
        <v>0</v>
      </c>
      <c r="AR153" s="141" t="s">
        <v>167</v>
      </c>
      <c r="AT153" s="141" t="s">
        <v>224</v>
      </c>
      <c r="AU153" s="141" t="s">
        <v>87</v>
      </c>
      <c r="AY153" s="15" t="s">
        <v>132</v>
      </c>
      <c r="BE153" s="142">
        <f t="shared" si="14"/>
        <v>0</v>
      </c>
      <c r="BF153" s="142">
        <f t="shared" si="15"/>
        <v>0</v>
      </c>
      <c r="BG153" s="142">
        <f t="shared" si="16"/>
        <v>0</v>
      </c>
      <c r="BH153" s="142">
        <f t="shared" si="17"/>
        <v>0</v>
      </c>
      <c r="BI153" s="142">
        <f t="shared" si="18"/>
        <v>0</v>
      </c>
      <c r="BJ153" s="15" t="s">
        <v>85</v>
      </c>
      <c r="BK153" s="142">
        <f t="shared" si="19"/>
        <v>0</v>
      </c>
      <c r="BL153" s="15" t="s">
        <v>139</v>
      </c>
      <c r="BM153" s="141" t="s">
        <v>664</v>
      </c>
    </row>
    <row r="154" spans="2:65" s="1" customFormat="1" ht="16.5" customHeight="1">
      <c r="B154" s="30"/>
      <c r="C154" s="161" t="s">
        <v>254</v>
      </c>
      <c r="D154" s="161" t="s">
        <v>224</v>
      </c>
      <c r="E154" s="162" t="s">
        <v>665</v>
      </c>
      <c r="F154" s="163" t="s">
        <v>666</v>
      </c>
      <c r="G154" s="164" t="s">
        <v>593</v>
      </c>
      <c r="H154" s="165">
        <v>4</v>
      </c>
      <c r="I154" s="166"/>
      <c r="J154" s="167">
        <f t="shared" si="10"/>
        <v>0</v>
      </c>
      <c r="K154" s="163" t="s">
        <v>1</v>
      </c>
      <c r="L154" s="168"/>
      <c r="M154" s="169" t="s">
        <v>1</v>
      </c>
      <c r="N154" s="170" t="s">
        <v>42</v>
      </c>
      <c r="P154" s="139">
        <f t="shared" si="11"/>
        <v>0</v>
      </c>
      <c r="Q154" s="139">
        <v>0</v>
      </c>
      <c r="R154" s="139">
        <f t="shared" si="12"/>
        <v>0</v>
      </c>
      <c r="S154" s="139">
        <v>0</v>
      </c>
      <c r="T154" s="140">
        <f t="shared" si="13"/>
        <v>0</v>
      </c>
      <c r="AR154" s="141" t="s">
        <v>167</v>
      </c>
      <c r="AT154" s="141" t="s">
        <v>224</v>
      </c>
      <c r="AU154" s="141" t="s">
        <v>87</v>
      </c>
      <c r="AY154" s="15" t="s">
        <v>132</v>
      </c>
      <c r="BE154" s="142">
        <f t="shared" si="14"/>
        <v>0</v>
      </c>
      <c r="BF154" s="142">
        <f t="shared" si="15"/>
        <v>0</v>
      </c>
      <c r="BG154" s="142">
        <f t="shared" si="16"/>
        <v>0</v>
      </c>
      <c r="BH154" s="142">
        <f t="shared" si="17"/>
        <v>0</v>
      </c>
      <c r="BI154" s="142">
        <f t="shared" si="18"/>
        <v>0</v>
      </c>
      <c r="BJ154" s="15" t="s">
        <v>85</v>
      </c>
      <c r="BK154" s="142">
        <f t="shared" si="19"/>
        <v>0</v>
      </c>
      <c r="BL154" s="15" t="s">
        <v>139</v>
      </c>
      <c r="BM154" s="141" t="s">
        <v>667</v>
      </c>
    </row>
    <row r="155" spans="2:65" s="11" customFormat="1" ht="22.9" customHeight="1">
      <c r="B155" s="118"/>
      <c r="D155" s="119" t="s">
        <v>76</v>
      </c>
      <c r="E155" s="128" t="s">
        <v>668</v>
      </c>
      <c r="F155" s="128" t="s">
        <v>669</v>
      </c>
      <c r="I155" s="121"/>
      <c r="J155" s="129">
        <f>BK155</f>
        <v>0</v>
      </c>
      <c r="L155" s="118"/>
      <c r="M155" s="123"/>
      <c r="P155" s="124">
        <f>SUM(P156:P169)</f>
        <v>0</v>
      </c>
      <c r="R155" s="124">
        <f>SUM(R156:R169)</f>
        <v>0</v>
      </c>
      <c r="T155" s="125">
        <f>SUM(T156:T169)</f>
        <v>0</v>
      </c>
      <c r="AR155" s="119" t="s">
        <v>85</v>
      </c>
      <c r="AT155" s="126" t="s">
        <v>76</v>
      </c>
      <c r="AU155" s="126" t="s">
        <v>85</v>
      </c>
      <c r="AY155" s="119" t="s">
        <v>132</v>
      </c>
      <c r="BK155" s="127">
        <f>SUM(BK156:BK169)</f>
        <v>0</v>
      </c>
    </row>
    <row r="156" spans="2:65" s="1" customFormat="1" ht="16.5" customHeight="1">
      <c r="B156" s="30"/>
      <c r="C156" s="130" t="s">
        <v>260</v>
      </c>
      <c r="D156" s="130" t="s">
        <v>134</v>
      </c>
      <c r="E156" s="131" t="s">
        <v>670</v>
      </c>
      <c r="F156" s="132" t="s">
        <v>671</v>
      </c>
      <c r="G156" s="133" t="s">
        <v>593</v>
      </c>
      <c r="H156" s="134">
        <v>2</v>
      </c>
      <c r="I156" s="135"/>
      <c r="J156" s="136">
        <f t="shared" ref="J156:J169" si="20">ROUND(I156*H156,2)</f>
        <v>0</v>
      </c>
      <c r="K156" s="132" t="s">
        <v>1</v>
      </c>
      <c r="L156" s="30"/>
      <c r="M156" s="137" t="s">
        <v>1</v>
      </c>
      <c r="N156" s="138" t="s">
        <v>42</v>
      </c>
      <c r="P156" s="139">
        <f t="shared" ref="P156:P169" si="21">O156*H156</f>
        <v>0</v>
      </c>
      <c r="Q156" s="139">
        <v>0</v>
      </c>
      <c r="R156" s="139">
        <f t="shared" ref="R156:R169" si="22">Q156*H156</f>
        <v>0</v>
      </c>
      <c r="S156" s="139">
        <v>0</v>
      </c>
      <c r="T156" s="140">
        <f t="shared" ref="T156:T169" si="23">S156*H156</f>
        <v>0</v>
      </c>
      <c r="AR156" s="141" t="s">
        <v>139</v>
      </c>
      <c r="AT156" s="141" t="s">
        <v>134</v>
      </c>
      <c r="AU156" s="141" t="s">
        <v>87</v>
      </c>
      <c r="AY156" s="15" t="s">
        <v>132</v>
      </c>
      <c r="BE156" s="142">
        <f t="shared" ref="BE156:BE169" si="24">IF(N156="základní",J156,0)</f>
        <v>0</v>
      </c>
      <c r="BF156" s="142">
        <f t="shared" ref="BF156:BF169" si="25">IF(N156="snížená",J156,0)</f>
        <v>0</v>
      </c>
      <c r="BG156" s="142">
        <f t="shared" ref="BG156:BG169" si="26">IF(N156="zákl. přenesená",J156,0)</f>
        <v>0</v>
      </c>
      <c r="BH156" s="142">
        <f t="shared" ref="BH156:BH169" si="27">IF(N156="sníž. přenesená",J156,0)</f>
        <v>0</v>
      </c>
      <c r="BI156" s="142">
        <f t="shared" ref="BI156:BI169" si="28">IF(N156="nulová",J156,0)</f>
        <v>0</v>
      </c>
      <c r="BJ156" s="15" t="s">
        <v>85</v>
      </c>
      <c r="BK156" s="142">
        <f t="shared" ref="BK156:BK169" si="29">ROUND(I156*H156,2)</f>
        <v>0</v>
      </c>
      <c r="BL156" s="15" t="s">
        <v>139</v>
      </c>
      <c r="BM156" s="141" t="s">
        <v>672</v>
      </c>
    </row>
    <row r="157" spans="2:65" s="1" customFormat="1" ht="16.5" customHeight="1">
      <c r="B157" s="30"/>
      <c r="C157" s="130" t="s">
        <v>265</v>
      </c>
      <c r="D157" s="130" t="s">
        <v>134</v>
      </c>
      <c r="E157" s="131" t="s">
        <v>673</v>
      </c>
      <c r="F157" s="132" t="s">
        <v>674</v>
      </c>
      <c r="G157" s="133" t="s">
        <v>593</v>
      </c>
      <c r="H157" s="134">
        <v>2</v>
      </c>
      <c r="I157" s="135"/>
      <c r="J157" s="136">
        <f t="shared" si="20"/>
        <v>0</v>
      </c>
      <c r="K157" s="132" t="s">
        <v>1</v>
      </c>
      <c r="L157" s="30"/>
      <c r="M157" s="137" t="s">
        <v>1</v>
      </c>
      <c r="N157" s="138" t="s">
        <v>42</v>
      </c>
      <c r="P157" s="139">
        <f t="shared" si="21"/>
        <v>0</v>
      </c>
      <c r="Q157" s="139">
        <v>0</v>
      </c>
      <c r="R157" s="139">
        <f t="shared" si="22"/>
        <v>0</v>
      </c>
      <c r="S157" s="139">
        <v>0</v>
      </c>
      <c r="T157" s="140">
        <f t="shared" si="23"/>
        <v>0</v>
      </c>
      <c r="AR157" s="141" t="s">
        <v>139</v>
      </c>
      <c r="AT157" s="141" t="s">
        <v>134</v>
      </c>
      <c r="AU157" s="141" t="s">
        <v>87</v>
      </c>
      <c r="AY157" s="15" t="s">
        <v>132</v>
      </c>
      <c r="BE157" s="142">
        <f t="shared" si="24"/>
        <v>0</v>
      </c>
      <c r="BF157" s="142">
        <f t="shared" si="25"/>
        <v>0</v>
      </c>
      <c r="BG157" s="142">
        <f t="shared" si="26"/>
        <v>0</v>
      </c>
      <c r="BH157" s="142">
        <f t="shared" si="27"/>
        <v>0</v>
      </c>
      <c r="BI157" s="142">
        <f t="shared" si="28"/>
        <v>0</v>
      </c>
      <c r="BJ157" s="15" t="s">
        <v>85</v>
      </c>
      <c r="BK157" s="142">
        <f t="shared" si="29"/>
        <v>0</v>
      </c>
      <c r="BL157" s="15" t="s">
        <v>139</v>
      </c>
      <c r="BM157" s="141" t="s">
        <v>675</v>
      </c>
    </row>
    <row r="158" spans="2:65" s="1" customFormat="1" ht="16.5" customHeight="1">
      <c r="B158" s="30"/>
      <c r="C158" s="130" t="s">
        <v>270</v>
      </c>
      <c r="D158" s="130" t="s">
        <v>134</v>
      </c>
      <c r="E158" s="131" t="s">
        <v>676</v>
      </c>
      <c r="F158" s="132" t="s">
        <v>677</v>
      </c>
      <c r="G158" s="133" t="s">
        <v>593</v>
      </c>
      <c r="H158" s="134">
        <v>1</v>
      </c>
      <c r="I158" s="135"/>
      <c r="J158" s="136">
        <f t="shared" si="20"/>
        <v>0</v>
      </c>
      <c r="K158" s="132" t="s">
        <v>1</v>
      </c>
      <c r="L158" s="30"/>
      <c r="M158" s="137" t="s">
        <v>1</v>
      </c>
      <c r="N158" s="138" t="s">
        <v>42</v>
      </c>
      <c r="P158" s="139">
        <f t="shared" si="21"/>
        <v>0</v>
      </c>
      <c r="Q158" s="139">
        <v>0</v>
      </c>
      <c r="R158" s="139">
        <f t="shared" si="22"/>
        <v>0</v>
      </c>
      <c r="S158" s="139">
        <v>0</v>
      </c>
      <c r="T158" s="140">
        <f t="shared" si="23"/>
        <v>0</v>
      </c>
      <c r="AR158" s="141" t="s">
        <v>139</v>
      </c>
      <c r="AT158" s="141" t="s">
        <v>134</v>
      </c>
      <c r="AU158" s="141" t="s">
        <v>87</v>
      </c>
      <c r="AY158" s="15" t="s">
        <v>132</v>
      </c>
      <c r="BE158" s="142">
        <f t="shared" si="24"/>
        <v>0</v>
      </c>
      <c r="BF158" s="142">
        <f t="shared" si="25"/>
        <v>0</v>
      </c>
      <c r="BG158" s="142">
        <f t="shared" si="26"/>
        <v>0</v>
      </c>
      <c r="BH158" s="142">
        <f t="shared" si="27"/>
        <v>0</v>
      </c>
      <c r="BI158" s="142">
        <f t="shared" si="28"/>
        <v>0</v>
      </c>
      <c r="BJ158" s="15" t="s">
        <v>85</v>
      </c>
      <c r="BK158" s="142">
        <f t="shared" si="29"/>
        <v>0</v>
      </c>
      <c r="BL158" s="15" t="s">
        <v>139</v>
      </c>
      <c r="BM158" s="141" t="s">
        <v>678</v>
      </c>
    </row>
    <row r="159" spans="2:65" s="1" customFormat="1" ht="16.5" customHeight="1">
      <c r="B159" s="30"/>
      <c r="C159" s="130" t="s">
        <v>275</v>
      </c>
      <c r="D159" s="130" t="s">
        <v>134</v>
      </c>
      <c r="E159" s="131" t="s">
        <v>676</v>
      </c>
      <c r="F159" s="132" t="s">
        <v>677</v>
      </c>
      <c r="G159" s="133" t="s">
        <v>593</v>
      </c>
      <c r="H159" s="134">
        <v>1</v>
      </c>
      <c r="I159" s="135"/>
      <c r="J159" s="136">
        <f t="shared" si="20"/>
        <v>0</v>
      </c>
      <c r="K159" s="132" t="s">
        <v>1</v>
      </c>
      <c r="L159" s="30"/>
      <c r="M159" s="137" t="s">
        <v>1</v>
      </c>
      <c r="N159" s="138" t="s">
        <v>42</v>
      </c>
      <c r="P159" s="139">
        <f t="shared" si="21"/>
        <v>0</v>
      </c>
      <c r="Q159" s="139">
        <v>0</v>
      </c>
      <c r="R159" s="139">
        <f t="shared" si="22"/>
        <v>0</v>
      </c>
      <c r="S159" s="139">
        <v>0</v>
      </c>
      <c r="T159" s="140">
        <f t="shared" si="23"/>
        <v>0</v>
      </c>
      <c r="AR159" s="141" t="s">
        <v>139</v>
      </c>
      <c r="AT159" s="141" t="s">
        <v>134</v>
      </c>
      <c r="AU159" s="141" t="s">
        <v>87</v>
      </c>
      <c r="AY159" s="15" t="s">
        <v>132</v>
      </c>
      <c r="BE159" s="142">
        <f t="shared" si="24"/>
        <v>0</v>
      </c>
      <c r="BF159" s="142">
        <f t="shared" si="25"/>
        <v>0</v>
      </c>
      <c r="BG159" s="142">
        <f t="shared" si="26"/>
        <v>0</v>
      </c>
      <c r="BH159" s="142">
        <f t="shared" si="27"/>
        <v>0</v>
      </c>
      <c r="BI159" s="142">
        <f t="shared" si="28"/>
        <v>0</v>
      </c>
      <c r="BJ159" s="15" t="s">
        <v>85</v>
      </c>
      <c r="BK159" s="142">
        <f t="shared" si="29"/>
        <v>0</v>
      </c>
      <c r="BL159" s="15" t="s">
        <v>139</v>
      </c>
      <c r="BM159" s="141" t="s">
        <v>679</v>
      </c>
    </row>
    <row r="160" spans="2:65" s="1" customFormat="1" ht="16.5" customHeight="1">
      <c r="B160" s="30"/>
      <c r="C160" s="130" t="s">
        <v>279</v>
      </c>
      <c r="D160" s="130" t="s">
        <v>134</v>
      </c>
      <c r="E160" s="131" t="s">
        <v>680</v>
      </c>
      <c r="F160" s="132" t="s">
        <v>681</v>
      </c>
      <c r="G160" s="133" t="s">
        <v>593</v>
      </c>
      <c r="H160" s="134">
        <v>2</v>
      </c>
      <c r="I160" s="135"/>
      <c r="J160" s="136">
        <f t="shared" si="20"/>
        <v>0</v>
      </c>
      <c r="K160" s="132" t="s">
        <v>1</v>
      </c>
      <c r="L160" s="30"/>
      <c r="M160" s="137" t="s">
        <v>1</v>
      </c>
      <c r="N160" s="138" t="s">
        <v>42</v>
      </c>
      <c r="P160" s="139">
        <f t="shared" si="21"/>
        <v>0</v>
      </c>
      <c r="Q160" s="139">
        <v>0</v>
      </c>
      <c r="R160" s="139">
        <f t="shared" si="22"/>
        <v>0</v>
      </c>
      <c r="S160" s="139">
        <v>0</v>
      </c>
      <c r="T160" s="140">
        <f t="shared" si="23"/>
        <v>0</v>
      </c>
      <c r="AR160" s="141" t="s">
        <v>139</v>
      </c>
      <c r="AT160" s="141" t="s">
        <v>134</v>
      </c>
      <c r="AU160" s="141" t="s">
        <v>87</v>
      </c>
      <c r="AY160" s="15" t="s">
        <v>132</v>
      </c>
      <c r="BE160" s="142">
        <f t="shared" si="24"/>
        <v>0</v>
      </c>
      <c r="BF160" s="142">
        <f t="shared" si="25"/>
        <v>0</v>
      </c>
      <c r="BG160" s="142">
        <f t="shared" si="26"/>
        <v>0</v>
      </c>
      <c r="BH160" s="142">
        <f t="shared" si="27"/>
        <v>0</v>
      </c>
      <c r="BI160" s="142">
        <f t="shared" si="28"/>
        <v>0</v>
      </c>
      <c r="BJ160" s="15" t="s">
        <v>85</v>
      </c>
      <c r="BK160" s="142">
        <f t="shared" si="29"/>
        <v>0</v>
      </c>
      <c r="BL160" s="15" t="s">
        <v>139</v>
      </c>
      <c r="BM160" s="141" t="s">
        <v>682</v>
      </c>
    </row>
    <row r="161" spans="2:65" s="1" customFormat="1" ht="16.5" customHeight="1">
      <c r="B161" s="30"/>
      <c r="C161" s="130" t="s">
        <v>283</v>
      </c>
      <c r="D161" s="130" t="s">
        <v>134</v>
      </c>
      <c r="E161" s="131" t="s">
        <v>680</v>
      </c>
      <c r="F161" s="132" t="s">
        <v>681</v>
      </c>
      <c r="G161" s="133" t="s">
        <v>593</v>
      </c>
      <c r="H161" s="134">
        <v>1</v>
      </c>
      <c r="I161" s="135"/>
      <c r="J161" s="136">
        <f t="shared" si="20"/>
        <v>0</v>
      </c>
      <c r="K161" s="132" t="s">
        <v>1</v>
      </c>
      <c r="L161" s="30"/>
      <c r="M161" s="137" t="s">
        <v>1</v>
      </c>
      <c r="N161" s="138" t="s">
        <v>42</v>
      </c>
      <c r="P161" s="139">
        <f t="shared" si="21"/>
        <v>0</v>
      </c>
      <c r="Q161" s="139">
        <v>0</v>
      </c>
      <c r="R161" s="139">
        <f t="shared" si="22"/>
        <v>0</v>
      </c>
      <c r="S161" s="139">
        <v>0</v>
      </c>
      <c r="T161" s="140">
        <f t="shared" si="23"/>
        <v>0</v>
      </c>
      <c r="AR161" s="141" t="s">
        <v>139</v>
      </c>
      <c r="AT161" s="141" t="s">
        <v>134</v>
      </c>
      <c r="AU161" s="141" t="s">
        <v>87</v>
      </c>
      <c r="AY161" s="15" t="s">
        <v>132</v>
      </c>
      <c r="BE161" s="142">
        <f t="shared" si="24"/>
        <v>0</v>
      </c>
      <c r="BF161" s="142">
        <f t="shared" si="25"/>
        <v>0</v>
      </c>
      <c r="BG161" s="142">
        <f t="shared" si="26"/>
        <v>0</v>
      </c>
      <c r="BH161" s="142">
        <f t="shared" si="27"/>
        <v>0</v>
      </c>
      <c r="BI161" s="142">
        <f t="shared" si="28"/>
        <v>0</v>
      </c>
      <c r="BJ161" s="15" t="s">
        <v>85</v>
      </c>
      <c r="BK161" s="142">
        <f t="shared" si="29"/>
        <v>0</v>
      </c>
      <c r="BL161" s="15" t="s">
        <v>139</v>
      </c>
      <c r="BM161" s="141" t="s">
        <v>683</v>
      </c>
    </row>
    <row r="162" spans="2:65" s="1" customFormat="1" ht="16.5" customHeight="1">
      <c r="B162" s="30"/>
      <c r="C162" s="130" t="s">
        <v>288</v>
      </c>
      <c r="D162" s="130" t="s">
        <v>134</v>
      </c>
      <c r="E162" s="131" t="s">
        <v>684</v>
      </c>
      <c r="F162" s="132" t="s">
        <v>685</v>
      </c>
      <c r="G162" s="133" t="s">
        <v>593</v>
      </c>
      <c r="H162" s="134">
        <v>9</v>
      </c>
      <c r="I162" s="135"/>
      <c r="J162" s="136">
        <f t="shared" si="20"/>
        <v>0</v>
      </c>
      <c r="K162" s="132" t="s">
        <v>1</v>
      </c>
      <c r="L162" s="30"/>
      <c r="M162" s="137" t="s">
        <v>1</v>
      </c>
      <c r="N162" s="138" t="s">
        <v>42</v>
      </c>
      <c r="P162" s="139">
        <f t="shared" si="21"/>
        <v>0</v>
      </c>
      <c r="Q162" s="139">
        <v>0</v>
      </c>
      <c r="R162" s="139">
        <f t="shared" si="22"/>
        <v>0</v>
      </c>
      <c r="S162" s="139">
        <v>0</v>
      </c>
      <c r="T162" s="140">
        <f t="shared" si="23"/>
        <v>0</v>
      </c>
      <c r="AR162" s="141" t="s">
        <v>139</v>
      </c>
      <c r="AT162" s="141" t="s">
        <v>134</v>
      </c>
      <c r="AU162" s="141" t="s">
        <v>87</v>
      </c>
      <c r="AY162" s="15" t="s">
        <v>132</v>
      </c>
      <c r="BE162" s="142">
        <f t="shared" si="24"/>
        <v>0</v>
      </c>
      <c r="BF162" s="142">
        <f t="shared" si="25"/>
        <v>0</v>
      </c>
      <c r="BG162" s="142">
        <f t="shared" si="26"/>
        <v>0</v>
      </c>
      <c r="BH162" s="142">
        <f t="shared" si="27"/>
        <v>0</v>
      </c>
      <c r="BI162" s="142">
        <f t="shared" si="28"/>
        <v>0</v>
      </c>
      <c r="BJ162" s="15" t="s">
        <v>85</v>
      </c>
      <c r="BK162" s="142">
        <f t="shared" si="29"/>
        <v>0</v>
      </c>
      <c r="BL162" s="15" t="s">
        <v>139</v>
      </c>
      <c r="BM162" s="141" t="s">
        <v>686</v>
      </c>
    </row>
    <row r="163" spans="2:65" s="1" customFormat="1" ht="16.5" customHeight="1">
      <c r="B163" s="30"/>
      <c r="C163" s="130" t="s">
        <v>294</v>
      </c>
      <c r="D163" s="130" t="s">
        <v>134</v>
      </c>
      <c r="E163" s="131" t="s">
        <v>687</v>
      </c>
      <c r="F163" s="132" t="s">
        <v>688</v>
      </c>
      <c r="G163" s="133" t="s">
        <v>593</v>
      </c>
      <c r="H163" s="134">
        <v>16</v>
      </c>
      <c r="I163" s="135"/>
      <c r="J163" s="136">
        <f t="shared" si="20"/>
        <v>0</v>
      </c>
      <c r="K163" s="132" t="s">
        <v>1</v>
      </c>
      <c r="L163" s="30"/>
      <c r="M163" s="137" t="s">
        <v>1</v>
      </c>
      <c r="N163" s="138" t="s">
        <v>42</v>
      </c>
      <c r="P163" s="139">
        <f t="shared" si="21"/>
        <v>0</v>
      </c>
      <c r="Q163" s="139">
        <v>0</v>
      </c>
      <c r="R163" s="139">
        <f t="shared" si="22"/>
        <v>0</v>
      </c>
      <c r="S163" s="139">
        <v>0</v>
      </c>
      <c r="T163" s="140">
        <f t="shared" si="23"/>
        <v>0</v>
      </c>
      <c r="AR163" s="141" t="s">
        <v>139</v>
      </c>
      <c r="AT163" s="141" t="s">
        <v>134</v>
      </c>
      <c r="AU163" s="141" t="s">
        <v>87</v>
      </c>
      <c r="AY163" s="15" t="s">
        <v>132</v>
      </c>
      <c r="BE163" s="142">
        <f t="shared" si="24"/>
        <v>0</v>
      </c>
      <c r="BF163" s="142">
        <f t="shared" si="25"/>
        <v>0</v>
      </c>
      <c r="BG163" s="142">
        <f t="shared" si="26"/>
        <v>0</v>
      </c>
      <c r="BH163" s="142">
        <f t="shared" si="27"/>
        <v>0</v>
      </c>
      <c r="BI163" s="142">
        <f t="shared" si="28"/>
        <v>0</v>
      </c>
      <c r="BJ163" s="15" t="s">
        <v>85</v>
      </c>
      <c r="BK163" s="142">
        <f t="shared" si="29"/>
        <v>0</v>
      </c>
      <c r="BL163" s="15" t="s">
        <v>139</v>
      </c>
      <c r="BM163" s="141" t="s">
        <v>689</v>
      </c>
    </row>
    <row r="164" spans="2:65" s="1" customFormat="1" ht="21.75" customHeight="1">
      <c r="B164" s="30"/>
      <c r="C164" s="130" t="s">
        <v>300</v>
      </c>
      <c r="D164" s="130" t="s">
        <v>134</v>
      </c>
      <c r="E164" s="131" t="s">
        <v>690</v>
      </c>
      <c r="F164" s="132" t="s">
        <v>691</v>
      </c>
      <c r="G164" s="133" t="s">
        <v>175</v>
      </c>
      <c r="H164" s="134">
        <v>40</v>
      </c>
      <c r="I164" s="135"/>
      <c r="J164" s="136">
        <f t="shared" si="20"/>
        <v>0</v>
      </c>
      <c r="K164" s="132" t="s">
        <v>1</v>
      </c>
      <c r="L164" s="30"/>
      <c r="M164" s="137" t="s">
        <v>1</v>
      </c>
      <c r="N164" s="138" t="s">
        <v>42</v>
      </c>
      <c r="P164" s="139">
        <f t="shared" si="21"/>
        <v>0</v>
      </c>
      <c r="Q164" s="139">
        <v>0</v>
      </c>
      <c r="R164" s="139">
        <f t="shared" si="22"/>
        <v>0</v>
      </c>
      <c r="S164" s="139">
        <v>0</v>
      </c>
      <c r="T164" s="140">
        <f t="shared" si="23"/>
        <v>0</v>
      </c>
      <c r="AR164" s="141" t="s">
        <v>139</v>
      </c>
      <c r="AT164" s="141" t="s">
        <v>134</v>
      </c>
      <c r="AU164" s="141" t="s">
        <v>87</v>
      </c>
      <c r="AY164" s="15" t="s">
        <v>132</v>
      </c>
      <c r="BE164" s="142">
        <f t="shared" si="24"/>
        <v>0</v>
      </c>
      <c r="BF164" s="142">
        <f t="shared" si="25"/>
        <v>0</v>
      </c>
      <c r="BG164" s="142">
        <f t="shared" si="26"/>
        <v>0</v>
      </c>
      <c r="BH164" s="142">
        <f t="shared" si="27"/>
        <v>0</v>
      </c>
      <c r="BI164" s="142">
        <f t="shared" si="28"/>
        <v>0</v>
      </c>
      <c r="BJ164" s="15" t="s">
        <v>85</v>
      </c>
      <c r="BK164" s="142">
        <f t="shared" si="29"/>
        <v>0</v>
      </c>
      <c r="BL164" s="15" t="s">
        <v>139</v>
      </c>
      <c r="BM164" s="141" t="s">
        <v>692</v>
      </c>
    </row>
    <row r="165" spans="2:65" s="1" customFormat="1" ht="16.5" customHeight="1">
      <c r="B165" s="30"/>
      <c r="C165" s="130" t="s">
        <v>304</v>
      </c>
      <c r="D165" s="130" t="s">
        <v>134</v>
      </c>
      <c r="E165" s="131" t="s">
        <v>693</v>
      </c>
      <c r="F165" s="132" t="s">
        <v>694</v>
      </c>
      <c r="G165" s="133" t="s">
        <v>175</v>
      </c>
      <c r="H165" s="134">
        <v>20</v>
      </c>
      <c r="I165" s="135"/>
      <c r="J165" s="136">
        <f t="shared" si="20"/>
        <v>0</v>
      </c>
      <c r="K165" s="132" t="s">
        <v>1</v>
      </c>
      <c r="L165" s="30"/>
      <c r="M165" s="137" t="s">
        <v>1</v>
      </c>
      <c r="N165" s="138" t="s">
        <v>42</v>
      </c>
      <c r="P165" s="139">
        <f t="shared" si="21"/>
        <v>0</v>
      </c>
      <c r="Q165" s="139">
        <v>0</v>
      </c>
      <c r="R165" s="139">
        <f t="shared" si="22"/>
        <v>0</v>
      </c>
      <c r="S165" s="139">
        <v>0</v>
      </c>
      <c r="T165" s="140">
        <f t="shared" si="23"/>
        <v>0</v>
      </c>
      <c r="AR165" s="141" t="s">
        <v>139</v>
      </c>
      <c r="AT165" s="141" t="s">
        <v>134</v>
      </c>
      <c r="AU165" s="141" t="s">
        <v>87</v>
      </c>
      <c r="AY165" s="15" t="s">
        <v>132</v>
      </c>
      <c r="BE165" s="142">
        <f t="shared" si="24"/>
        <v>0</v>
      </c>
      <c r="BF165" s="142">
        <f t="shared" si="25"/>
        <v>0</v>
      </c>
      <c r="BG165" s="142">
        <f t="shared" si="26"/>
        <v>0</v>
      </c>
      <c r="BH165" s="142">
        <f t="shared" si="27"/>
        <v>0</v>
      </c>
      <c r="BI165" s="142">
        <f t="shared" si="28"/>
        <v>0</v>
      </c>
      <c r="BJ165" s="15" t="s">
        <v>85</v>
      </c>
      <c r="BK165" s="142">
        <f t="shared" si="29"/>
        <v>0</v>
      </c>
      <c r="BL165" s="15" t="s">
        <v>139</v>
      </c>
      <c r="BM165" s="141" t="s">
        <v>695</v>
      </c>
    </row>
    <row r="166" spans="2:65" s="1" customFormat="1" ht="16.5" customHeight="1">
      <c r="B166" s="30"/>
      <c r="C166" s="130" t="s">
        <v>310</v>
      </c>
      <c r="D166" s="130" t="s">
        <v>134</v>
      </c>
      <c r="E166" s="131" t="s">
        <v>696</v>
      </c>
      <c r="F166" s="132" t="s">
        <v>697</v>
      </c>
      <c r="G166" s="133" t="s">
        <v>175</v>
      </c>
      <c r="H166" s="134">
        <v>40</v>
      </c>
      <c r="I166" s="135"/>
      <c r="J166" s="136">
        <f t="shared" si="20"/>
        <v>0</v>
      </c>
      <c r="K166" s="132" t="s">
        <v>1</v>
      </c>
      <c r="L166" s="30"/>
      <c r="M166" s="137" t="s">
        <v>1</v>
      </c>
      <c r="N166" s="138" t="s">
        <v>42</v>
      </c>
      <c r="P166" s="139">
        <f t="shared" si="21"/>
        <v>0</v>
      </c>
      <c r="Q166" s="139">
        <v>0</v>
      </c>
      <c r="R166" s="139">
        <f t="shared" si="22"/>
        <v>0</v>
      </c>
      <c r="S166" s="139">
        <v>0</v>
      </c>
      <c r="T166" s="140">
        <f t="shared" si="23"/>
        <v>0</v>
      </c>
      <c r="AR166" s="141" t="s">
        <v>139</v>
      </c>
      <c r="AT166" s="141" t="s">
        <v>134</v>
      </c>
      <c r="AU166" s="141" t="s">
        <v>87</v>
      </c>
      <c r="AY166" s="15" t="s">
        <v>132</v>
      </c>
      <c r="BE166" s="142">
        <f t="shared" si="24"/>
        <v>0</v>
      </c>
      <c r="BF166" s="142">
        <f t="shared" si="25"/>
        <v>0</v>
      </c>
      <c r="BG166" s="142">
        <f t="shared" si="26"/>
        <v>0</v>
      </c>
      <c r="BH166" s="142">
        <f t="shared" si="27"/>
        <v>0</v>
      </c>
      <c r="BI166" s="142">
        <f t="shared" si="28"/>
        <v>0</v>
      </c>
      <c r="BJ166" s="15" t="s">
        <v>85</v>
      </c>
      <c r="BK166" s="142">
        <f t="shared" si="29"/>
        <v>0</v>
      </c>
      <c r="BL166" s="15" t="s">
        <v>139</v>
      </c>
      <c r="BM166" s="141" t="s">
        <v>698</v>
      </c>
    </row>
    <row r="167" spans="2:65" s="1" customFormat="1" ht="21.75" customHeight="1">
      <c r="B167" s="30"/>
      <c r="C167" s="130" t="s">
        <v>316</v>
      </c>
      <c r="D167" s="130" t="s">
        <v>134</v>
      </c>
      <c r="E167" s="131" t="s">
        <v>699</v>
      </c>
      <c r="F167" s="132" t="s">
        <v>700</v>
      </c>
      <c r="G167" s="133" t="s">
        <v>175</v>
      </c>
      <c r="H167" s="134">
        <v>35</v>
      </c>
      <c r="I167" s="135"/>
      <c r="J167" s="136">
        <f t="shared" si="20"/>
        <v>0</v>
      </c>
      <c r="K167" s="132" t="s">
        <v>1</v>
      </c>
      <c r="L167" s="30"/>
      <c r="M167" s="137" t="s">
        <v>1</v>
      </c>
      <c r="N167" s="138" t="s">
        <v>42</v>
      </c>
      <c r="P167" s="139">
        <f t="shared" si="21"/>
        <v>0</v>
      </c>
      <c r="Q167" s="139">
        <v>0</v>
      </c>
      <c r="R167" s="139">
        <f t="shared" si="22"/>
        <v>0</v>
      </c>
      <c r="S167" s="139">
        <v>0</v>
      </c>
      <c r="T167" s="140">
        <f t="shared" si="23"/>
        <v>0</v>
      </c>
      <c r="AR167" s="141" t="s">
        <v>139</v>
      </c>
      <c r="AT167" s="141" t="s">
        <v>134</v>
      </c>
      <c r="AU167" s="141" t="s">
        <v>87</v>
      </c>
      <c r="AY167" s="15" t="s">
        <v>132</v>
      </c>
      <c r="BE167" s="142">
        <f t="shared" si="24"/>
        <v>0</v>
      </c>
      <c r="BF167" s="142">
        <f t="shared" si="25"/>
        <v>0</v>
      </c>
      <c r="BG167" s="142">
        <f t="shared" si="26"/>
        <v>0</v>
      </c>
      <c r="BH167" s="142">
        <f t="shared" si="27"/>
        <v>0</v>
      </c>
      <c r="BI167" s="142">
        <f t="shared" si="28"/>
        <v>0</v>
      </c>
      <c r="BJ167" s="15" t="s">
        <v>85</v>
      </c>
      <c r="BK167" s="142">
        <f t="shared" si="29"/>
        <v>0</v>
      </c>
      <c r="BL167" s="15" t="s">
        <v>139</v>
      </c>
      <c r="BM167" s="141" t="s">
        <v>701</v>
      </c>
    </row>
    <row r="168" spans="2:65" s="1" customFormat="1" ht="16.5" customHeight="1">
      <c r="B168" s="30"/>
      <c r="C168" s="130" t="s">
        <v>322</v>
      </c>
      <c r="D168" s="130" t="s">
        <v>134</v>
      </c>
      <c r="E168" s="131" t="s">
        <v>702</v>
      </c>
      <c r="F168" s="132" t="s">
        <v>703</v>
      </c>
      <c r="G168" s="133" t="s">
        <v>593</v>
      </c>
      <c r="H168" s="134">
        <v>4</v>
      </c>
      <c r="I168" s="135"/>
      <c r="J168" s="136">
        <f t="shared" si="20"/>
        <v>0</v>
      </c>
      <c r="K168" s="132" t="s">
        <v>1</v>
      </c>
      <c r="L168" s="30"/>
      <c r="M168" s="137" t="s">
        <v>1</v>
      </c>
      <c r="N168" s="138" t="s">
        <v>42</v>
      </c>
      <c r="P168" s="139">
        <f t="shared" si="21"/>
        <v>0</v>
      </c>
      <c r="Q168" s="139">
        <v>0</v>
      </c>
      <c r="R168" s="139">
        <f t="shared" si="22"/>
        <v>0</v>
      </c>
      <c r="S168" s="139">
        <v>0</v>
      </c>
      <c r="T168" s="140">
        <f t="shared" si="23"/>
        <v>0</v>
      </c>
      <c r="AR168" s="141" t="s">
        <v>139</v>
      </c>
      <c r="AT168" s="141" t="s">
        <v>134</v>
      </c>
      <c r="AU168" s="141" t="s">
        <v>87</v>
      </c>
      <c r="AY168" s="15" t="s">
        <v>132</v>
      </c>
      <c r="BE168" s="142">
        <f t="shared" si="24"/>
        <v>0</v>
      </c>
      <c r="BF168" s="142">
        <f t="shared" si="25"/>
        <v>0</v>
      </c>
      <c r="BG168" s="142">
        <f t="shared" si="26"/>
        <v>0</v>
      </c>
      <c r="BH168" s="142">
        <f t="shared" si="27"/>
        <v>0</v>
      </c>
      <c r="BI168" s="142">
        <f t="shared" si="28"/>
        <v>0</v>
      </c>
      <c r="BJ168" s="15" t="s">
        <v>85</v>
      </c>
      <c r="BK168" s="142">
        <f t="shared" si="29"/>
        <v>0</v>
      </c>
      <c r="BL168" s="15" t="s">
        <v>139</v>
      </c>
      <c r="BM168" s="141" t="s">
        <v>704</v>
      </c>
    </row>
    <row r="169" spans="2:65" s="1" customFormat="1" ht="16.5" customHeight="1">
      <c r="B169" s="30"/>
      <c r="C169" s="130" t="s">
        <v>326</v>
      </c>
      <c r="D169" s="130" t="s">
        <v>134</v>
      </c>
      <c r="E169" s="131" t="s">
        <v>705</v>
      </c>
      <c r="F169" s="132" t="s">
        <v>706</v>
      </c>
      <c r="G169" s="133" t="s">
        <v>593</v>
      </c>
      <c r="H169" s="134">
        <v>2</v>
      </c>
      <c r="I169" s="135"/>
      <c r="J169" s="136">
        <f t="shared" si="20"/>
        <v>0</v>
      </c>
      <c r="K169" s="132" t="s">
        <v>1</v>
      </c>
      <c r="L169" s="30"/>
      <c r="M169" s="137" t="s">
        <v>1</v>
      </c>
      <c r="N169" s="138" t="s">
        <v>42</v>
      </c>
      <c r="P169" s="139">
        <f t="shared" si="21"/>
        <v>0</v>
      </c>
      <c r="Q169" s="139">
        <v>0</v>
      </c>
      <c r="R169" s="139">
        <f t="shared" si="22"/>
        <v>0</v>
      </c>
      <c r="S169" s="139">
        <v>0</v>
      </c>
      <c r="T169" s="140">
        <f t="shared" si="23"/>
        <v>0</v>
      </c>
      <c r="AR169" s="141" t="s">
        <v>139</v>
      </c>
      <c r="AT169" s="141" t="s">
        <v>134</v>
      </c>
      <c r="AU169" s="141" t="s">
        <v>87</v>
      </c>
      <c r="AY169" s="15" t="s">
        <v>132</v>
      </c>
      <c r="BE169" s="142">
        <f t="shared" si="24"/>
        <v>0</v>
      </c>
      <c r="BF169" s="142">
        <f t="shared" si="25"/>
        <v>0</v>
      </c>
      <c r="BG169" s="142">
        <f t="shared" si="26"/>
        <v>0</v>
      </c>
      <c r="BH169" s="142">
        <f t="shared" si="27"/>
        <v>0</v>
      </c>
      <c r="BI169" s="142">
        <f t="shared" si="28"/>
        <v>0</v>
      </c>
      <c r="BJ169" s="15" t="s">
        <v>85</v>
      </c>
      <c r="BK169" s="142">
        <f t="shared" si="29"/>
        <v>0</v>
      </c>
      <c r="BL169" s="15" t="s">
        <v>139</v>
      </c>
      <c r="BM169" s="141" t="s">
        <v>707</v>
      </c>
    </row>
    <row r="170" spans="2:65" s="11" customFormat="1" ht="22.9" customHeight="1">
      <c r="B170" s="118"/>
      <c r="D170" s="119" t="s">
        <v>76</v>
      </c>
      <c r="E170" s="128" t="s">
        <v>708</v>
      </c>
      <c r="F170" s="128" t="s">
        <v>709</v>
      </c>
      <c r="I170" s="121"/>
      <c r="J170" s="129">
        <f>BK170</f>
        <v>0</v>
      </c>
      <c r="L170" s="118"/>
      <c r="M170" s="123"/>
      <c r="P170" s="124">
        <f>SUM(P171:P172)</f>
        <v>0</v>
      </c>
      <c r="R170" s="124">
        <f>SUM(R171:R172)</f>
        <v>0</v>
      </c>
      <c r="T170" s="125">
        <f>SUM(T171:T172)</f>
        <v>0</v>
      </c>
      <c r="AR170" s="119" t="s">
        <v>85</v>
      </c>
      <c r="AT170" s="126" t="s">
        <v>76</v>
      </c>
      <c r="AU170" s="126" t="s">
        <v>85</v>
      </c>
      <c r="AY170" s="119" t="s">
        <v>132</v>
      </c>
      <c r="BK170" s="127">
        <f>SUM(BK171:BK172)</f>
        <v>0</v>
      </c>
    </row>
    <row r="171" spans="2:65" s="1" customFormat="1" ht="21.75" customHeight="1">
      <c r="B171" s="30"/>
      <c r="C171" s="130" t="s">
        <v>331</v>
      </c>
      <c r="D171" s="130" t="s">
        <v>134</v>
      </c>
      <c r="E171" s="131" t="s">
        <v>710</v>
      </c>
      <c r="F171" s="132" t="s">
        <v>711</v>
      </c>
      <c r="G171" s="133" t="s">
        <v>593</v>
      </c>
      <c r="H171" s="134">
        <v>11</v>
      </c>
      <c r="I171" s="135"/>
      <c r="J171" s="136">
        <f>ROUND(I171*H171,2)</f>
        <v>0</v>
      </c>
      <c r="K171" s="132" t="s">
        <v>1</v>
      </c>
      <c r="L171" s="30"/>
      <c r="M171" s="137" t="s">
        <v>1</v>
      </c>
      <c r="N171" s="138" t="s">
        <v>42</v>
      </c>
      <c r="P171" s="139">
        <f>O171*H171</f>
        <v>0</v>
      </c>
      <c r="Q171" s="139">
        <v>0</v>
      </c>
      <c r="R171" s="139">
        <f>Q171*H171</f>
        <v>0</v>
      </c>
      <c r="S171" s="139">
        <v>0</v>
      </c>
      <c r="T171" s="140">
        <f>S171*H171</f>
        <v>0</v>
      </c>
      <c r="AR171" s="141" t="s">
        <v>139</v>
      </c>
      <c r="AT171" s="141" t="s">
        <v>134</v>
      </c>
      <c r="AU171" s="141" t="s">
        <v>87</v>
      </c>
      <c r="AY171" s="15" t="s">
        <v>132</v>
      </c>
      <c r="BE171" s="142">
        <f>IF(N171="základní",J171,0)</f>
        <v>0</v>
      </c>
      <c r="BF171" s="142">
        <f>IF(N171="snížená",J171,0)</f>
        <v>0</v>
      </c>
      <c r="BG171" s="142">
        <f>IF(N171="zákl. přenesená",J171,0)</f>
        <v>0</v>
      </c>
      <c r="BH171" s="142">
        <f>IF(N171="sníž. přenesená",J171,0)</f>
        <v>0</v>
      </c>
      <c r="BI171" s="142">
        <f>IF(N171="nulová",J171,0)</f>
        <v>0</v>
      </c>
      <c r="BJ171" s="15" t="s">
        <v>85</v>
      </c>
      <c r="BK171" s="142">
        <f>ROUND(I171*H171,2)</f>
        <v>0</v>
      </c>
      <c r="BL171" s="15" t="s">
        <v>139</v>
      </c>
      <c r="BM171" s="141" t="s">
        <v>712</v>
      </c>
    </row>
    <row r="172" spans="2:65" s="1" customFormat="1" ht="21.75" customHeight="1">
      <c r="B172" s="30"/>
      <c r="C172" s="130" t="s">
        <v>338</v>
      </c>
      <c r="D172" s="130" t="s">
        <v>134</v>
      </c>
      <c r="E172" s="131" t="s">
        <v>713</v>
      </c>
      <c r="F172" s="132" t="s">
        <v>714</v>
      </c>
      <c r="G172" s="133" t="s">
        <v>593</v>
      </c>
      <c r="H172" s="134">
        <v>1</v>
      </c>
      <c r="I172" s="135"/>
      <c r="J172" s="136">
        <f>ROUND(I172*H172,2)</f>
        <v>0</v>
      </c>
      <c r="K172" s="132" t="s">
        <v>1</v>
      </c>
      <c r="L172" s="30"/>
      <c r="M172" s="137" t="s">
        <v>1</v>
      </c>
      <c r="N172" s="138" t="s">
        <v>42</v>
      </c>
      <c r="P172" s="139">
        <f>O172*H172</f>
        <v>0</v>
      </c>
      <c r="Q172" s="139">
        <v>0</v>
      </c>
      <c r="R172" s="139">
        <f>Q172*H172</f>
        <v>0</v>
      </c>
      <c r="S172" s="139">
        <v>0</v>
      </c>
      <c r="T172" s="140">
        <f>S172*H172</f>
        <v>0</v>
      </c>
      <c r="AR172" s="141" t="s">
        <v>139</v>
      </c>
      <c r="AT172" s="141" t="s">
        <v>134</v>
      </c>
      <c r="AU172" s="141" t="s">
        <v>87</v>
      </c>
      <c r="AY172" s="15" t="s">
        <v>132</v>
      </c>
      <c r="BE172" s="142">
        <f>IF(N172="základní",J172,0)</f>
        <v>0</v>
      </c>
      <c r="BF172" s="142">
        <f>IF(N172="snížená",J172,0)</f>
        <v>0</v>
      </c>
      <c r="BG172" s="142">
        <f>IF(N172="zákl. přenesená",J172,0)</f>
        <v>0</v>
      </c>
      <c r="BH172" s="142">
        <f>IF(N172="sníž. přenesená",J172,0)</f>
        <v>0</v>
      </c>
      <c r="BI172" s="142">
        <f>IF(N172="nulová",J172,0)</f>
        <v>0</v>
      </c>
      <c r="BJ172" s="15" t="s">
        <v>85</v>
      </c>
      <c r="BK172" s="142">
        <f>ROUND(I172*H172,2)</f>
        <v>0</v>
      </c>
      <c r="BL172" s="15" t="s">
        <v>139</v>
      </c>
      <c r="BM172" s="141" t="s">
        <v>715</v>
      </c>
    </row>
    <row r="173" spans="2:65" s="11" customFormat="1" ht="22.9" customHeight="1">
      <c r="B173" s="118"/>
      <c r="D173" s="119" t="s">
        <v>76</v>
      </c>
      <c r="E173" s="128" t="s">
        <v>716</v>
      </c>
      <c r="F173" s="128" t="s">
        <v>133</v>
      </c>
      <c r="I173" s="121"/>
      <c r="J173" s="129">
        <f>BK173</f>
        <v>0</v>
      </c>
      <c r="L173" s="118"/>
      <c r="M173" s="123"/>
      <c r="P173" s="124">
        <f>SUM(P174:P196)</f>
        <v>0</v>
      </c>
      <c r="R173" s="124">
        <f>SUM(R174:R196)</f>
        <v>0</v>
      </c>
      <c r="T173" s="125">
        <f>SUM(T174:T196)</f>
        <v>0</v>
      </c>
      <c r="AR173" s="119" t="s">
        <v>85</v>
      </c>
      <c r="AT173" s="126" t="s">
        <v>76</v>
      </c>
      <c r="AU173" s="126" t="s">
        <v>85</v>
      </c>
      <c r="AY173" s="119" t="s">
        <v>132</v>
      </c>
      <c r="BK173" s="127">
        <f>SUM(BK174:BK196)</f>
        <v>0</v>
      </c>
    </row>
    <row r="174" spans="2:65" s="1" customFormat="1" ht="21.75" customHeight="1">
      <c r="B174" s="30"/>
      <c r="C174" s="130" t="s">
        <v>340</v>
      </c>
      <c r="D174" s="130" t="s">
        <v>134</v>
      </c>
      <c r="E174" s="131" t="s">
        <v>717</v>
      </c>
      <c r="F174" s="132" t="s">
        <v>718</v>
      </c>
      <c r="G174" s="133" t="s">
        <v>593</v>
      </c>
      <c r="H174" s="134">
        <v>2</v>
      </c>
      <c r="I174" s="135"/>
      <c r="J174" s="136">
        <f t="shared" ref="J174:J196" si="30">ROUND(I174*H174,2)</f>
        <v>0</v>
      </c>
      <c r="K174" s="132" t="s">
        <v>1</v>
      </c>
      <c r="L174" s="30"/>
      <c r="M174" s="137" t="s">
        <v>1</v>
      </c>
      <c r="N174" s="138" t="s">
        <v>42</v>
      </c>
      <c r="P174" s="139">
        <f t="shared" ref="P174:P196" si="31">O174*H174</f>
        <v>0</v>
      </c>
      <c r="Q174" s="139">
        <v>0</v>
      </c>
      <c r="R174" s="139">
        <f t="shared" ref="R174:R196" si="32">Q174*H174</f>
        <v>0</v>
      </c>
      <c r="S174" s="139">
        <v>0</v>
      </c>
      <c r="T174" s="140">
        <f t="shared" ref="T174:T196" si="33">S174*H174</f>
        <v>0</v>
      </c>
      <c r="AR174" s="141" t="s">
        <v>139</v>
      </c>
      <c r="AT174" s="141" t="s">
        <v>134</v>
      </c>
      <c r="AU174" s="141" t="s">
        <v>87</v>
      </c>
      <c r="AY174" s="15" t="s">
        <v>132</v>
      </c>
      <c r="BE174" s="142">
        <f t="shared" ref="BE174:BE196" si="34">IF(N174="základní",J174,0)</f>
        <v>0</v>
      </c>
      <c r="BF174" s="142">
        <f t="shared" ref="BF174:BF196" si="35">IF(N174="snížená",J174,0)</f>
        <v>0</v>
      </c>
      <c r="BG174" s="142">
        <f t="shared" ref="BG174:BG196" si="36">IF(N174="zákl. přenesená",J174,0)</f>
        <v>0</v>
      </c>
      <c r="BH174" s="142">
        <f t="shared" ref="BH174:BH196" si="37">IF(N174="sníž. přenesená",J174,0)</f>
        <v>0</v>
      </c>
      <c r="BI174" s="142">
        <f t="shared" ref="BI174:BI196" si="38">IF(N174="nulová",J174,0)</f>
        <v>0</v>
      </c>
      <c r="BJ174" s="15" t="s">
        <v>85</v>
      </c>
      <c r="BK174" s="142">
        <f t="shared" ref="BK174:BK196" si="39">ROUND(I174*H174,2)</f>
        <v>0</v>
      </c>
      <c r="BL174" s="15" t="s">
        <v>139</v>
      </c>
      <c r="BM174" s="141" t="s">
        <v>719</v>
      </c>
    </row>
    <row r="175" spans="2:65" s="1" customFormat="1" ht="21.75" customHeight="1">
      <c r="B175" s="30"/>
      <c r="C175" s="130" t="s">
        <v>344</v>
      </c>
      <c r="D175" s="130" t="s">
        <v>134</v>
      </c>
      <c r="E175" s="131" t="s">
        <v>720</v>
      </c>
      <c r="F175" s="132" t="s">
        <v>721</v>
      </c>
      <c r="G175" s="133" t="s">
        <v>191</v>
      </c>
      <c r="H175" s="134">
        <v>0.8</v>
      </c>
      <c r="I175" s="135"/>
      <c r="J175" s="136">
        <f t="shared" si="30"/>
        <v>0</v>
      </c>
      <c r="K175" s="132" t="s">
        <v>1</v>
      </c>
      <c r="L175" s="30"/>
      <c r="M175" s="137" t="s">
        <v>1</v>
      </c>
      <c r="N175" s="138" t="s">
        <v>42</v>
      </c>
      <c r="P175" s="139">
        <f t="shared" si="31"/>
        <v>0</v>
      </c>
      <c r="Q175" s="139">
        <v>0</v>
      </c>
      <c r="R175" s="139">
        <f t="shared" si="32"/>
        <v>0</v>
      </c>
      <c r="S175" s="139">
        <v>0</v>
      </c>
      <c r="T175" s="140">
        <f t="shared" si="33"/>
        <v>0</v>
      </c>
      <c r="AR175" s="141" t="s">
        <v>139</v>
      </c>
      <c r="AT175" s="141" t="s">
        <v>134</v>
      </c>
      <c r="AU175" s="141" t="s">
        <v>87</v>
      </c>
      <c r="AY175" s="15" t="s">
        <v>132</v>
      </c>
      <c r="BE175" s="142">
        <f t="shared" si="34"/>
        <v>0</v>
      </c>
      <c r="BF175" s="142">
        <f t="shared" si="35"/>
        <v>0</v>
      </c>
      <c r="BG175" s="142">
        <f t="shared" si="36"/>
        <v>0</v>
      </c>
      <c r="BH175" s="142">
        <f t="shared" si="37"/>
        <v>0</v>
      </c>
      <c r="BI175" s="142">
        <f t="shared" si="38"/>
        <v>0</v>
      </c>
      <c r="BJ175" s="15" t="s">
        <v>85</v>
      </c>
      <c r="BK175" s="142">
        <f t="shared" si="39"/>
        <v>0</v>
      </c>
      <c r="BL175" s="15" t="s">
        <v>139</v>
      </c>
      <c r="BM175" s="141" t="s">
        <v>722</v>
      </c>
    </row>
    <row r="176" spans="2:65" s="1" customFormat="1" ht="16.5" customHeight="1">
      <c r="B176" s="30"/>
      <c r="C176" s="130" t="s">
        <v>348</v>
      </c>
      <c r="D176" s="130" t="s">
        <v>134</v>
      </c>
      <c r="E176" s="131" t="s">
        <v>723</v>
      </c>
      <c r="F176" s="132" t="s">
        <v>724</v>
      </c>
      <c r="G176" s="133" t="s">
        <v>191</v>
      </c>
      <c r="H176" s="134">
        <v>0.8</v>
      </c>
      <c r="I176" s="135"/>
      <c r="J176" s="136">
        <f t="shared" si="30"/>
        <v>0</v>
      </c>
      <c r="K176" s="132" t="s">
        <v>1</v>
      </c>
      <c r="L176" s="30"/>
      <c r="M176" s="137" t="s">
        <v>1</v>
      </c>
      <c r="N176" s="138" t="s">
        <v>42</v>
      </c>
      <c r="P176" s="139">
        <f t="shared" si="31"/>
        <v>0</v>
      </c>
      <c r="Q176" s="139">
        <v>0</v>
      </c>
      <c r="R176" s="139">
        <f t="shared" si="32"/>
        <v>0</v>
      </c>
      <c r="S176" s="139">
        <v>0</v>
      </c>
      <c r="T176" s="140">
        <f t="shared" si="33"/>
        <v>0</v>
      </c>
      <c r="AR176" s="141" t="s">
        <v>139</v>
      </c>
      <c r="AT176" s="141" t="s">
        <v>134</v>
      </c>
      <c r="AU176" s="141" t="s">
        <v>87</v>
      </c>
      <c r="AY176" s="15" t="s">
        <v>132</v>
      </c>
      <c r="BE176" s="142">
        <f t="shared" si="34"/>
        <v>0</v>
      </c>
      <c r="BF176" s="142">
        <f t="shared" si="35"/>
        <v>0</v>
      </c>
      <c r="BG176" s="142">
        <f t="shared" si="36"/>
        <v>0</v>
      </c>
      <c r="BH176" s="142">
        <f t="shared" si="37"/>
        <v>0</v>
      </c>
      <c r="BI176" s="142">
        <f t="shared" si="38"/>
        <v>0</v>
      </c>
      <c r="BJ176" s="15" t="s">
        <v>85</v>
      </c>
      <c r="BK176" s="142">
        <f t="shared" si="39"/>
        <v>0</v>
      </c>
      <c r="BL176" s="15" t="s">
        <v>139</v>
      </c>
      <c r="BM176" s="141" t="s">
        <v>725</v>
      </c>
    </row>
    <row r="177" spans="2:65" s="1" customFormat="1" ht="16.5" customHeight="1">
      <c r="B177" s="30"/>
      <c r="C177" s="130" t="s">
        <v>352</v>
      </c>
      <c r="D177" s="130" t="s">
        <v>134</v>
      </c>
      <c r="E177" s="131" t="s">
        <v>726</v>
      </c>
      <c r="F177" s="132" t="s">
        <v>727</v>
      </c>
      <c r="G177" s="133" t="s">
        <v>175</v>
      </c>
      <c r="H177" s="134">
        <v>11</v>
      </c>
      <c r="I177" s="135"/>
      <c r="J177" s="136">
        <f t="shared" si="30"/>
        <v>0</v>
      </c>
      <c r="K177" s="132" t="s">
        <v>1</v>
      </c>
      <c r="L177" s="30"/>
      <c r="M177" s="137" t="s">
        <v>1</v>
      </c>
      <c r="N177" s="138" t="s">
        <v>42</v>
      </c>
      <c r="P177" s="139">
        <f t="shared" si="31"/>
        <v>0</v>
      </c>
      <c r="Q177" s="139">
        <v>0</v>
      </c>
      <c r="R177" s="139">
        <f t="shared" si="32"/>
        <v>0</v>
      </c>
      <c r="S177" s="139">
        <v>0</v>
      </c>
      <c r="T177" s="140">
        <f t="shared" si="33"/>
        <v>0</v>
      </c>
      <c r="AR177" s="141" t="s">
        <v>139</v>
      </c>
      <c r="AT177" s="141" t="s">
        <v>134</v>
      </c>
      <c r="AU177" s="141" t="s">
        <v>87</v>
      </c>
      <c r="AY177" s="15" t="s">
        <v>132</v>
      </c>
      <c r="BE177" s="142">
        <f t="shared" si="34"/>
        <v>0</v>
      </c>
      <c r="BF177" s="142">
        <f t="shared" si="35"/>
        <v>0</v>
      </c>
      <c r="BG177" s="142">
        <f t="shared" si="36"/>
        <v>0</v>
      </c>
      <c r="BH177" s="142">
        <f t="shared" si="37"/>
        <v>0</v>
      </c>
      <c r="BI177" s="142">
        <f t="shared" si="38"/>
        <v>0</v>
      </c>
      <c r="BJ177" s="15" t="s">
        <v>85</v>
      </c>
      <c r="BK177" s="142">
        <f t="shared" si="39"/>
        <v>0</v>
      </c>
      <c r="BL177" s="15" t="s">
        <v>139</v>
      </c>
      <c r="BM177" s="141" t="s">
        <v>728</v>
      </c>
    </row>
    <row r="178" spans="2:65" s="1" customFormat="1" ht="21.75" customHeight="1">
      <c r="B178" s="30"/>
      <c r="C178" s="130" t="s">
        <v>358</v>
      </c>
      <c r="D178" s="130" t="s">
        <v>134</v>
      </c>
      <c r="E178" s="131" t="s">
        <v>729</v>
      </c>
      <c r="F178" s="132" t="s">
        <v>730</v>
      </c>
      <c r="G178" s="133" t="s">
        <v>175</v>
      </c>
      <c r="H178" s="134">
        <v>11</v>
      </c>
      <c r="I178" s="135"/>
      <c r="J178" s="136">
        <f t="shared" si="30"/>
        <v>0</v>
      </c>
      <c r="K178" s="132" t="s">
        <v>1</v>
      </c>
      <c r="L178" s="30"/>
      <c r="M178" s="137" t="s">
        <v>1</v>
      </c>
      <c r="N178" s="138" t="s">
        <v>42</v>
      </c>
      <c r="P178" s="139">
        <f t="shared" si="31"/>
        <v>0</v>
      </c>
      <c r="Q178" s="139">
        <v>0</v>
      </c>
      <c r="R178" s="139">
        <f t="shared" si="32"/>
        <v>0</v>
      </c>
      <c r="S178" s="139">
        <v>0</v>
      </c>
      <c r="T178" s="140">
        <f t="shared" si="33"/>
        <v>0</v>
      </c>
      <c r="AR178" s="141" t="s">
        <v>139</v>
      </c>
      <c r="AT178" s="141" t="s">
        <v>134</v>
      </c>
      <c r="AU178" s="141" t="s">
        <v>87</v>
      </c>
      <c r="AY178" s="15" t="s">
        <v>132</v>
      </c>
      <c r="BE178" s="142">
        <f t="shared" si="34"/>
        <v>0</v>
      </c>
      <c r="BF178" s="142">
        <f t="shared" si="35"/>
        <v>0</v>
      </c>
      <c r="BG178" s="142">
        <f t="shared" si="36"/>
        <v>0</v>
      </c>
      <c r="BH178" s="142">
        <f t="shared" si="37"/>
        <v>0</v>
      </c>
      <c r="BI178" s="142">
        <f t="shared" si="38"/>
        <v>0</v>
      </c>
      <c r="BJ178" s="15" t="s">
        <v>85</v>
      </c>
      <c r="BK178" s="142">
        <f t="shared" si="39"/>
        <v>0</v>
      </c>
      <c r="BL178" s="15" t="s">
        <v>139</v>
      </c>
      <c r="BM178" s="141" t="s">
        <v>731</v>
      </c>
    </row>
    <row r="179" spans="2:65" s="1" customFormat="1" ht="16.5" customHeight="1">
      <c r="B179" s="30"/>
      <c r="C179" s="130" t="s">
        <v>360</v>
      </c>
      <c r="D179" s="130" t="s">
        <v>134</v>
      </c>
      <c r="E179" s="131" t="s">
        <v>732</v>
      </c>
      <c r="F179" s="132" t="s">
        <v>733</v>
      </c>
      <c r="G179" s="133" t="s">
        <v>175</v>
      </c>
      <c r="H179" s="134">
        <v>11</v>
      </c>
      <c r="I179" s="135"/>
      <c r="J179" s="136">
        <f t="shared" si="30"/>
        <v>0</v>
      </c>
      <c r="K179" s="132" t="s">
        <v>1</v>
      </c>
      <c r="L179" s="30"/>
      <c r="M179" s="137" t="s">
        <v>1</v>
      </c>
      <c r="N179" s="138" t="s">
        <v>42</v>
      </c>
      <c r="P179" s="139">
        <f t="shared" si="31"/>
        <v>0</v>
      </c>
      <c r="Q179" s="139">
        <v>0</v>
      </c>
      <c r="R179" s="139">
        <f t="shared" si="32"/>
        <v>0</v>
      </c>
      <c r="S179" s="139">
        <v>0</v>
      </c>
      <c r="T179" s="140">
        <f t="shared" si="33"/>
        <v>0</v>
      </c>
      <c r="AR179" s="141" t="s">
        <v>139</v>
      </c>
      <c r="AT179" s="141" t="s">
        <v>134</v>
      </c>
      <c r="AU179" s="141" t="s">
        <v>87</v>
      </c>
      <c r="AY179" s="15" t="s">
        <v>132</v>
      </c>
      <c r="BE179" s="142">
        <f t="shared" si="34"/>
        <v>0</v>
      </c>
      <c r="BF179" s="142">
        <f t="shared" si="35"/>
        <v>0</v>
      </c>
      <c r="BG179" s="142">
        <f t="shared" si="36"/>
        <v>0</v>
      </c>
      <c r="BH179" s="142">
        <f t="shared" si="37"/>
        <v>0</v>
      </c>
      <c r="BI179" s="142">
        <f t="shared" si="38"/>
        <v>0</v>
      </c>
      <c r="BJ179" s="15" t="s">
        <v>85</v>
      </c>
      <c r="BK179" s="142">
        <f t="shared" si="39"/>
        <v>0</v>
      </c>
      <c r="BL179" s="15" t="s">
        <v>139</v>
      </c>
      <c r="BM179" s="141" t="s">
        <v>734</v>
      </c>
    </row>
    <row r="180" spans="2:65" s="1" customFormat="1" ht="16.5" customHeight="1">
      <c r="B180" s="30"/>
      <c r="C180" s="130" t="s">
        <v>364</v>
      </c>
      <c r="D180" s="130" t="s">
        <v>134</v>
      </c>
      <c r="E180" s="131" t="s">
        <v>735</v>
      </c>
      <c r="F180" s="132" t="s">
        <v>736</v>
      </c>
      <c r="G180" s="133" t="s">
        <v>175</v>
      </c>
      <c r="H180" s="134">
        <v>11</v>
      </c>
      <c r="I180" s="135"/>
      <c r="J180" s="136">
        <f t="shared" si="30"/>
        <v>0</v>
      </c>
      <c r="K180" s="132" t="s">
        <v>1</v>
      </c>
      <c r="L180" s="30"/>
      <c r="M180" s="137" t="s">
        <v>1</v>
      </c>
      <c r="N180" s="138" t="s">
        <v>42</v>
      </c>
      <c r="P180" s="139">
        <f t="shared" si="31"/>
        <v>0</v>
      </c>
      <c r="Q180" s="139">
        <v>0</v>
      </c>
      <c r="R180" s="139">
        <f t="shared" si="32"/>
        <v>0</v>
      </c>
      <c r="S180" s="139">
        <v>0</v>
      </c>
      <c r="T180" s="140">
        <f t="shared" si="33"/>
        <v>0</v>
      </c>
      <c r="AR180" s="141" t="s">
        <v>139</v>
      </c>
      <c r="AT180" s="141" t="s">
        <v>134</v>
      </c>
      <c r="AU180" s="141" t="s">
        <v>87</v>
      </c>
      <c r="AY180" s="15" t="s">
        <v>132</v>
      </c>
      <c r="BE180" s="142">
        <f t="shared" si="34"/>
        <v>0</v>
      </c>
      <c r="BF180" s="142">
        <f t="shared" si="35"/>
        <v>0</v>
      </c>
      <c r="BG180" s="142">
        <f t="shared" si="36"/>
        <v>0</v>
      </c>
      <c r="BH180" s="142">
        <f t="shared" si="37"/>
        <v>0</v>
      </c>
      <c r="BI180" s="142">
        <f t="shared" si="38"/>
        <v>0</v>
      </c>
      <c r="BJ180" s="15" t="s">
        <v>85</v>
      </c>
      <c r="BK180" s="142">
        <f t="shared" si="39"/>
        <v>0</v>
      </c>
      <c r="BL180" s="15" t="s">
        <v>139</v>
      </c>
      <c r="BM180" s="141" t="s">
        <v>737</v>
      </c>
    </row>
    <row r="181" spans="2:65" s="1" customFormat="1" ht="16.5" customHeight="1">
      <c r="B181" s="30"/>
      <c r="C181" s="130" t="s">
        <v>369</v>
      </c>
      <c r="D181" s="130" t="s">
        <v>134</v>
      </c>
      <c r="E181" s="131" t="s">
        <v>738</v>
      </c>
      <c r="F181" s="132" t="s">
        <v>724</v>
      </c>
      <c r="G181" s="133" t="s">
        <v>191</v>
      </c>
      <c r="H181" s="134">
        <v>0.77</v>
      </c>
      <c r="I181" s="135"/>
      <c r="J181" s="136">
        <f t="shared" si="30"/>
        <v>0</v>
      </c>
      <c r="K181" s="132" t="s">
        <v>1</v>
      </c>
      <c r="L181" s="30"/>
      <c r="M181" s="137" t="s">
        <v>1</v>
      </c>
      <c r="N181" s="138" t="s">
        <v>42</v>
      </c>
      <c r="P181" s="139">
        <f t="shared" si="31"/>
        <v>0</v>
      </c>
      <c r="Q181" s="139">
        <v>0</v>
      </c>
      <c r="R181" s="139">
        <f t="shared" si="32"/>
        <v>0</v>
      </c>
      <c r="S181" s="139">
        <v>0</v>
      </c>
      <c r="T181" s="140">
        <f t="shared" si="33"/>
        <v>0</v>
      </c>
      <c r="AR181" s="141" t="s">
        <v>139</v>
      </c>
      <c r="AT181" s="141" t="s">
        <v>134</v>
      </c>
      <c r="AU181" s="141" t="s">
        <v>87</v>
      </c>
      <c r="AY181" s="15" t="s">
        <v>132</v>
      </c>
      <c r="BE181" s="142">
        <f t="shared" si="34"/>
        <v>0</v>
      </c>
      <c r="BF181" s="142">
        <f t="shared" si="35"/>
        <v>0</v>
      </c>
      <c r="BG181" s="142">
        <f t="shared" si="36"/>
        <v>0</v>
      </c>
      <c r="BH181" s="142">
        <f t="shared" si="37"/>
        <v>0</v>
      </c>
      <c r="BI181" s="142">
        <f t="shared" si="38"/>
        <v>0</v>
      </c>
      <c r="BJ181" s="15" t="s">
        <v>85</v>
      </c>
      <c r="BK181" s="142">
        <f t="shared" si="39"/>
        <v>0</v>
      </c>
      <c r="BL181" s="15" t="s">
        <v>139</v>
      </c>
      <c r="BM181" s="141" t="s">
        <v>739</v>
      </c>
    </row>
    <row r="182" spans="2:65" s="1" customFormat="1" ht="16.5" customHeight="1">
      <c r="B182" s="30"/>
      <c r="C182" s="130" t="s">
        <v>373</v>
      </c>
      <c r="D182" s="130" t="s">
        <v>134</v>
      </c>
      <c r="E182" s="131" t="s">
        <v>740</v>
      </c>
      <c r="F182" s="132" t="s">
        <v>741</v>
      </c>
      <c r="G182" s="133" t="s">
        <v>137</v>
      </c>
      <c r="H182" s="134">
        <v>3.85</v>
      </c>
      <c r="I182" s="135"/>
      <c r="J182" s="136">
        <f t="shared" si="30"/>
        <v>0</v>
      </c>
      <c r="K182" s="132" t="s">
        <v>1</v>
      </c>
      <c r="L182" s="30"/>
      <c r="M182" s="137" t="s">
        <v>1</v>
      </c>
      <c r="N182" s="138" t="s">
        <v>42</v>
      </c>
      <c r="P182" s="139">
        <f t="shared" si="31"/>
        <v>0</v>
      </c>
      <c r="Q182" s="139">
        <v>0</v>
      </c>
      <c r="R182" s="139">
        <f t="shared" si="32"/>
        <v>0</v>
      </c>
      <c r="S182" s="139">
        <v>0</v>
      </c>
      <c r="T182" s="140">
        <f t="shared" si="33"/>
        <v>0</v>
      </c>
      <c r="AR182" s="141" t="s">
        <v>139</v>
      </c>
      <c r="AT182" s="141" t="s">
        <v>134</v>
      </c>
      <c r="AU182" s="141" t="s">
        <v>87</v>
      </c>
      <c r="AY182" s="15" t="s">
        <v>132</v>
      </c>
      <c r="BE182" s="142">
        <f t="shared" si="34"/>
        <v>0</v>
      </c>
      <c r="BF182" s="142">
        <f t="shared" si="35"/>
        <v>0</v>
      </c>
      <c r="BG182" s="142">
        <f t="shared" si="36"/>
        <v>0</v>
      </c>
      <c r="BH182" s="142">
        <f t="shared" si="37"/>
        <v>0</v>
      </c>
      <c r="BI182" s="142">
        <f t="shared" si="38"/>
        <v>0</v>
      </c>
      <c r="BJ182" s="15" t="s">
        <v>85</v>
      </c>
      <c r="BK182" s="142">
        <f t="shared" si="39"/>
        <v>0</v>
      </c>
      <c r="BL182" s="15" t="s">
        <v>139</v>
      </c>
      <c r="BM182" s="141" t="s">
        <v>742</v>
      </c>
    </row>
    <row r="183" spans="2:65" s="1" customFormat="1" ht="16.5" customHeight="1">
      <c r="B183" s="30"/>
      <c r="C183" s="130" t="s">
        <v>377</v>
      </c>
      <c r="D183" s="130" t="s">
        <v>134</v>
      </c>
      <c r="E183" s="131" t="s">
        <v>743</v>
      </c>
      <c r="F183" s="132" t="s">
        <v>744</v>
      </c>
      <c r="G183" s="133" t="s">
        <v>175</v>
      </c>
      <c r="H183" s="134">
        <v>15</v>
      </c>
      <c r="I183" s="135"/>
      <c r="J183" s="136">
        <f t="shared" si="30"/>
        <v>0</v>
      </c>
      <c r="K183" s="132" t="s">
        <v>1</v>
      </c>
      <c r="L183" s="30"/>
      <c r="M183" s="137" t="s">
        <v>1</v>
      </c>
      <c r="N183" s="138" t="s">
        <v>42</v>
      </c>
      <c r="P183" s="139">
        <f t="shared" si="31"/>
        <v>0</v>
      </c>
      <c r="Q183" s="139">
        <v>0</v>
      </c>
      <c r="R183" s="139">
        <f t="shared" si="32"/>
        <v>0</v>
      </c>
      <c r="S183" s="139">
        <v>0</v>
      </c>
      <c r="T183" s="140">
        <f t="shared" si="33"/>
        <v>0</v>
      </c>
      <c r="AR183" s="141" t="s">
        <v>139</v>
      </c>
      <c r="AT183" s="141" t="s">
        <v>134</v>
      </c>
      <c r="AU183" s="141" t="s">
        <v>87</v>
      </c>
      <c r="AY183" s="15" t="s">
        <v>132</v>
      </c>
      <c r="BE183" s="142">
        <f t="shared" si="34"/>
        <v>0</v>
      </c>
      <c r="BF183" s="142">
        <f t="shared" si="35"/>
        <v>0</v>
      </c>
      <c r="BG183" s="142">
        <f t="shared" si="36"/>
        <v>0</v>
      </c>
      <c r="BH183" s="142">
        <f t="shared" si="37"/>
        <v>0</v>
      </c>
      <c r="BI183" s="142">
        <f t="shared" si="38"/>
        <v>0</v>
      </c>
      <c r="BJ183" s="15" t="s">
        <v>85</v>
      </c>
      <c r="BK183" s="142">
        <f t="shared" si="39"/>
        <v>0</v>
      </c>
      <c r="BL183" s="15" t="s">
        <v>139</v>
      </c>
      <c r="BM183" s="141" t="s">
        <v>745</v>
      </c>
    </row>
    <row r="184" spans="2:65" s="1" customFormat="1" ht="21.75" customHeight="1">
      <c r="B184" s="30"/>
      <c r="C184" s="130" t="s">
        <v>381</v>
      </c>
      <c r="D184" s="130" t="s">
        <v>134</v>
      </c>
      <c r="E184" s="131" t="s">
        <v>729</v>
      </c>
      <c r="F184" s="132" t="s">
        <v>730</v>
      </c>
      <c r="G184" s="133" t="s">
        <v>175</v>
      </c>
      <c r="H184" s="134">
        <v>15</v>
      </c>
      <c r="I184" s="135"/>
      <c r="J184" s="136">
        <f t="shared" si="30"/>
        <v>0</v>
      </c>
      <c r="K184" s="132" t="s">
        <v>1</v>
      </c>
      <c r="L184" s="30"/>
      <c r="M184" s="137" t="s">
        <v>1</v>
      </c>
      <c r="N184" s="138" t="s">
        <v>42</v>
      </c>
      <c r="P184" s="139">
        <f t="shared" si="31"/>
        <v>0</v>
      </c>
      <c r="Q184" s="139">
        <v>0</v>
      </c>
      <c r="R184" s="139">
        <f t="shared" si="32"/>
        <v>0</v>
      </c>
      <c r="S184" s="139">
        <v>0</v>
      </c>
      <c r="T184" s="140">
        <f t="shared" si="33"/>
        <v>0</v>
      </c>
      <c r="AR184" s="141" t="s">
        <v>139</v>
      </c>
      <c r="AT184" s="141" t="s">
        <v>134</v>
      </c>
      <c r="AU184" s="141" t="s">
        <v>87</v>
      </c>
      <c r="AY184" s="15" t="s">
        <v>132</v>
      </c>
      <c r="BE184" s="142">
        <f t="shared" si="34"/>
        <v>0</v>
      </c>
      <c r="BF184" s="142">
        <f t="shared" si="35"/>
        <v>0</v>
      </c>
      <c r="BG184" s="142">
        <f t="shared" si="36"/>
        <v>0</v>
      </c>
      <c r="BH184" s="142">
        <f t="shared" si="37"/>
        <v>0</v>
      </c>
      <c r="BI184" s="142">
        <f t="shared" si="38"/>
        <v>0</v>
      </c>
      <c r="BJ184" s="15" t="s">
        <v>85</v>
      </c>
      <c r="BK184" s="142">
        <f t="shared" si="39"/>
        <v>0</v>
      </c>
      <c r="BL184" s="15" t="s">
        <v>139</v>
      </c>
      <c r="BM184" s="141" t="s">
        <v>746</v>
      </c>
    </row>
    <row r="185" spans="2:65" s="1" customFormat="1" ht="16.5" customHeight="1">
      <c r="B185" s="30"/>
      <c r="C185" s="130" t="s">
        <v>385</v>
      </c>
      <c r="D185" s="130" t="s">
        <v>134</v>
      </c>
      <c r="E185" s="131" t="s">
        <v>732</v>
      </c>
      <c r="F185" s="132" t="s">
        <v>733</v>
      </c>
      <c r="G185" s="133" t="s">
        <v>175</v>
      </c>
      <c r="H185" s="134">
        <v>15</v>
      </c>
      <c r="I185" s="135"/>
      <c r="J185" s="136">
        <f t="shared" si="30"/>
        <v>0</v>
      </c>
      <c r="K185" s="132" t="s">
        <v>1</v>
      </c>
      <c r="L185" s="30"/>
      <c r="M185" s="137" t="s">
        <v>1</v>
      </c>
      <c r="N185" s="138" t="s">
        <v>42</v>
      </c>
      <c r="P185" s="139">
        <f t="shared" si="31"/>
        <v>0</v>
      </c>
      <c r="Q185" s="139">
        <v>0</v>
      </c>
      <c r="R185" s="139">
        <f t="shared" si="32"/>
        <v>0</v>
      </c>
      <c r="S185" s="139">
        <v>0</v>
      </c>
      <c r="T185" s="140">
        <f t="shared" si="33"/>
        <v>0</v>
      </c>
      <c r="AR185" s="141" t="s">
        <v>139</v>
      </c>
      <c r="AT185" s="141" t="s">
        <v>134</v>
      </c>
      <c r="AU185" s="141" t="s">
        <v>87</v>
      </c>
      <c r="AY185" s="15" t="s">
        <v>132</v>
      </c>
      <c r="BE185" s="142">
        <f t="shared" si="34"/>
        <v>0</v>
      </c>
      <c r="BF185" s="142">
        <f t="shared" si="35"/>
        <v>0</v>
      </c>
      <c r="BG185" s="142">
        <f t="shared" si="36"/>
        <v>0</v>
      </c>
      <c r="BH185" s="142">
        <f t="shared" si="37"/>
        <v>0</v>
      </c>
      <c r="BI185" s="142">
        <f t="shared" si="38"/>
        <v>0</v>
      </c>
      <c r="BJ185" s="15" t="s">
        <v>85</v>
      </c>
      <c r="BK185" s="142">
        <f t="shared" si="39"/>
        <v>0</v>
      </c>
      <c r="BL185" s="15" t="s">
        <v>139</v>
      </c>
      <c r="BM185" s="141" t="s">
        <v>747</v>
      </c>
    </row>
    <row r="186" spans="2:65" s="1" customFormat="1" ht="16.5" customHeight="1">
      <c r="B186" s="30"/>
      <c r="C186" s="130" t="s">
        <v>389</v>
      </c>
      <c r="D186" s="130" t="s">
        <v>134</v>
      </c>
      <c r="E186" s="131" t="s">
        <v>748</v>
      </c>
      <c r="F186" s="132" t="s">
        <v>749</v>
      </c>
      <c r="G186" s="133" t="s">
        <v>175</v>
      </c>
      <c r="H186" s="134">
        <v>15</v>
      </c>
      <c r="I186" s="135"/>
      <c r="J186" s="136">
        <f t="shared" si="30"/>
        <v>0</v>
      </c>
      <c r="K186" s="132" t="s">
        <v>1</v>
      </c>
      <c r="L186" s="30"/>
      <c r="M186" s="137" t="s">
        <v>1</v>
      </c>
      <c r="N186" s="138" t="s">
        <v>42</v>
      </c>
      <c r="P186" s="139">
        <f t="shared" si="31"/>
        <v>0</v>
      </c>
      <c r="Q186" s="139">
        <v>0</v>
      </c>
      <c r="R186" s="139">
        <f t="shared" si="32"/>
        <v>0</v>
      </c>
      <c r="S186" s="139">
        <v>0</v>
      </c>
      <c r="T186" s="140">
        <f t="shared" si="33"/>
        <v>0</v>
      </c>
      <c r="AR186" s="141" t="s">
        <v>139</v>
      </c>
      <c r="AT186" s="141" t="s">
        <v>134</v>
      </c>
      <c r="AU186" s="141" t="s">
        <v>87</v>
      </c>
      <c r="AY186" s="15" t="s">
        <v>132</v>
      </c>
      <c r="BE186" s="142">
        <f t="shared" si="34"/>
        <v>0</v>
      </c>
      <c r="BF186" s="142">
        <f t="shared" si="35"/>
        <v>0</v>
      </c>
      <c r="BG186" s="142">
        <f t="shared" si="36"/>
        <v>0</v>
      </c>
      <c r="BH186" s="142">
        <f t="shared" si="37"/>
        <v>0</v>
      </c>
      <c r="BI186" s="142">
        <f t="shared" si="38"/>
        <v>0</v>
      </c>
      <c r="BJ186" s="15" t="s">
        <v>85</v>
      </c>
      <c r="BK186" s="142">
        <f t="shared" si="39"/>
        <v>0</v>
      </c>
      <c r="BL186" s="15" t="s">
        <v>139</v>
      </c>
      <c r="BM186" s="141" t="s">
        <v>750</v>
      </c>
    </row>
    <row r="187" spans="2:65" s="1" customFormat="1" ht="16.5" customHeight="1">
      <c r="B187" s="30"/>
      <c r="C187" s="130" t="s">
        <v>395</v>
      </c>
      <c r="D187" s="130" t="s">
        <v>134</v>
      </c>
      <c r="E187" s="131" t="s">
        <v>723</v>
      </c>
      <c r="F187" s="132" t="s">
        <v>724</v>
      </c>
      <c r="G187" s="133" t="s">
        <v>191</v>
      </c>
      <c r="H187" s="134">
        <v>1.05</v>
      </c>
      <c r="I187" s="135"/>
      <c r="J187" s="136">
        <f t="shared" si="30"/>
        <v>0</v>
      </c>
      <c r="K187" s="132" t="s">
        <v>1</v>
      </c>
      <c r="L187" s="30"/>
      <c r="M187" s="137" t="s">
        <v>1</v>
      </c>
      <c r="N187" s="138" t="s">
        <v>42</v>
      </c>
      <c r="P187" s="139">
        <f t="shared" si="31"/>
        <v>0</v>
      </c>
      <c r="Q187" s="139">
        <v>0</v>
      </c>
      <c r="R187" s="139">
        <f t="shared" si="32"/>
        <v>0</v>
      </c>
      <c r="S187" s="139">
        <v>0</v>
      </c>
      <c r="T187" s="140">
        <f t="shared" si="33"/>
        <v>0</v>
      </c>
      <c r="AR187" s="141" t="s">
        <v>139</v>
      </c>
      <c r="AT187" s="141" t="s">
        <v>134</v>
      </c>
      <c r="AU187" s="141" t="s">
        <v>87</v>
      </c>
      <c r="AY187" s="15" t="s">
        <v>132</v>
      </c>
      <c r="BE187" s="142">
        <f t="shared" si="34"/>
        <v>0</v>
      </c>
      <c r="BF187" s="142">
        <f t="shared" si="35"/>
        <v>0</v>
      </c>
      <c r="BG187" s="142">
        <f t="shared" si="36"/>
        <v>0</v>
      </c>
      <c r="BH187" s="142">
        <f t="shared" si="37"/>
        <v>0</v>
      </c>
      <c r="BI187" s="142">
        <f t="shared" si="38"/>
        <v>0</v>
      </c>
      <c r="BJ187" s="15" t="s">
        <v>85</v>
      </c>
      <c r="BK187" s="142">
        <f t="shared" si="39"/>
        <v>0</v>
      </c>
      <c r="BL187" s="15" t="s">
        <v>139</v>
      </c>
      <c r="BM187" s="141" t="s">
        <v>751</v>
      </c>
    </row>
    <row r="188" spans="2:65" s="1" customFormat="1" ht="16.5" customHeight="1">
      <c r="B188" s="30"/>
      <c r="C188" s="130" t="s">
        <v>399</v>
      </c>
      <c r="D188" s="130" t="s">
        <v>134</v>
      </c>
      <c r="E188" s="131" t="s">
        <v>752</v>
      </c>
      <c r="F188" s="132" t="s">
        <v>741</v>
      </c>
      <c r="G188" s="133" t="s">
        <v>137</v>
      </c>
      <c r="H188" s="134">
        <v>5.25</v>
      </c>
      <c r="I188" s="135"/>
      <c r="J188" s="136">
        <f t="shared" si="30"/>
        <v>0</v>
      </c>
      <c r="K188" s="132" t="s">
        <v>1</v>
      </c>
      <c r="L188" s="30"/>
      <c r="M188" s="137" t="s">
        <v>1</v>
      </c>
      <c r="N188" s="138" t="s">
        <v>42</v>
      </c>
      <c r="P188" s="139">
        <f t="shared" si="31"/>
        <v>0</v>
      </c>
      <c r="Q188" s="139">
        <v>0</v>
      </c>
      <c r="R188" s="139">
        <f t="shared" si="32"/>
        <v>0</v>
      </c>
      <c r="S188" s="139">
        <v>0</v>
      </c>
      <c r="T188" s="140">
        <f t="shared" si="33"/>
        <v>0</v>
      </c>
      <c r="AR188" s="141" t="s">
        <v>139</v>
      </c>
      <c r="AT188" s="141" t="s">
        <v>134</v>
      </c>
      <c r="AU188" s="141" t="s">
        <v>87</v>
      </c>
      <c r="AY188" s="15" t="s">
        <v>132</v>
      </c>
      <c r="BE188" s="142">
        <f t="shared" si="34"/>
        <v>0</v>
      </c>
      <c r="BF188" s="142">
        <f t="shared" si="35"/>
        <v>0</v>
      </c>
      <c r="BG188" s="142">
        <f t="shared" si="36"/>
        <v>0</v>
      </c>
      <c r="BH188" s="142">
        <f t="shared" si="37"/>
        <v>0</v>
      </c>
      <c r="BI188" s="142">
        <f t="shared" si="38"/>
        <v>0</v>
      </c>
      <c r="BJ188" s="15" t="s">
        <v>85</v>
      </c>
      <c r="BK188" s="142">
        <f t="shared" si="39"/>
        <v>0</v>
      </c>
      <c r="BL188" s="15" t="s">
        <v>139</v>
      </c>
      <c r="BM188" s="141" t="s">
        <v>753</v>
      </c>
    </row>
    <row r="189" spans="2:65" s="1" customFormat="1" ht="16.5" customHeight="1">
      <c r="B189" s="30"/>
      <c r="C189" s="130" t="s">
        <v>404</v>
      </c>
      <c r="D189" s="130" t="s">
        <v>134</v>
      </c>
      <c r="E189" s="131" t="s">
        <v>726</v>
      </c>
      <c r="F189" s="132" t="s">
        <v>727</v>
      </c>
      <c r="G189" s="133" t="s">
        <v>175</v>
      </c>
      <c r="H189" s="134">
        <v>5</v>
      </c>
      <c r="I189" s="135"/>
      <c r="J189" s="136">
        <f t="shared" si="30"/>
        <v>0</v>
      </c>
      <c r="K189" s="132" t="s">
        <v>1</v>
      </c>
      <c r="L189" s="30"/>
      <c r="M189" s="137" t="s">
        <v>1</v>
      </c>
      <c r="N189" s="138" t="s">
        <v>42</v>
      </c>
      <c r="P189" s="139">
        <f t="shared" si="31"/>
        <v>0</v>
      </c>
      <c r="Q189" s="139">
        <v>0</v>
      </c>
      <c r="R189" s="139">
        <f t="shared" si="32"/>
        <v>0</v>
      </c>
      <c r="S189" s="139">
        <v>0</v>
      </c>
      <c r="T189" s="140">
        <f t="shared" si="33"/>
        <v>0</v>
      </c>
      <c r="AR189" s="141" t="s">
        <v>139</v>
      </c>
      <c r="AT189" s="141" t="s">
        <v>134</v>
      </c>
      <c r="AU189" s="141" t="s">
        <v>87</v>
      </c>
      <c r="AY189" s="15" t="s">
        <v>132</v>
      </c>
      <c r="BE189" s="142">
        <f t="shared" si="34"/>
        <v>0</v>
      </c>
      <c r="BF189" s="142">
        <f t="shared" si="35"/>
        <v>0</v>
      </c>
      <c r="BG189" s="142">
        <f t="shared" si="36"/>
        <v>0</v>
      </c>
      <c r="BH189" s="142">
        <f t="shared" si="37"/>
        <v>0</v>
      </c>
      <c r="BI189" s="142">
        <f t="shared" si="38"/>
        <v>0</v>
      </c>
      <c r="BJ189" s="15" t="s">
        <v>85</v>
      </c>
      <c r="BK189" s="142">
        <f t="shared" si="39"/>
        <v>0</v>
      </c>
      <c r="BL189" s="15" t="s">
        <v>139</v>
      </c>
      <c r="BM189" s="141" t="s">
        <v>754</v>
      </c>
    </row>
    <row r="190" spans="2:65" s="1" customFormat="1" ht="16.5" customHeight="1">
      <c r="B190" s="30"/>
      <c r="C190" s="130" t="s">
        <v>408</v>
      </c>
      <c r="D190" s="130" t="s">
        <v>134</v>
      </c>
      <c r="E190" s="131" t="s">
        <v>755</v>
      </c>
      <c r="F190" s="132" t="s">
        <v>756</v>
      </c>
      <c r="G190" s="133" t="s">
        <v>137</v>
      </c>
      <c r="H190" s="134">
        <v>1.75</v>
      </c>
      <c r="I190" s="135"/>
      <c r="J190" s="136">
        <f t="shared" si="30"/>
        <v>0</v>
      </c>
      <c r="K190" s="132" t="s">
        <v>1</v>
      </c>
      <c r="L190" s="30"/>
      <c r="M190" s="137" t="s">
        <v>1</v>
      </c>
      <c r="N190" s="138" t="s">
        <v>42</v>
      </c>
      <c r="P190" s="139">
        <f t="shared" si="31"/>
        <v>0</v>
      </c>
      <c r="Q190" s="139">
        <v>0</v>
      </c>
      <c r="R190" s="139">
        <f t="shared" si="32"/>
        <v>0</v>
      </c>
      <c r="S190" s="139">
        <v>0</v>
      </c>
      <c r="T190" s="140">
        <f t="shared" si="33"/>
        <v>0</v>
      </c>
      <c r="AR190" s="141" t="s">
        <v>139</v>
      </c>
      <c r="AT190" s="141" t="s">
        <v>134</v>
      </c>
      <c r="AU190" s="141" t="s">
        <v>87</v>
      </c>
      <c r="AY190" s="15" t="s">
        <v>132</v>
      </c>
      <c r="BE190" s="142">
        <f t="shared" si="34"/>
        <v>0</v>
      </c>
      <c r="BF190" s="142">
        <f t="shared" si="35"/>
        <v>0</v>
      </c>
      <c r="BG190" s="142">
        <f t="shared" si="36"/>
        <v>0</v>
      </c>
      <c r="BH190" s="142">
        <f t="shared" si="37"/>
        <v>0</v>
      </c>
      <c r="BI190" s="142">
        <f t="shared" si="38"/>
        <v>0</v>
      </c>
      <c r="BJ190" s="15" t="s">
        <v>85</v>
      </c>
      <c r="BK190" s="142">
        <f t="shared" si="39"/>
        <v>0</v>
      </c>
      <c r="BL190" s="15" t="s">
        <v>139</v>
      </c>
      <c r="BM190" s="141" t="s">
        <v>757</v>
      </c>
    </row>
    <row r="191" spans="2:65" s="1" customFormat="1" ht="21.75" customHeight="1">
      <c r="B191" s="30"/>
      <c r="C191" s="130" t="s">
        <v>412</v>
      </c>
      <c r="D191" s="130" t="s">
        <v>134</v>
      </c>
      <c r="E191" s="131" t="s">
        <v>729</v>
      </c>
      <c r="F191" s="132" t="s">
        <v>730</v>
      </c>
      <c r="G191" s="133" t="s">
        <v>175</v>
      </c>
      <c r="H191" s="134">
        <v>5</v>
      </c>
      <c r="I191" s="135"/>
      <c r="J191" s="136">
        <f t="shared" si="30"/>
        <v>0</v>
      </c>
      <c r="K191" s="132" t="s">
        <v>1</v>
      </c>
      <c r="L191" s="30"/>
      <c r="M191" s="137" t="s">
        <v>1</v>
      </c>
      <c r="N191" s="138" t="s">
        <v>42</v>
      </c>
      <c r="P191" s="139">
        <f t="shared" si="31"/>
        <v>0</v>
      </c>
      <c r="Q191" s="139">
        <v>0</v>
      </c>
      <c r="R191" s="139">
        <f t="shared" si="32"/>
        <v>0</v>
      </c>
      <c r="S191" s="139">
        <v>0</v>
      </c>
      <c r="T191" s="140">
        <f t="shared" si="33"/>
        <v>0</v>
      </c>
      <c r="AR191" s="141" t="s">
        <v>139</v>
      </c>
      <c r="AT191" s="141" t="s">
        <v>134</v>
      </c>
      <c r="AU191" s="141" t="s">
        <v>87</v>
      </c>
      <c r="AY191" s="15" t="s">
        <v>132</v>
      </c>
      <c r="BE191" s="142">
        <f t="shared" si="34"/>
        <v>0</v>
      </c>
      <c r="BF191" s="142">
        <f t="shared" si="35"/>
        <v>0</v>
      </c>
      <c r="BG191" s="142">
        <f t="shared" si="36"/>
        <v>0</v>
      </c>
      <c r="BH191" s="142">
        <f t="shared" si="37"/>
        <v>0</v>
      </c>
      <c r="BI191" s="142">
        <f t="shared" si="38"/>
        <v>0</v>
      </c>
      <c r="BJ191" s="15" t="s">
        <v>85</v>
      </c>
      <c r="BK191" s="142">
        <f t="shared" si="39"/>
        <v>0</v>
      </c>
      <c r="BL191" s="15" t="s">
        <v>139</v>
      </c>
      <c r="BM191" s="141" t="s">
        <v>758</v>
      </c>
    </row>
    <row r="192" spans="2:65" s="1" customFormat="1" ht="16.5" customHeight="1">
      <c r="B192" s="30"/>
      <c r="C192" s="130" t="s">
        <v>416</v>
      </c>
      <c r="D192" s="130" t="s">
        <v>134</v>
      </c>
      <c r="E192" s="131" t="s">
        <v>732</v>
      </c>
      <c r="F192" s="132" t="s">
        <v>733</v>
      </c>
      <c r="G192" s="133" t="s">
        <v>175</v>
      </c>
      <c r="H192" s="134">
        <v>5</v>
      </c>
      <c r="I192" s="135"/>
      <c r="J192" s="136">
        <f t="shared" si="30"/>
        <v>0</v>
      </c>
      <c r="K192" s="132" t="s">
        <v>1</v>
      </c>
      <c r="L192" s="30"/>
      <c r="M192" s="137" t="s">
        <v>1</v>
      </c>
      <c r="N192" s="138" t="s">
        <v>42</v>
      </c>
      <c r="P192" s="139">
        <f t="shared" si="31"/>
        <v>0</v>
      </c>
      <c r="Q192" s="139">
        <v>0</v>
      </c>
      <c r="R192" s="139">
        <f t="shared" si="32"/>
        <v>0</v>
      </c>
      <c r="S192" s="139">
        <v>0</v>
      </c>
      <c r="T192" s="140">
        <f t="shared" si="33"/>
        <v>0</v>
      </c>
      <c r="AR192" s="141" t="s">
        <v>139</v>
      </c>
      <c r="AT192" s="141" t="s">
        <v>134</v>
      </c>
      <c r="AU192" s="141" t="s">
        <v>87</v>
      </c>
      <c r="AY192" s="15" t="s">
        <v>132</v>
      </c>
      <c r="BE192" s="142">
        <f t="shared" si="34"/>
        <v>0</v>
      </c>
      <c r="BF192" s="142">
        <f t="shared" si="35"/>
        <v>0</v>
      </c>
      <c r="BG192" s="142">
        <f t="shared" si="36"/>
        <v>0</v>
      </c>
      <c r="BH192" s="142">
        <f t="shared" si="37"/>
        <v>0</v>
      </c>
      <c r="BI192" s="142">
        <f t="shared" si="38"/>
        <v>0</v>
      </c>
      <c r="BJ192" s="15" t="s">
        <v>85</v>
      </c>
      <c r="BK192" s="142">
        <f t="shared" si="39"/>
        <v>0</v>
      </c>
      <c r="BL192" s="15" t="s">
        <v>139</v>
      </c>
      <c r="BM192" s="141" t="s">
        <v>759</v>
      </c>
    </row>
    <row r="193" spans="2:65" s="1" customFormat="1" ht="16.5" customHeight="1">
      <c r="B193" s="30"/>
      <c r="C193" s="130" t="s">
        <v>420</v>
      </c>
      <c r="D193" s="130" t="s">
        <v>134</v>
      </c>
      <c r="E193" s="131" t="s">
        <v>735</v>
      </c>
      <c r="F193" s="132" t="s">
        <v>736</v>
      </c>
      <c r="G193" s="133" t="s">
        <v>175</v>
      </c>
      <c r="H193" s="134">
        <v>5</v>
      </c>
      <c r="I193" s="135"/>
      <c r="J193" s="136">
        <f t="shared" si="30"/>
        <v>0</v>
      </c>
      <c r="K193" s="132" t="s">
        <v>1</v>
      </c>
      <c r="L193" s="30"/>
      <c r="M193" s="137" t="s">
        <v>1</v>
      </c>
      <c r="N193" s="138" t="s">
        <v>42</v>
      </c>
      <c r="P193" s="139">
        <f t="shared" si="31"/>
        <v>0</v>
      </c>
      <c r="Q193" s="139">
        <v>0</v>
      </c>
      <c r="R193" s="139">
        <f t="shared" si="32"/>
        <v>0</v>
      </c>
      <c r="S193" s="139">
        <v>0</v>
      </c>
      <c r="T193" s="140">
        <f t="shared" si="33"/>
        <v>0</v>
      </c>
      <c r="AR193" s="141" t="s">
        <v>139</v>
      </c>
      <c r="AT193" s="141" t="s">
        <v>134</v>
      </c>
      <c r="AU193" s="141" t="s">
        <v>87</v>
      </c>
      <c r="AY193" s="15" t="s">
        <v>132</v>
      </c>
      <c r="BE193" s="142">
        <f t="shared" si="34"/>
        <v>0</v>
      </c>
      <c r="BF193" s="142">
        <f t="shared" si="35"/>
        <v>0</v>
      </c>
      <c r="BG193" s="142">
        <f t="shared" si="36"/>
        <v>0</v>
      </c>
      <c r="BH193" s="142">
        <f t="shared" si="37"/>
        <v>0</v>
      </c>
      <c r="BI193" s="142">
        <f t="shared" si="38"/>
        <v>0</v>
      </c>
      <c r="BJ193" s="15" t="s">
        <v>85</v>
      </c>
      <c r="BK193" s="142">
        <f t="shared" si="39"/>
        <v>0</v>
      </c>
      <c r="BL193" s="15" t="s">
        <v>139</v>
      </c>
      <c r="BM193" s="141" t="s">
        <v>760</v>
      </c>
    </row>
    <row r="194" spans="2:65" s="1" customFormat="1" ht="16.5" customHeight="1">
      <c r="B194" s="30"/>
      <c r="C194" s="130" t="s">
        <v>424</v>
      </c>
      <c r="D194" s="130" t="s">
        <v>134</v>
      </c>
      <c r="E194" s="131" t="s">
        <v>761</v>
      </c>
      <c r="F194" s="132" t="s">
        <v>724</v>
      </c>
      <c r="G194" s="133" t="s">
        <v>191</v>
      </c>
      <c r="H194" s="134">
        <v>0.61</v>
      </c>
      <c r="I194" s="135"/>
      <c r="J194" s="136">
        <f t="shared" si="30"/>
        <v>0</v>
      </c>
      <c r="K194" s="132" t="s">
        <v>1</v>
      </c>
      <c r="L194" s="30"/>
      <c r="M194" s="137" t="s">
        <v>1</v>
      </c>
      <c r="N194" s="138" t="s">
        <v>42</v>
      </c>
      <c r="P194" s="139">
        <f t="shared" si="31"/>
        <v>0</v>
      </c>
      <c r="Q194" s="139">
        <v>0</v>
      </c>
      <c r="R194" s="139">
        <f t="shared" si="32"/>
        <v>0</v>
      </c>
      <c r="S194" s="139">
        <v>0</v>
      </c>
      <c r="T194" s="140">
        <f t="shared" si="33"/>
        <v>0</v>
      </c>
      <c r="AR194" s="141" t="s">
        <v>139</v>
      </c>
      <c r="AT194" s="141" t="s">
        <v>134</v>
      </c>
      <c r="AU194" s="141" t="s">
        <v>87</v>
      </c>
      <c r="AY194" s="15" t="s">
        <v>132</v>
      </c>
      <c r="BE194" s="142">
        <f t="shared" si="34"/>
        <v>0</v>
      </c>
      <c r="BF194" s="142">
        <f t="shared" si="35"/>
        <v>0</v>
      </c>
      <c r="BG194" s="142">
        <f t="shared" si="36"/>
        <v>0</v>
      </c>
      <c r="BH194" s="142">
        <f t="shared" si="37"/>
        <v>0</v>
      </c>
      <c r="BI194" s="142">
        <f t="shared" si="38"/>
        <v>0</v>
      </c>
      <c r="BJ194" s="15" t="s">
        <v>85</v>
      </c>
      <c r="BK194" s="142">
        <f t="shared" si="39"/>
        <v>0</v>
      </c>
      <c r="BL194" s="15" t="s">
        <v>139</v>
      </c>
      <c r="BM194" s="141" t="s">
        <v>762</v>
      </c>
    </row>
    <row r="195" spans="2:65" s="1" customFormat="1" ht="21.75" customHeight="1">
      <c r="B195" s="30"/>
      <c r="C195" s="130" t="s">
        <v>428</v>
      </c>
      <c r="D195" s="130" t="s">
        <v>134</v>
      </c>
      <c r="E195" s="131" t="s">
        <v>763</v>
      </c>
      <c r="F195" s="132" t="s">
        <v>764</v>
      </c>
      <c r="G195" s="133" t="s">
        <v>137</v>
      </c>
      <c r="H195" s="134">
        <v>1.75</v>
      </c>
      <c r="I195" s="135"/>
      <c r="J195" s="136">
        <f t="shared" si="30"/>
        <v>0</v>
      </c>
      <c r="K195" s="132" t="s">
        <v>1</v>
      </c>
      <c r="L195" s="30"/>
      <c r="M195" s="137" t="s">
        <v>1</v>
      </c>
      <c r="N195" s="138" t="s">
        <v>42</v>
      </c>
      <c r="P195" s="139">
        <f t="shared" si="31"/>
        <v>0</v>
      </c>
      <c r="Q195" s="139">
        <v>0</v>
      </c>
      <c r="R195" s="139">
        <f t="shared" si="32"/>
        <v>0</v>
      </c>
      <c r="S195" s="139">
        <v>0</v>
      </c>
      <c r="T195" s="140">
        <f t="shared" si="33"/>
        <v>0</v>
      </c>
      <c r="AR195" s="141" t="s">
        <v>139</v>
      </c>
      <c r="AT195" s="141" t="s">
        <v>134</v>
      </c>
      <c r="AU195" s="141" t="s">
        <v>87</v>
      </c>
      <c r="AY195" s="15" t="s">
        <v>132</v>
      </c>
      <c r="BE195" s="142">
        <f t="shared" si="34"/>
        <v>0</v>
      </c>
      <c r="BF195" s="142">
        <f t="shared" si="35"/>
        <v>0</v>
      </c>
      <c r="BG195" s="142">
        <f t="shared" si="36"/>
        <v>0</v>
      </c>
      <c r="BH195" s="142">
        <f t="shared" si="37"/>
        <v>0</v>
      </c>
      <c r="BI195" s="142">
        <f t="shared" si="38"/>
        <v>0</v>
      </c>
      <c r="BJ195" s="15" t="s">
        <v>85</v>
      </c>
      <c r="BK195" s="142">
        <f t="shared" si="39"/>
        <v>0</v>
      </c>
      <c r="BL195" s="15" t="s">
        <v>139</v>
      </c>
      <c r="BM195" s="141" t="s">
        <v>765</v>
      </c>
    </row>
    <row r="196" spans="2:65" s="1" customFormat="1" ht="16.5" customHeight="1">
      <c r="B196" s="30"/>
      <c r="C196" s="130" t="s">
        <v>432</v>
      </c>
      <c r="D196" s="130" t="s">
        <v>134</v>
      </c>
      <c r="E196" s="131" t="s">
        <v>766</v>
      </c>
      <c r="F196" s="132" t="s">
        <v>767</v>
      </c>
      <c r="G196" s="133" t="s">
        <v>175</v>
      </c>
      <c r="H196" s="134">
        <v>2</v>
      </c>
      <c r="I196" s="135"/>
      <c r="J196" s="136">
        <f t="shared" si="30"/>
        <v>0</v>
      </c>
      <c r="K196" s="132" t="s">
        <v>1</v>
      </c>
      <c r="L196" s="30"/>
      <c r="M196" s="137" t="s">
        <v>1</v>
      </c>
      <c r="N196" s="138" t="s">
        <v>42</v>
      </c>
      <c r="P196" s="139">
        <f t="shared" si="31"/>
        <v>0</v>
      </c>
      <c r="Q196" s="139">
        <v>0</v>
      </c>
      <c r="R196" s="139">
        <f t="shared" si="32"/>
        <v>0</v>
      </c>
      <c r="S196" s="139">
        <v>0</v>
      </c>
      <c r="T196" s="140">
        <f t="shared" si="33"/>
        <v>0</v>
      </c>
      <c r="AR196" s="141" t="s">
        <v>139</v>
      </c>
      <c r="AT196" s="141" t="s">
        <v>134</v>
      </c>
      <c r="AU196" s="141" t="s">
        <v>87</v>
      </c>
      <c r="AY196" s="15" t="s">
        <v>132</v>
      </c>
      <c r="BE196" s="142">
        <f t="shared" si="34"/>
        <v>0</v>
      </c>
      <c r="BF196" s="142">
        <f t="shared" si="35"/>
        <v>0</v>
      </c>
      <c r="BG196" s="142">
        <f t="shared" si="36"/>
        <v>0</v>
      </c>
      <c r="BH196" s="142">
        <f t="shared" si="37"/>
        <v>0</v>
      </c>
      <c r="BI196" s="142">
        <f t="shared" si="38"/>
        <v>0</v>
      </c>
      <c r="BJ196" s="15" t="s">
        <v>85</v>
      </c>
      <c r="BK196" s="142">
        <f t="shared" si="39"/>
        <v>0</v>
      </c>
      <c r="BL196" s="15" t="s">
        <v>139</v>
      </c>
      <c r="BM196" s="141" t="s">
        <v>768</v>
      </c>
    </row>
    <row r="197" spans="2:65" s="11" customFormat="1" ht="22.9" customHeight="1">
      <c r="B197" s="118"/>
      <c r="D197" s="119" t="s">
        <v>76</v>
      </c>
      <c r="E197" s="128" t="s">
        <v>769</v>
      </c>
      <c r="F197" s="128" t="s">
        <v>770</v>
      </c>
      <c r="I197" s="121"/>
      <c r="J197" s="129">
        <f>BK197</f>
        <v>0</v>
      </c>
      <c r="L197" s="118"/>
      <c r="M197" s="123"/>
      <c r="P197" s="124">
        <f>SUM(P198:P207)</f>
        <v>0</v>
      </c>
      <c r="R197" s="124">
        <f>SUM(R198:R207)</f>
        <v>0</v>
      </c>
      <c r="T197" s="125">
        <f>SUM(T198:T207)</f>
        <v>0</v>
      </c>
      <c r="AR197" s="119" t="s">
        <v>85</v>
      </c>
      <c r="AT197" s="126" t="s">
        <v>76</v>
      </c>
      <c r="AU197" s="126" t="s">
        <v>85</v>
      </c>
      <c r="AY197" s="119" t="s">
        <v>132</v>
      </c>
      <c r="BK197" s="127">
        <f>SUM(BK198:BK207)</f>
        <v>0</v>
      </c>
    </row>
    <row r="198" spans="2:65" s="1" customFormat="1" ht="24.2" customHeight="1">
      <c r="B198" s="30"/>
      <c r="C198" s="130" t="s">
        <v>436</v>
      </c>
      <c r="D198" s="130" t="s">
        <v>134</v>
      </c>
      <c r="E198" s="131" t="s">
        <v>771</v>
      </c>
      <c r="F198" s="132" t="s">
        <v>772</v>
      </c>
      <c r="G198" s="133" t="s">
        <v>773</v>
      </c>
      <c r="H198" s="134">
        <v>2</v>
      </c>
      <c r="I198" s="135"/>
      <c r="J198" s="136">
        <f t="shared" ref="J198:J207" si="40">ROUND(I198*H198,2)</f>
        <v>0</v>
      </c>
      <c r="K198" s="132" t="s">
        <v>1</v>
      </c>
      <c r="L198" s="30"/>
      <c r="M198" s="137" t="s">
        <v>1</v>
      </c>
      <c r="N198" s="138" t="s">
        <v>42</v>
      </c>
      <c r="P198" s="139">
        <f t="shared" ref="P198:P207" si="41">O198*H198</f>
        <v>0</v>
      </c>
      <c r="Q198" s="139">
        <v>0</v>
      </c>
      <c r="R198" s="139">
        <f t="shared" ref="R198:R207" si="42">Q198*H198</f>
        <v>0</v>
      </c>
      <c r="S198" s="139">
        <v>0</v>
      </c>
      <c r="T198" s="140">
        <f t="shared" ref="T198:T207" si="43">S198*H198</f>
        <v>0</v>
      </c>
      <c r="AR198" s="141" t="s">
        <v>139</v>
      </c>
      <c r="AT198" s="141" t="s">
        <v>134</v>
      </c>
      <c r="AU198" s="141" t="s">
        <v>87</v>
      </c>
      <c r="AY198" s="15" t="s">
        <v>132</v>
      </c>
      <c r="BE198" s="142">
        <f t="shared" ref="BE198:BE207" si="44">IF(N198="základní",J198,0)</f>
        <v>0</v>
      </c>
      <c r="BF198" s="142">
        <f t="shared" ref="BF198:BF207" si="45">IF(N198="snížená",J198,0)</f>
        <v>0</v>
      </c>
      <c r="BG198" s="142">
        <f t="shared" ref="BG198:BG207" si="46">IF(N198="zákl. přenesená",J198,0)</f>
        <v>0</v>
      </c>
      <c r="BH198" s="142">
        <f t="shared" ref="BH198:BH207" si="47">IF(N198="sníž. přenesená",J198,0)</f>
        <v>0</v>
      </c>
      <c r="BI198" s="142">
        <f t="shared" ref="BI198:BI207" si="48">IF(N198="nulová",J198,0)</f>
        <v>0</v>
      </c>
      <c r="BJ198" s="15" t="s">
        <v>85</v>
      </c>
      <c r="BK198" s="142">
        <f t="shared" ref="BK198:BK207" si="49">ROUND(I198*H198,2)</f>
        <v>0</v>
      </c>
      <c r="BL198" s="15" t="s">
        <v>139</v>
      </c>
      <c r="BM198" s="141" t="s">
        <v>774</v>
      </c>
    </row>
    <row r="199" spans="2:65" s="1" customFormat="1" ht="16.5" customHeight="1">
      <c r="B199" s="30"/>
      <c r="C199" s="130" t="s">
        <v>440</v>
      </c>
      <c r="D199" s="130" t="s">
        <v>134</v>
      </c>
      <c r="E199" s="131" t="s">
        <v>775</v>
      </c>
      <c r="F199" s="132" t="s">
        <v>776</v>
      </c>
      <c r="G199" s="133" t="s">
        <v>1</v>
      </c>
      <c r="H199" s="134">
        <v>1</v>
      </c>
      <c r="I199" s="135"/>
      <c r="J199" s="136">
        <f t="shared" si="40"/>
        <v>0</v>
      </c>
      <c r="K199" s="132" t="s">
        <v>1</v>
      </c>
      <c r="L199" s="30"/>
      <c r="M199" s="137" t="s">
        <v>1</v>
      </c>
      <c r="N199" s="138" t="s">
        <v>42</v>
      </c>
      <c r="P199" s="139">
        <f t="shared" si="41"/>
        <v>0</v>
      </c>
      <c r="Q199" s="139">
        <v>0</v>
      </c>
      <c r="R199" s="139">
        <f t="shared" si="42"/>
        <v>0</v>
      </c>
      <c r="S199" s="139">
        <v>0</v>
      </c>
      <c r="T199" s="140">
        <f t="shared" si="43"/>
        <v>0</v>
      </c>
      <c r="AR199" s="141" t="s">
        <v>139</v>
      </c>
      <c r="AT199" s="141" t="s">
        <v>134</v>
      </c>
      <c r="AU199" s="141" t="s">
        <v>87</v>
      </c>
      <c r="AY199" s="15" t="s">
        <v>132</v>
      </c>
      <c r="BE199" s="142">
        <f t="shared" si="44"/>
        <v>0</v>
      </c>
      <c r="BF199" s="142">
        <f t="shared" si="45"/>
        <v>0</v>
      </c>
      <c r="BG199" s="142">
        <f t="shared" si="46"/>
        <v>0</v>
      </c>
      <c r="BH199" s="142">
        <f t="shared" si="47"/>
        <v>0</v>
      </c>
      <c r="BI199" s="142">
        <f t="shared" si="48"/>
        <v>0</v>
      </c>
      <c r="BJ199" s="15" t="s">
        <v>85</v>
      </c>
      <c r="BK199" s="142">
        <f t="shared" si="49"/>
        <v>0</v>
      </c>
      <c r="BL199" s="15" t="s">
        <v>139</v>
      </c>
      <c r="BM199" s="141" t="s">
        <v>777</v>
      </c>
    </row>
    <row r="200" spans="2:65" s="1" customFormat="1" ht="16.5" customHeight="1">
      <c r="B200" s="30"/>
      <c r="C200" s="130" t="s">
        <v>444</v>
      </c>
      <c r="D200" s="130" t="s">
        <v>134</v>
      </c>
      <c r="E200" s="131" t="s">
        <v>778</v>
      </c>
      <c r="F200" s="132" t="s">
        <v>779</v>
      </c>
      <c r="G200" s="133" t="s">
        <v>1</v>
      </c>
      <c r="H200" s="134">
        <v>1</v>
      </c>
      <c r="I200" s="135"/>
      <c r="J200" s="136">
        <f t="shared" si="40"/>
        <v>0</v>
      </c>
      <c r="K200" s="132" t="s">
        <v>1</v>
      </c>
      <c r="L200" s="30"/>
      <c r="M200" s="137" t="s">
        <v>1</v>
      </c>
      <c r="N200" s="138" t="s">
        <v>42</v>
      </c>
      <c r="P200" s="139">
        <f t="shared" si="41"/>
        <v>0</v>
      </c>
      <c r="Q200" s="139">
        <v>0</v>
      </c>
      <c r="R200" s="139">
        <f t="shared" si="42"/>
        <v>0</v>
      </c>
      <c r="S200" s="139">
        <v>0</v>
      </c>
      <c r="T200" s="140">
        <f t="shared" si="43"/>
        <v>0</v>
      </c>
      <c r="AR200" s="141" t="s">
        <v>139</v>
      </c>
      <c r="AT200" s="141" t="s">
        <v>134</v>
      </c>
      <c r="AU200" s="141" t="s">
        <v>87</v>
      </c>
      <c r="AY200" s="15" t="s">
        <v>132</v>
      </c>
      <c r="BE200" s="142">
        <f t="shared" si="44"/>
        <v>0</v>
      </c>
      <c r="BF200" s="142">
        <f t="shared" si="45"/>
        <v>0</v>
      </c>
      <c r="BG200" s="142">
        <f t="shared" si="46"/>
        <v>0</v>
      </c>
      <c r="BH200" s="142">
        <f t="shared" si="47"/>
        <v>0</v>
      </c>
      <c r="BI200" s="142">
        <f t="shared" si="48"/>
        <v>0</v>
      </c>
      <c r="BJ200" s="15" t="s">
        <v>85</v>
      </c>
      <c r="BK200" s="142">
        <f t="shared" si="49"/>
        <v>0</v>
      </c>
      <c r="BL200" s="15" t="s">
        <v>139</v>
      </c>
      <c r="BM200" s="141" t="s">
        <v>780</v>
      </c>
    </row>
    <row r="201" spans="2:65" s="1" customFormat="1" ht="16.5" customHeight="1">
      <c r="B201" s="30"/>
      <c r="C201" s="130" t="s">
        <v>448</v>
      </c>
      <c r="D201" s="130" t="s">
        <v>134</v>
      </c>
      <c r="E201" s="131" t="s">
        <v>781</v>
      </c>
      <c r="F201" s="132" t="s">
        <v>782</v>
      </c>
      <c r="G201" s="133" t="s">
        <v>1</v>
      </c>
      <c r="H201" s="134">
        <v>1</v>
      </c>
      <c r="I201" s="135"/>
      <c r="J201" s="136">
        <f t="shared" si="40"/>
        <v>0</v>
      </c>
      <c r="K201" s="132" t="s">
        <v>1</v>
      </c>
      <c r="L201" s="30"/>
      <c r="M201" s="137" t="s">
        <v>1</v>
      </c>
      <c r="N201" s="138" t="s">
        <v>42</v>
      </c>
      <c r="P201" s="139">
        <f t="shared" si="41"/>
        <v>0</v>
      </c>
      <c r="Q201" s="139">
        <v>0</v>
      </c>
      <c r="R201" s="139">
        <f t="shared" si="42"/>
        <v>0</v>
      </c>
      <c r="S201" s="139">
        <v>0</v>
      </c>
      <c r="T201" s="140">
        <f t="shared" si="43"/>
        <v>0</v>
      </c>
      <c r="AR201" s="141" t="s">
        <v>139</v>
      </c>
      <c r="AT201" s="141" t="s">
        <v>134</v>
      </c>
      <c r="AU201" s="141" t="s">
        <v>87</v>
      </c>
      <c r="AY201" s="15" t="s">
        <v>132</v>
      </c>
      <c r="BE201" s="142">
        <f t="shared" si="44"/>
        <v>0</v>
      </c>
      <c r="BF201" s="142">
        <f t="shared" si="45"/>
        <v>0</v>
      </c>
      <c r="BG201" s="142">
        <f t="shared" si="46"/>
        <v>0</v>
      </c>
      <c r="BH201" s="142">
        <f t="shared" si="47"/>
        <v>0</v>
      </c>
      <c r="BI201" s="142">
        <f t="shared" si="48"/>
        <v>0</v>
      </c>
      <c r="BJ201" s="15" t="s">
        <v>85</v>
      </c>
      <c r="BK201" s="142">
        <f t="shared" si="49"/>
        <v>0</v>
      </c>
      <c r="BL201" s="15" t="s">
        <v>139</v>
      </c>
      <c r="BM201" s="141" t="s">
        <v>783</v>
      </c>
    </row>
    <row r="202" spans="2:65" s="1" customFormat="1" ht="16.5" customHeight="1">
      <c r="B202" s="30"/>
      <c r="C202" s="130" t="s">
        <v>452</v>
      </c>
      <c r="D202" s="130" t="s">
        <v>134</v>
      </c>
      <c r="E202" s="131" t="s">
        <v>784</v>
      </c>
      <c r="F202" s="132" t="s">
        <v>785</v>
      </c>
      <c r="G202" s="133" t="s">
        <v>1</v>
      </c>
      <c r="H202" s="134">
        <v>1</v>
      </c>
      <c r="I202" s="135"/>
      <c r="J202" s="136">
        <f t="shared" si="40"/>
        <v>0</v>
      </c>
      <c r="K202" s="132" t="s">
        <v>1</v>
      </c>
      <c r="L202" s="30"/>
      <c r="M202" s="137" t="s">
        <v>1</v>
      </c>
      <c r="N202" s="138" t="s">
        <v>42</v>
      </c>
      <c r="P202" s="139">
        <f t="shared" si="41"/>
        <v>0</v>
      </c>
      <c r="Q202" s="139">
        <v>0</v>
      </c>
      <c r="R202" s="139">
        <f t="shared" si="42"/>
        <v>0</v>
      </c>
      <c r="S202" s="139">
        <v>0</v>
      </c>
      <c r="T202" s="140">
        <f t="shared" si="43"/>
        <v>0</v>
      </c>
      <c r="AR202" s="141" t="s">
        <v>139</v>
      </c>
      <c r="AT202" s="141" t="s">
        <v>134</v>
      </c>
      <c r="AU202" s="141" t="s">
        <v>87</v>
      </c>
      <c r="AY202" s="15" t="s">
        <v>132</v>
      </c>
      <c r="BE202" s="142">
        <f t="shared" si="44"/>
        <v>0</v>
      </c>
      <c r="BF202" s="142">
        <f t="shared" si="45"/>
        <v>0</v>
      </c>
      <c r="BG202" s="142">
        <f t="shared" si="46"/>
        <v>0</v>
      </c>
      <c r="BH202" s="142">
        <f t="shared" si="47"/>
        <v>0</v>
      </c>
      <c r="BI202" s="142">
        <f t="shared" si="48"/>
        <v>0</v>
      </c>
      <c r="BJ202" s="15" t="s">
        <v>85</v>
      </c>
      <c r="BK202" s="142">
        <f t="shared" si="49"/>
        <v>0</v>
      </c>
      <c r="BL202" s="15" t="s">
        <v>139</v>
      </c>
      <c r="BM202" s="141" t="s">
        <v>786</v>
      </c>
    </row>
    <row r="203" spans="2:65" s="1" customFormat="1" ht="16.5" customHeight="1">
      <c r="B203" s="30"/>
      <c r="C203" s="130" t="s">
        <v>456</v>
      </c>
      <c r="D203" s="130" t="s">
        <v>134</v>
      </c>
      <c r="E203" s="131" t="s">
        <v>787</v>
      </c>
      <c r="F203" s="132" t="s">
        <v>788</v>
      </c>
      <c r="G203" s="133" t="s">
        <v>1</v>
      </c>
      <c r="H203" s="134">
        <v>1</v>
      </c>
      <c r="I203" s="135"/>
      <c r="J203" s="136">
        <f t="shared" si="40"/>
        <v>0</v>
      </c>
      <c r="K203" s="132" t="s">
        <v>1</v>
      </c>
      <c r="L203" s="30"/>
      <c r="M203" s="137" t="s">
        <v>1</v>
      </c>
      <c r="N203" s="138" t="s">
        <v>42</v>
      </c>
      <c r="P203" s="139">
        <f t="shared" si="41"/>
        <v>0</v>
      </c>
      <c r="Q203" s="139">
        <v>0</v>
      </c>
      <c r="R203" s="139">
        <f t="shared" si="42"/>
        <v>0</v>
      </c>
      <c r="S203" s="139">
        <v>0</v>
      </c>
      <c r="T203" s="140">
        <f t="shared" si="43"/>
        <v>0</v>
      </c>
      <c r="AR203" s="141" t="s">
        <v>139</v>
      </c>
      <c r="AT203" s="141" t="s">
        <v>134</v>
      </c>
      <c r="AU203" s="141" t="s">
        <v>87</v>
      </c>
      <c r="AY203" s="15" t="s">
        <v>132</v>
      </c>
      <c r="BE203" s="142">
        <f t="shared" si="44"/>
        <v>0</v>
      </c>
      <c r="BF203" s="142">
        <f t="shared" si="45"/>
        <v>0</v>
      </c>
      <c r="BG203" s="142">
        <f t="shared" si="46"/>
        <v>0</v>
      </c>
      <c r="BH203" s="142">
        <f t="shared" si="47"/>
        <v>0</v>
      </c>
      <c r="BI203" s="142">
        <f t="shared" si="48"/>
        <v>0</v>
      </c>
      <c r="BJ203" s="15" t="s">
        <v>85</v>
      </c>
      <c r="BK203" s="142">
        <f t="shared" si="49"/>
        <v>0</v>
      </c>
      <c r="BL203" s="15" t="s">
        <v>139</v>
      </c>
      <c r="BM203" s="141" t="s">
        <v>789</v>
      </c>
    </row>
    <row r="204" spans="2:65" s="1" customFormat="1" ht="16.5" customHeight="1">
      <c r="B204" s="30"/>
      <c r="C204" s="130" t="s">
        <v>460</v>
      </c>
      <c r="D204" s="130" t="s">
        <v>134</v>
      </c>
      <c r="E204" s="131" t="s">
        <v>790</v>
      </c>
      <c r="F204" s="132" t="s">
        <v>791</v>
      </c>
      <c r="G204" s="133" t="s">
        <v>1</v>
      </c>
      <c r="H204" s="134">
        <v>1</v>
      </c>
      <c r="I204" s="135"/>
      <c r="J204" s="136">
        <f t="shared" si="40"/>
        <v>0</v>
      </c>
      <c r="K204" s="132" t="s">
        <v>1</v>
      </c>
      <c r="L204" s="30"/>
      <c r="M204" s="137" t="s">
        <v>1</v>
      </c>
      <c r="N204" s="138" t="s">
        <v>42</v>
      </c>
      <c r="P204" s="139">
        <f t="shared" si="41"/>
        <v>0</v>
      </c>
      <c r="Q204" s="139">
        <v>0</v>
      </c>
      <c r="R204" s="139">
        <f t="shared" si="42"/>
        <v>0</v>
      </c>
      <c r="S204" s="139">
        <v>0</v>
      </c>
      <c r="T204" s="140">
        <f t="shared" si="43"/>
        <v>0</v>
      </c>
      <c r="AR204" s="141" t="s">
        <v>139</v>
      </c>
      <c r="AT204" s="141" t="s">
        <v>134</v>
      </c>
      <c r="AU204" s="141" t="s">
        <v>87</v>
      </c>
      <c r="AY204" s="15" t="s">
        <v>132</v>
      </c>
      <c r="BE204" s="142">
        <f t="shared" si="44"/>
        <v>0</v>
      </c>
      <c r="BF204" s="142">
        <f t="shared" si="45"/>
        <v>0</v>
      </c>
      <c r="BG204" s="142">
        <f t="shared" si="46"/>
        <v>0</v>
      </c>
      <c r="BH204" s="142">
        <f t="shared" si="47"/>
        <v>0</v>
      </c>
      <c r="BI204" s="142">
        <f t="shared" si="48"/>
        <v>0</v>
      </c>
      <c r="BJ204" s="15" t="s">
        <v>85</v>
      </c>
      <c r="BK204" s="142">
        <f t="shared" si="49"/>
        <v>0</v>
      </c>
      <c r="BL204" s="15" t="s">
        <v>139</v>
      </c>
      <c r="BM204" s="141" t="s">
        <v>792</v>
      </c>
    </row>
    <row r="205" spans="2:65" s="1" customFormat="1" ht="16.5" customHeight="1">
      <c r="B205" s="30"/>
      <c r="C205" s="130" t="s">
        <v>465</v>
      </c>
      <c r="D205" s="130" t="s">
        <v>134</v>
      </c>
      <c r="E205" s="131" t="s">
        <v>793</v>
      </c>
      <c r="F205" s="132" t="s">
        <v>794</v>
      </c>
      <c r="G205" s="133" t="s">
        <v>1</v>
      </c>
      <c r="H205" s="134">
        <v>1</v>
      </c>
      <c r="I205" s="135"/>
      <c r="J205" s="136">
        <f t="shared" si="40"/>
        <v>0</v>
      </c>
      <c r="K205" s="132" t="s">
        <v>1</v>
      </c>
      <c r="L205" s="30"/>
      <c r="M205" s="137" t="s">
        <v>1</v>
      </c>
      <c r="N205" s="138" t="s">
        <v>42</v>
      </c>
      <c r="P205" s="139">
        <f t="shared" si="41"/>
        <v>0</v>
      </c>
      <c r="Q205" s="139">
        <v>0</v>
      </c>
      <c r="R205" s="139">
        <f t="shared" si="42"/>
        <v>0</v>
      </c>
      <c r="S205" s="139">
        <v>0</v>
      </c>
      <c r="T205" s="140">
        <f t="shared" si="43"/>
        <v>0</v>
      </c>
      <c r="AR205" s="141" t="s">
        <v>139</v>
      </c>
      <c r="AT205" s="141" t="s">
        <v>134</v>
      </c>
      <c r="AU205" s="141" t="s">
        <v>87</v>
      </c>
      <c r="AY205" s="15" t="s">
        <v>132</v>
      </c>
      <c r="BE205" s="142">
        <f t="shared" si="44"/>
        <v>0</v>
      </c>
      <c r="BF205" s="142">
        <f t="shared" si="45"/>
        <v>0</v>
      </c>
      <c r="BG205" s="142">
        <f t="shared" si="46"/>
        <v>0</v>
      </c>
      <c r="BH205" s="142">
        <f t="shared" si="47"/>
        <v>0</v>
      </c>
      <c r="BI205" s="142">
        <f t="shared" si="48"/>
        <v>0</v>
      </c>
      <c r="BJ205" s="15" t="s">
        <v>85</v>
      </c>
      <c r="BK205" s="142">
        <f t="shared" si="49"/>
        <v>0</v>
      </c>
      <c r="BL205" s="15" t="s">
        <v>139</v>
      </c>
      <c r="BM205" s="141" t="s">
        <v>795</v>
      </c>
    </row>
    <row r="206" spans="2:65" s="1" customFormat="1" ht="16.5" customHeight="1">
      <c r="B206" s="30"/>
      <c r="C206" s="130" t="s">
        <v>469</v>
      </c>
      <c r="D206" s="130" t="s">
        <v>134</v>
      </c>
      <c r="E206" s="131" t="s">
        <v>796</v>
      </c>
      <c r="F206" s="132" t="s">
        <v>797</v>
      </c>
      <c r="G206" s="133" t="s">
        <v>1</v>
      </c>
      <c r="H206" s="134">
        <v>1</v>
      </c>
      <c r="I206" s="135"/>
      <c r="J206" s="136">
        <f t="shared" si="40"/>
        <v>0</v>
      </c>
      <c r="K206" s="132" t="s">
        <v>1</v>
      </c>
      <c r="L206" s="30"/>
      <c r="M206" s="137" t="s">
        <v>1</v>
      </c>
      <c r="N206" s="138" t="s">
        <v>42</v>
      </c>
      <c r="P206" s="139">
        <f t="shared" si="41"/>
        <v>0</v>
      </c>
      <c r="Q206" s="139">
        <v>0</v>
      </c>
      <c r="R206" s="139">
        <f t="shared" si="42"/>
        <v>0</v>
      </c>
      <c r="S206" s="139">
        <v>0</v>
      </c>
      <c r="T206" s="140">
        <f t="shared" si="43"/>
        <v>0</v>
      </c>
      <c r="AR206" s="141" t="s">
        <v>139</v>
      </c>
      <c r="AT206" s="141" t="s">
        <v>134</v>
      </c>
      <c r="AU206" s="141" t="s">
        <v>87</v>
      </c>
      <c r="AY206" s="15" t="s">
        <v>132</v>
      </c>
      <c r="BE206" s="142">
        <f t="shared" si="44"/>
        <v>0</v>
      </c>
      <c r="BF206" s="142">
        <f t="shared" si="45"/>
        <v>0</v>
      </c>
      <c r="BG206" s="142">
        <f t="shared" si="46"/>
        <v>0</v>
      </c>
      <c r="BH206" s="142">
        <f t="shared" si="47"/>
        <v>0</v>
      </c>
      <c r="BI206" s="142">
        <f t="shared" si="48"/>
        <v>0</v>
      </c>
      <c r="BJ206" s="15" t="s">
        <v>85</v>
      </c>
      <c r="BK206" s="142">
        <f t="shared" si="49"/>
        <v>0</v>
      </c>
      <c r="BL206" s="15" t="s">
        <v>139</v>
      </c>
      <c r="BM206" s="141" t="s">
        <v>798</v>
      </c>
    </row>
    <row r="207" spans="2:65" s="1" customFormat="1" ht="16.5" customHeight="1">
      <c r="B207" s="30"/>
      <c r="C207" s="130" t="s">
        <v>473</v>
      </c>
      <c r="D207" s="130" t="s">
        <v>134</v>
      </c>
      <c r="E207" s="131" t="s">
        <v>799</v>
      </c>
      <c r="F207" s="132" t="s">
        <v>800</v>
      </c>
      <c r="G207" s="133" t="s">
        <v>773</v>
      </c>
      <c r="H207" s="134">
        <v>1</v>
      </c>
      <c r="I207" s="135"/>
      <c r="J207" s="136">
        <f t="shared" si="40"/>
        <v>0</v>
      </c>
      <c r="K207" s="132" t="s">
        <v>1</v>
      </c>
      <c r="L207" s="30"/>
      <c r="M207" s="171" t="s">
        <v>1</v>
      </c>
      <c r="N207" s="172" t="s">
        <v>42</v>
      </c>
      <c r="O207" s="173"/>
      <c r="P207" s="174">
        <f t="shared" si="41"/>
        <v>0</v>
      </c>
      <c r="Q207" s="174">
        <v>0</v>
      </c>
      <c r="R207" s="174">
        <f t="shared" si="42"/>
        <v>0</v>
      </c>
      <c r="S207" s="174">
        <v>0</v>
      </c>
      <c r="T207" s="175">
        <f t="shared" si="43"/>
        <v>0</v>
      </c>
      <c r="AR207" s="141" t="s">
        <v>139</v>
      </c>
      <c r="AT207" s="141" t="s">
        <v>134</v>
      </c>
      <c r="AU207" s="141" t="s">
        <v>87</v>
      </c>
      <c r="AY207" s="15" t="s">
        <v>132</v>
      </c>
      <c r="BE207" s="142">
        <f t="shared" si="44"/>
        <v>0</v>
      </c>
      <c r="BF207" s="142">
        <f t="shared" si="45"/>
        <v>0</v>
      </c>
      <c r="BG207" s="142">
        <f t="shared" si="46"/>
        <v>0</v>
      </c>
      <c r="BH207" s="142">
        <f t="shared" si="47"/>
        <v>0</v>
      </c>
      <c r="BI207" s="142">
        <f t="shared" si="48"/>
        <v>0</v>
      </c>
      <c r="BJ207" s="15" t="s">
        <v>85</v>
      </c>
      <c r="BK207" s="142">
        <f t="shared" si="49"/>
        <v>0</v>
      </c>
      <c r="BL207" s="15" t="s">
        <v>139</v>
      </c>
      <c r="BM207" s="141" t="s">
        <v>801</v>
      </c>
    </row>
    <row r="208" spans="2:65" s="1" customFormat="1" ht="6.95" customHeight="1">
      <c r="B208" s="42"/>
      <c r="C208" s="43"/>
      <c r="D208" s="43"/>
      <c r="E208" s="43"/>
      <c r="F208" s="43"/>
      <c r="G208" s="43"/>
      <c r="H208" s="43"/>
      <c r="I208" s="43"/>
      <c r="J208" s="43"/>
      <c r="K208" s="43"/>
      <c r="L208" s="30"/>
    </row>
  </sheetData>
  <sheetProtection algorithmName="SHA-512" hashValue="U/h9t1w2SymFi1WLm6r5KLai1qp7P/kKEZYDAZ6rNOi/A7tZUtNHgbJbUke/aMoufTvKA26Qhb1V+D7Xx34Nkw==" saltValue="U0j1/ZjIa6bmW44hmEZRO3FmRv9IcrlsjYfTm1uFd1IWbklq0uh5UXNwVb3JsxM5RzlxjrjT6BxH5x7CyTnvtA==" spinCount="100000" sheet="1" objects="1" scenarios="1" formatColumns="0" formatRows="0" autoFilter="0"/>
  <autoFilter ref="C123:K207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1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AT2" s="15" t="s">
        <v>93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87</v>
      </c>
    </row>
    <row r="4" spans="2:46" ht="24.95" customHeight="1">
      <c r="B4" s="18"/>
      <c r="D4" s="19" t="s">
        <v>94</v>
      </c>
      <c r="L4" s="18"/>
      <c r="M4" s="86" t="s">
        <v>10</v>
      </c>
      <c r="AT4" s="15" t="s">
        <v>4</v>
      </c>
    </row>
    <row r="5" spans="2:46" ht="6.95" customHeight="1">
      <c r="B5" s="18"/>
      <c r="L5" s="18"/>
    </row>
    <row r="6" spans="2:46" ht="12" customHeight="1">
      <c r="B6" s="18"/>
      <c r="D6" s="25" t="s">
        <v>16</v>
      </c>
      <c r="L6" s="18"/>
    </row>
    <row r="7" spans="2:46" ht="16.5" customHeight="1">
      <c r="B7" s="18"/>
      <c r="E7" s="216" t="str">
        <f>'Rekapitulace stavby'!K6</f>
        <v>Chodník z ulice Masarykova přes ulici Zahradní do ulice Loketská</v>
      </c>
      <c r="F7" s="217"/>
      <c r="G7" s="217"/>
      <c r="H7" s="217"/>
      <c r="L7" s="18"/>
    </row>
    <row r="8" spans="2:46" s="1" customFormat="1" ht="12" customHeight="1">
      <c r="B8" s="30"/>
      <c r="D8" s="25" t="s">
        <v>95</v>
      </c>
      <c r="L8" s="30"/>
    </row>
    <row r="9" spans="2:46" s="1" customFormat="1" ht="16.5" customHeight="1">
      <c r="B9" s="30"/>
      <c r="E9" s="197" t="s">
        <v>802</v>
      </c>
      <c r="F9" s="218"/>
      <c r="G9" s="218"/>
      <c r="H9" s="218"/>
      <c r="L9" s="30"/>
    </row>
    <row r="10" spans="2:46" s="1" customFormat="1" ht="11.25">
      <c r="B10" s="30"/>
      <c r="L10" s="30"/>
    </row>
    <row r="11" spans="2:46" s="1" customFormat="1" ht="12" customHeight="1">
      <c r="B11" s="30"/>
      <c r="D11" s="25" t="s">
        <v>18</v>
      </c>
      <c r="F11" s="23" t="s">
        <v>1</v>
      </c>
      <c r="I11" s="25" t="s">
        <v>19</v>
      </c>
      <c r="J11" s="23" t="s">
        <v>1</v>
      </c>
      <c r="L11" s="30"/>
    </row>
    <row r="12" spans="2:46" s="1" customFormat="1" ht="12" customHeight="1">
      <c r="B12" s="30"/>
      <c r="D12" s="25" t="s">
        <v>20</v>
      </c>
      <c r="F12" s="23" t="s">
        <v>97</v>
      </c>
      <c r="I12" s="25" t="s">
        <v>22</v>
      </c>
      <c r="J12" s="50" t="str">
        <f>'Rekapitulace stavby'!AN8</f>
        <v>17. 7. 2025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24</v>
      </c>
      <c r="I14" s="25" t="s">
        <v>25</v>
      </c>
      <c r="J14" s="23" t="s">
        <v>26</v>
      </c>
      <c r="L14" s="30"/>
    </row>
    <row r="15" spans="2:46" s="1" customFormat="1" ht="18" customHeight="1">
      <c r="B15" s="30"/>
      <c r="E15" s="23" t="s">
        <v>27</v>
      </c>
      <c r="I15" s="25" t="s">
        <v>28</v>
      </c>
      <c r="J15" s="23" t="s">
        <v>1</v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29</v>
      </c>
      <c r="I17" s="25" t="s">
        <v>25</v>
      </c>
      <c r="J17" s="26" t="str">
        <f>'Rekapitulace stavby'!AN13</f>
        <v>Vyplň údaj</v>
      </c>
      <c r="L17" s="30"/>
    </row>
    <row r="18" spans="2:12" s="1" customFormat="1" ht="18" customHeight="1">
      <c r="B18" s="30"/>
      <c r="E18" s="219" t="str">
        <f>'Rekapitulace stavby'!E14</f>
        <v>Vyplň údaj</v>
      </c>
      <c r="F18" s="181"/>
      <c r="G18" s="181"/>
      <c r="H18" s="181"/>
      <c r="I18" s="25" t="s">
        <v>28</v>
      </c>
      <c r="J18" s="26" t="str">
        <f>'Rekapitulace stavby'!AN14</f>
        <v>Vyplň údaj</v>
      </c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31</v>
      </c>
      <c r="I20" s="25" t="s">
        <v>25</v>
      </c>
      <c r="J20" s="23" t="s">
        <v>32</v>
      </c>
      <c r="L20" s="30"/>
    </row>
    <row r="21" spans="2:12" s="1" customFormat="1" ht="18" customHeight="1">
      <c r="B21" s="30"/>
      <c r="E21" s="23" t="s">
        <v>33</v>
      </c>
      <c r="I21" s="25" t="s">
        <v>28</v>
      </c>
      <c r="J21" s="23" t="s">
        <v>1</v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35</v>
      </c>
      <c r="I23" s="25" t="s">
        <v>25</v>
      </c>
      <c r="J23" s="23" t="s">
        <v>32</v>
      </c>
      <c r="L23" s="30"/>
    </row>
    <row r="24" spans="2:12" s="1" customFormat="1" ht="18" customHeight="1">
      <c r="B24" s="30"/>
      <c r="E24" s="23" t="s">
        <v>33</v>
      </c>
      <c r="I24" s="25" t="s">
        <v>28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36</v>
      </c>
      <c r="L26" s="30"/>
    </row>
    <row r="27" spans="2:12" s="7" customFormat="1" ht="16.5" customHeight="1">
      <c r="B27" s="87"/>
      <c r="E27" s="186" t="s">
        <v>1</v>
      </c>
      <c r="F27" s="186"/>
      <c r="G27" s="186"/>
      <c r="H27" s="186"/>
      <c r="L27" s="87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1"/>
      <c r="E29" s="51"/>
      <c r="F29" s="51"/>
      <c r="G29" s="51"/>
      <c r="H29" s="51"/>
      <c r="I29" s="51"/>
      <c r="J29" s="51"/>
      <c r="K29" s="51"/>
      <c r="L29" s="30"/>
    </row>
    <row r="30" spans="2:12" s="1" customFormat="1" ht="25.35" customHeight="1">
      <c r="B30" s="30"/>
      <c r="D30" s="88" t="s">
        <v>37</v>
      </c>
      <c r="J30" s="64">
        <f>ROUND(J120, 2)</f>
        <v>0</v>
      </c>
      <c r="L30" s="30"/>
    </row>
    <row r="31" spans="2:12" s="1" customFormat="1" ht="6.95" customHeight="1">
      <c r="B31" s="30"/>
      <c r="D31" s="51"/>
      <c r="E31" s="51"/>
      <c r="F31" s="51"/>
      <c r="G31" s="51"/>
      <c r="H31" s="51"/>
      <c r="I31" s="51"/>
      <c r="J31" s="51"/>
      <c r="K31" s="51"/>
      <c r="L31" s="30"/>
    </row>
    <row r="32" spans="2:12" s="1" customFormat="1" ht="14.45" customHeight="1">
      <c r="B32" s="30"/>
      <c r="F32" s="33" t="s">
        <v>39</v>
      </c>
      <c r="I32" s="33" t="s">
        <v>38</v>
      </c>
      <c r="J32" s="33" t="s">
        <v>40</v>
      </c>
      <c r="L32" s="30"/>
    </row>
    <row r="33" spans="2:12" s="1" customFormat="1" ht="14.45" customHeight="1">
      <c r="B33" s="30"/>
      <c r="D33" s="53" t="s">
        <v>41</v>
      </c>
      <c r="E33" s="25" t="s">
        <v>42</v>
      </c>
      <c r="F33" s="89">
        <f>ROUND((SUM(BE120:BE130)),  2)</f>
        <v>0</v>
      </c>
      <c r="I33" s="90">
        <v>0.21</v>
      </c>
      <c r="J33" s="89">
        <f>ROUND(((SUM(BE120:BE130))*I33),  2)</f>
        <v>0</v>
      </c>
      <c r="L33" s="30"/>
    </row>
    <row r="34" spans="2:12" s="1" customFormat="1" ht="14.45" customHeight="1">
      <c r="B34" s="30"/>
      <c r="E34" s="25" t="s">
        <v>43</v>
      </c>
      <c r="F34" s="89">
        <f>ROUND((SUM(BF120:BF130)),  2)</f>
        <v>0</v>
      </c>
      <c r="I34" s="90">
        <v>0.12</v>
      </c>
      <c r="J34" s="89">
        <f>ROUND(((SUM(BF120:BF130))*I34),  2)</f>
        <v>0</v>
      </c>
      <c r="L34" s="30"/>
    </row>
    <row r="35" spans="2:12" s="1" customFormat="1" ht="14.45" hidden="1" customHeight="1">
      <c r="B35" s="30"/>
      <c r="E35" s="25" t="s">
        <v>44</v>
      </c>
      <c r="F35" s="89">
        <f>ROUND((SUM(BG120:BG130)),  2)</f>
        <v>0</v>
      </c>
      <c r="I35" s="90">
        <v>0.21</v>
      </c>
      <c r="J35" s="89">
        <f>0</f>
        <v>0</v>
      </c>
      <c r="L35" s="30"/>
    </row>
    <row r="36" spans="2:12" s="1" customFormat="1" ht="14.45" hidden="1" customHeight="1">
      <c r="B36" s="30"/>
      <c r="E36" s="25" t="s">
        <v>45</v>
      </c>
      <c r="F36" s="89">
        <f>ROUND((SUM(BH120:BH130)),  2)</f>
        <v>0</v>
      </c>
      <c r="I36" s="90">
        <v>0.12</v>
      </c>
      <c r="J36" s="89">
        <f>0</f>
        <v>0</v>
      </c>
      <c r="L36" s="30"/>
    </row>
    <row r="37" spans="2:12" s="1" customFormat="1" ht="14.45" hidden="1" customHeight="1">
      <c r="B37" s="30"/>
      <c r="E37" s="25" t="s">
        <v>46</v>
      </c>
      <c r="F37" s="89">
        <f>ROUND((SUM(BI120:BI130)),  2)</f>
        <v>0</v>
      </c>
      <c r="I37" s="90">
        <v>0</v>
      </c>
      <c r="J37" s="89">
        <f>0</f>
        <v>0</v>
      </c>
      <c r="L37" s="30"/>
    </row>
    <row r="38" spans="2:12" s="1" customFormat="1" ht="6.95" customHeight="1">
      <c r="B38" s="30"/>
      <c r="L38" s="30"/>
    </row>
    <row r="39" spans="2:12" s="1" customFormat="1" ht="25.35" customHeight="1">
      <c r="B39" s="30"/>
      <c r="C39" s="91"/>
      <c r="D39" s="92" t="s">
        <v>47</v>
      </c>
      <c r="E39" s="55"/>
      <c r="F39" s="55"/>
      <c r="G39" s="93" t="s">
        <v>48</v>
      </c>
      <c r="H39" s="94" t="s">
        <v>49</v>
      </c>
      <c r="I39" s="55"/>
      <c r="J39" s="95">
        <f>SUM(J30:J37)</f>
        <v>0</v>
      </c>
      <c r="K39" s="96"/>
      <c r="L39" s="30"/>
    </row>
    <row r="40" spans="2:12" s="1" customFormat="1" ht="14.45" customHeight="1">
      <c r="B40" s="30"/>
      <c r="L40" s="30"/>
    </row>
    <row r="41" spans="2:12" ht="14.45" customHeight="1">
      <c r="B41" s="18"/>
      <c r="L41" s="18"/>
    </row>
    <row r="42" spans="2:12" ht="14.45" customHeight="1">
      <c r="B42" s="18"/>
      <c r="L42" s="18"/>
    </row>
    <row r="43" spans="2:12" ht="14.45" customHeight="1">
      <c r="B43" s="18"/>
      <c r="L43" s="18"/>
    </row>
    <row r="44" spans="2:12" ht="14.45" customHeight="1">
      <c r="B44" s="18"/>
      <c r="L44" s="18"/>
    </row>
    <row r="45" spans="2:12" ht="14.45" customHeight="1">
      <c r="B45" s="18"/>
      <c r="L45" s="18"/>
    </row>
    <row r="46" spans="2:12" ht="14.45" customHeight="1">
      <c r="B46" s="18"/>
      <c r="L46" s="18"/>
    </row>
    <row r="47" spans="2:12" ht="14.45" customHeight="1">
      <c r="B47" s="18"/>
      <c r="L47" s="18"/>
    </row>
    <row r="48" spans="2:12" ht="14.45" customHeight="1">
      <c r="B48" s="18"/>
      <c r="L48" s="18"/>
    </row>
    <row r="49" spans="2:12" ht="14.45" customHeight="1">
      <c r="B49" s="18"/>
      <c r="L49" s="18"/>
    </row>
    <row r="50" spans="2:12" s="1" customFormat="1" ht="14.45" customHeight="1">
      <c r="B50" s="30"/>
      <c r="D50" s="39" t="s">
        <v>50</v>
      </c>
      <c r="E50" s="40"/>
      <c r="F50" s="40"/>
      <c r="G50" s="39" t="s">
        <v>51</v>
      </c>
      <c r="H50" s="40"/>
      <c r="I50" s="40"/>
      <c r="J50" s="40"/>
      <c r="K50" s="40"/>
      <c r="L50" s="30"/>
    </row>
    <row r="51" spans="2:12" ht="11.25">
      <c r="B51" s="18"/>
      <c r="L51" s="18"/>
    </row>
    <row r="52" spans="2:12" ht="11.25">
      <c r="B52" s="18"/>
      <c r="L52" s="18"/>
    </row>
    <row r="53" spans="2:12" ht="11.25">
      <c r="B53" s="18"/>
      <c r="L53" s="18"/>
    </row>
    <row r="54" spans="2:12" ht="11.25">
      <c r="B54" s="18"/>
      <c r="L54" s="18"/>
    </row>
    <row r="55" spans="2:12" ht="11.25">
      <c r="B55" s="18"/>
      <c r="L55" s="18"/>
    </row>
    <row r="56" spans="2:12" ht="11.25">
      <c r="B56" s="18"/>
      <c r="L56" s="18"/>
    </row>
    <row r="57" spans="2:12" ht="11.25">
      <c r="B57" s="18"/>
      <c r="L57" s="18"/>
    </row>
    <row r="58" spans="2:12" ht="11.25">
      <c r="B58" s="18"/>
      <c r="L58" s="18"/>
    </row>
    <row r="59" spans="2:12" ht="11.25">
      <c r="B59" s="18"/>
      <c r="L59" s="18"/>
    </row>
    <row r="60" spans="2:12" ht="11.25">
      <c r="B60" s="18"/>
      <c r="L60" s="18"/>
    </row>
    <row r="61" spans="2:12" s="1" customFormat="1" ht="12.75">
      <c r="B61" s="30"/>
      <c r="D61" s="41" t="s">
        <v>52</v>
      </c>
      <c r="E61" s="32"/>
      <c r="F61" s="97" t="s">
        <v>53</v>
      </c>
      <c r="G61" s="41" t="s">
        <v>52</v>
      </c>
      <c r="H61" s="32"/>
      <c r="I61" s="32"/>
      <c r="J61" s="98" t="s">
        <v>53</v>
      </c>
      <c r="K61" s="32"/>
      <c r="L61" s="30"/>
    </row>
    <row r="62" spans="2:12" ht="11.25">
      <c r="B62" s="18"/>
      <c r="L62" s="18"/>
    </row>
    <row r="63" spans="2:12" ht="11.25">
      <c r="B63" s="18"/>
      <c r="L63" s="18"/>
    </row>
    <row r="64" spans="2:12" ht="11.25">
      <c r="B64" s="18"/>
      <c r="L64" s="18"/>
    </row>
    <row r="65" spans="2:12" s="1" customFormat="1" ht="12.75">
      <c r="B65" s="30"/>
      <c r="D65" s="39" t="s">
        <v>54</v>
      </c>
      <c r="E65" s="40"/>
      <c r="F65" s="40"/>
      <c r="G65" s="39" t="s">
        <v>55</v>
      </c>
      <c r="H65" s="40"/>
      <c r="I65" s="40"/>
      <c r="J65" s="40"/>
      <c r="K65" s="40"/>
      <c r="L65" s="30"/>
    </row>
    <row r="66" spans="2:12" ht="11.25">
      <c r="B66" s="18"/>
      <c r="L66" s="18"/>
    </row>
    <row r="67" spans="2:12" ht="11.25">
      <c r="B67" s="18"/>
      <c r="L67" s="18"/>
    </row>
    <row r="68" spans="2:12" ht="11.25">
      <c r="B68" s="18"/>
      <c r="L68" s="18"/>
    </row>
    <row r="69" spans="2:12" ht="11.25">
      <c r="B69" s="18"/>
      <c r="L69" s="18"/>
    </row>
    <row r="70" spans="2:12" ht="11.25">
      <c r="B70" s="18"/>
      <c r="L70" s="18"/>
    </row>
    <row r="71" spans="2:12" ht="11.25">
      <c r="B71" s="18"/>
      <c r="L71" s="18"/>
    </row>
    <row r="72" spans="2:12" ht="11.25">
      <c r="B72" s="18"/>
      <c r="L72" s="18"/>
    </row>
    <row r="73" spans="2:12" ht="11.25">
      <c r="B73" s="18"/>
      <c r="L73" s="18"/>
    </row>
    <row r="74" spans="2:12" ht="11.25">
      <c r="B74" s="18"/>
      <c r="L74" s="18"/>
    </row>
    <row r="75" spans="2:12" ht="11.25">
      <c r="B75" s="18"/>
      <c r="L75" s="18"/>
    </row>
    <row r="76" spans="2:12" s="1" customFormat="1" ht="12.75">
      <c r="B76" s="30"/>
      <c r="D76" s="41" t="s">
        <v>52</v>
      </c>
      <c r="E76" s="32"/>
      <c r="F76" s="97" t="s">
        <v>53</v>
      </c>
      <c r="G76" s="41" t="s">
        <v>52</v>
      </c>
      <c r="H76" s="32"/>
      <c r="I76" s="32"/>
      <c r="J76" s="98" t="s">
        <v>53</v>
      </c>
      <c r="K76" s="32"/>
      <c r="L76" s="30"/>
    </row>
    <row r="77" spans="2:12" s="1" customFormat="1" ht="14.45" customHeight="1"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30"/>
    </row>
    <row r="81" spans="2:47" s="1" customFormat="1" ht="6.95" customHeight="1">
      <c r="B81" s="44"/>
      <c r="C81" s="45"/>
      <c r="D81" s="45"/>
      <c r="E81" s="45"/>
      <c r="F81" s="45"/>
      <c r="G81" s="45"/>
      <c r="H81" s="45"/>
      <c r="I81" s="45"/>
      <c r="J81" s="45"/>
      <c r="K81" s="45"/>
      <c r="L81" s="30"/>
    </row>
    <row r="82" spans="2:47" s="1" customFormat="1" ht="24.95" customHeight="1">
      <c r="B82" s="30"/>
      <c r="C82" s="19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16</v>
      </c>
      <c r="L84" s="30"/>
    </row>
    <row r="85" spans="2:47" s="1" customFormat="1" ht="16.5" customHeight="1">
      <c r="B85" s="30"/>
      <c r="E85" s="216" t="str">
        <f>E7</f>
        <v>Chodník z ulice Masarykova přes ulici Zahradní do ulice Loketská</v>
      </c>
      <c r="F85" s="217"/>
      <c r="G85" s="217"/>
      <c r="H85" s="217"/>
      <c r="L85" s="30"/>
    </row>
    <row r="86" spans="2:47" s="1" customFormat="1" ht="12" customHeight="1">
      <c r="B86" s="30"/>
      <c r="C86" s="25" t="s">
        <v>95</v>
      </c>
      <c r="L86" s="30"/>
    </row>
    <row r="87" spans="2:47" s="1" customFormat="1" ht="16.5" customHeight="1">
      <c r="B87" s="30"/>
      <c r="E87" s="197" t="str">
        <f>E9</f>
        <v>VRN - Vedlejší rozpočtové náklady</v>
      </c>
      <c r="F87" s="218"/>
      <c r="G87" s="218"/>
      <c r="H87" s="218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20</v>
      </c>
      <c r="F89" s="23" t="str">
        <f>F12</f>
        <v>Nové Sedlo</v>
      </c>
      <c r="I89" s="25" t="s">
        <v>22</v>
      </c>
      <c r="J89" s="50" t="str">
        <f>IF(J12="","",J12)</f>
        <v>17. 7. 2025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24</v>
      </c>
      <c r="F91" s="23" t="str">
        <f>E15</f>
        <v>Město Nové Sedlo</v>
      </c>
      <c r="I91" s="25" t="s">
        <v>31</v>
      </c>
      <c r="J91" s="28" t="str">
        <f>E21</f>
        <v>Bc. Jakub Cingroš</v>
      </c>
      <c r="L91" s="30"/>
    </row>
    <row r="92" spans="2:47" s="1" customFormat="1" ht="15.2" customHeight="1">
      <c r="B92" s="30"/>
      <c r="C92" s="25" t="s">
        <v>29</v>
      </c>
      <c r="F92" s="23" t="str">
        <f>IF(E18="","",E18)</f>
        <v>Vyplň údaj</v>
      </c>
      <c r="I92" s="25" t="s">
        <v>35</v>
      </c>
      <c r="J92" s="28" t="str">
        <f>E24</f>
        <v>Bc. Jakub Cingroš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99" t="s">
        <v>99</v>
      </c>
      <c r="D94" s="91"/>
      <c r="E94" s="91"/>
      <c r="F94" s="91"/>
      <c r="G94" s="91"/>
      <c r="H94" s="91"/>
      <c r="I94" s="91"/>
      <c r="J94" s="100" t="s">
        <v>100</v>
      </c>
      <c r="K94" s="91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01" t="s">
        <v>101</v>
      </c>
      <c r="J96" s="64">
        <f>J120</f>
        <v>0</v>
      </c>
      <c r="L96" s="30"/>
      <c r="AU96" s="15" t="s">
        <v>102</v>
      </c>
    </row>
    <row r="97" spans="2:12" s="8" customFormat="1" ht="24.95" customHeight="1">
      <c r="B97" s="102"/>
      <c r="D97" s="103" t="s">
        <v>802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899999999999999" customHeight="1">
      <c r="B98" s="106"/>
      <c r="D98" s="107" t="s">
        <v>803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899999999999999" customHeight="1">
      <c r="B99" s="106"/>
      <c r="D99" s="107" t="s">
        <v>804</v>
      </c>
      <c r="E99" s="108"/>
      <c r="F99" s="108"/>
      <c r="G99" s="108"/>
      <c r="H99" s="108"/>
      <c r="I99" s="108"/>
      <c r="J99" s="109">
        <f>J125</f>
        <v>0</v>
      </c>
      <c r="L99" s="106"/>
    </row>
    <row r="100" spans="2:12" s="9" customFormat="1" ht="19.899999999999999" customHeight="1">
      <c r="B100" s="106"/>
      <c r="D100" s="107" t="s">
        <v>805</v>
      </c>
      <c r="E100" s="108"/>
      <c r="F100" s="108"/>
      <c r="G100" s="108"/>
      <c r="H100" s="108"/>
      <c r="I100" s="108"/>
      <c r="J100" s="109">
        <f>J128</f>
        <v>0</v>
      </c>
      <c r="L100" s="106"/>
    </row>
    <row r="101" spans="2:12" s="1" customFormat="1" ht="21.75" customHeight="1">
      <c r="B101" s="30"/>
      <c r="L101" s="30"/>
    </row>
    <row r="102" spans="2:12" s="1" customFormat="1" ht="6.95" customHeight="1"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30"/>
    </row>
    <row r="106" spans="2:12" s="1" customFormat="1" ht="6.95" customHeight="1">
      <c r="B106" s="44"/>
      <c r="C106" s="45"/>
      <c r="D106" s="45"/>
      <c r="E106" s="45"/>
      <c r="F106" s="45"/>
      <c r="G106" s="45"/>
      <c r="H106" s="45"/>
      <c r="I106" s="45"/>
      <c r="J106" s="45"/>
      <c r="K106" s="45"/>
      <c r="L106" s="30"/>
    </row>
    <row r="107" spans="2:12" s="1" customFormat="1" ht="24.95" customHeight="1">
      <c r="B107" s="30"/>
      <c r="C107" s="19" t="s">
        <v>117</v>
      </c>
      <c r="L107" s="30"/>
    </row>
    <row r="108" spans="2:12" s="1" customFormat="1" ht="6.95" customHeight="1">
      <c r="B108" s="30"/>
      <c r="L108" s="30"/>
    </row>
    <row r="109" spans="2:12" s="1" customFormat="1" ht="12" customHeight="1">
      <c r="B109" s="30"/>
      <c r="C109" s="25" t="s">
        <v>16</v>
      </c>
      <c r="L109" s="30"/>
    </row>
    <row r="110" spans="2:12" s="1" customFormat="1" ht="16.5" customHeight="1">
      <c r="B110" s="30"/>
      <c r="E110" s="216" t="str">
        <f>E7</f>
        <v>Chodník z ulice Masarykova přes ulici Zahradní do ulice Loketská</v>
      </c>
      <c r="F110" s="217"/>
      <c r="G110" s="217"/>
      <c r="H110" s="217"/>
      <c r="L110" s="30"/>
    </row>
    <row r="111" spans="2:12" s="1" customFormat="1" ht="12" customHeight="1">
      <c r="B111" s="30"/>
      <c r="C111" s="25" t="s">
        <v>95</v>
      </c>
      <c r="L111" s="30"/>
    </row>
    <row r="112" spans="2:12" s="1" customFormat="1" ht="16.5" customHeight="1">
      <c r="B112" s="30"/>
      <c r="E112" s="197" t="str">
        <f>E9</f>
        <v>VRN - Vedlejší rozpočtové náklady</v>
      </c>
      <c r="F112" s="218"/>
      <c r="G112" s="218"/>
      <c r="H112" s="218"/>
      <c r="L112" s="30"/>
    </row>
    <row r="113" spans="2:65" s="1" customFormat="1" ht="6.95" customHeight="1">
      <c r="B113" s="30"/>
      <c r="L113" s="30"/>
    </row>
    <row r="114" spans="2:65" s="1" customFormat="1" ht="12" customHeight="1">
      <c r="B114" s="30"/>
      <c r="C114" s="25" t="s">
        <v>20</v>
      </c>
      <c r="F114" s="23" t="str">
        <f>F12</f>
        <v>Nové Sedlo</v>
      </c>
      <c r="I114" s="25" t="s">
        <v>22</v>
      </c>
      <c r="J114" s="50" t="str">
        <f>IF(J12="","",J12)</f>
        <v>17. 7. 2025</v>
      </c>
      <c r="L114" s="30"/>
    </row>
    <row r="115" spans="2:65" s="1" customFormat="1" ht="6.95" customHeight="1">
      <c r="B115" s="30"/>
      <c r="L115" s="30"/>
    </row>
    <row r="116" spans="2:65" s="1" customFormat="1" ht="15.2" customHeight="1">
      <c r="B116" s="30"/>
      <c r="C116" s="25" t="s">
        <v>24</v>
      </c>
      <c r="F116" s="23" t="str">
        <f>E15</f>
        <v>Město Nové Sedlo</v>
      </c>
      <c r="I116" s="25" t="s">
        <v>31</v>
      </c>
      <c r="J116" s="28" t="str">
        <f>E21</f>
        <v>Bc. Jakub Cingroš</v>
      </c>
      <c r="L116" s="30"/>
    </row>
    <row r="117" spans="2:65" s="1" customFormat="1" ht="15.2" customHeight="1">
      <c r="B117" s="30"/>
      <c r="C117" s="25" t="s">
        <v>29</v>
      </c>
      <c r="F117" s="23" t="str">
        <f>IF(E18="","",E18)</f>
        <v>Vyplň údaj</v>
      </c>
      <c r="I117" s="25" t="s">
        <v>35</v>
      </c>
      <c r="J117" s="28" t="str">
        <f>E24</f>
        <v>Bc. Jakub Cingroš</v>
      </c>
      <c r="L117" s="30"/>
    </row>
    <row r="118" spans="2:65" s="1" customFormat="1" ht="10.35" customHeight="1">
      <c r="B118" s="30"/>
      <c r="L118" s="30"/>
    </row>
    <row r="119" spans="2:65" s="10" customFormat="1" ht="29.25" customHeight="1">
      <c r="B119" s="110"/>
      <c r="C119" s="111" t="s">
        <v>118</v>
      </c>
      <c r="D119" s="112" t="s">
        <v>62</v>
      </c>
      <c r="E119" s="112" t="s">
        <v>58</v>
      </c>
      <c r="F119" s="112" t="s">
        <v>59</v>
      </c>
      <c r="G119" s="112" t="s">
        <v>119</v>
      </c>
      <c r="H119" s="112" t="s">
        <v>120</v>
      </c>
      <c r="I119" s="112" t="s">
        <v>121</v>
      </c>
      <c r="J119" s="112" t="s">
        <v>100</v>
      </c>
      <c r="K119" s="113" t="s">
        <v>122</v>
      </c>
      <c r="L119" s="110"/>
      <c r="M119" s="57" t="s">
        <v>1</v>
      </c>
      <c r="N119" s="58" t="s">
        <v>41</v>
      </c>
      <c r="O119" s="58" t="s">
        <v>123</v>
      </c>
      <c r="P119" s="58" t="s">
        <v>124</v>
      </c>
      <c r="Q119" s="58" t="s">
        <v>125</v>
      </c>
      <c r="R119" s="58" t="s">
        <v>126</v>
      </c>
      <c r="S119" s="58" t="s">
        <v>127</v>
      </c>
      <c r="T119" s="59" t="s">
        <v>128</v>
      </c>
    </row>
    <row r="120" spans="2:65" s="1" customFormat="1" ht="22.9" customHeight="1">
      <c r="B120" s="30"/>
      <c r="C120" s="62" t="s">
        <v>129</v>
      </c>
      <c r="J120" s="114">
        <f>BK120</f>
        <v>0</v>
      </c>
      <c r="L120" s="30"/>
      <c r="M120" s="60"/>
      <c r="N120" s="51"/>
      <c r="O120" s="51"/>
      <c r="P120" s="115">
        <f>P121</f>
        <v>0</v>
      </c>
      <c r="Q120" s="51"/>
      <c r="R120" s="115">
        <f>R121</f>
        <v>0</v>
      </c>
      <c r="S120" s="51"/>
      <c r="T120" s="116">
        <f>T121</f>
        <v>0</v>
      </c>
      <c r="AT120" s="15" t="s">
        <v>76</v>
      </c>
      <c r="AU120" s="15" t="s">
        <v>102</v>
      </c>
      <c r="BK120" s="117">
        <f>BK121</f>
        <v>0</v>
      </c>
    </row>
    <row r="121" spans="2:65" s="11" customFormat="1" ht="25.9" customHeight="1">
      <c r="B121" s="118"/>
      <c r="D121" s="119" t="s">
        <v>76</v>
      </c>
      <c r="E121" s="120" t="s">
        <v>91</v>
      </c>
      <c r="F121" s="120" t="s">
        <v>92</v>
      </c>
      <c r="I121" s="121"/>
      <c r="J121" s="122">
        <f>BK121</f>
        <v>0</v>
      </c>
      <c r="L121" s="118"/>
      <c r="M121" s="123"/>
      <c r="P121" s="124">
        <f>P122+P125+P128</f>
        <v>0</v>
      </c>
      <c r="R121" s="124">
        <f>R122+R125+R128</f>
        <v>0</v>
      </c>
      <c r="T121" s="125">
        <f>T122+T125+T128</f>
        <v>0</v>
      </c>
      <c r="AR121" s="119" t="s">
        <v>153</v>
      </c>
      <c r="AT121" s="126" t="s">
        <v>76</v>
      </c>
      <c r="AU121" s="126" t="s">
        <v>77</v>
      </c>
      <c r="AY121" s="119" t="s">
        <v>132</v>
      </c>
      <c r="BK121" s="127">
        <f>BK122+BK125+BK128</f>
        <v>0</v>
      </c>
    </row>
    <row r="122" spans="2:65" s="11" customFormat="1" ht="22.9" customHeight="1">
      <c r="B122" s="118"/>
      <c r="D122" s="119" t="s">
        <v>76</v>
      </c>
      <c r="E122" s="128" t="s">
        <v>806</v>
      </c>
      <c r="F122" s="128" t="s">
        <v>807</v>
      </c>
      <c r="I122" s="121"/>
      <c r="J122" s="129">
        <f>BK122</f>
        <v>0</v>
      </c>
      <c r="L122" s="118"/>
      <c r="M122" s="123"/>
      <c r="P122" s="124">
        <f>SUM(P123:P124)</f>
        <v>0</v>
      </c>
      <c r="R122" s="124">
        <f>SUM(R123:R124)</f>
        <v>0</v>
      </c>
      <c r="T122" s="125">
        <f>SUM(T123:T124)</f>
        <v>0</v>
      </c>
      <c r="AR122" s="119" t="s">
        <v>153</v>
      </c>
      <c r="AT122" s="126" t="s">
        <v>76</v>
      </c>
      <c r="AU122" s="126" t="s">
        <v>85</v>
      </c>
      <c r="AY122" s="119" t="s">
        <v>132</v>
      </c>
      <c r="BK122" s="127">
        <f>SUM(BK123:BK124)</f>
        <v>0</v>
      </c>
    </row>
    <row r="123" spans="2:65" s="1" customFormat="1" ht="16.5" customHeight="1">
      <c r="B123" s="30"/>
      <c r="C123" s="130" t="s">
        <v>85</v>
      </c>
      <c r="D123" s="130" t="s">
        <v>134</v>
      </c>
      <c r="E123" s="131" t="s">
        <v>808</v>
      </c>
      <c r="F123" s="132" t="s">
        <v>807</v>
      </c>
      <c r="G123" s="133" t="s">
        <v>809</v>
      </c>
      <c r="H123" s="134">
        <v>1</v>
      </c>
      <c r="I123" s="135"/>
      <c r="J123" s="136">
        <f>ROUND(I123*H123,2)</f>
        <v>0</v>
      </c>
      <c r="K123" s="132" t="s">
        <v>810</v>
      </c>
      <c r="L123" s="30"/>
      <c r="M123" s="137" t="s">
        <v>1</v>
      </c>
      <c r="N123" s="138" t="s">
        <v>42</v>
      </c>
      <c r="P123" s="139">
        <f>O123*H123</f>
        <v>0</v>
      </c>
      <c r="Q123" s="139">
        <v>0</v>
      </c>
      <c r="R123" s="139">
        <f>Q123*H123</f>
        <v>0</v>
      </c>
      <c r="S123" s="139">
        <v>0</v>
      </c>
      <c r="T123" s="140">
        <f>S123*H123</f>
        <v>0</v>
      </c>
      <c r="AR123" s="141" t="s">
        <v>811</v>
      </c>
      <c r="AT123" s="141" t="s">
        <v>134</v>
      </c>
      <c r="AU123" s="141" t="s">
        <v>87</v>
      </c>
      <c r="AY123" s="15" t="s">
        <v>132</v>
      </c>
      <c r="BE123" s="142">
        <f>IF(N123="základní",J123,0)</f>
        <v>0</v>
      </c>
      <c r="BF123" s="142">
        <f>IF(N123="snížená",J123,0)</f>
        <v>0</v>
      </c>
      <c r="BG123" s="142">
        <f>IF(N123="zákl. přenesená",J123,0)</f>
        <v>0</v>
      </c>
      <c r="BH123" s="142">
        <f>IF(N123="sníž. přenesená",J123,0)</f>
        <v>0</v>
      </c>
      <c r="BI123" s="142">
        <f>IF(N123="nulová",J123,0)</f>
        <v>0</v>
      </c>
      <c r="BJ123" s="15" t="s">
        <v>85</v>
      </c>
      <c r="BK123" s="142">
        <f>ROUND(I123*H123,2)</f>
        <v>0</v>
      </c>
      <c r="BL123" s="15" t="s">
        <v>811</v>
      </c>
      <c r="BM123" s="141" t="s">
        <v>812</v>
      </c>
    </row>
    <row r="124" spans="2:65" s="1" customFormat="1" ht="58.5">
      <c r="B124" s="30"/>
      <c r="D124" s="143" t="s">
        <v>144</v>
      </c>
      <c r="F124" s="144" t="s">
        <v>813</v>
      </c>
      <c r="I124" s="145"/>
      <c r="L124" s="30"/>
      <c r="M124" s="146"/>
      <c r="T124" s="54"/>
      <c r="AT124" s="15" t="s">
        <v>144</v>
      </c>
      <c r="AU124" s="15" t="s">
        <v>87</v>
      </c>
    </row>
    <row r="125" spans="2:65" s="11" customFormat="1" ht="22.9" customHeight="1">
      <c r="B125" s="118"/>
      <c r="D125" s="119" t="s">
        <v>76</v>
      </c>
      <c r="E125" s="128" t="s">
        <v>814</v>
      </c>
      <c r="F125" s="128" t="s">
        <v>815</v>
      </c>
      <c r="I125" s="121"/>
      <c r="J125" s="129">
        <f>BK125</f>
        <v>0</v>
      </c>
      <c r="L125" s="118"/>
      <c r="M125" s="123"/>
      <c r="P125" s="124">
        <f>SUM(P126:P127)</f>
        <v>0</v>
      </c>
      <c r="R125" s="124">
        <f>SUM(R126:R127)</f>
        <v>0</v>
      </c>
      <c r="T125" s="125">
        <f>SUM(T126:T127)</f>
        <v>0</v>
      </c>
      <c r="AR125" s="119" t="s">
        <v>153</v>
      </c>
      <c r="AT125" s="126" t="s">
        <v>76</v>
      </c>
      <c r="AU125" s="126" t="s">
        <v>85</v>
      </c>
      <c r="AY125" s="119" t="s">
        <v>132</v>
      </c>
      <c r="BK125" s="127">
        <f>SUM(BK126:BK127)</f>
        <v>0</v>
      </c>
    </row>
    <row r="126" spans="2:65" s="1" customFormat="1" ht="16.5" customHeight="1">
      <c r="B126" s="30"/>
      <c r="C126" s="130" t="s">
        <v>87</v>
      </c>
      <c r="D126" s="130" t="s">
        <v>134</v>
      </c>
      <c r="E126" s="131" t="s">
        <v>816</v>
      </c>
      <c r="F126" s="132" t="s">
        <v>815</v>
      </c>
      <c r="G126" s="133" t="s">
        <v>809</v>
      </c>
      <c r="H126" s="134">
        <v>1</v>
      </c>
      <c r="I126" s="135"/>
      <c r="J126" s="136">
        <f>ROUND(I126*H126,2)</f>
        <v>0</v>
      </c>
      <c r="K126" s="132" t="s">
        <v>810</v>
      </c>
      <c r="L126" s="30"/>
      <c r="M126" s="137" t="s">
        <v>1</v>
      </c>
      <c r="N126" s="138" t="s">
        <v>42</v>
      </c>
      <c r="P126" s="139">
        <f>O126*H126</f>
        <v>0</v>
      </c>
      <c r="Q126" s="139">
        <v>0</v>
      </c>
      <c r="R126" s="139">
        <f>Q126*H126</f>
        <v>0</v>
      </c>
      <c r="S126" s="139">
        <v>0</v>
      </c>
      <c r="T126" s="140">
        <f>S126*H126</f>
        <v>0</v>
      </c>
      <c r="AR126" s="141" t="s">
        <v>811</v>
      </c>
      <c r="AT126" s="141" t="s">
        <v>134</v>
      </c>
      <c r="AU126" s="141" t="s">
        <v>87</v>
      </c>
      <c r="AY126" s="15" t="s">
        <v>132</v>
      </c>
      <c r="BE126" s="142">
        <f>IF(N126="základní",J126,0)</f>
        <v>0</v>
      </c>
      <c r="BF126" s="142">
        <f>IF(N126="snížená",J126,0)</f>
        <v>0</v>
      </c>
      <c r="BG126" s="142">
        <f>IF(N126="zákl. přenesená",J126,0)</f>
        <v>0</v>
      </c>
      <c r="BH126" s="142">
        <f>IF(N126="sníž. přenesená",J126,0)</f>
        <v>0</v>
      </c>
      <c r="BI126" s="142">
        <f>IF(N126="nulová",J126,0)</f>
        <v>0</v>
      </c>
      <c r="BJ126" s="15" t="s">
        <v>85</v>
      </c>
      <c r="BK126" s="142">
        <f>ROUND(I126*H126,2)</f>
        <v>0</v>
      </c>
      <c r="BL126" s="15" t="s">
        <v>811</v>
      </c>
      <c r="BM126" s="141" t="s">
        <v>817</v>
      </c>
    </row>
    <row r="127" spans="2:65" s="1" customFormat="1" ht="19.5">
      <c r="B127" s="30"/>
      <c r="D127" s="143" t="s">
        <v>144</v>
      </c>
      <c r="F127" s="144" t="s">
        <v>818</v>
      </c>
      <c r="I127" s="145"/>
      <c r="L127" s="30"/>
      <c r="M127" s="146"/>
      <c r="T127" s="54"/>
      <c r="AT127" s="15" t="s">
        <v>144</v>
      </c>
      <c r="AU127" s="15" t="s">
        <v>87</v>
      </c>
    </row>
    <row r="128" spans="2:65" s="11" customFormat="1" ht="22.9" customHeight="1">
      <c r="B128" s="118"/>
      <c r="D128" s="119" t="s">
        <v>76</v>
      </c>
      <c r="E128" s="128" t="s">
        <v>819</v>
      </c>
      <c r="F128" s="128" t="s">
        <v>820</v>
      </c>
      <c r="I128" s="121"/>
      <c r="J128" s="129">
        <f>BK128</f>
        <v>0</v>
      </c>
      <c r="L128" s="118"/>
      <c r="M128" s="123"/>
      <c r="P128" s="124">
        <f>SUM(P129:P130)</f>
        <v>0</v>
      </c>
      <c r="R128" s="124">
        <f>SUM(R129:R130)</f>
        <v>0</v>
      </c>
      <c r="T128" s="125">
        <f>SUM(T129:T130)</f>
        <v>0</v>
      </c>
      <c r="AR128" s="119" t="s">
        <v>153</v>
      </c>
      <c r="AT128" s="126" t="s">
        <v>76</v>
      </c>
      <c r="AU128" s="126" t="s">
        <v>85</v>
      </c>
      <c r="AY128" s="119" t="s">
        <v>132</v>
      </c>
      <c r="BK128" s="127">
        <f>SUM(BK129:BK130)</f>
        <v>0</v>
      </c>
    </row>
    <row r="129" spans="2:65" s="1" customFormat="1" ht="16.5" customHeight="1">
      <c r="B129" s="30"/>
      <c r="C129" s="130" t="s">
        <v>146</v>
      </c>
      <c r="D129" s="130" t="s">
        <v>134</v>
      </c>
      <c r="E129" s="131" t="s">
        <v>821</v>
      </c>
      <c r="F129" s="132" t="s">
        <v>820</v>
      </c>
      <c r="G129" s="133" t="s">
        <v>809</v>
      </c>
      <c r="H129" s="134">
        <v>1</v>
      </c>
      <c r="I129" s="135"/>
      <c r="J129" s="136">
        <f>ROUND(I129*H129,2)</f>
        <v>0</v>
      </c>
      <c r="K129" s="132" t="s">
        <v>810</v>
      </c>
      <c r="L129" s="30"/>
      <c r="M129" s="137" t="s">
        <v>1</v>
      </c>
      <c r="N129" s="138" t="s">
        <v>42</v>
      </c>
      <c r="P129" s="139">
        <f>O129*H129</f>
        <v>0</v>
      </c>
      <c r="Q129" s="139">
        <v>0</v>
      </c>
      <c r="R129" s="139">
        <f>Q129*H129</f>
        <v>0</v>
      </c>
      <c r="S129" s="139">
        <v>0</v>
      </c>
      <c r="T129" s="140">
        <f>S129*H129</f>
        <v>0</v>
      </c>
      <c r="AR129" s="141" t="s">
        <v>811</v>
      </c>
      <c r="AT129" s="141" t="s">
        <v>134</v>
      </c>
      <c r="AU129" s="141" t="s">
        <v>87</v>
      </c>
      <c r="AY129" s="15" t="s">
        <v>132</v>
      </c>
      <c r="BE129" s="142">
        <f>IF(N129="základní",J129,0)</f>
        <v>0</v>
      </c>
      <c r="BF129" s="142">
        <f>IF(N129="snížená",J129,0)</f>
        <v>0</v>
      </c>
      <c r="BG129" s="142">
        <f>IF(N129="zákl. přenesená",J129,0)</f>
        <v>0</v>
      </c>
      <c r="BH129" s="142">
        <f>IF(N129="sníž. přenesená",J129,0)</f>
        <v>0</v>
      </c>
      <c r="BI129" s="142">
        <f>IF(N129="nulová",J129,0)</f>
        <v>0</v>
      </c>
      <c r="BJ129" s="15" t="s">
        <v>85</v>
      </c>
      <c r="BK129" s="142">
        <f>ROUND(I129*H129,2)</f>
        <v>0</v>
      </c>
      <c r="BL129" s="15" t="s">
        <v>811</v>
      </c>
      <c r="BM129" s="141" t="s">
        <v>822</v>
      </c>
    </row>
    <row r="130" spans="2:65" s="1" customFormat="1" ht="19.5">
      <c r="B130" s="30"/>
      <c r="D130" s="143" t="s">
        <v>144</v>
      </c>
      <c r="F130" s="144" t="s">
        <v>823</v>
      </c>
      <c r="I130" s="145"/>
      <c r="L130" s="30"/>
      <c r="M130" s="176"/>
      <c r="N130" s="173"/>
      <c r="O130" s="173"/>
      <c r="P130" s="173"/>
      <c r="Q130" s="173"/>
      <c r="R130" s="173"/>
      <c r="S130" s="173"/>
      <c r="T130" s="177"/>
      <c r="AT130" s="15" t="s">
        <v>144</v>
      </c>
      <c r="AU130" s="15" t="s">
        <v>87</v>
      </c>
    </row>
    <row r="131" spans="2:65" s="1" customFormat="1" ht="6.95" customHeight="1">
      <c r="B131" s="42"/>
      <c r="C131" s="43"/>
      <c r="D131" s="43"/>
      <c r="E131" s="43"/>
      <c r="F131" s="43"/>
      <c r="G131" s="43"/>
      <c r="H131" s="43"/>
      <c r="I131" s="43"/>
      <c r="J131" s="43"/>
      <c r="K131" s="43"/>
      <c r="L131" s="30"/>
    </row>
  </sheetData>
  <sheetProtection algorithmName="SHA-512" hashValue="13ZoSGYTaskcnfA0IgsK6fLj/cfhSkDdqi+0bmt3vzph2n4LL6b3O2d2Q66nrWmZBvFk7OGTSDwXgfgVdQDjJA==" saltValue="U4JZjiaQ830EMevPfAp0Eu5gu10dpbGqD2p+O/dMoLjdcAdIm3Vw+O5SozMcJWTcvZ5rCtWOY5TDst2HZZORSw==" spinCount="100000" sheet="1" objects="1" scenarios="1" formatColumns="0" formatRows="0" autoFilter="0"/>
  <autoFilter ref="C119:K130" xr:uid="{00000000-0009-0000-0000-000003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76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Titulní list (2)</vt:lpstr>
      <vt:lpstr>Rekapitulace stavby</vt:lpstr>
      <vt:lpstr>SO 101 - Komunikace a zpe...</vt:lpstr>
      <vt:lpstr>SO 401 - Veřejné osvětlení</vt:lpstr>
      <vt:lpstr>VRN - Vedlejší rozpočtové...</vt:lpstr>
      <vt:lpstr>'Rekapitulace stavby'!Názvy_tisku</vt:lpstr>
      <vt:lpstr>'SO 101 - Komunikace a zpe...'!Názvy_tisku</vt:lpstr>
      <vt:lpstr>'SO 401 - Veřejné osvětlení'!Názvy_tisku</vt:lpstr>
      <vt:lpstr>'VRN - Vedlejší rozpočtové...'!Názvy_tisku</vt:lpstr>
      <vt:lpstr>'Rekapitulace stavby'!Oblast_tisku</vt:lpstr>
      <vt:lpstr>'SO 101 - Komunikace a zpe...'!Oblast_tisku</vt:lpstr>
      <vt:lpstr>'SO 401 -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 Cingroš</dc:creator>
  <cp:lastModifiedBy>Jakub Cingroš</cp:lastModifiedBy>
  <cp:lastPrinted>2025-08-04T11:50:05Z</cp:lastPrinted>
  <dcterms:created xsi:type="dcterms:W3CDTF">2025-08-04T11:43:44Z</dcterms:created>
  <dcterms:modified xsi:type="dcterms:W3CDTF">2025-08-04T11:50:12Z</dcterms:modified>
</cp:coreProperties>
</file>