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geoprojectkv-my.sharepoint.com/personal/cingros_jakub_geoprojectkv_onmicrosoft_com/Documents/Dokumenty/PRÁCE/Zakázky/P022024_Nové Sedlo, opravy/4_Prováděcí PD/ROZPOČET a VÝKAZ/"/>
    </mc:Choice>
  </mc:AlternateContent>
  <xr:revisionPtr revIDLastSave="8" documentId="11_9F4F901772432F520911917C0AD7FE903CD022D1" xr6:coauthVersionLast="47" xr6:coauthVersionMax="47" xr10:uidLastSave="{57C7B1D9-E4A3-4C6F-A470-8F37BD119628}"/>
  <bookViews>
    <workbookView xWindow="-120" yWindow="-120" windowWidth="38640" windowHeight="21120" xr2:uid="{00000000-000D-0000-FFFF-FFFF00000000}"/>
  </bookViews>
  <sheets>
    <sheet name="Titulní list (2)" sheetId="4" r:id="rId1"/>
    <sheet name="Rekapitulace stavby" sheetId="1" r:id="rId2"/>
    <sheet name="SO 101 - Komunikace a zpe..." sheetId="2" r:id="rId3"/>
    <sheet name="VRN - Vedlejší rozpočtové..." sheetId="3" r:id="rId4"/>
  </sheets>
  <definedNames>
    <definedName name="_xlnm._FilterDatabase" localSheetId="2" hidden="1">'SO 101 - Komunikace a zpe...'!$C$129:$K$264</definedName>
    <definedName name="_xlnm._FilterDatabase" localSheetId="3" hidden="1">'VRN - Vedlejší rozpočtové...'!$C$119:$K$130</definedName>
    <definedName name="_xlnm.Print_Titles" localSheetId="1">'Rekapitulace stavby'!$92:$92</definedName>
    <definedName name="_xlnm.Print_Titles" localSheetId="2">'SO 101 - Komunikace a zpe...'!$129:$129</definedName>
    <definedName name="_xlnm.Print_Titles" localSheetId="3">'VRN - Vedlejší rozpočtové...'!$119:$119</definedName>
    <definedName name="_xlnm.Print_Area" localSheetId="1">'Rekapitulace stavby'!$D$4:$AO$76,'Rekapitulace stavby'!$C$82:$AQ$97</definedName>
    <definedName name="_xlnm.Print_Area" localSheetId="2">'SO 101 - Komunikace a zpe...'!$C$4:$J$76,'SO 101 - Komunikace a zpe...'!$C$82:$J$111,'SO 101 - Komunikace a zpe...'!$C$117:$K$264</definedName>
    <definedName name="_xlnm.Print_Area" localSheetId="3">'VRN - Vedlejší rozpočtové...'!$C$4:$J$76,'VRN - Vedlejší rozpočtové...'!$C$82:$J$101,'VRN - Vedlejší rozpočtové...'!$C$107:$K$130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3" l="1"/>
  <c r="J36" i="3"/>
  <c r="AY96" i="1"/>
  <c r="J35" i="3"/>
  <c r="AX96" i="1"/>
  <c r="BI129" i="3"/>
  <c r="BH129" i="3"/>
  <c r="BG129" i="3"/>
  <c r="BF129" i="3"/>
  <c r="T129" i="3"/>
  <c r="T128" i="3"/>
  <c r="R129" i="3"/>
  <c r="R128" i="3"/>
  <c r="P129" i="3"/>
  <c r="P128" i="3" s="1"/>
  <c r="BI126" i="3"/>
  <c r="BH126" i="3"/>
  <c r="BG126" i="3"/>
  <c r="BF126" i="3"/>
  <c r="T126" i="3"/>
  <c r="T125" i="3"/>
  <c r="R126" i="3"/>
  <c r="R125" i="3" s="1"/>
  <c r="P126" i="3"/>
  <c r="P125" i="3"/>
  <c r="BI123" i="3"/>
  <c r="BH123" i="3"/>
  <c r="BG123" i="3"/>
  <c r="BF123" i="3"/>
  <c r="T123" i="3"/>
  <c r="T122" i="3" s="1"/>
  <c r="T121" i="3" s="1"/>
  <c r="T120" i="3" s="1"/>
  <c r="R123" i="3"/>
  <c r="R122" i="3"/>
  <c r="P123" i="3"/>
  <c r="P122" i="3" s="1"/>
  <c r="P121" i="3" s="1"/>
  <c r="P120" i="3" s="1"/>
  <c r="AU96" i="1" s="1"/>
  <c r="J117" i="3"/>
  <c r="J116" i="3"/>
  <c r="F116" i="3"/>
  <c r="F114" i="3"/>
  <c r="E112" i="3"/>
  <c r="J92" i="3"/>
  <c r="J91" i="3"/>
  <c r="F91" i="3"/>
  <c r="F89" i="3"/>
  <c r="E87" i="3"/>
  <c r="J18" i="3"/>
  <c r="E18" i="3"/>
  <c r="F117" i="3" s="1"/>
  <c r="J17" i="3"/>
  <c r="J12" i="3"/>
  <c r="J114" i="3" s="1"/>
  <c r="E7" i="3"/>
  <c r="E110" i="3" s="1"/>
  <c r="J37" i="2"/>
  <c r="J36" i="2"/>
  <c r="AY95" i="1" s="1"/>
  <c r="J35" i="2"/>
  <c r="AX95" i="1"/>
  <c r="BI264" i="2"/>
  <c r="BH264" i="2"/>
  <c r="BG264" i="2"/>
  <c r="BF264" i="2"/>
  <c r="T264" i="2"/>
  <c r="T263" i="2" s="1"/>
  <c r="R264" i="2"/>
  <c r="R263" i="2"/>
  <c r="P264" i="2"/>
  <c r="P263" i="2"/>
  <c r="BI262" i="2"/>
  <c r="BH262" i="2"/>
  <c r="BG262" i="2"/>
  <c r="BF262" i="2"/>
  <c r="T262" i="2"/>
  <c r="R262" i="2"/>
  <c r="P262" i="2"/>
  <c r="BI260" i="2"/>
  <c r="BH260" i="2"/>
  <c r="BG260" i="2"/>
  <c r="BF260" i="2"/>
  <c r="T260" i="2"/>
  <c r="R260" i="2"/>
  <c r="P260" i="2"/>
  <c r="BI257" i="2"/>
  <c r="BH257" i="2"/>
  <c r="BG257" i="2"/>
  <c r="BF257" i="2"/>
  <c r="T257" i="2"/>
  <c r="R257" i="2"/>
  <c r="P257" i="2"/>
  <c r="BI256" i="2"/>
  <c r="BH256" i="2"/>
  <c r="BG256" i="2"/>
  <c r="BF256" i="2"/>
  <c r="T256" i="2"/>
  <c r="R256" i="2"/>
  <c r="P256" i="2"/>
  <c r="BI254" i="2"/>
  <c r="BH254" i="2"/>
  <c r="BG254" i="2"/>
  <c r="BF254" i="2"/>
  <c r="T254" i="2"/>
  <c r="R254" i="2"/>
  <c r="P254" i="2"/>
  <c r="BI253" i="2"/>
  <c r="BH253" i="2"/>
  <c r="BG253" i="2"/>
  <c r="BF253" i="2"/>
  <c r="T253" i="2"/>
  <c r="R253" i="2"/>
  <c r="P253" i="2"/>
  <c r="BI252" i="2"/>
  <c r="BH252" i="2"/>
  <c r="BG252" i="2"/>
  <c r="BF252" i="2"/>
  <c r="T252" i="2"/>
  <c r="R252" i="2"/>
  <c r="P252" i="2"/>
  <c r="BI251" i="2"/>
  <c r="BH251" i="2"/>
  <c r="BG251" i="2"/>
  <c r="BF251" i="2"/>
  <c r="T251" i="2"/>
  <c r="R251" i="2"/>
  <c r="P251" i="2"/>
  <c r="BI250" i="2"/>
  <c r="BH250" i="2"/>
  <c r="BG250" i="2"/>
  <c r="BF250" i="2"/>
  <c r="T250" i="2"/>
  <c r="R250" i="2"/>
  <c r="P250" i="2"/>
  <c r="BI247" i="2"/>
  <c r="BH247" i="2"/>
  <c r="BG247" i="2"/>
  <c r="BF247" i="2"/>
  <c r="T247" i="2"/>
  <c r="R247" i="2"/>
  <c r="P247" i="2"/>
  <c r="BI245" i="2"/>
  <c r="BH245" i="2"/>
  <c r="BG245" i="2"/>
  <c r="BF245" i="2"/>
  <c r="T245" i="2"/>
  <c r="R245" i="2"/>
  <c r="P245" i="2"/>
  <c r="BI244" i="2"/>
  <c r="BH244" i="2"/>
  <c r="BG244" i="2"/>
  <c r="BF244" i="2"/>
  <c r="T244" i="2"/>
  <c r="R244" i="2"/>
  <c r="P244" i="2"/>
  <c r="BI239" i="2"/>
  <c r="BH239" i="2"/>
  <c r="BG239" i="2"/>
  <c r="BF239" i="2"/>
  <c r="T239" i="2"/>
  <c r="R239" i="2"/>
  <c r="P239" i="2"/>
  <c r="BI234" i="2"/>
  <c r="BH234" i="2"/>
  <c r="BG234" i="2"/>
  <c r="BF234" i="2"/>
  <c r="T234" i="2"/>
  <c r="R234" i="2"/>
  <c r="P234" i="2"/>
  <c r="BI232" i="2"/>
  <c r="BH232" i="2"/>
  <c r="BG232" i="2"/>
  <c r="BF232" i="2"/>
  <c r="T232" i="2"/>
  <c r="R232" i="2"/>
  <c r="P232" i="2"/>
  <c r="BI230" i="2"/>
  <c r="BH230" i="2"/>
  <c r="BG230" i="2"/>
  <c r="BF230" i="2"/>
  <c r="T230" i="2"/>
  <c r="R230" i="2"/>
  <c r="P230" i="2"/>
  <c r="BI229" i="2"/>
  <c r="BH229" i="2"/>
  <c r="BG229" i="2"/>
  <c r="BF229" i="2"/>
  <c r="T229" i="2"/>
  <c r="R229" i="2"/>
  <c r="P229" i="2"/>
  <c r="BI227" i="2"/>
  <c r="BH227" i="2"/>
  <c r="BG227" i="2"/>
  <c r="BF227" i="2"/>
  <c r="T227" i="2"/>
  <c r="R227" i="2"/>
  <c r="P227" i="2"/>
  <c r="BI226" i="2"/>
  <c r="BH226" i="2"/>
  <c r="BG226" i="2"/>
  <c r="BF226" i="2"/>
  <c r="T226" i="2"/>
  <c r="R226" i="2"/>
  <c r="P226" i="2"/>
  <c r="BI224" i="2"/>
  <c r="BH224" i="2"/>
  <c r="BG224" i="2"/>
  <c r="BF224" i="2"/>
  <c r="T224" i="2"/>
  <c r="R224" i="2"/>
  <c r="P224" i="2"/>
  <c r="BI223" i="2"/>
  <c r="BH223" i="2"/>
  <c r="BG223" i="2"/>
  <c r="BF223" i="2"/>
  <c r="T223" i="2"/>
  <c r="R223" i="2"/>
  <c r="P223" i="2"/>
  <c r="BI221" i="2"/>
  <c r="BH221" i="2"/>
  <c r="BG221" i="2"/>
  <c r="BF221" i="2"/>
  <c r="T221" i="2"/>
  <c r="R221" i="2"/>
  <c r="P221" i="2"/>
  <c r="BI219" i="2"/>
  <c r="BH219" i="2"/>
  <c r="BG219" i="2"/>
  <c r="BF219" i="2"/>
  <c r="T219" i="2"/>
  <c r="R219" i="2"/>
  <c r="P219" i="2"/>
  <c r="BI218" i="2"/>
  <c r="BH218" i="2"/>
  <c r="BG218" i="2"/>
  <c r="BF218" i="2"/>
  <c r="T218" i="2"/>
  <c r="R218" i="2"/>
  <c r="P218" i="2"/>
  <c r="BI217" i="2"/>
  <c r="BH217" i="2"/>
  <c r="BG217" i="2"/>
  <c r="BF217" i="2"/>
  <c r="T217" i="2"/>
  <c r="R217" i="2"/>
  <c r="P217" i="2"/>
  <c r="BI216" i="2"/>
  <c r="BH216" i="2"/>
  <c r="BG216" i="2"/>
  <c r="BF216" i="2"/>
  <c r="T216" i="2"/>
  <c r="R216" i="2"/>
  <c r="P216" i="2"/>
  <c r="BI215" i="2"/>
  <c r="BH215" i="2"/>
  <c r="BG215" i="2"/>
  <c r="BF215" i="2"/>
  <c r="T215" i="2"/>
  <c r="R215" i="2"/>
  <c r="P215" i="2"/>
  <c r="BI213" i="2"/>
  <c r="BH213" i="2"/>
  <c r="BG213" i="2"/>
  <c r="BF213" i="2"/>
  <c r="T213" i="2"/>
  <c r="R213" i="2"/>
  <c r="P213" i="2"/>
  <c r="BI212" i="2"/>
  <c r="BH212" i="2"/>
  <c r="BG212" i="2"/>
  <c r="BF212" i="2"/>
  <c r="T212" i="2"/>
  <c r="R212" i="2"/>
  <c r="P212" i="2"/>
  <c r="BI211" i="2"/>
  <c r="BH211" i="2"/>
  <c r="BG211" i="2"/>
  <c r="BF211" i="2"/>
  <c r="T211" i="2"/>
  <c r="R211" i="2"/>
  <c r="P211" i="2"/>
  <c r="BI210" i="2"/>
  <c r="BH210" i="2"/>
  <c r="BG210" i="2"/>
  <c r="BF210" i="2"/>
  <c r="T210" i="2"/>
  <c r="R210" i="2"/>
  <c r="P210" i="2"/>
  <c r="BI209" i="2"/>
  <c r="BH209" i="2"/>
  <c r="BG209" i="2"/>
  <c r="BF209" i="2"/>
  <c r="T209" i="2"/>
  <c r="R209" i="2"/>
  <c r="P209" i="2"/>
  <c r="BI208" i="2"/>
  <c r="BH208" i="2"/>
  <c r="BG208" i="2"/>
  <c r="BF208" i="2"/>
  <c r="T208" i="2"/>
  <c r="R208" i="2"/>
  <c r="P208" i="2"/>
  <c r="BI207" i="2"/>
  <c r="BH207" i="2"/>
  <c r="BG207" i="2"/>
  <c r="BF207" i="2"/>
  <c r="T207" i="2"/>
  <c r="R207" i="2"/>
  <c r="P207" i="2"/>
  <c r="BI205" i="2"/>
  <c r="BH205" i="2"/>
  <c r="BG205" i="2"/>
  <c r="BF205" i="2"/>
  <c r="T205" i="2"/>
  <c r="R205" i="2"/>
  <c r="P205" i="2"/>
  <c r="BI204" i="2"/>
  <c r="BH204" i="2"/>
  <c r="BG204" i="2"/>
  <c r="BF204" i="2"/>
  <c r="T204" i="2"/>
  <c r="R204" i="2"/>
  <c r="P204" i="2"/>
  <c r="BI201" i="2"/>
  <c r="BH201" i="2"/>
  <c r="BG201" i="2"/>
  <c r="BF201" i="2"/>
  <c r="T201" i="2"/>
  <c r="R201" i="2"/>
  <c r="P201" i="2"/>
  <c r="BI198" i="2"/>
  <c r="BH198" i="2"/>
  <c r="BG198" i="2"/>
  <c r="BF198" i="2"/>
  <c r="T198" i="2"/>
  <c r="R198" i="2"/>
  <c r="P198" i="2"/>
  <c r="BI196" i="2"/>
  <c r="BH196" i="2"/>
  <c r="BG196" i="2"/>
  <c r="BF196" i="2"/>
  <c r="T196" i="2"/>
  <c r="R196" i="2"/>
  <c r="P196" i="2"/>
  <c r="BI195" i="2"/>
  <c r="BH195" i="2"/>
  <c r="BG195" i="2"/>
  <c r="BF195" i="2"/>
  <c r="T195" i="2"/>
  <c r="R195" i="2"/>
  <c r="P195" i="2"/>
  <c r="BI194" i="2"/>
  <c r="BH194" i="2"/>
  <c r="BG194" i="2"/>
  <c r="BF194" i="2"/>
  <c r="T194" i="2"/>
  <c r="R194" i="2"/>
  <c r="P194" i="2"/>
  <c r="BI191" i="2"/>
  <c r="BH191" i="2"/>
  <c r="BG191" i="2"/>
  <c r="BF191" i="2"/>
  <c r="T191" i="2"/>
  <c r="R191" i="2"/>
  <c r="P191" i="2"/>
  <c r="BI187" i="2"/>
  <c r="BH187" i="2"/>
  <c r="BG187" i="2"/>
  <c r="BF187" i="2"/>
  <c r="T187" i="2"/>
  <c r="R187" i="2"/>
  <c r="P187" i="2"/>
  <c r="BI186" i="2"/>
  <c r="BH186" i="2"/>
  <c r="BG186" i="2"/>
  <c r="BF186" i="2"/>
  <c r="T186" i="2"/>
  <c r="R186" i="2"/>
  <c r="P186" i="2"/>
  <c r="BI183" i="2"/>
  <c r="BH183" i="2"/>
  <c r="BG183" i="2"/>
  <c r="BF183" i="2"/>
  <c r="T183" i="2"/>
  <c r="R183" i="2"/>
  <c r="P183" i="2"/>
  <c r="BI182" i="2"/>
  <c r="BH182" i="2"/>
  <c r="BG182" i="2"/>
  <c r="BF182" i="2"/>
  <c r="T182" i="2"/>
  <c r="R182" i="2"/>
  <c r="P182" i="2"/>
  <c r="BI181" i="2"/>
  <c r="BH181" i="2"/>
  <c r="BG181" i="2"/>
  <c r="BF181" i="2"/>
  <c r="T181" i="2"/>
  <c r="R181" i="2"/>
  <c r="P181" i="2"/>
  <c r="BI179" i="2"/>
  <c r="BH179" i="2"/>
  <c r="BG179" i="2"/>
  <c r="BF179" i="2"/>
  <c r="T179" i="2"/>
  <c r="R179" i="2"/>
  <c r="P179" i="2"/>
  <c r="BI178" i="2"/>
  <c r="BH178" i="2"/>
  <c r="BG178" i="2"/>
  <c r="BF178" i="2"/>
  <c r="T178" i="2"/>
  <c r="R178" i="2"/>
  <c r="P178" i="2"/>
  <c r="BI177" i="2"/>
  <c r="BH177" i="2"/>
  <c r="BG177" i="2"/>
  <c r="BF177" i="2"/>
  <c r="T177" i="2"/>
  <c r="R177" i="2"/>
  <c r="P177" i="2"/>
  <c r="BI176" i="2"/>
  <c r="BH176" i="2"/>
  <c r="BG176" i="2"/>
  <c r="BF176" i="2"/>
  <c r="T176" i="2"/>
  <c r="R176" i="2"/>
  <c r="P176" i="2"/>
  <c r="BI174" i="2"/>
  <c r="BH174" i="2"/>
  <c r="BG174" i="2"/>
  <c r="BF174" i="2"/>
  <c r="T174" i="2"/>
  <c r="R174" i="2"/>
  <c r="P174" i="2"/>
  <c r="BI172" i="2"/>
  <c r="BH172" i="2"/>
  <c r="BG172" i="2"/>
  <c r="BF172" i="2"/>
  <c r="T172" i="2"/>
  <c r="R172" i="2"/>
  <c r="P172" i="2"/>
  <c r="BI169" i="2"/>
  <c r="BH169" i="2"/>
  <c r="BG169" i="2"/>
  <c r="BF169" i="2"/>
  <c r="T169" i="2"/>
  <c r="T168" i="2" s="1"/>
  <c r="R169" i="2"/>
  <c r="R168" i="2"/>
  <c r="P169" i="2"/>
  <c r="P168" i="2"/>
  <c r="BI166" i="2"/>
  <c r="BH166" i="2"/>
  <c r="BG166" i="2"/>
  <c r="BF166" i="2"/>
  <c r="T166" i="2"/>
  <c r="R166" i="2"/>
  <c r="P166" i="2"/>
  <c r="BI165" i="2"/>
  <c r="BH165" i="2"/>
  <c r="BG165" i="2"/>
  <c r="BF165" i="2"/>
  <c r="T165" i="2"/>
  <c r="R165" i="2"/>
  <c r="P165" i="2"/>
  <c r="BI163" i="2"/>
  <c r="BH163" i="2"/>
  <c r="BG163" i="2"/>
  <c r="BF163" i="2"/>
  <c r="T163" i="2"/>
  <c r="R163" i="2"/>
  <c r="P163" i="2"/>
  <c r="BI162" i="2"/>
  <c r="BH162" i="2"/>
  <c r="BG162" i="2"/>
  <c r="BF162" i="2"/>
  <c r="T162" i="2"/>
  <c r="R162" i="2"/>
  <c r="P162" i="2"/>
  <c r="BI160" i="2"/>
  <c r="BH160" i="2"/>
  <c r="BG160" i="2"/>
  <c r="BF160" i="2"/>
  <c r="T160" i="2"/>
  <c r="R160" i="2"/>
  <c r="P160" i="2"/>
  <c r="BI159" i="2"/>
  <c r="BH159" i="2"/>
  <c r="BG159" i="2"/>
  <c r="BF159" i="2"/>
  <c r="T159" i="2"/>
  <c r="R159" i="2"/>
  <c r="P159" i="2"/>
  <c r="BI158" i="2"/>
  <c r="BH158" i="2"/>
  <c r="BG158" i="2"/>
  <c r="BF158" i="2"/>
  <c r="T158" i="2"/>
  <c r="R158" i="2"/>
  <c r="P158" i="2"/>
  <c r="BI156" i="2"/>
  <c r="BH156" i="2"/>
  <c r="BG156" i="2"/>
  <c r="BF156" i="2"/>
  <c r="T156" i="2"/>
  <c r="R156" i="2"/>
  <c r="P156" i="2"/>
  <c r="BI154" i="2"/>
  <c r="BH154" i="2"/>
  <c r="BG154" i="2"/>
  <c r="BF154" i="2"/>
  <c r="T154" i="2"/>
  <c r="R154" i="2"/>
  <c r="P154" i="2"/>
  <c r="BI153" i="2"/>
  <c r="BH153" i="2"/>
  <c r="BG153" i="2"/>
  <c r="BF153" i="2"/>
  <c r="T153" i="2"/>
  <c r="R153" i="2"/>
  <c r="P153" i="2"/>
  <c r="BI151" i="2"/>
  <c r="BH151" i="2"/>
  <c r="BG151" i="2"/>
  <c r="BF151" i="2"/>
  <c r="T151" i="2"/>
  <c r="R151" i="2"/>
  <c r="P151" i="2"/>
  <c r="BI149" i="2"/>
  <c r="BH149" i="2"/>
  <c r="BG149" i="2"/>
  <c r="BF149" i="2"/>
  <c r="T149" i="2"/>
  <c r="R149" i="2"/>
  <c r="P149" i="2"/>
  <c r="BI148" i="2"/>
  <c r="BH148" i="2"/>
  <c r="BG148" i="2"/>
  <c r="BF148" i="2"/>
  <c r="T148" i="2"/>
  <c r="R148" i="2"/>
  <c r="P148" i="2"/>
  <c r="BI146" i="2"/>
  <c r="BH146" i="2"/>
  <c r="BG146" i="2"/>
  <c r="BF146" i="2"/>
  <c r="T146" i="2"/>
  <c r="R146" i="2"/>
  <c r="P146" i="2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40" i="2"/>
  <c r="BH140" i="2"/>
  <c r="BG140" i="2"/>
  <c r="BF140" i="2"/>
  <c r="T140" i="2"/>
  <c r="R140" i="2"/>
  <c r="P140" i="2"/>
  <c r="BI139" i="2"/>
  <c r="BH139" i="2"/>
  <c r="BG139" i="2"/>
  <c r="BF139" i="2"/>
  <c r="T139" i="2"/>
  <c r="R139" i="2"/>
  <c r="P139" i="2"/>
  <c r="BI138" i="2"/>
  <c r="BH138" i="2"/>
  <c r="BG138" i="2"/>
  <c r="BF138" i="2"/>
  <c r="T138" i="2"/>
  <c r="R138" i="2"/>
  <c r="P138" i="2"/>
  <c r="BI137" i="2"/>
  <c r="BH137" i="2"/>
  <c r="BG137" i="2"/>
  <c r="BF137" i="2"/>
  <c r="T137" i="2"/>
  <c r="R137" i="2"/>
  <c r="P137" i="2"/>
  <c r="BI136" i="2"/>
  <c r="BH136" i="2"/>
  <c r="BG136" i="2"/>
  <c r="BF136" i="2"/>
  <c r="T136" i="2"/>
  <c r="R136" i="2"/>
  <c r="P136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J127" i="2"/>
  <c r="J126" i="2"/>
  <c r="F126" i="2"/>
  <c r="F124" i="2"/>
  <c r="E122" i="2"/>
  <c r="J92" i="2"/>
  <c r="J91" i="2"/>
  <c r="F91" i="2"/>
  <c r="F89" i="2"/>
  <c r="E87" i="2"/>
  <c r="J18" i="2"/>
  <c r="E18" i="2"/>
  <c r="F92" i="2"/>
  <c r="J17" i="2"/>
  <c r="J12" i="2"/>
  <c r="J124" i="2" s="1"/>
  <c r="E7" i="2"/>
  <c r="E85" i="2"/>
  <c r="L90" i="1"/>
  <c r="AM90" i="1"/>
  <c r="AM89" i="1"/>
  <c r="L89" i="1"/>
  <c r="AM87" i="1"/>
  <c r="L87" i="1"/>
  <c r="L85" i="1"/>
  <c r="L84" i="1"/>
  <c r="BK234" i="2"/>
  <c r="BK219" i="2"/>
  <c r="BK224" i="2"/>
  <c r="BK162" i="2"/>
  <c r="BK232" i="2"/>
  <c r="J213" i="2"/>
  <c r="BK165" i="2"/>
  <c r="BK253" i="2"/>
  <c r="J181" i="2"/>
  <c r="J156" i="2"/>
  <c r="J239" i="2"/>
  <c r="J186" i="2"/>
  <c r="J165" i="2"/>
  <c r="BK136" i="2"/>
  <c r="BK198" i="2"/>
  <c r="BK156" i="2"/>
  <c r="J251" i="2"/>
  <c r="J208" i="2"/>
  <c r="BK169" i="2"/>
  <c r="BK264" i="2"/>
  <c r="BK256" i="2"/>
  <c r="BK211" i="2"/>
  <c r="J176" i="2"/>
  <c r="BK129" i="3"/>
  <c r="BK247" i="2"/>
  <c r="J204" i="2"/>
  <c r="BK137" i="2"/>
  <c r="J187" i="2"/>
  <c r="BK251" i="2"/>
  <c r="J217" i="2"/>
  <c r="BK179" i="2"/>
  <c r="J145" i="2"/>
  <c r="BK229" i="2"/>
  <c r="BK210" i="2"/>
  <c r="BK177" i="2"/>
  <c r="BK145" i="2"/>
  <c r="BK221" i="2"/>
  <c r="BK196" i="2"/>
  <c r="J163" i="2"/>
  <c r="J137" i="2"/>
  <c r="BK201" i="2"/>
  <c r="J169" i="2"/>
  <c r="BK252" i="2"/>
  <c r="BK209" i="2"/>
  <c r="J162" i="2"/>
  <c r="J134" i="2"/>
  <c r="J260" i="2"/>
  <c r="J232" i="2"/>
  <c r="J205" i="2"/>
  <c r="J129" i="3"/>
  <c r="BK230" i="2"/>
  <c r="BK213" i="2"/>
  <c r="J245" i="2"/>
  <c r="BK178" i="2"/>
  <c r="BK244" i="2"/>
  <c r="J194" i="2"/>
  <c r="J154" i="2"/>
  <c r="BK245" i="2"/>
  <c r="J212" i="2"/>
  <c r="J159" i="2"/>
  <c r="BK254" i="2"/>
  <c r="J183" i="2"/>
  <c r="J153" i="2"/>
  <c r="BK216" i="2"/>
  <c r="J177" i="2"/>
  <c r="J257" i="2"/>
  <c r="J223" i="2"/>
  <c r="BK144" i="2"/>
  <c r="J264" i="2"/>
  <c r="J247" i="2"/>
  <c r="J210" i="2"/>
  <c r="J146" i="2"/>
  <c r="J123" i="3"/>
  <c r="J224" i="2"/>
  <c r="J166" i="2"/>
  <c r="BK205" i="2"/>
  <c r="BK149" i="2"/>
  <c r="BK223" i="2"/>
  <c r="BK182" i="2"/>
  <c r="AS94" i="1"/>
  <c r="BK166" i="2"/>
  <c r="J252" i="2"/>
  <c r="J174" i="2"/>
  <c r="J148" i="2"/>
  <c r="BK208" i="2"/>
  <c r="BK181" i="2"/>
  <c r="J138" i="2"/>
  <c r="BK218" i="2"/>
  <c r="J182" i="2"/>
  <c r="BK262" i="2"/>
  <c r="J254" i="2"/>
  <c r="J198" i="2"/>
  <c r="BK126" i="3"/>
  <c r="J253" i="2"/>
  <c r="BK217" i="2"/>
  <c r="BK154" i="2"/>
  <c r="BK194" i="2"/>
  <c r="J133" i="2"/>
  <c r="J219" i="2"/>
  <c r="J201" i="2"/>
  <c r="BK163" i="2"/>
  <c r="BK226" i="2"/>
  <c r="BK207" i="2"/>
  <c r="BK174" i="2"/>
  <c r="BK146" i="2"/>
  <c r="BK204" i="2"/>
  <c r="BK158" i="2"/>
  <c r="J221" i="2"/>
  <c r="J191" i="2"/>
  <c r="BK139" i="2"/>
  <c r="J215" i="2"/>
  <c r="J140" i="2"/>
  <c r="BK257" i="2"/>
  <c r="J216" i="2"/>
  <c r="BK183" i="2"/>
  <c r="J229" i="2"/>
  <c r="J172" i="2"/>
  <c r="BK239" i="2"/>
  <c r="J158" i="2"/>
  <c r="BK227" i="2"/>
  <c r="BK186" i="2"/>
  <c r="J151" i="2"/>
  <c r="BK250" i="2"/>
  <c r="BK215" i="2"/>
  <c r="J178" i="2"/>
  <c r="J144" i="2"/>
  <c r="J218" i="2"/>
  <c r="BK176" i="2"/>
  <c r="BK151" i="2"/>
  <c r="J207" i="2"/>
  <c r="J160" i="2"/>
  <c r="J256" i="2"/>
  <c r="J211" i="2"/>
  <c r="BK148" i="2"/>
  <c r="J262" i="2"/>
  <c r="J244" i="2"/>
  <c r="BK172" i="2"/>
  <c r="BK123" i="3"/>
  <c r="J250" i="2"/>
  <c r="J179" i="2"/>
  <c r="BK133" i="2"/>
  <c r="J196" i="2"/>
  <c r="BK140" i="2"/>
  <c r="J226" i="2"/>
  <c r="J209" i="2"/>
  <c r="BK153" i="2"/>
  <c r="J234" i="2"/>
  <c r="J195" i="2"/>
  <c r="BK160" i="2"/>
  <c r="J136" i="2"/>
  <c r="BK212" i="2"/>
  <c r="BK159" i="2"/>
  <c r="BK134" i="2"/>
  <c r="BK195" i="2"/>
  <c r="J149" i="2"/>
  <c r="J227" i="2"/>
  <c r="BK187" i="2"/>
  <c r="J139" i="2"/>
  <c r="BK260" i="2"/>
  <c r="J230" i="2"/>
  <c r="BK191" i="2"/>
  <c r="BK138" i="2"/>
  <c r="J126" i="3"/>
  <c r="R121" i="3" l="1"/>
  <c r="R120" i="3" s="1"/>
  <c r="T132" i="2"/>
  <c r="BK180" i="2"/>
  <c r="J180" i="2"/>
  <c r="J102" i="2" s="1"/>
  <c r="R193" i="2"/>
  <c r="R214" i="2"/>
  <c r="R203" i="2"/>
  <c r="BK132" i="2"/>
  <c r="J132" i="2"/>
  <c r="J98" i="2" s="1"/>
  <c r="BK185" i="2"/>
  <c r="J185" i="2" s="1"/>
  <c r="J103" i="2" s="1"/>
  <c r="BK193" i="2"/>
  <c r="J193" i="2"/>
  <c r="J104" i="2" s="1"/>
  <c r="P214" i="2"/>
  <c r="T171" i="2"/>
  <c r="R220" i="2"/>
  <c r="BK228" i="2"/>
  <c r="J228" i="2" s="1"/>
  <c r="J108" i="2" s="1"/>
  <c r="BK255" i="2"/>
  <c r="J255" i="2"/>
  <c r="J109" i="2" s="1"/>
  <c r="R132" i="2"/>
  <c r="R180" i="2"/>
  <c r="T185" i="2"/>
  <c r="BK214" i="2"/>
  <c r="J214" i="2"/>
  <c r="J106" i="2" s="1"/>
  <c r="BK171" i="2"/>
  <c r="J171" i="2" s="1"/>
  <c r="J101" i="2" s="1"/>
  <c r="T180" i="2"/>
  <c r="P193" i="2"/>
  <c r="T228" i="2"/>
  <c r="R171" i="2"/>
  <c r="P185" i="2"/>
  <c r="T193" i="2"/>
  <c r="T214" i="2"/>
  <c r="T203" i="2"/>
  <c r="T220" i="2"/>
  <c r="P228" i="2"/>
  <c r="R255" i="2"/>
  <c r="P171" i="2"/>
  <c r="P170" i="2" s="1"/>
  <c r="P180" i="2"/>
  <c r="R185" i="2"/>
  <c r="BK220" i="2"/>
  <c r="J220" i="2" s="1"/>
  <c r="J107" i="2" s="1"/>
  <c r="P220" i="2"/>
  <c r="P203" i="2" s="1"/>
  <c r="R228" i="2"/>
  <c r="P255" i="2"/>
  <c r="P132" i="2"/>
  <c r="T255" i="2"/>
  <c r="BK203" i="2"/>
  <c r="J203" i="2" s="1"/>
  <c r="J105" i="2" s="1"/>
  <c r="BK168" i="2"/>
  <c r="J168" i="2"/>
  <c r="J99" i="2" s="1"/>
  <c r="BK125" i="3"/>
  <c r="J125" i="3" s="1"/>
  <c r="J99" i="3" s="1"/>
  <c r="BK263" i="2"/>
  <c r="J263" i="2"/>
  <c r="J110" i="2" s="1"/>
  <c r="BK128" i="3"/>
  <c r="J128" i="3" s="1"/>
  <c r="J100" i="3" s="1"/>
  <c r="BK122" i="3"/>
  <c r="BK121" i="3"/>
  <c r="J121" i="3" s="1"/>
  <c r="J97" i="3" s="1"/>
  <c r="BE129" i="3"/>
  <c r="J89" i="3"/>
  <c r="F92" i="3"/>
  <c r="E85" i="3"/>
  <c r="BE123" i="3"/>
  <c r="BE126" i="3"/>
  <c r="J89" i="2"/>
  <c r="BE151" i="2"/>
  <c r="BE154" i="2"/>
  <c r="BE158" i="2"/>
  <c r="BE166" i="2"/>
  <c r="BE195" i="2"/>
  <c r="BE207" i="2"/>
  <c r="BE218" i="2"/>
  <c r="BE223" i="2"/>
  <c r="BE226" i="2"/>
  <c r="BE251" i="2"/>
  <c r="BE257" i="2"/>
  <c r="BE260" i="2"/>
  <c r="BE262" i="2"/>
  <c r="BE264" i="2"/>
  <c r="F127" i="2"/>
  <c r="BE159" i="2"/>
  <c r="BE165" i="2"/>
  <c r="BE178" i="2"/>
  <c r="BE201" i="2"/>
  <c r="E120" i="2"/>
  <c r="BE133" i="2"/>
  <c r="BE134" i="2"/>
  <c r="BE146" i="2"/>
  <c r="BE153" i="2"/>
  <c r="BE182" i="2"/>
  <c r="BE210" i="2"/>
  <c r="BE213" i="2"/>
  <c r="BE217" i="2"/>
  <c r="BE140" i="2"/>
  <c r="BE144" i="2"/>
  <c r="BE145" i="2"/>
  <c r="BE156" i="2"/>
  <c r="BE160" i="2"/>
  <c r="BE208" i="2"/>
  <c r="BE215" i="2"/>
  <c r="BE216" i="2"/>
  <c r="BE219" i="2"/>
  <c r="BE227" i="2"/>
  <c r="BE230" i="2"/>
  <c r="BE232" i="2"/>
  <c r="BE234" i="2"/>
  <c r="BE250" i="2"/>
  <c r="BE138" i="2"/>
  <c r="BE179" i="2"/>
  <c r="BE183" i="2"/>
  <c r="BE186" i="2"/>
  <c r="BE187" i="2"/>
  <c r="BE198" i="2"/>
  <c r="BE204" i="2"/>
  <c r="BE205" i="2"/>
  <c r="BE224" i="2"/>
  <c r="BE239" i="2"/>
  <c r="BE244" i="2"/>
  <c r="BE247" i="2"/>
  <c r="BE136" i="2"/>
  <c r="BE137" i="2"/>
  <c r="BE169" i="2"/>
  <c r="BE196" i="2"/>
  <c r="BE252" i="2"/>
  <c r="BE253" i="2"/>
  <c r="BE254" i="2"/>
  <c r="BE172" i="2"/>
  <c r="BE181" i="2"/>
  <c r="BE212" i="2"/>
  <c r="BE221" i="2"/>
  <c r="BE229" i="2"/>
  <c r="BE139" i="2"/>
  <c r="BE148" i="2"/>
  <c r="BE149" i="2"/>
  <c r="BE162" i="2"/>
  <c r="BE163" i="2"/>
  <c r="BE174" i="2"/>
  <c r="BE176" i="2"/>
  <c r="BE177" i="2"/>
  <c r="BE191" i="2"/>
  <c r="BE194" i="2"/>
  <c r="BE209" i="2"/>
  <c r="BE211" i="2"/>
  <c r="BE245" i="2"/>
  <c r="BE256" i="2"/>
  <c r="F35" i="2"/>
  <c r="BB95" i="1" s="1"/>
  <c r="F37" i="3"/>
  <c r="BD96" i="1" s="1"/>
  <c r="F34" i="3"/>
  <c r="BA96" i="1" s="1"/>
  <c r="J34" i="3"/>
  <c r="AW96" i="1" s="1"/>
  <c r="J34" i="2"/>
  <c r="AW95" i="1" s="1"/>
  <c r="F37" i="2"/>
  <c r="BD95" i="1" s="1"/>
  <c r="F36" i="2"/>
  <c r="BC95" i="1" s="1"/>
  <c r="F36" i="3"/>
  <c r="BC96" i="1" s="1"/>
  <c r="F35" i="3"/>
  <c r="BB96" i="1" s="1"/>
  <c r="F34" i="2"/>
  <c r="BA95" i="1" s="1"/>
  <c r="T170" i="2" l="1"/>
  <c r="T131" i="2" s="1"/>
  <c r="T130" i="2" s="1"/>
  <c r="P131" i="2"/>
  <c r="P130" i="2"/>
  <c r="AU95" i="1"/>
  <c r="R170" i="2"/>
  <c r="R131" i="2"/>
  <c r="R130" i="2" s="1"/>
  <c r="BK170" i="2"/>
  <c r="J170" i="2"/>
  <c r="J100" i="2" s="1"/>
  <c r="BK120" i="3"/>
  <c r="J120" i="3"/>
  <c r="J96" i="3"/>
  <c r="J122" i="3"/>
  <c r="J98" i="3" s="1"/>
  <c r="J33" i="2"/>
  <c r="AV95" i="1"/>
  <c r="AT95" i="1"/>
  <c r="AU94" i="1"/>
  <c r="F33" i="2"/>
  <c r="AZ95" i="1"/>
  <c r="F33" i="3"/>
  <c r="AZ96" i="1"/>
  <c r="BD94" i="1"/>
  <c r="W33" i="1"/>
  <c r="BC94" i="1"/>
  <c r="AY94" i="1"/>
  <c r="BA94" i="1"/>
  <c r="AW94" i="1" s="1"/>
  <c r="AK30" i="1" s="1"/>
  <c r="BB94" i="1"/>
  <c r="W31" i="1" s="1"/>
  <c r="J33" i="3"/>
  <c r="AV96" i="1" s="1"/>
  <c r="AT96" i="1" s="1"/>
  <c r="BK131" i="2" l="1"/>
  <c r="J131" i="2" s="1"/>
  <c r="J97" i="2" s="1"/>
  <c r="J30" i="3"/>
  <c r="AG96" i="1" s="1"/>
  <c r="AZ94" i="1"/>
  <c r="W29" i="1" s="1"/>
  <c r="W32" i="1"/>
  <c r="AX94" i="1"/>
  <c r="W30" i="1"/>
  <c r="J39" i="3" l="1"/>
  <c r="BK130" i="2"/>
  <c r="J130" i="2"/>
  <c r="AN96" i="1"/>
  <c r="AV94" i="1"/>
  <c r="AK29" i="1"/>
  <c r="J30" i="2"/>
  <c r="AG95" i="1" s="1"/>
  <c r="AG94" i="1" s="1"/>
  <c r="AK26" i="1" s="1"/>
  <c r="J96" i="2" l="1"/>
  <c r="J39" i="2"/>
  <c r="AN95" i="1"/>
  <c r="AK35" i="1"/>
  <c r="AT94" i="1"/>
  <c r="AN94" i="1" l="1"/>
</calcChain>
</file>

<file path=xl/sharedStrings.xml><?xml version="1.0" encoding="utf-8"?>
<sst xmlns="http://schemas.openxmlformats.org/spreadsheetml/2006/main" count="2073" uniqueCount="524">
  <si>
    <t>Export Komplet</t>
  </si>
  <si>
    <t/>
  </si>
  <si>
    <t>2.0</t>
  </si>
  <si>
    <t>ZAMOK</t>
  </si>
  <si>
    <t>False</t>
  </si>
  <si>
    <t>{8dfe76e5-5b31-4098-b557-110e386cb58f}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</si>
  <si>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</si>
  <si>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</si>
  <si>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</si>
  <si>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</si>
  <si>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</si>
  <si>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</si>
  <si>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</si>
  <si>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</si>
  <si>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P022024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</si>
  <si>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</si>
  <si>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</si>
  <si>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KSO:</t>
  </si>
  <si>
    <t>CC-CZ:</t>
  </si>
  <si>
    <t>Místo:</t>
  </si>
  <si>
    <t>Loučky, Nové Sedlo</t>
  </si>
  <si>
    <t>Datum:</t>
  </si>
  <si>
    <t>15. 4. 2024</t>
  </si>
  <si>
    <t>Zadavatel:</t>
  </si>
  <si>
    <t>IČ:</t>
  </si>
  <si>
    <t>00259527</t>
  </si>
  <si>
    <t>Město Nové Sedlo</t>
  </si>
  <si>
    <t>DIČ:</t>
  </si>
  <si>
    <t>CZ00259527</t>
  </si>
  <si>
    <t>Uchazeč:</t>
  </si>
  <si>
    <t>Vyplň údaj</t>
  </si>
  <si>
    <t>Projektant:</t>
  </si>
  <si>
    <t>19691238</t>
  </si>
  <si>
    <t>Bc. Jakub Cingroš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</si>
  <si>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</si>
  <si>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</si>
  <si>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</si>
  <si>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</si>
  <si>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</si>
  <si>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</si>
  <si>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</si>
  <si>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</si>
  <si>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</si>
  <si>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</si>
  <si>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</si>
  <si>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</si>
  <si>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</si>
  <si>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</si>
  <si>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</si>
  <si>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</si>
  <si>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</si>
  <si>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</si>
  <si>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</si>
  <si>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</si>
  <si>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</si>
  <si>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</si>
  <si>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</si>
  <si>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</si>
  <si>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</si>
  <si>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</si>
  <si>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</si>
  <si>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</si>
  <si>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</si>
  <si>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</si>
  <si>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</si>
  <si>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</si>
  <si>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</si>
  <si>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</si>
  <si>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</si>
  <si>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</si>
  <si>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</si>
  <si>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</si>
  <si>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</si>
  <si>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</si>
  <si>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</si>
  <si>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</si>
  <si>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</si>
  <si>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</si>
  <si>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</si>
  <si>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</si>
  <si>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</si>
  <si>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</si>
  <si>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101</t>
  </si>
  <si>
    <t>Komunikace a zpevněné plochy</t>
  </si>
  <si>
    <t>STA</t>
  </si>
  <si>
    <t>1</t>
  </si>
  <si>
    <t>{97467a4c-c2d2-4218-8917-133cd5c8eb6c}</t>
  </si>
  <si>
    <t>2</t>
  </si>
  <si>
    <t>VRN</t>
  </si>
  <si>
    <t>Vedlejší rozpočtové náklady</t>
  </si>
  <si>
    <t>{b44e7e34-1589-46bb-b76c-1e1c624bf836}</t>
  </si>
  <si>
    <t>KRYCÍ LIST SOUPISU PRACÍ</t>
  </si>
  <si>
    <t>Objekt:</t>
  </si>
  <si>
    <t>SO 101 - Komunikace a zpevněné plochy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</si>
  <si>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</si>
  <si>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</si>
  <si>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</si>
  <si>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</si>
  <si>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</si>
  <si>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</si>
  <si>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</si>
  <si>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</si>
  <si>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5 - Komunikace pozemní</t>
  </si>
  <si>
    <t xml:space="preserve">      5.1 - Skladba A</t>
  </si>
  <si>
    <t xml:space="preserve">      5.2 - Skladba B</t>
  </si>
  <si>
    <t xml:space="preserve">      5.3 - Skladba C</t>
  </si>
  <si>
    <t xml:space="preserve">      5.4 - Skladba D</t>
  </si>
  <si>
    <t xml:space="preserve">    8 - Trubní vedení</t>
  </si>
  <si>
    <t xml:space="preserve">      8.1 - RŠ1 - RŠ4</t>
  </si>
  <si>
    <t xml:space="preserve">      8.2 - UV1, UV2</t>
  </si>
  <si>
    <t xml:space="preserve">    9 - Ostatní konstrukce a práce, 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</si>
  <si>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</si>
  <si>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</si>
  <si>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</si>
  <si>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</si>
  <si>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</si>
  <si>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</si>
  <si>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</si>
  <si>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</si>
  <si>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</si>
  <si>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</si>
  <si>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</si>
  <si>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</si>
  <si>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</si>
  <si>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</si>
  <si>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</si>
  <si>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</si>
  <si>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</si>
  <si>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</si>
  <si>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</si>
  <si>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</si>
  <si>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113106132</t>
  </si>
  <si>
    <t>Rozebrání dlažeb z betonových nebo kamenných dlaždic komunikací pro pěší strojně pl do 50 m2</t>
  </si>
  <si>
    <t>m2</t>
  </si>
  <si>
    <t>CS ÚRS 2024 01</t>
  </si>
  <si>
    <t>4</t>
  </si>
  <si>
    <t>-1511056247</t>
  </si>
  <si>
    <t>113106134</t>
  </si>
  <si>
    <t>Rozebrání dlažeb ze zámkových dlaždic komunikací pro pěší strojně pl do 50 m2</t>
  </si>
  <si>
    <t>-1047900101</t>
  </si>
  <si>
    <t>P</t>
  </si>
  <si>
    <t>Poznámka k položce:_x000D_
Rozebrání stávajících sjezdů - použití dlažby zpět</t>
  </si>
  <si>
    <t>3</t>
  </si>
  <si>
    <t>113107322</t>
  </si>
  <si>
    <t>Odstranění podkladu z kameniva drceného tl přes 100 do 200 mm strojně pl do 50 m2</t>
  </si>
  <si>
    <t>1436542727</t>
  </si>
  <si>
    <t>113107332</t>
  </si>
  <si>
    <t>Odstranění podkladu z betonu prostého tl přes 150 do 300 mm strojně pl do 50 m2</t>
  </si>
  <si>
    <t>1516045441</t>
  </si>
  <si>
    <t>5</t>
  </si>
  <si>
    <t>113154364</t>
  </si>
  <si>
    <t>Frézování živičného krytu tl 100 mm pruh š přes 1 do 2 m pl přes 1000 do 10000 m2 s překážkami v trase</t>
  </si>
  <si>
    <t>-1408342921</t>
  </si>
  <si>
    <t>6</t>
  </si>
  <si>
    <t>113202111</t>
  </si>
  <si>
    <t>Vytrhání obrub krajníků obrubníků stojatých</t>
  </si>
  <si>
    <t>m</t>
  </si>
  <si>
    <t>1278695080</t>
  </si>
  <si>
    <t>7</t>
  </si>
  <si>
    <t>122252204</t>
  </si>
  <si>
    <t>Odkopávky a prokopávky nezapažené pro silnice a dálnice v hornině třídy těžitelnosti I objem do 500 m3 strojně</t>
  </si>
  <si>
    <t>m3</t>
  </si>
  <si>
    <t>1757402664</t>
  </si>
  <si>
    <t>VV</t>
  </si>
  <si>
    <t>8,5</t>
  </si>
  <si>
    <t>"v případě nevyhovujícího podkladu lokální sanace 15 %" 2350*0,3*0,15</t>
  </si>
  <si>
    <t>Součet</t>
  </si>
  <si>
    <t>8</t>
  </si>
  <si>
    <t>121151103</t>
  </si>
  <si>
    <t>Sejmutí ornice plochy do 100 m2 tl vrstvy do 200 mm strojně</t>
  </si>
  <si>
    <t>-228654001</t>
  </si>
  <si>
    <t>9</t>
  </si>
  <si>
    <t>132151103</t>
  </si>
  <si>
    <t>Hloubení rýh nezapažených š do 800 mm v hornině třídy těžitelnosti I skupiny 1 a 2 objem do 100 m3 strojně</t>
  </si>
  <si>
    <t>-1284500204</t>
  </si>
  <si>
    <t>10</t>
  </si>
  <si>
    <t>133151101</t>
  </si>
  <si>
    <t>Hloubení šachet nezapažených v hornině třídy těžitelnosti I skupiny 1 a 2 objem do 20 m3</t>
  </si>
  <si>
    <t>1598210595</t>
  </si>
  <si>
    <t>2*1,5</t>
  </si>
  <si>
    <t>11</t>
  </si>
  <si>
    <t>162351103</t>
  </si>
  <si>
    <t>Vodorovné přemístění přes 50 do 500 m výkopku/sypaniny z horniny třídy těžitelnosti I skupiny 1 až 3</t>
  </si>
  <si>
    <t>1900703163</t>
  </si>
  <si>
    <t>162751117</t>
  </si>
  <si>
    <t>Vodorovné přemístění přes 9 000 do 10000 m výkopku/sypaniny z horniny třídy těžitelnosti I skupiny 1 až 3</t>
  </si>
  <si>
    <t>-1762150718</t>
  </si>
  <si>
    <t>114,25+12,5+70+3-44</t>
  </si>
  <si>
    <t>13</t>
  </si>
  <si>
    <t>162751119</t>
  </si>
  <si>
    <t>Příplatek k vodorovnému přemístění výkopku/sypaniny z horniny třídy těžitelnosti I skupiny 1 až 3 ZKD 1000 m přes 10000 m</t>
  </si>
  <si>
    <t>528589227</t>
  </si>
  <si>
    <t>155,75*11 'Přepočtené koeficientem množství</t>
  </si>
  <si>
    <t>14</t>
  </si>
  <si>
    <t>171152101</t>
  </si>
  <si>
    <t>Uložení sypaniny z hornin soudržných do násypů zhutněných silnic a dálnic</t>
  </si>
  <si>
    <t>-685491399</t>
  </si>
  <si>
    <t>15</t>
  </si>
  <si>
    <t>M</t>
  </si>
  <si>
    <t>10364100</t>
  </si>
  <si>
    <t>zemina pro terénní úpravy - tříděná</t>
  </si>
  <si>
    <t>t</t>
  </si>
  <si>
    <t>398066462</t>
  </si>
  <si>
    <t>69*2 'Přepočtené koeficientem množství</t>
  </si>
  <si>
    <t>16</t>
  </si>
  <si>
    <t>171201221</t>
  </si>
  <si>
    <t>Poplatek za uložení na skládce (skládkovné) zeminy a kamení kód odpadu 17 05 04</t>
  </si>
  <si>
    <t>1806305417</t>
  </si>
  <si>
    <t>155,75*2 'Přepočtené koeficientem množství</t>
  </si>
  <si>
    <t>17</t>
  </si>
  <si>
    <t>174151101</t>
  </si>
  <si>
    <t>Zásyp jam, šachet rýh nebo kolem objektů sypaninou se zhutněním</t>
  </si>
  <si>
    <t>309924831</t>
  </si>
  <si>
    <t>18</t>
  </si>
  <si>
    <t>175151101</t>
  </si>
  <si>
    <t>Obsypání potrubí strojně sypaninou bez prohození, uloženou do 3 m</t>
  </si>
  <si>
    <t>-118984468</t>
  </si>
  <si>
    <t>19</t>
  </si>
  <si>
    <t>58337303</t>
  </si>
  <si>
    <t>štěrkopísek frakce 0/8</t>
  </si>
  <si>
    <t>873698672</t>
  </si>
  <si>
    <t>50*2 'Přepočtené koeficientem množství</t>
  </si>
  <si>
    <t>20</t>
  </si>
  <si>
    <t>181351003</t>
  </si>
  <si>
    <t>Rozprostření ornice tl vrstvy do 200 mm pl do 100 m2 v rovině nebo ve svahu do 1:5 strojně</t>
  </si>
  <si>
    <t>-720721002</t>
  </si>
  <si>
    <t>10364101</t>
  </si>
  <si>
    <t>zemina pro terénní úpravy - ornice</t>
  </si>
  <si>
    <t>-2035940258</t>
  </si>
  <si>
    <t>365*0,2 'Přepočtené koeficientem množství</t>
  </si>
  <si>
    <t>22</t>
  </si>
  <si>
    <t>181411121</t>
  </si>
  <si>
    <t>Založení lučního trávníku výsevem pl do 1000 m2 v rovině a ve svahu do 1:5</t>
  </si>
  <si>
    <t>-377032471</t>
  </si>
  <si>
    <t>23</t>
  </si>
  <si>
    <t>00572470</t>
  </si>
  <si>
    <t>osivo směs travní univerzál</t>
  </si>
  <si>
    <t>kg</t>
  </si>
  <si>
    <t>2115324509</t>
  </si>
  <si>
    <t>365*0,02 'Přepočtené koeficientem množství</t>
  </si>
  <si>
    <t>Vodorovné konstrukce</t>
  </si>
  <si>
    <t>24</t>
  </si>
  <si>
    <t>451541111</t>
  </si>
  <si>
    <t>Lože pod potrubí otevřený výkop ze štěrkodrtě</t>
  </si>
  <si>
    <t>-514431779</t>
  </si>
  <si>
    <t>Komunikace pozemní</t>
  </si>
  <si>
    <t>5.1</t>
  </si>
  <si>
    <t>Skladba A</t>
  </si>
  <si>
    <t>25</t>
  </si>
  <si>
    <t>564851111</t>
  </si>
  <si>
    <t>Podklad ze štěrkodrtě ŠD plochy přes 100 m2 tl 150 mm</t>
  </si>
  <si>
    <t>1068110325</t>
  </si>
  <si>
    <t>"v případě nevyhovujícího podkladu lokální sanace 15 %" 2360*0,15</t>
  </si>
  <si>
    <t>26</t>
  </si>
  <si>
    <t>1661498546</t>
  </si>
  <si>
    <t>27</t>
  </si>
  <si>
    <t>573111111</t>
  </si>
  <si>
    <t>Postřik živičný infiltrační s posypem z asfaltu množství 0,60 kg/m2</t>
  </si>
  <si>
    <t>1107049971</t>
  </si>
  <si>
    <t>28</t>
  </si>
  <si>
    <t>565145121</t>
  </si>
  <si>
    <t>Asfaltový beton vrstva podkladní ACP 16 (obalované kamenivo OKS) tl 60 mm š přes 3 m</t>
  </si>
  <si>
    <t>-328502219</t>
  </si>
  <si>
    <t>29</t>
  </si>
  <si>
    <t>573211107</t>
  </si>
  <si>
    <t>Postřik živičný spojovací z asfaltu v množství 0,30 kg/m2</t>
  </si>
  <si>
    <t>-690296532</t>
  </si>
  <si>
    <t>30</t>
  </si>
  <si>
    <t>577134221</t>
  </si>
  <si>
    <t>Asfaltový beton vrstva obrusná ACO 11 (ABS) tř. II tl 40 mm š přes 3 m z nemodifikovaného asfaltu</t>
  </si>
  <si>
    <t>-1896851042</t>
  </si>
  <si>
    <t>5.2</t>
  </si>
  <si>
    <t>Skladba B</t>
  </si>
  <si>
    <t>31</t>
  </si>
  <si>
    <t>564851011</t>
  </si>
  <si>
    <t>Podklad ze štěrkodrtě ŠD plochy do 100 m2 tl 150 mm</t>
  </si>
  <si>
    <t>2135790943</t>
  </si>
  <si>
    <t>32</t>
  </si>
  <si>
    <t>596211110</t>
  </si>
  <si>
    <t>Kladení zámkové dlažby komunikací pro pěší ručně tl 60 mm skupiny A pl do 50 m2</t>
  </si>
  <si>
    <t>-1609736984</t>
  </si>
  <si>
    <t>33</t>
  </si>
  <si>
    <t>59245018</t>
  </si>
  <si>
    <t>dlažba skladebná betonová 200x100mm tl 60mm přírodní</t>
  </si>
  <si>
    <t>695355789</t>
  </si>
  <si>
    <t>15*1,03 'Přepočtené koeficientem množství</t>
  </si>
  <si>
    <t>5.3</t>
  </si>
  <si>
    <t>Skladba C</t>
  </si>
  <si>
    <t>34</t>
  </si>
  <si>
    <t>564871011</t>
  </si>
  <si>
    <t>Podklad ze štěrkodrtě ŠD plochy do 100 m2 tl 250 mm</t>
  </si>
  <si>
    <t>1016018727</t>
  </si>
  <si>
    <t>35</t>
  </si>
  <si>
    <t>596212210</t>
  </si>
  <si>
    <t>Kladení zámkové dlažby pozemních komunikací ručně tl 80 mm skupiny A pl do 50 m2</t>
  </si>
  <si>
    <t>-134072681</t>
  </si>
  <si>
    <t>"kladení nové dlažby" 27</t>
  </si>
  <si>
    <t>"přeskládání stávajících sjezdů" 19</t>
  </si>
  <si>
    <t>36</t>
  </si>
  <si>
    <t>59245020</t>
  </si>
  <si>
    <t>dlažba skladebná betonová 200x100mm tl 80mm přírodní</t>
  </si>
  <si>
    <t>-2076999326</t>
  </si>
  <si>
    <t>27*1,03 'Přepočtené koeficientem množství</t>
  </si>
  <si>
    <t>5.4</t>
  </si>
  <si>
    <t>Skladba D</t>
  </si>
  <si>
    <t>37</t>
  </si>
  <si>
    <t>-196386188</t>
  </si>
  <si>
    <t>38</t>
  </si>
  <si>
    <t>593532111</t>
  </si>
  <si>
    <t>Kladení dlažby z plastových vegetačních dlaždic pozemních komunikací se zámkem tl 60 mm pl do 50 m2</t>
  </si>
  <si>
    <t>-799304374</t>
  </si>
  <si>
    <t>39</t>
  </si>
  <si>
    <t>56245141</t>
  </si>
  <si>
    <t>dlažba zatravňovací recyklovaný PE nosnost 350t/m2 330x330x50mm</t>
  </si>
  <si>
    <t>1241318360</t>
  </si>
  <si>
    <t>25*1,1 'Přepočtené koeficientem množství</t>
  </si>
  <si>
    <t>40</t>
  </si>
  <si>
    <t>58333625</t>
  </si>
  <si>
    <t>kamenivo těžené hrubé frakce 4/8</t>
  </si>
  <si>
    <t>105880324</t>
  </si>
  <si>
    <t>0,95*25*0,05 "výplň tvárnic"</t>
  </si>
  <si>
    <t>1,188*1,7 'Přepočtené koeficientem množství</t>
  </si>
  <si>
    <t>41</t>
  </si>
  <si>
    <t>9197261231</t>
  </si>
  <si>
    <t>Geotextilie pro ochranu a zachycení ropných látek netkaná měrná hmotnost 400 g/m2</t>
  </si>
  <si>
    <t>733211099</t>
  </si>
  <si>
    <t>25*1,06 'Přepočtené koeficientem množství</t>
  </si>
  <si>
    <t>Trubní vedení</t>
  </si>
  <si>
    <t>42</t>
  </si>
  <si>
    <t>871353121</t>
  </si>
  <si>
    <t>Montáž kanalizačního potrubí hladkého plnostěnného SN 8 z PVC-U DN 200</t>
  </si>
  <si>
    <t>931669741</t>
  </si>
  <si>
    <t>43</t>
  </si>
  <si>
    <t>28611167</t>
  </si>
  <si>
    <t>trubka kanalizační PVC-U plnostěnná jednovrstvá DN 200x1000mm SN8</t>
  </si>
  <si>
    <t>-976756310</t>
  </si>
  <si>
    <t>172*1,03 'Přepočtené koeficientem množství</t>
  </si>
  <si>
    <t>44</t>
  </si>
  <si>
    <t>877350310</t>
  </si>
  <si>
    <t>Montáž kolen na kanalizačním potrubí z PP nebo tvrdého PVC trub hladkých plnostěnných DN 200</t>
  </si>
  <si>
    <t>kus</t>
  </si>
  <si>
    <t>-1596367837</t>
  </si>
  <si>
    <t>45</t>
  </si>
  <si>
    <t>28617163</t>
  </si>
  <si>
    <t>koleno kanalizační PP třívrstvé SN16 DN 200x15°</t>
  </si>
  <si>
    <t>-1233443119</t>
  </si>
  <si>
    <t>46</t>
  </si>
  <si>
    <t>899722113</t>
  </si>
  <si>
    <t>Krytí potrubí z plastů výstražnou fólií z PVC přes 25 do 34cm</t>
  </si>
  <si>
    <t>-1300472268</t>
  </si>
  <si>
    <t>47</t>
  </si>
  <si>
    <t>899132111</t>
  </si>
  <si>
    <t>Výměna (výšková úprava) poklopu kanalizačního samonivelačního s ošetřením podkladu hloubky do 25 cm</t>
  </si>
  <si>
    <t>-1519638867</t>
  </si>
  <si>
    <t>48</t>
  </si>
  <si>
    <t>899132212</t>
  </si>
  <si>
    <t>Výměna (výšková úprava) poklopu vodovodního samonivelačního nebo pevného šoupátkového</t>
  </si>
  <si>
    <t>1463832380</t>
  </si>
  <si>
    <t>49</t>
  </si>
  <si>
    <t>899132213</t>
  </si>
  <si>
    <t>Výměna (výšková úprava) poklopu vodovodního samonivelačního nebo pevného hydrantového</t>
  </si>
  <si>
    <t>-248508531</t>
  </si>
  <si>
    <t>50</t>
  </si>
  <si>
    <t>899133211</t>
  </si>
  <si>
    <t>Výměna (výšková úprava) vtokové mříže uliční vpusti s použitím betonových vyrovnávacích prvků</t>
  </si>
  <si>
    <t>-1349428387</t>
  </si>
  <si>
    <t>8.1</t>
  </si>
  <si>
    <t>RŠ1 - RŠ4</t>
  </si>
  <si>
    <t>51</t>
  </si>
  <si>
    <t>894812205</t>
  </si>
  <si>
    <t>Revizní a čistící šachta z PP šachtové dno DN 425/200 průtočné</t>
  </si>
  <si>
    <t>1053729439</t>
  </si>
  <si>
    <t>52</t>
  </si>
  <si>
    <t>894812206</t>
  </si>
  <si>
    <t>Revizní a čistící šachta z PP šachtové dno DN 425/200 průtočné 30°,60°,90°</t>
  </si>
  <si>
    <t>-427508087</t>
  </si>
  <si>
    <t>53</t>
  </si>
  <si>
    <t>894812231</t>
  </si>
  <si>
    <t>Revizní a čistící šachta z PP DN 425 šachtová roura korugovaná bez hrdla světlé hloubky 1500 mm</t>
  </si>
  <si>
    <t>-1423810631</t>
  </si>
  <si>
    <t>54</t>
  </si>
  <si>
    <t>894812249</t>
  </si>
  <si>
    <t>Příplatek k rourám revizní a čistící šachty z PP DN 425 za uříznutí šachtové roury</t>
  </si>
  <si>
    <t>1016502392</t>
  </si>
  <si>
    <t>55</t>
  </si>
  <si>
    <t>894812257</t>
  </si>
  <si>
    <t>Revizní a čistící šachta z PP DN 425 poklop plastový pochůzí pro třídu zatížení A15</t>
  </si>
  <si>
    <t>-759103521</t>
  </si>
  <si>
    <t>8.2</t>
  </si>
  <si>
    <t>UV1, UV2</t>
  </si>
  <si>
    <t>56</t>
  </si>
  <si>
    <t>WVN.IF000910W</t>
  </si>
  <si>
    <t>ULIČNÍ VPUSŤ 425/200 S FILTREM</t>
  </si>
  <si>
    <t>-1793249730</t>
  </si>
  <si>
    <t>Poznámka k položce:_x000D_
Systém plastových kanalizačních šachet - ULIČNÍ VPUSŤ 425/200 S FILTREM</t>
  </si>
  <si>
    <t>57</t>
  </si>
  <si>
    <t>-527363229</t>
  </si>
  <si>
    <t>58</t>
  </si>
  <si>
    <t>WVN.IF262000W</t>
  </si>
  <si>
    <t>SPOJKA "IN SITU" 200</t>
  </si>
  <si>
    <t>986747865</t>
  </si>
  <si>
    <t>Poznámka k položce:_x000D_
Systém plastových kanalizačních šachet - SPOJKA "IN SITU" 200</t>
  </si>
  <si>
    <t>59</t>
  </si>
  <si>
    <t>894812241</t>
  </si>
  <si>
    <t>Revizní a čistící šachta z PP DN 425 šachtová roura teleskopická světlé hloubky 375 mm</t>
  </si>
  <si>
    <t>-631090046</t>
  </si>
  <si>
    <t>60</t>
  </si>
  <si>
    <t>894812267</t>
  </si>
  <si>
    <t>Revizní a čistící šachta z PP DN 425 mříž litinová do teleskopu čtvercová pro třídu zatížení D400</t>
  </si>
  <si>
    <t>1840354980</t>
  </si>
  <si>
    <t>Ostatní konstrukce a práce, bourání</t>
  </si>
  <si>
    <t>61</t>
  </si>
  <si>
    <t>916131213</t>
  </si>
  <si>
    <t>Osazení silničního obrubníku betonového stojatého s boční opěrou do lože z betonu prostého</t>
  </si>
  <si>
    <t>-1937757628</t>
  </si>
  <si>
    <t>62</t>
  </si>
  <si>
    <t>59217031</t>
  </si>
  <si>
    <t>obrubník silniční betonový 1000x150x250mm</t>
  </si>
  <si>
    <t>-350783565</t>
  </si>
  <si>
    <t>152*1,02 'Přepočtené koeficientem množství</t>
  </si>
  <si>
    <t>63</t>
  </si>
  <si>
    <t>59217026</t>
  </si>
  <si>
    <t>obrubník silniční betonový 500x150x250mm</t>
  </si>
  <si>
    <t>-1148713772</t>
  </si>
  <si>
    <t>11*1,02 'Přepočtené koeficientem množství</t>
  </si>
  <si>
    <t>64</t>
  </si>
  <si>
    <t>59217035</t>
  </si>
  <si>
    <t>obrubník betonový obloukový vnější 780x150x250mm</t>
  </si>
  <si>
    <t>1635903251</t>
  </si>
  <si>
    <t>"R1 vnější" 12</t>
  </si>
  <si>
    <t>"R2 vnější" 4</t>
  </si>
  <si>
    <t>16*1,02 'Přepočtené koeficientem množství</t>
  </si>
  <si>
    <t>65</t>
  </si>
  <si>
    <t>59217077</t>
  </si>
  <si>
    <t>obrubník silniční rohový betonový 250x250x250mm</t>
  </si>
  <si>
    <t>-350442452</t>
  </si>
  <si>
    <t>"vnější roh" 2</t>
  </si>
  <si>
    <t>"vnitřní roh" 2</t>
  </si>
  <si>
    <t>4*1,02 'Přepočtené koeficientem množství</t>
  </si>
  <si>
    <t>66</t>
  </si>
  <si>
    <t>916231213</t>
  </si>
  <si>
    <t>Osazení chodníkového obrubníku betonového stojatého s boční opěrou do lože z betonu prostého</t>
  </si>
  <si>
    <t>894530341</t>
  </si>
  <si>
    <t>67</t>
  </si>
  <si>
    <t>59217016</t>
  </si>
  <si>
    <t>obrubník betonový chodníkový 1000x80x250mm</t>
  </si>
  <si>
    <t>290435012</t>
  </si>
  <si>
    <t>52*1,02 'Přepočtené koeficientem množství</t>
  </si>
  <si>
    <t>68</t>
  </si>
  <si>
    <t>59217048</t>
  </si>
  <si>
    <t>obrubník parkový obloukový betonový R 0,5-1m 80x250 přírodní</t>
  </si>
  <si>
    <t>53088545</t>
  </si>
  <si>
    <t>Poznámka k položce:_x000D_
R1</t>
  </si>
  <si>
    <t>2*1,02 'Přepočtené koeficientem množství</t>
  </si>
  <si>
    <t>69</t>
  </si>
  <si>
    <t>919732211</t>
  </si>
  <si>
    <t>Styčná spára napojení nového živičného povrchu na stávající za tepla š 15 mm hl 25 mm s prořezáním</t>
  </si>
  <si>
    <t>-1859286062</t>
  </si>
  <si>
    <t>70</t>
  </si>
  <si>
    <t>919735112</t>
  </si>
  <si>
    <t>Řezání stávajícího živičného krytu hl přes 50 do 100 mm</t>
  </si>
  <si>
    <t>1575749285</t>
  </si>
  <si>
    <t>71</t>
  </si>
  <si>
    <t>919735125</t>
  </si>
  <si>
    <t>Řezání stávajícího betonového krytu hl přes 200 do 250 mm</t>
  </si>
  <si>
    <t>-1387737616</t>
  </si>
  <si>
    <t>72</t>
  </si>
  <si>
    <t>966008111</t>
  </si>
  <si>
    <t>Bourání trubního propustku DN do 300</t>
  </si>
  <si>
    <t>505086657</t>
  </si>
  <si>
    <t>73</t>
  </si>
  <si>
    <t>966008212</t>
  </si>
  <si>
    <t>Bourání odvodňovacího žlabu z betonových příkopových tvárnic š přes 500 do 800 mm</t>
  </si>
  <si>
    <t>-798118129</t>
  </si>
  <si>
    <t>997</t>
  </si>
  <si>
    <t>Přesun sutě</t>
  </si>
  <si>
    <t>74</t>
  </si>
  <si>
    <t>997221561</t>
  </si>
  <si>
    <t>Vodorovná doprava suti z kusových materiálů do 1 km</t>
  </si>
  <si>
    <t>2116451593</t>
  </si>
  <si>
    <t>75</t>
  </si>
  <si>
    <t>997221569</t>
  </si>
  <si>
    <t>Příplatek ZKD 1 km u vodorovné dopravy suti z kusových materiálů</t>
  </si>
  <si>
    <t>-745305119</t>
  </si>
  <si>
    <t>719,94-540,5</t>
  </si>
  <si>
    <t>179,44*20 'Přepočtené koeficientem množství</t>
  </si>
  <si>
    <t>76</t>
  </si>
  <si>
    <t>997221861</t>
  </si>
  <si>
    <t>Poplatek za uložení na recyklační skládce (skládkovné) stavebního odpadu z prostého betonu pod kódem 17 01 01</t>
  </si>
  <si>
    <t>-109550100</t>
  </si>
  <si>
    <t>2,04+21,25+44,075+41,415+43,75</t>
  </si>
  <si>
    <t>77</t>
  </si>
  <si>
    <t>997221873</t>
  </si>
  <si>
    <t>Poplatek za uložení na recyklační skládce (skládkovné) stavebního odpadu zeminy a kamení zatříděného do Katalogu odpadů pod kódem 17 05 04</t>
  </si>
  <si>
    <t>-540361574</t>
  </si>
  <si>
    <t>998</t>
  </si>
  <si>
    <t>Přesun hmot</t>
  </si>
  <si>
    <t>78</t>
  </si>
  <si>
    <t>998225111</t>
  </si>
  <si>
    <t>Přesun hmot pro pozemní komunikace s krytem z kamene, monolitickým betonovým nebo živičným</t>
  </si>
  <si>
    <t>-890564872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</si>
  <si>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</si>
  <si>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</si>
  <si>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</si>
  <si>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</si>
  <si>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VRN1</t>
  </si>
  <si>
    <t>Průzkumné, geodetické a projektové práce</t>
  </si>
  <si>
    <t>010001000</t>
  </si>
  <si>
    <t>…</t>
  </si>
  <si>
    <t>1024</t>
  </si>
  <si>
    <t>-1279139451</t>
  </si>
  <si>
    <t>Poznámka k položce:_x000D_
Průzkumné práce - vytyčení inženýrských sítí_x000D_
Geodetické práce - zaměření skutečného provedení</t>
  </si>
  <si>
    <t>VRN3</t>
  </si>
  <si>
    <t>Zařízení staveniště</t>
  </si>
  <si>
    <t>030001000</t>
  </si>
  <si>
    <t>1078437392</t>
  </si>
  <si>
    <t>Poznámka k položce:_x000D_
skládka materiálů, oplocení staveniště, zázemí, DIO, atd.</t>
  </si>
  <si>
    <t>VRN4</t>
  </si>
  <si>
    <t>Inženýrská činnost</t>
  </si>
  <si>
    <t>040001000</t>
  </si>
  <si>
    <t>-779142811</t>
  </si>
  <si>
    <t>Poznámka k položce:_x000D_
zkoušky únosnosti pláně a jednotlivých vrstev</t>
  </si>
  <si>
    <t>SOUPIS PRACÍ
S VÝKAZEM VÝMĚR</t>
  </si>
  <si>
    <t>Obnova povrchu a zatrubnění v ul. Školní, Loučky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</si>
</sst>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sz val="48"/>
      <color rgb="FFDA993E"/>
      <name val="Calibri"/>
      <family val="2"/>
      <charset val="238"/>
      <scheme val="minor"/>
    </font>
    <font>
      <sz val="26"/>
      <color theme="1"/>
      <name val="Calibri"/>
      <family val="2"/>
      <charset val="238"/>
      <scheme val="minor"/>
    </font>
    <font>
      <sz val="36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2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1" fillId="4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4" fontId="23" fillId="0" borderId="0" xfId="0" applyNumberFormat="1" applyFont="1"/>
    <xf numFmtId="166" fontId="31" fillId="0" borderId="12" xfId="0" applyNumberFormat="1" applyFont="1" applyBorder="1"/>
    <xf numFmtId="166" fontId="31" fillId="0" borderId="13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1" fillId="0" borderId="22" xfId="0" applyFont="1" applyBorder="1" applyAlignment="1">
      <alignment horizontal="center" vertical="center"/>
    </xf>
    <xf numFmtId="49" fontId="21" fillId="0" borderId="22" xfId="0" applyNumberFormat="1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center" vertical="center" wrapText="1"/>
    </xf>
    <xf numFmtId="167" fontId="21" fillId="0" borderId="22" xfId="0" applyNumberFormat="1" applyFont="1" applyBorder="1" applyAlignment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5" fillId="0" borderId="22" xfId="0" applyFont="1" applyBorder="1" applyAlignment="1">
      <alignment horizontal="center" vertical="center"/>
    </xf>
    <xf numFmtId="49" fontId="35" fillId="0" borderId="22" xfId="0" applyNumberFormat="1" applyFont="1" applyBorder="1" applyAlignment="1">
      <alignment horizontal="left" vertical="center" wrapText="1"/>
    </xf>
    <xf numFmtId="0" fontId="35" fillId="0" borderId="22" xfId="0" applyFont="1" applyBorder="1" applyAlignment="1">
      <alignment horizontal="left" vertical="center" wrapText="1"/>
    </xf>
    <xf numFmtId="0" fontId="35" fillId="0" borderId="22" xfId="0" applyFont="1" applyBorder="1" applyAlignment="1">
      <alignment horizontal="center" vertical="center" wrapText="1"/>
    </xf>
    <xf numFmtId="167" fontId="35" fillId="0" borderId="22" xfId="0" applyNumberFormat="1" applyFont="1" applyBorder="1" applyAlignment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Alignment="1">
      <alignment horizontal="center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1" xfId="0" applyBorder="1" applyAlignment="1">
      <alignment vertical="center"/>
    </xf>
    <xf numFmtId="0" fontId="38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0" fillId="0" borderId="0" xfId="0"/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lef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right" vertical="center"/>
    </xf>
    <xf numFmtId="0" fontId="21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44450</xdr:colOff>
      <xdr:row>3</xdr:row>
      <xdr:rowOff>0</xdr:rowOff>
    </xdr:from>
    <xdr:to>
      <xdr:col>40</xdr:col>
      <xdr:colOff>368300</xdr:colOff>
      <xdr:row>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39</xdr:col>
      <xdr:colOff>179705</xdr:colOff>
      <xdr:row>81</xdr:row>
      <xdr:rowOff>0</xdr:rowOff>
    </xdr:from>
    <xdr:to>
      <xdr:col>41</xdr:col>
      <xdr:colOff>177800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328930</xdr:colOff>
      <xdr:row>3</xdr:row>
      <xdr:rowOff>0</xdr:rowOff>
    </xdr:from>
    <xdr:to>
      <xdr:col>9</xdr:col>
      <xdr:colOff>1216660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328930</xdr:colOff>
      <xdr:row>81</xdr:row>
      <xdr:rowOff>0</xdr:rowOff>
    </xdr:from>
    <xdr:to>
      <xdr:col>9</xdr:col>
      <xdr:colOff>1216660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328930</xdr:colOff>
      <xdr:row>116</xdr:row>
      <xdr:rowOff>0</xdr:rowOff>
    </xdr:from>
    <xdr:to>
      <xdr:col>9</xdr:col>
      <xdr:colOff>1216660</xdr:colOff>
      <xdr:row>120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328930</xdr:colOff>
      <xdr:row>3</xdr:row>
      <xdr:rowOff>0</xdr:rowOff>
    </xdr:from>
    <xdr:to>
      <xdr:col>9</xdr:col>
      <xdr:colOff>1216660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328930</xdr:colOff>
      <xdr:row>81</xdr:row>
      <xdr:rowOff>0</xdr:rowOff>
    </xdr:from>
    <xdr:to>
      <xdr:col>9</xdr:col>
      <xdr:colOff>1216660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328930</xdr:colOff>
      <xdr:row>106</xdr:row>
      <xdr:rowOff>0</xdr:rowOff>
    </xdr:from>
    <xdr:to>
      <xdr:col>9</xdr:col>
      <xdr:colOff>1216660</xdr:colOff>
      <xdr:row>110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9306E-1094-4503-8E51-33D133C0A2AA}">
  <dimension ref="A11:M72"/>
  <sheetViews>
    <sheetView showGridLines="0" tabSelected="1" zoomScaleNormal="100" zoomScalePageLayoutView="85" workbookViewId="0">
      <selection activeCell="A72" sqref="A72:M72"/>
    </sheetView>
  </sheetViews>
  <sheetFormatPr defaultColWidth="9.33203125" defaultRowHeight="11.25"/>
  <cols>
    <col min="1" max="1" width="14" customWidth="1"/>
  </cols>
  <sheetData>
    <row r="11" spans="1:13" ht="11.25" customHeight="1">
      <c r="A11" s="178" t="s">
        <v>522</v>
      </c>
      <c r="B11" s="178"/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</row>
    <row r="12" spans="1:13" ht="11.25" customHeight="1">
      <c r="A12" s="178"/>
      <c r="B12" s="178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</row>
    <row r="13" spans="1:13" ht="11.25" customHeight="1">
      <c r="A13" s="178"/>
      <c r="B13" s="178"/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</row>
    <row r="14" spans="1:13" ht="11.25" customHeight="1">
      <c r="A14" s="178"/>
      <c r="B14" s="178"/>
      <c r="C14" s="178"/>
      <c r="D14" s="178"/>
      <c r="E14" s="178"/>
      <c r="F14" s="178"/>
      <c r="G14" s="178"/>
      <c r="H14" s="178"/>
      <c r="I14" s="178"/>
      <c r="J14" s="178"/>
      <c r="K14" s="178"/>
      <c r="L14" s="178"/>
      <c r="M14" s="178"/>
    </row>
    <row r="15" spans="1:13" ht="11.25" customHeight="1">
      <c r="A15" s="178"/>
      <c r="B15" s="178"/>
      <c r="C15" s="178"/>
      <c r="D15" s="178"/>
      <c r="E15" s="178"/>
      <c r="F15" s="178"/>
      <c r="G15" s="178"/>
      <c r="H15" s="178"/>
      <c r="I15" s="178"/>
      <c r="J15" s="178"/>
      <c r="K15" s="178"/>
      <c r="L15" s="178"/>
      <c r="M15" s="178"/>
    </row>
    <row r="16" spans="1:13" ht="11.25" customHeight="1">
      <c r="A16" s="178"/>
      <c r="B16" s="178"/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</row>
    <row r="17" spans="1:13" ht="11.25" customHeight="1">
      <c r="A17" s="178"/>
      <c r="B17" s="178"/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8"/>
    </row>
    <row r="18" spans="1:13" ht="11.25" customHeight="1">
      <c r="A18" s="178"/>
      <c r="B18" s="178"/>
      <c r="C18" s="178"/>
      <c r="D18" s="178"/>
      <c r="E18" s="178"/>
      <c r="F18" s="178"/>
      <c r="G18" s="178"/>
      <c r="H18" s="178"/>
      <c r="I18" s="178"/>
      <c r="J18" s="178"/>
      <c r="K18" s="178"/>
      <c r="L18" s="178"/>
      <c r="M18" s="178"/>
    </row>
    <row r="19" spans="1:13" ht="11.25" customHeight="1">
      <c r="A19" s="178"/>
      <c r="B19" s="178"/>
      <c r="C19" s="178"/>
      <c r="D19" s="178"/>
      <c r="E19" s="178"/>
      <c r="F19" s="178"/>
      <c r="G19" s="178"/>
      <c r="H19" s="178"/>
      <c r="I19" s="178"/>
      <c r="J19" s="178"/>
      <c r="K19" s="178"/>
      <c r="L19" s="178"/>
      <c r="M19" s="178"/>
    </row>
    <row r="20" spans="1:13" ht="11.25" customHeight="1">
      <c r="A20" s="178"/>
      <c r="B20" s="178"/>
      <c r="C20" s="178"/>
      <c r="D20" s="178"/>
      <c r="E20" s="178"/>
      <c r="F20" s="178"/>
      <c r="G20" s="178"/>
      <c r="H20" s="178"/>
      <c r="I20" s="178"/>
      <c r="J20" s="178"/>
      <c r="K20" s="178"/>
      <c r="L20" s="178"/>
      <c r="M20" s="178"/>
    </row>
    <row r="21" spans="1:13" ht="11.25" customHeight="1">
      <c r="A21" s="178"/>
      <c r="B21" s="178"/>
      <c r="C21" s="178"/>
      <c r="D21" s="178"/>
      <c r="E21" s="178"/>
      <c r="F21" s="178"/>
      <c r="G21" s="178"/>
      <c r="H21" s="178"/>
      <c r="I21" s="178"/>
      <c r="J21" s="178"/>
      <c r="K21" s="178"/>
      <c r="L21" s="178"/>
      <c r="M21" s="178"/>
    </row>
    <row r="22" spans="1:13" ht="11.25" customHeight="1">
      <c r="A22" s="178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</row>
    <row r="23" spans="1:13" ht="11.25" customHeight="1">
      <c r="A23" s="178"/>
      <c r="B23" s="178"/>
      <c r="C23" s="178"/>
      <c r="D23" s="178"/>
      <c r="E23" s="178"/>
      <c r="F23" s="178"/>
      <c r="G23" s="178"/>
      <c r="H23" s="178"/>
      <c r="I23" s="178"/>
      <c r="J23" s="178"/>
      <c r="K23" s="178"/>
      <c r="L23" s="178"/>
      <c r="M23" s="178"/>
    </row>
    <row r="24" spans="1:13" ht="11.25" customHeight="1">
      <c r="A24" s="178"/>
      <c r="B24" s="178"/>
      <c r="C24" s="178"/>
      <c r="D24" s="178"/>
      <c r="E24" s="178"/>
      <c r="F24" s="178"/>
      <c r="G24" s="178"/>
      <c r="H24" s="178"/>
      <c r="I24" s="178"/>
      <c r="J24" s="178"/>
      <c r="K24" s="178"/>
      <c r="L24" s="178"/>
      <c r="M24" s="178"/>
    </row>
    <row r="25" spans="1:13" ht="11.25" customHeight="1">
      <c r="A25" s="178"/>
      <c r="B25" s="178"/>
      <c r="C25" s="178"/>
      <c r="D25" s="178"/>
      <c r="E25" s="178"/>
      <c r="F25" s="178"/>
      <c r="G25" s="178"/>
      <c r="H25" s="178"/>
      <c r="I25" s="178"/>
      <c r="J25" s="178"/>
      <c r="K25" s="178"/>
      <c r="L25" s="178"/>
      <c r="M25" s="178"/>
    </row>
    <row r="26" spans="1:13" ht="11.25" customHeight="1">
      <c r="A26" s="178"/>
      <c r="B26" s="178"/>
      <c r="C26" s="178"/>
      <c r="D26" s="178"/>
      <c r="E26" s="178"/>
      <c r="F26" s="178"/>
      <c r="G26" s="178"/>
      <c r="H26" s="178"/>
      <c r="I26" s="178"/>
      <c r="J26" s="178"/>
      <c r="K26" s="178"/>
      <c r="L26" s="178"/>
      <c r="M26" s="178"/>
    </row>
    <row r="27" spans="1:13" ht="11.25" customHeight="1">
      <c r="A27" s="178"/>
      <c r="B27" s="178"/>
      <c r="C27" s="178"/>
      <c r="D27" s="178"/>
      <c r="E27" s="178"/>
      <c r="F27" s="178"/>
      <c r="G27" s="178"/>
      <c r="H27" s="178"/>
      <c r="I27" s="178"/>
      <c r="J27" s="178"/>
      <c r="K27" s="178"/>
      <c r="L27" s="178"/>
      <c r="M27" s="178"/>
    </row>
    <row r="28" spans="1:13" ht="11.25" customHeight="1">
      <c r="A28" s="178"/>
      <c r="B28" s="178"/>
      <c r="C28" s="178"/>
      <c r="D28" s="178"/>
      <c r="E28" s="178"/>
      <c r="F28" s="178"/>
      <c r="G28" s="178"/>
      <c r="H28" s="178"/>
      <c r="I28" s="178"/>
      <c r="J28" s="178"/>
      <c r="K28" s="178"/>
      <c r="L28" s="178"/>
      <c r="M28" s="178"/>
    </row>
    <row r="29" spans="1:13" ht="11.25" customHeight="1">
      <c r="A29" s="178"/>
      <c r="B29" s="178"/>
      <c r="C29" s="178"/>
      <c r="D29" s="178"/>
      <c r="E29" s="178"/>
      <c r="F29" s="178"/>
      <c r="G29" s="178"/>
      <c r="H29" s="178"/>
      <c r="I29" s="178"/>
      <c r="J29" s="178"/>
      <c r="K29" s="178"/>
      <c r="L29" s="178"/>
      <c r="M29" s="178"/>
    </row>
    <row r="30" spans="1:13" ht="11.25" customHeight="1">
      <c r="A30" s="178"/>
      <c r="B30" s="178"/>
      <c r="C30" s="178"/>
      <c r="D30" s="178"/>
      <c r="E30" s="178"/>
      <c r="F30" s="178"/>
      <c r="G30" s="178"/>
      <c r="H30" s="178"/>
      <c r="I30" s="178"/>
      <c r="J30" s="178"/>
      <c r="K30" s="178"/>
      <c r="L30" s="178"/>
      <c r="M30" s="178"/>
    </row>
    <row r="31" spans="1:13" ht="11.25" customHeight="1">
      <c r="A31" s="178"/>
      <c r="B31" s="178"/>
      <c r="C31" s="178"/>
      <c r="D31" s="178"/>
      <c r="E31" s="178"/>
      <c r="F31" s="178"/>
      <c r="G31" s="178"/>
      <c r="H31" s="178"/>
      <c r="I31" s="178"/>
      <c r="J31" s="178"/>
      <c r="K31" s="178"/>
      <c r="L31" s="178"/>
      <c r="M31" s="178"/>
    </row>
    <row r="32" spans="1:13" ht="11.25" customHeight="1">
      <c r="A32" s="178"/>
      <c r="B32" s="178"/>
      <c r="C32" s="178"/>
      <c r="D32" s="178"/>
      <c r="E32" s="178"/>
      <c r="F32" s="178"/>
      <c r="G32" s="178"/>
      <c r="H32" s="178"/>
      <c r="I32" s="178"/>
      <c r="J32" s="178"/>
      <c r="K32" s="178"/>
      <c r="L32" s="178"/>
      <c r="M32" s="178"/>
    </row>
    <row r="33" spans="1:13" ht="11.25" customHeight="1">
      <c r="A33" s="178"/>
      <c r="B33" s="178"/>
      <c r="C33" s="178"/>
      <c r="D33" s="178"/>
      <c r="E33" s="178"/>
      <c r="F33" s="178"/>
      <c r="G33" s="178"/>
      <c r="H33" s="178"/>
      <c r="I33" s="178"/>
      <c r="J33" s="178"/>
      <c r="K33" s="178"/>
      <c r="L33" s="178"/>
      <c r="M33" s="178"/>
    </row>
    <row r="34" spans="1:13" ht="11.25" customHeight="1">
      <c r="A34" s="178"/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</row>
    <row r="35" spans="1:13" ht="11.25" customHeight="1">
      <c r="A35" s="178"/>
      <c r="B35" s="178"/>
      <c r="C35" s="178"/>
      <c r="D35" s="178"/>
      <c r="E35" s="178"/>
      <c r="F35" s="178"/>
      <c r="G35" s="178"/>
      <c r="H35" s="178"/>
      <c r="I35" s="178"/>
      <c r="J35" s="178"/>
      <c r="K35" s="178"/>
      <c r="L35" s="178"/>
      <c r="M35" s="178"/>
    </row>
    <row r="36" spans="1:13" ht="11.25" customHeight="1">
      <c r="A36" s="178"/>
      <c r="B36" s="178"/>
      <c r="C36" s="178"/>
      <c r="D36" s="178"/>
      <c r="E36" s="178"/>
      <c r="F36" s="178"/>
      <c r="G36" s="178"/>
      <c r="H36" s="178"/>
      <c r="I36" s="178"/>
      <c r="J36" s="178"/>
      <c r="K36" s="178"/>
      <c r="L36" s="178"/>
      <c r="M36" s="178"/>
    </row>
    <row r="37" spans="1:13" ht="11.25" customHeight="1">
      <c r="A37" s="178"/>
      <c r="B37" s="178"/>
      <c r="C37" s="178"/>
      <c r="D37" s="178"/>
      <c r="E37" s="178"/>
      <c r="F37" s="178"/>
      <c r="G37" s="178"/>
      <c r="H37" s="178"/>
      <c r="I37" s="178"/>
      <c r="J37" s="178"/>
      <c r="K37" s="178"/>
      <c r="L37" s="178"/>
      <c r="M37" s="178"/>
    </row>
    <row r="38" spans="1:13" ht="11.25" customHeight="1">
      <c r="A38" s="178"/>
      <c r="B38" s="178"/>
      <c r="C38" s="178"/>
      <c r="D38" s="178"/>
      <c r="E38" s="178"/>
      <c r="F38" s="178"/>
      <c r="G38" s="178"/>
      <c r="H38" s="178"/>
      <c r="I38" s="178"/>
      <c r="J38" s="178"/>
      <c r="K38" s="178"/>
      <c r="L38" s="178"/>
      <c r="M38" s="178"/>
    </row>
    <row r="39" spans="1:13" ht="11.25" customHeight="1">
      <c r="A39" s="178"/>
      <c r="B39" s="178"/>
      <c r="C39" s="178"/>
      <c r="D39" s="178"/>
      <c r="E39" s="178"/>
      <c r="F39" s="178"/>
      <c r="G39" s="178"/>
      <c r="H39" s="178"/>
      <c r="I39" s="178"/>
      <c r="J39" s="178"/>
      <c r="K39" s="178"/>
      <c r="L39" s="178"/>
      <c r="M39" s="178"/>
    </row>
    <row r="40" spans="1:13" ht="11.25" customHeight="1">
      <c r="A40" s="178"/>
      <c r="B40" s="178"/>
      <c r="C40" s="178"/>
      <c r="D40" s="178"/>
      <c r="E40" s="178"/>
      <c r="F40" s="178"/>
      <c r="G40" s="178"/>
      <c r="H40" s="178"/>
      <c r="I40" s="178"/>
      <c r="J40" s="178"/>
      <c r="K40" s="178"/>
      <c r="L40" s="178"/>
      <c r="M40" s="178"/>
    </row>
    <row r="41" spans="1:13" ht="11.25" customHeight="1">
      <c r="A41" s="179" t="s">
        <v>523</v>
      </c>
      <c r="B41" s="179"/>
      <c r="C41" s="179"/>
      <c r="D41" s="179"/>
      <c r="E41" s="179"/>
      <c r="F41" s="179"/>
      <c r="G41" s="179"/>
      <c r="H41" s="179"/>
      <c r="I41" s="179"/>
      <c r="J41" s="179"/>
      <c r="K41" s="179"/>
      <c r="L41" s="179"/>
      <c r="M41" s="179"/>
    </row>
    <row r="42" spans="1:13" ht="11.25" customHeight="1">
      <c r="A42" s="179"/>
      <c r="B42" s="179"/>
      <c r="C42" s="179"/>
      <c r="D42" s="179"/>
      <c r="E42" s="179"/>
      <c r="F42" s="179"/>
      <c r="G42" s="179"/>
      <c r="H42" s="179"/>
      <c r="I42" s="179"/>
      <c r="J42" s="179"/>
      <c r="K42" s="179"/>
      <c r="L42" s="179"/>
      <c r="M42" s="179"/>
    </row>
    <row r="43" spans="1:13" ht="11.25" customHeight="1">
      <c r="A43" s="179"/>
      <c r="B43" s="179"/>
      <c r="C43" s="179"/>
      <c r="D43" s="179"/>
      <c r="E43" s="179"/>
      <c r="F43" s="179"/>
      <c r="G43" s="179"/>
      <c r="H43" s="179"/>
      <c r="I43" s="179"/>
      <c r="J43" s="179"/>
      <c r="K43" s="179"/>
      <c r="L43" s="179"/>
      <c r="M43" s="179"/>
    </row>
    <row r="44" spans="1:13" ht="11.25" customHeight="1">
      <c r="A44" s="179"/>
      <c r="B44" s="179"/>
      <c r="C44" s="179"/>
      <c r="D44" s="179"/>
      <c r="E44" s="179"/>
      <c r="F44" s="179"/>
      <c r="G44" s="179"/>
      <c r="H44" s="179"/>
      <c r="I44" s="179"/>
      <c r="J44" s="179"/>
      <c r="K44" s="179"/>
      <c r="L44" s="179"/>
      <c r="M44" s="179"/>
    </row>
    <row r="45" spans="1:13" ht="11.25" customHeight="1">
      <c r="A45" s="179"/>
      <c r="B45" s="179"/>
      <c r="C45" s="179"/>
      <c r="D45" s="179"/>
      <c r="E45" s="179"/>
      <c r="F45" s="179"/>
      <c r="G45" s="179"/>
      <c r="H45" s="179"/>
      <c r="I45" s="179"/>
      <c r="J45" s="179"/>
      <c r="K45" s="179"/>
      <c r="L45" s="179"/>
      <c r="M45" s="179"/>
    </row>
    <row r="46" spans="1:13" ht="11.25" customHeight="1">
      <c r="A46" s="179"/>
      <c r="B46" s="179"/>
      <c r="C46" s="179"/>
      <c r="D46" s="179"/>
      <c r="E46" s="179"/>
      <c r="F46" s="179"/>
      <c r="G46" s="179"/>
      <c r="H46" s="179"/>
      <c r="I46" s="179"/>
      <c r="J46" s="179"/>
      <c r="K46" s="179"/>
      <c r="L46" s="179"/>
      <c r="M46" s="179"/>
    </row>
    <row r="47" spans="1:13" ht="11.25" customHeight="1">
      <c r="A47" s="179"/>
      <c r="B47" s="179"/>
      <c r="C47" s="179"/>
      <c r="D47" s="179"/>
      <c r="E47" s="179"/>
      <c r="F47" s="179"/>
      <c r="G47" s="179"/>
      <c r="H47" s="179"/>
      <c r="I47" s="179"/>
      <c r="J47" s="179"/>
      <c r="K47" s="179"/>
      <c r="L47" s="179"/>
      <c r="M47" s="179"/>
    </row>
    <row r="48" spans="1:13" ht="11.25" customHeight="1">
      <c r="A48" s="179"/>
      <c r="B48" s="179"/>
      <c r="C48" s="179"/>
      <c r="D48" s="179"/>
      <c r="E48" s="179"/>
      <c r="F48" s="179"/>
      <c r="G48" s="179"/>
      <c r="H48" s="179"/>
      <c r="I48" s="179"/>
      <c r="J48" s="179"/>
      <c r="K48" s="179"/>
      <c r="L48" s="179"/>
      <c r="M48" s="179"/>
    </row>
    <row r="49" spans="1:13" ht="11.25" customHeight="1">
      <c r="A49" s="179"/>
      <c r="B49" s="179"/>
      <c r="C49" s="179"/>
      <c r="D49" s="179"/>
      <c r="E49" s="179"/>
      <c r="F49" s="179"/>
      <c r="G49" s="179"/>
      <c r="H49" s="179"/>
      <c r="I49" s="179"/>
      <c r="J49" s="179"/>
      <c r="K49" s="179"/>
      <c r="L49" s="179"/>
      <c r="M49" s="179"/>
    </row>
    <row r="50" spans="1:13" ht="11.25" customHeight="1">
      <c r="A50" s="179"/>
      <c r="B50" s="179"/>
      <c r="C50" s="179"/>
      <c r="D50" s="179"/>
      <c r="E50" s="179"/>
      <c r="F50" s="179"/>
      <c r="G50" s="179"/>
      <c r="H50" s="179"/>
      <c r="I50" s="179"/>
      <c r="J50" s="179"/>
      <c r="K50" s="179"/>
      <c r="L50" s="179"/>
      <c r="M50" s="179"/>
    </row>
    <row r="51" spans="1:13" ht="11.25" customHeight="1">
      <c r="A51" s="179"/>
      <c r="B51" s="179"/>
      <c r="C51" s="179"/>
      <c r="D51" s="179"/>
      <c r="E51" s="179"/>
      <c r="F51" s="179"/>
      <c r="G51" s="179"/>
      <c r="H51" s="179"/>
      <c r="I51" s="179"/>
      <c r="J51" s="179"/>
      <c r="K51" s="179"/>
      <c r="L51" s="179"/>
      <c r="M51" s="179"/>
    </row>
    <row r="52" spans="1:13" ht="11.25" customHeight="1">
      <c r="A52" s="179"/>
      <c r="B52" s="179"/>
      <c r="C52" s="179"/>
      <c r="D52" s="179"/>
      <c r="E52" s="179"/>
      <c r="F52" s="179"/>
      <c r="G52" s="179"/>
      <c r="H52" s="179"/>
      <c r="I52" s="179"/>
      <c r="J52" s="179"/>
      <c r="K52" s="179"/>
      <c r="L52" s="179"/>
      <c r="M52" s="179"/>
    </row>
    <row r="53" spans="1:13" ht="11.25" customHeight="1">
      <c r="A53" s="179"/>
      <c r="B53" s="179"/>
      <c r="C53" s="179"/>
      <c r="D53" s="179"/>
      <c r="E53" s="179"/>
      <c r="F53" s="179"/>
      <c r="G53" s="179"/>
      <c r="H53" s="179"/>
      <c r="I53" s="179"/>
      <c r="J53" s="179"/>
      <c r="K53" s="179"/>
      <c r="L53" s="179"/>
      <c r="M53" s="179"/>
    </row>
    <row r="54" spans="1:13" ht="11.25" customHeight="1">
      <c r="A54" s="179"/>
      <c r="B54" s="179"/>
      <c r="C54" s="179"/>
      <c r="D54" s="179"/>
      <c r="E54" s="179"/>
      <c r="F54" s="179"/>
      <c r="G54" s="179"/>
      <c r="H54" s="179"/>
      <c r="I54" s="179"/>
      <c r="J54" s="179"/>
      <c r="K54" s="179"/>
      <c r="L54" s="179"/>
      <c r="M54" s="179"/>
    </row>
    <row r="55" spans="1:13" ht="11.25" customHeight="1">
      <c r="A55" s="179"/>
      <c r="B55" s="179"/>
      <c r="C55" s="179"/>
      <c r="D55" s="179"/>
      <c r="E55" s="179"/>
      <c r="F55" s="179"/>
      <c r="G55" s="179"/>
      <c r="H55" s="179"/>
      <c r="I55" s="179"/>
      <c r="J55" s="179"/>
      <c r="K55" s="179"/>
      <c r="L55" s="179"/>
      <c r="M55" s="179"/>
    </row>
    <row r="56" spans="1:13" ht="11.25" customHeight="1">
      <c r="A56" s="179"/>
      <c r="B56" s="179"/>
      <c r="C56" s="179"/>
      <c r="D56" s="179"/>
      <c r="E56" s="179"/>
      <c r="F56" s="179"/>
      <c r="G56" s="179"/>
      <c r="H56" s="179"/>
      <c r="I56" s="179"/>
      <c r="J56" s="179"/>
      <c r="K56" s="179"/>
      <c r="L56" s="179"/>
      <c r="M56" s="179"/>
    </row>
    <row r="57" spans="1:13" ht="11.25" customHeight="1">
      <c r="A57" s="179"/>
      <c r="B57" s="179"/>
      <c r="C57" s="179"/>
      <c r="D57" s="179"/>
      <c r="E57" s="179"/>
      <c r="F57" s="179"/>
      <c r="G57" s="179"/>
      <c r="H57" s="179"/>
      <c r="I57" s="179"/>
      <c r="J57" s="179"/>
      <c r="K57" s="179"/>
      <c r="L57" s="179"/>
      <c r="M57" s="179"/>
    </row>
    <row r="58" spans="1:13" ht="11.25" customHeight="1">
      <c r="A58" s="179"/>
      <c r="B58" s="179"/>
      <c r="C58" s="179"/>
      <c r="D58" s="179"/>
      <c r="E58" s="179"/>
      <c r="F58" s="179"/>
      <c r="G58" s="179"/>
      <c r="H58" s="179"/>
      <c r="I58" s="179"/>
      <c r="J58" s="179"/>
      <c r="K58" s="179"/>
      <c r="L58" s="179"/>
      <c r="M58" s="179"/>
    </row>
    <row r="59" spans="1:13" ht="11.25" customHeight="1">
      <c r="A59" s="179"/>
      <c r="B59" s="179"/>
      <c r="C59" s="179"/>
      <c r="D59" s="179"/>
      <c r="E59" s="179"/>
      <c r="F59" s="179"/>
      <c r="G59" s="179"/>
      <c r="H59" s="179"/>
      <c r="I59" s="179"/>
      <c r="J59" s="179"/>
      <c r="K59" s="179"/>
      <c r="L59" s="179"/>
      <c r="M59" s="179"/>
    </row>
    <row r="60" spans="1:13" ht="11.25" customHeight="1">
      <c r="A60" s="179"/>
      <c r="B60" s="179"/>
      <c r="C60" s="179"/>
      <c r="D60" s="179"/>
      <c r="E60" s="179"/>
      <c r="F60" s="179"/>
      <c r="G60" s="179"/>
      <c r="H60" s="179"/>
      <c r="I60" s="179"/>
      <c r="J60" s="179"/>
      <c r="K60" s="179"/>
      <c r="L60" s="179"/>
      <c r="M60" s="179"/>
    </row>
    <row r="61" spans="1:13" ht="11.25" customHeight="1">
      <c r="A61" s="179"/>
      <c r="B61" s="179"/>
      <c r="C61" s="179"/>
      <c r="D61" s="179"/>
      <c r="E61" s="179"/>
      <c r="F61" s="179"/>
      <c r="G61" s="179"/>
      <c r="H61" s="179"/>
      <c r="I61" s="179"/>
      <c r="J61" s="179"/>
      <c r="K61" s="179"/>
      <c r="L61" s="179"/>
      <c r="M61" s="179"/>
    </row>
    <row r="62" spans="1:13" ht="11.25" customHeight="1">
      <c r="A62" s="179"/>
      <c r="B62" s="179"/>
      <c r="C62" s="179"/>
      <c r="D62" s="179"/>
      <c r="E62" s="179"/>
      <c r="F62" s="179"/>
      <c r="G62" s="179"/>
      <c r="H62" s="179"/>
      <c r="I62" s="179"/>
      <c r="J62" s="179"/>
      <c r="K62" s="179"/>
      <c r="L62" s="179"/>
      <c r="M62" s="179"/>
    </row>
    <row r="63" spans="1:13" ht="11.25" customHeight="1">
      <c r="A63" s="179"/>
      <c r="B63" s="179"/>
      <c r="C63" s="179"/>
      <c r="D63" s="179"/>
      <c r="E63" s="179"/>
      <c r="F63" s="179"/>
      <c r="G63" s="179"/>
      <c r="H63" s="179"/>
      <c r="I63" s="179"/>
      <c r="J63" s="179"/>
      <c r="K63" s="179"/>
      <c r="L63" s="179"/>
      <c r="M63" s="179"/>
    </row>
    <row r="64" spans="1:13" ht="11.25" customHeight="1">
      <c r="A64" s="179"/>
      <c r="B64" s="179"/>
      <c r="C64" s="179"/>
      <c r="D64" s="179"/>
      <c r="E64" s="179"/>
      <c r="F64" s="179"/>
      <c r="G64" s="179"/>
      <c r="H64" s="179"/>
      <c r="I64" s="179"/>
      <c r="J64" s="179"/>
      <c r="K64" s="179"/>
      <c r="L64" s="179"/>
      <c r="M64" s="179"/>
    </row>
    <row r="65" spans="1:13" ht="11.25" customHeight="1">
      <c r="A65" s="179"/>
      <c r="B65" s="179"/>
      <c r="C65" s="179"/>
      <c r="D65" s="179"/>
      <c r="E65" s="179"/>
      <c r="F65" s="179"/>
      <c r="G65" s="179"/>
      <c r="H65" s="179"/>
      <c r="I65" s="179"/>
      <c r="J65" s="179"/>
      <c r="K65" s="179"/>
      <c r="L65" s="179"/>
      <c r="M65" s="179"/>
    </row>
    <row r="66" spans="1:13" ht="11.25" customHeight="1">
      <c r="A66" s="179"/>
      <c r="B66" s="179"/>
      <c r="C66" s="179"/>
      <c r="D66" s="179"/>
      <c r="E66" s="179"/>
      <c r="F66" s="179"/>
      <c r="G66" s="179"/>
      <c r="H66" s="179"/>
      <c r="I66" s="179"/>
      <c r="J66" s="179"/>
      <c r="K66" s="179"/>
      <c r="L66" s="179"/>
      <c r="M66" s="179"/>
    </row>
    <row r="67" spans="1:13" ht="11.25" customHeight="1">
      <c r="A67" s="179"/>
      <c r="B67" s="179"/>
      <c r="C67" s="179"/>
      <c r="D67" s="179"/>
      <c r="E67" s="179"/>
      <c r="F67" s="179"/>
      <c r="G67" s="179"/>
      <c r="H67" s="179"/>
      <c r="I67" s="179"/>
      <c r="J67" s="179"/>
      <c r="K67" s="179"/>
      <c r="L67" s="179"/>
      <c r="M67" s="179"/>
    </row>
    <row r="68" spans="1:13" ht="11.25" customHeight="1">
      <c r="A68" s="179"/>
      <c r="B68" s="179"/>
      <c r="C68" s="179"/>
      <c r="D68" s="179"/>
      <c r="E68" s="179"/>
      <c r="F68" s="179"/>
      <c r="G68" s="179"/>
      <c r="H68" s="179"/>
      <c r="I68" s="179"/>
      <c r="J68" s="179"/>
      <c r="K68" s="179"/>
      <c r="L68" s="179"/>
      <c r="M68" s="179"/>
    </row>
    <row r="69" spans="1:13" ht="11.25" customHeight="1">
      <c r="A69" s="179"/>
      <c r="B69" s="179"/>
      <c r="C69" s="179"/>
      <c r="D69" s="179"/>
      <c r="E69" s="179"/>
      <c r="F69" s="179"/>
      <c r="G69" s="179"/>
      <c r="H69" s="179"/>
      <c r="I69" s="179"/>
      <c r="J69" s="179"/>
      <c r="K69" s="179"/>
      <c r="L69" s="179"/>
      <c r="M69" s="179"/>
    </row>
    <row r="70" spans="1:13" ht="11.25" customHeight="1">
      <c r="A70" s="179"/>
      <c r="B70" s="179"/>
      <c r="C70" s="179"/>
      <c r="D70" s="179"/>
      <c r="E70" s="179"/>
      <c r="F70" s="179"/>
      <c r="G70" s="179"/>
      <c r="H70" s="179"/>
      <c r="I70" s="179"/>
      <c r="J70" s="179"/>
      <c r="K70" s="179"/>
      <c r="L70" s="179"/>
      <c r="M70" s="179"/>
    </row>
    <row r="71" spans="1:13" ht="11.25" customHeight="1">
      <c r="A71" s="179"/>
      <c r="B71" s="179"/>
      <c r="C71" s="179"/>
      <c r="D71" s="179"/>
      <c r="E71" s="179"/>
      <c r="F71" s="179"/>
      <c r="G71" s="179"/>
      <c r="H71" s="179"/>
      <c r="I71" s="179"/>
      <c r="J71" s="179"/>
      <c r="K71" s="179"/>
      <c r="L71" s="179"/>
      <c r="M71" s="179"/>
    </row>
    <row r="72" spans="1:13" ht="11.25" customHeight="1">
      <c r="A72" s="180"/>
      <c r="B72" s="180"/>
      <c r="C72" s="180"/>
      <c r="D72" s="180"/>
      <c r="E72" s="180"/>
      <c r="F72" s="180"/>
      <c r="G72" s="180"/>
      <c r="H72" s="180"/>
      <c r="I72" s="180"/>
      <c r="J72" s="180"/>
      <c r="K72" s="180"/>
      <c r="L72" s="180"/>
      <c r="M72" s="180"/>
    </row>
  </sheetData>
  <mergeCells count="3">
    <mergeCell ref="A11:M40"/>
    <mergeCell ref="A41:M71"/>
    <mergeCell ref="A72:M72"/>
  </mergeCells>
  <pageMargins left="0.19685039370078741" right="0.19685039370078741" top="0.59055118110236227" bottom="0.59055118110236227" header="0.31496062992125984" footer="0.31496062992125984"/>
  <pageSetup paperSize="9" orientation="portrait" r:id="rId1"/>
  <headerFooter>
    <oddHeader>&amp;C&amp;G</oddHeader>
    <oddFooter>&amp;C&amp;G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8"/>
  <sheetViews>
    <sheetView showGridLines="0" workbookViewId="0">
      <selection activeCell="K7" sqref="K7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pans="1:74" ht="36.950000000000003" customHeight="1">
      <c r="AR2" s="181"/>
      <c r="AS2" s="181"/>
      <c r="AT2" s="181"/>
      <c r="AU2" s="181"/>
      <c r="AV2" s="181"/>
      <c r="AW2" s="181"/>
      <c r="AX2" s="181"/>
      <c r="AY2" s="181"/>
      <c r="AZ2" s="181"/>
      <c r="BA2" s="181"/>
      <c r="BB2" s="181"/>
      <c r="BC2" s="181"/>
      <c r="BD2" s="181"/>
      <c r="BE2" s="181"/>
      <c r="BS2" s="15" t="s">
        <v>6</v>
      </c>
      <c r="BT2" s="15" t="s">
        <v>7</v>
      </c>
    </row>
    <row r="3" spans="1:74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pans="1:74" ht="24.95" customHeight="1">
      <c r="B4" s="18"/>
      <c r="D4" s="19" t="s">
        <v>9</v>
      </c>
      <c r="AR4" s="18"/>
      <c r="AS4" s="20" t="s">
        <v>10</v>
      </c>
      <c r="BE4" s="21" t="s">
        <v>11</v>
      </c>
      <c r="BS4" s="15" t="s">
        <v>12</v>
      </c>
    </row>
    <row r="5" spans="1:74" ht="12" customHeight="1">
      <c r="B5" s="18"/>
      <c r="D5" s="22" t="s">
        <v>13</v>
      </c>
      <c r="K5" s="211" t="s">
        <v>14</v>
      </c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181"/>
      <c r="Y5" s="181"/>
      <c r="Z5" s="181"/>
      <c r="AA5" s="181"/>
      <c r="AB5" s="181"/>
      <c r="AC5" s="181"/>
      <c r="AD5" s="181"/>
      <c r="AE5" s="181"/>
      <c r="AF5" s="181"/>
      <c r="AG5" s="181"/>
      <c r="AH5" s="181"/>
      <c r="AI5" s="181"/>
      <c r="AJ5" s="181"/>
      <c r="AR5" s="18"/>
      <c r="BE5" s="208" t="s">
        <v>15</v>
      </c>
      <c r="BS5" s="15" t="s">
        <v>6</v>
      </c>
    </row>
    <row r="6" spans="1:74" ht="36.950000000000003" customHeight="1">
      <c r="B6" s="18"/>
      <c r="D6" s="24" t="s">
        <v>16</v>
      </c>
      <c r="K6" s="212" t="s">
        <v>523</v>
      </c>
      <c r="L6" s="181"/>
      <c r="M6" s="181"/>
      <c r="N6" s="181"/>
      <c r="O6" s="181"/>
      <c r="P6" s="181"/>
      <c r="Q6" s="181"/>
      <c r="R6" s="181"/>
      <c r="S6" s="181"/>
      <c r="T6" s="181"/>
      <c r="U6" s="181"/>
      <c r="V6" s="181"/>
      <c r="W6" s="181"/>
      <c r="X6" s="181"/>
      <c r="Y6" s="181"/>
      <c r="Z6" s="181"/>
      <c r="AA6" s="181"/>
      <c r="AB6" s="181"/>
      <c r="AC6" s="181"/>
      <c r="AD6" s="181"/>
      <c r="AE6" s="181"/>
      <c r="AF6" s="181"/>
      <c r="AG6" s="181"/>
      <c r="AH6" s="181"/>
      <c r="AI6" s="181"/>
      <c r="AJ6" s="181"/>
      <c r="AR6" s="18"/>
      <c r="BE6" s="209"/>
      <c r="BS6" s="15" t="s">
        <v>6</v>
      </c>
    </row>
    <row r="7" spans="1:74" ht="12" customHeight="1">
      <c r="B7" s="18"/>
      <c r="D7" s="25" t="s">
        <v>17</v>
      </c>
      <c r="K7" s="23" t="s">
        <v>1</v>
      </c>
      <c r="AK7" s="25" t="s">
        <v>18</v>
      </c>
      <c r="AN7" s="23" t="s">
        <v>1</v>
      </c>
      <c r="AR7" s="18"/>
      <c r="BE7" s="209"/>
      <c r="BS7" s="15" t="s">
        <v>6</v>
      </c>
    </row>
    <row r="8" spans="1:74" ht="12" customHeight="1">
      <c r="B8" s="18"/>
      <c r="D8" s="25" t="s">
        <v>19</v>
      </c>
      <c r="K8" s="23" t="s">
        <v>20</v>
      </c>
      <c r="AK8" s="25" t="s">
        <v>21</v>
      </c>
      <c r="AN8" s="26" t="s">
        <v>22</v>
      </c>
      <c r="AR8" s="18"/>
      <c r="BE8" s="209"/>
      <c r="BS8" s="15" t="s">
        <v>6</v>
      </c>
    </row>
    <row r="9" spans="1:74" ht="14.45" customHeight="1">
      <c r="B9" s="18"/>
      <c r="AR9" s="18"/>
      <c r="BE9" s="209"/>
      <c r="BS9" s="15" t="s">
        <v>6</v>
      </c>
    </row>
    <row r="10" spans="1:74" ht="12" customHeight="1">
      <c r="B10" s="18"/>
      <c r="D10" s="25" t="s">
        <v>23</v>
      </c>
      <c r="AK10" s="25" t="s">
        <v>24</v>
      </c>
      <c r="AN10" s="23" t="s">
        <v>25</v>
      </c>
      <c r="AR10" s="18"/>
      <c r="BE10" s="209"/>
      <c r="BS10" s="15" t="s">
        <v>6</v>
      </c>
    </row>
    <row r="11" spans="1:74" ht="18.399999999999999" customHeight="1">
      <c r="B11" s="18"/>
      <c r="E11" s="23" t="s">
        <v>26</v>
      </c>
      <c r="AK11" s="25" t="s">
        <v>27</v>
      </c>
      <c r="AN11" s="23" t="s">
        <v>28</v>
      </c>
      <c r="AR11" s="18"/>
      <c r="BE11" s="209"/>
      <c r="BS11" s="15" t="s">
        <v>6</v>
      </c>
    </row>
    <row r="12" spans="1:74" ht="6.95" customHeight="1">
      <c r="B12" s="18"/>
      <c r="AR12" s="18"/>
      <c r="BE12" s="209"/>
      <c r="BS12" s="15" t="s">
        <v>6</v>
      </c>
    </row>
    <row r="13" spans="1:74" ht="12" customHeight="1">
      <c r="B13" s="18"/>
      <c r="D13" s="25" t="s">
        <v>29</v>
      </c>
      <c r="AK13" s="25" t="s">
        <v>24</v>
      </c>
      <c r="AN13" s="27" t="s">
        <v>30</v>
      </c>
      <c r="AR13" s="18"/>
      <c r="BE13" s="209"/>
      <c r="BS13" s="15" t="s">
        <v>6</v>
      </c>
    </row>
    <row r="14" spans="1:74" ht="12.75">
      <c r="B14" s="18"/>
      <c r="E14" s="213" t="s">
        <v>30</v>
      </c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214"/>
      <c r="R14" s="214"/>
      <c r="S14" s="214"/>
      <c r="T14" s="214"/>
      <c r="U14" s="214"/>
      <c r="V14" s="214"/>
      <c r="W14" s="214"/>
      <c r="X14" s="214"/>
      <c r="Y14" s="214"/>
      <c r="Z14" s="214"/>
      <c r="AA14" s="214"/>
      <c r="AB14" s="214"/>
      <c r="AC14" s="214"/>
      <c r="AD14" s="214"/>
      <c r="AE14" s="214"/>
      <c r="AF14" s="214"/>
      <c r="AG14" s="214"/>
      <c r="AH14" s="214"/>
      <c r="AI14" s="214"/>
      <c r="AJ14" s="214"/>
      <c r="AK14" s="25" t="s">
        <v>27</v>
      </c>
      <c r="AN14" s="27" t="s">
        <v>30</v>
      </c>
      <c r="AR14" s="18"/>
      <c r="BE14" s="209"/>
      <c r="BS14" s="15" t="s">
        <v>6</v>
      </c>
    </row>
    <row r="15" spans="1:74" ht="6.95" customHeight="1">
      <c r="B15" s="18"/>
      <c r="AR15" s="18"/>
      <c r="BE15" s="209"/>
      <c r="BS15" s="15" t="s">
        <v>4</v>
      </c>
    </row>
    <row r="16" spans="1:74" ht="12" customHeight="1">
      <c r="B16" s="18"/>
      <c r="D16" s="25" t="s">
        <v>31</v>
      </c>
      <c r="AK16" s="25" t="s">
        <v>24</v>
      </c>
      <c r="AN16" s="23" t="s">
        <v>32</v>
      </c>
      <c r="AR16" s="18"/>
      <c r="BE16" s="209"/>
      <c r="BS16" s="15" t="s">
        <v>4</v>
      </c>
    </row>
    <row r="17" spans="2:71" ht="18.399999999999999" customHeight="1">
      <c r="B17" s="18"/>
      <c r="E17" s="23" t="s">
        <v>33</v>
      </c>
      <c r="AK17" s="25" t="s">
        <v>27</v>
      </c>
      <c r="AN17" s="23" t="s">
        <v>1</v>
      </c>
      <c r="AR17" s="18"/>
      <c r="BE17" s="209"/>
      <c r="BS17" s="15" t="s">
        <v>34</v>
      </c>
    </row>
    <row r="18" spans="2:71" ht="6.95" customHeight="1">
      <c r="B18" s="18"/>
      <c r="AR18" s="18"/>
      <c r="BE18" s="209"/>
      <c r="BS18" s="15" t="s">
        <v>6</v>
      </c>
    </row>
    <row r="19" spans="2:71" ht="12" customHeight="1">
      <c r="B19" s="18"/>
      <c r="D19" s="25" t="s">
        <v>35</v>
      </c>
      <c r="AK19" s="25" t="s">
        <v>24</v>
      </c>
      <c r="AN19" s="23" t="s">
        <v>32</v>
      </c>
      <c r="AR19" s="18"/>
      <c r="BE19" s="209"/>
      <c r="BS19" s="15" t="s">
        <v>6</v>
      </c>
    </row>
    <row r="20" spans="2:71" ht="18.399999999999999" customHeight="1">
      <c r="B20" s="18"/>
      <c r="E20" s="23" t="s">
        <v>33</v>
      </c>
      <c r="AK20" s="25" t="s">
        <v>27</v>
      </c>
      <c r="AN20" s="23" t="s">
        <v>1</v>
      </c>
      <c r="AR20" s="18"/>
      <c r="BE20" s="209"/>
      <c r="BS20" s="15" t="s">
        <v>34</v>
      </c>
    </row>
    <row r="21" spans="2:71" ht="6.95" customHeight="1">
      <c r="B21" s="18"/>
      <c r="AR21" s="18"/>
      <c r="BE21" s="209"/>
    </row>
    <row r="22" spans="2:71" ht="12" customHeight="1">
      <c r="B22" s="18"/>
      <c r="D22" s="25" t="s">
        <v>36</v>
      </c>
      <c r="AR22" s="18"/>
      <c r="BE22" s="209"/>
    </row>
    <row r="23" spans="2:71" ht="16.5" customHeight="1">
      <c r="B23" s="18"/>
      <c r="E23" s="215" t="s">
        <v>1</v>
      </c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215"/>
      <c r="R23" s="215"/>
      <c r="S23" s="215"/>
      <c r="T23" s="215"/>
      <c r="U23" s="215"/>
      <c r="V23" s="215"/>
      <c r="W23" s="215"/>
      <c r="X23" s="215"/>
      <c r="Y23" s="215"/>
      <c r="Z23" s="215"/>
      <c r="AA23" s="215"/>
      <c r="AB23" s="215"/>
      <c r="AC23" s="215"/>
      <c r="AD23" s="215"/>
      <c r="AE23" s="215"/>
      <c r="AF23" s="215"/>
      <c r="AG23" s="215"/>
      <c r="AH23" s="215"/>
      <c r="AI23" s="215"/>
      <c r="AJ23" s="215"/>
      <c r="AK23" s="215"/>
      <c r="AL23" s="215"/>
      <c r="AM23" s="215"/>
      <c r="AN23" s="215"/>
      <c r="AR23" s="18"/>
      <c r="BE23" s="209"/>
    </row>
    <row r="24" spans="2:71" ht="6.95" customHeight="1">
      <c r="B24" s="18"/>
      <c r="AR24" s="18"/>
      <c r="BE24" s="209"/>
    </row>
    <row r="25" spans="2:71" ht="6.95" customHeight="1">
      <c r="B25" s="1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18"/>
      <c r="BE25" s="209"/>
    </row>
    <row r="26" spans="2:71" s="1" customFormat="1" ht="25.9" customHeight="1">
      <c r="B26" s="30"/>
      <c r="D26" s="31" t="s">
        <v>37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16">
        <f>ROUND(AG94,2)</f>
        <v>0</v>
      </c>
      <c r="AL26" s="217"/>
      <c r="AM26" s="217"/>
      <c r="AN26" s="217"/>
      <c r="AO26" s="217"/>
      <c r="AR26" s="30"/>
      <c r="BE26" s="209"/>
    </row>
    <row r="27" spans="2:71" s="1" customFormat="1" ht="6.95" customHeight="1">
      <c r="B27" s="30"/>
      <c r="AR27" s="30"/>
      <c r="BE27" s="209"/>
    </row>
    <row r="28" spans="2:71" s="1" customFormat="1" ht="12.75">
      <c r="B28" s="30"/>
      <c r="L28" s="218" t="s">
        <v>38</v>
      </c>
      <c r="M28" s="218"/>
      <c r="N28" s="218"/>
      <c r="O28" s="218"/>
      <c r="P28" s="218"/>
      <c r="W28" s="218" t="s">
        <v>39</v>
      </c>
      <c r="X28" s="218"/>
      <c r="Y28" s="218"/>
      <c r="Z28" s="218"/>
      <c r="AA28" s="218"/>
      <c r="AB28" s="218"/>
      <c r="AC28" s="218"/>
      <c r="AD28" s="218"/>
      <c r="AE28" s="218"/>
      <c r="AK28" s="218" t="s">
        <v>40</v>
      </c>
      <c r="AL28" s="218"/>
      <c r="AM28" s="218"/>
      <c r="AN28" s="218"/>
      <c r="AO28" s="218"/>
      <c r="AR28" s="30"/>
      <c r="BE28" s="209"/>
    </row>
    <row r="29" spans="2:71" s="2" customFormat="1" ht="14.45" customHeight="1">
      <c r="B29" s="34"/>
      <c r="D29" s="25" t="s">
        <v>41</v>
      </c>
      <c r="F29" s="25" t="s">
        <v>42</v>
      </c>
      <c r="L29" s="203">
        <v>0.21</v>
      </c>
      <c r="M29" s="202"/>
      <c r="N29" s="202"/>
      <c r="O29" s="202"/>
      <c r="P29" s="202"/>
      <c r="W29" s="201">
        <f>ROUND(AZ94, 2)</f>
        <v>0</v>
      </c>
      <c r="X29" s="202"/>
      <c r="Y29" s="202"/>
      <c r="Z29" s="202"/>
      <c r="AA29" s="202"/>
      <c r="AB29" s="202"/>
      <c r="AC29" s="202"/>
      <c r="AD29" s="202"/>
      <c r="AE29" s="202"/>
      <c r="AK29" s="201">
        <f>ROUND(AV94, 2)</f>
        <v>0</v>
      </c>
      <c r="AL29" s="202"/>
      <c r="AM29" s="202"/>
      <c r="AN29" s="202"/>
      <c r="AO29" s="202"/>
      <c r="AR29" s="34"/>
      <c r="BE29" s="210"/>
    </row>
    <row r="30" spans="2:71" s="2" customFormat="1" ht="14.45" customHeight="1">
      <c r="B30" s="34"/>
      <c r="F30" s="25" t="s">
        <v>43</v>
      </c>
      <c r="L30" s="203">
        <v>0.12</v>
      </c>
      <c r="M30" s="202"/>
      <c r="N30" s="202"/>
      <c r="O30" s="202"/>
      <c r="P30" s="202"/>
      <c r="W30" s="201">
        <f>ROUND(BA94, 2)</f>
        <v>0</v>
      </c>
      <c r="X30" s="202"/>
      <c r="Y30" s="202"/>
      <c r="Z30" s="202"/>
      <c r="AA30" s="202"/>
      <c r="AB30" s="202"/>
      <c r="AC30" s="202"/>
      <c r="AD30" s="202"/>
      <c r="AE30" s="202"/>
      <c r="AK30" s="201">
        <f>ROUND(AW94, 2)</f>
        <v>0</v>
      </c>
      <c r="AL30" s="202"/>
      <c r="AM30" s="202"/>
      <c r="AN30" s="202"/>
      <c r="AO30" s="202"/>
      <c r="AR30" s="34"/>
      <c r="BE30" s="210"/>
    </row>
    <row r="31" spans="2:71" s="2" customFormat="1" ht="14.45" hidden="1" customHeight="1">
      <c r="B31" s="34"/>
      <c r="F31" s="25" t="s">
        <v>44</v>
      </c>
      <c r="L31" s="203">
        <v>0.21</v>
      </c>
      <c r="M31" s="202"/>
      <c r="N31" s="202"/>
      <c r="O31" s="202"/>
      <c r="P31" s="202"/>
      <c r="W31" s="201">
        <f>ROUND(BB94, 2)</f>
        <v>0</v>
      </c>
      <c r="X31" s="202"/>
      <c r="Y31" s="202"/>
      <c r="Z31" s="202"/>
      <c r="AA31" s="202"/>
      <c r="AB31" s="202"/>
      <c r="AC31" s="202"/>
      <c r="AD31" s="202"/>
      <c r="AE31" s="202"/>
      <c r="AK31" s="201">
        <v>0</v>
      </c>
      <c r="AL31" s="202"/>
      <c r="AM31" s="202"/>
      <c r="AN31" s="202"/>
      <c r="AO31" s="202"/>
      <c r="AR31" s="34"/>
      <c r="BE31" s="210"/>
    </row>
    <row r="32" spans="2:71" s="2" customFormat="1" ht="14.45" hidden="1" customHeight="1">
      <c r="B32" s="34"/>
      <c r="F32" s="25" t="s">
        <v>45</v>
      </c>
      <c r="L32" s="203">
        <v>0.12</v>
      </c>
      <c r="M32" s="202"/>
      <c r="N32" s="202"/>
      <c r="O32" s="202"/>
      <c r="P32" s="202"/>
      <c r="W32" s="201">
        <f>ROUND(BC94, 2)</f>
        <v>0</v>
      </c>
      <c r="X32" s="202"/>
      <c r="Y32" s="202"/>
      <c r="Z32" s="202"/>
      <c r="AA32" s="202"/>
      <c r="AB32" s="202"/>
      <c r="AC32" s="202"/>
      <c r="AD32" s="202"/>
      <c r="AE32" s="202"/>
      <c r="AK32" s="201">
        <v>0</v>
      </c>
      <c r="AL32" s="202"/>
      <c r="AM32" s="202"/>
      <c r="AN32" s="202"/>
      <c r="AO32" s="202"/>
      <c r="AR32" s="34"/>
      <c r="BE32" s="210"/>
    </row>
    <row r="33" spans="2:57" s="2" customFormat="1" ht="14.45" hidden="1" customHeight="1">
      <c r="B33" s="34"/>
      <c r="F33" s="25" t="s">
        <v>46</v>
      </c>
      <c r="L33" s="203">
        <v>0</v>
      </c>
      <c r="M33" s="202"/>
      <c r="N33" s="202"/>
      <c r="O33" s="202"/>
      <c r="P33" s="202"/>
      <c r="W33" s="201">
        <f>ROUND(BD94, 2)</f>
        <v>0</v>
      </c>
      <c r="X33" s="202"/>
      <c r="Y33" s="202"/>
      <c r="Z33" s="202"/>
      <c r="AA33" s="202"/>
      <c r="AB33" s="202"/>
      <c r="AC33" s="202"/>
      <c r="AD33" s="202"/>
      <c r="AE33" s="202"/>
      <c r="AK33" s="201">
        <v>0</v>
      </c>
      <c r="AL33" s="202"/>
      <c r="AM33" s="202"/>
      <c r="AN33" s="202"/>
      <c r="AO33" s="202"/>
      <c r="AR33" s="34"/>
      <c r="BE33" s="210"/>
    </row>
    <row r="34" spans="2:57" s="1" customFormat="1" ht="6.95" customHeight="1">
      <c r="B34" s="30"/>
      <c r="AR34" s="30"/>
      <c r="BE34" s="209"/>
    </row>
    <row r="35" spans="2:57" s="1" customFormat="1" ht="25.9" customHeight="1">
      <c r="B35" s="30"/>
      <c r="C35" s="35"/>
      <c r="D35" s="36" t="s">
        <v>47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48</v>
      </c>
      <c r="U35" s="37"/>
      <c r="V35" s="37"/>
      <c r="W35" s="37"/>
      <c r="X35" s="204" t="s">
        <v>49</v>
      </c>
      <c r="Y35" s="205"/>
      <c r="Z35" s="205"/>
      <c r="AA35" s="205"/>
      <c r="AB35" s="205"/>
      <c r="AC35" s="37"/>
      <c r="AD35" s="37"/>
      <c r="AE35" s="37"/>
      <c r="AF35" s="37"/>
      <c r="AG35" s="37"/>
      <c r="AH35" s="37"/>
      <c r="AI35" s="37"/>
      <c r="AJ35" s="37"/>
      <c r="AK35" s="206">
        <f>SUM(AK26:AK33)</f>
        <v>0</v>
      </c>
      <c r="AL35" s="205"/>
      <c r="AM35" s="205"/>
      <c r="AN35" s="205"/>
      <c r="AO35" s="207"/>
      <c r="AP35" s="35"/>
      <c r="AQ35" s="35"/>
      <c r="AR35" s="30"/>
    </row>
    <row r="36" spans="2:57" s="1" customFormat="1" ht="6.95" customHeight="1">
      <c r="B36" s="30"/>
      <c r="AR36" s="30"/>
    </row>
    <row r="37" spans="2:57" s="1" customFormat="1" ht="14.45" customHeight="1">
      <c r="B37" s="30"/>
      <c r="AR37" s="30"/>
    </row>
    <row r="38" spans="2:57" ht="14.45" customHeight="1">
      <c r="B38" s="18"/>
      <c r="AR38" s="18"/>
    </row>
    <row r="39" spans="2:57" ht="14.45" customHeight="1">
      <c r="B39" s="18"/>
      <c r="AR39" s="18"/>
    </row>
    <row r="40" spans="2:57" ht="14.45" customHeight="1">
      <c r="B40" s="18"/>
      <c r="AR40" s="18"/>
    </row>
    <row r="41" spans="2:57" ht="14.45" customHeight="1">
      <c r="B41" s="18"/>
      <c r="AR41" s="18"/>
    </row>
    <row r="42" spans="2:57" ht="14.45" customHeight="1">
      <c r="B42" s="18"/>
      <c r="AR42" s="18"/>
    </row>
    <row r="43" spans="2:57" ht="14.45" customHeight="1">
      <c r="B43" s="18"/>
      <c r="AR43" s="18"/>
    </row>
    <row r="44" spans="2:57" ht="14.45" customHeight="1">
      <c r="B44" s="18"/>
      <c r="AR44" s="18"/>
    </row>
    <row r="45" spans="2:57" ht="14.45" customHeight="1">
      <c r="B45" s="18"/>
      <c r="AR45" s="18"/>
    </row>
    <row r="46" spans="2:57" ht="14.45" customHeight="1">
      <c r="B46" s="18"/>
      <c r="AR46" s="18"/>
    </row>
    <row r="47" spans="2:57" ht="14.45" customHeight="1">
      <c r="B47" s="18"/>
      <c r="AR47" s="18"/>
    </row>
    <row r="48" spans="2:57" ht="14.45" customHeight="1">
      <c r="B48" s="18"/>
      <c r="AR48" s="18"/>
    </row>
    <row r="49" spans="2:44" s="1" customFormat="1" ht="14.45" customHeight="1">
      <c r="B49" s="30"/>
      <c r="D49" s="39" t="s">
        <v>50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39" t="s">
        <v>51</v>
      </c>
      <c r="AI49" s="40"/>
      <c r="AJ49" s="40"/>
      <c r="AK49" s="40"/>
      <c r="AL49" s="40"/>
      <c r="AM49" s="40"/>
      <c r="AN49" s="40"/>
      <c r="AO49" s="40"/>
      <c r="AR49" s="30"/>
    </row>
    <row r="50" spans="2:44">
      <c r="B50" s="18"/>
      <c r="AR50" s="18"/>
    </row>
    <row r="51" spans="2:44">
      <c r="B51" s="18"/>
      <c r="AR51" s="18"/>
    </row>
    <row r="52" spans="2:44">
      <c r="B52" s="18"/>
      <c r="AR52" s="18"/>
    </row>
    <row r="53" spans="2:44">
      <c r="B53" s="18"/>
      <c r="AR53" s="18"/>
    </row>
    <row r="54" spans="2:44">
      <c r="B54" s="18"/>
      <c r="AR54" s="18"/>
    </row>
    <row r="55" spans="2:44">
      <c r="B55" s="18"/>
      <c r="AR55" s="18"/>
    </row>
    <row r="56" spans="2:44">
      <c r="B56" s="18"/>
      <c r="AR56" s="18"/>
    </row>
    <row r="57" spans="2:44">
      <c r="B57" s="18"/>
      <c r="AR57" s="18"/>
    </row>
    <row r="58" spans="2:44">
      <c r="B58" s="18"/>
      <c r="AR58" s="18"/>
    </row>
    <row r="59" spans="2:44">
      <c r="B59" s="18"/>
      <c r="AR59" s="18"/>
    </row>
    <row r="60" spans="2:44" s="1" customFormat="1" ht="12.75">
      <c r="B60" s="30"/>
      <c r="D60" s="41" t="s">
        <v>52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1" t="s">
        <v>53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1" t="s">
        <v>52</v>
      </c>
      <c r="AI60" s="32"/>
      <c r="AJ60" s="32"/>
      <c r="AK60" s="32"/>
      <c r="AL60" s="32"/>
      <c r="AM60" s="41" t="s">
        <v>53</v>
      </c>
      <c r="AN60" s="32"/>
      <c r="AO60" s="32"/>
      <c r="AR60" s="30"/>
    </row>
    <row r="61" spans="2:44">
      <c r="B61" s="18"/>
      <c r="AR61" s="18"/>
    </row>
    <row r="62" spans="2:44">
      <c r="B62" s="18"/>
      <c r="AR62" s="18"/>
    </row>
    <row r="63" spans="2:44">
      <c r="B63" s="18"/>
      <c r="AR63" s="18"/>
    </row>
    <row r="64" spans="2:44" s="1" customFormat="1" ht="12.75">
      <c r="B64" s="30"/>
      <c r="D64" s="39" t="s">
        <v>54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9" t="s">
        <v>55</v>
      </c>
      <c r="AI64" s="40"/>
      <c r="AJ64" s="40"/>
      <c r="AK64" s="40"/>
      <c r="AL64" s="40"/>
      <c r="AM64" s="40"/>
      <c r="AN64" s="40"/>
      <c r="AO64" s="40"/>
      <c r="AR64" s="30"/>
    </row>
    <row r="65" spans="2:44">
      <c r="B65" s="18"/>
      <c r="AR65" s="18"/>
    </row>
    <row r="66" spans="2:44">
      <c r="B66" s="18"/>
      <c r="AR66" s="18"/>
    </row>
    <row r="67" spans="2:44">
      <c r="B67" s="18"/>
      <c r="AR67" s="18"/>
    </row>
    <row r="68" spans="2:44">
      <c r="B68" s="18"/>
      <c r="AR68" s="18"/>
    </row>
    <row r="69" spans="2:44">
      <c r="B69" s="18"/>
      <c r="AR69" s="18"/>
    </row>
    <row r="70" spans="2:44">
      <c r="B70" s="18"/>
      <c r="AR70" s="18"/>
    </row>
    <row r="71" spans="2:44">
      <c r="B71" s="18"/>
      <c r="AR71" s="18"/>
    </row>
    <row r="72" spans="2:44">
      <c r="B72" s="18"/>
      <c r="AR72" s="18"/>
    </row>
    <row r="73" spans="2:44">
      <c r="B73" s="18"/>
      <c r="AR73" s="18"/>
    </row>
    <row r="74" spans="2:44">
      <c r="B74" s="18"/>
      <c r="AR74" s="18"/>
    </row>
    <row r="75" spans="2:44" s="1" customFormat="1" ht="12.75">
      <c r="B75" s="30"/>
      <c r="D75" s="41" t="s">
        <v>52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1" t="s">
        <v>53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1" t="s">
        <v>52</v>
      </c>
      <c r="AI75" s="32"/>
      <c r="AJ75" s="32"/>
      <c r="AK75" s="32"/>
      <c r="AL75" s="32"/>
      <c r="AM75" s="41" t="s">
        <v>53</v>
      </c>
      <c r="AN75" s="32"/>
      <c r="AO75" s="32"/>
      <c r="AR75" s="30"/>
    </row>
    <row r="76" spans="2:44" s="1" customFormat="1">
      <c r="B76" s="30"/>
      <c r="AR76" s="30"/>
    </row>
    <row r="77" spans="2:44" s="1" customFormat="1" ht="6.9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30"/>
    </row>
    <row r="81" spans="1:91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30"/>
    </row>
    <row r="82" spans="1:91" s="1" customFormat="1" ht="24.95" customHeight="1">
      <c r="B82" s="30"/>
      <c r="C82" s="19" t="s">
        <v>56</v>
      </c>
      <c r="AR82" s="30"/>
    </row>
    <row r="83" spans="1:91" s="1" customFormat="1" ht="6.95" customHeight="1">
      <c r="B83" s="30"/>
      <c r="AR83" s="30"/>
    </row>
    <row r="84" spans="1:91" s="3" customFormat="1" ht="12" customHeight="1">
      <c r="B84" s="46"/>
      <c r="C84" s="25" t="s">
        <v>13</v>
      </c>
      <c r="L84" s="3" t="str">
        <f>K5</f>
        <v>P022024</v>
      </c>
      <c r="AR84" s="46"/>
    </row>
    <row r="85" spans="1:91" s="4" customFormat="1" ht="36.950000000000003" customHeight="1">
      <c r="B85" s="47"/>
      <c r="C85" s="48" t="s">
        <v>16</v>
      </c>
      <c r="L85" s="192" t="str">
        <f>K6</f>
        <v>Obnova povrchu a zatrubnění v ul. Školní, Loučky</v>
      </c>
      <c r="M85" s="193"/>
      <c r="N85" s="193"/>
      <c r="O85" s="193"/>
      <c r="P85" s="193"/>
      <c r="Q85" s="193"/>
      <c r="R85" s="193"/>
      <c r="S85" s="193"/>
      <c r="T85" s="193"/>
      <c r="U85" s="193"/>
      <c r="V85" s="193"/>
      <c r="W85" s="193"/>
      <c r="X85" s="193"/>
      <c r="Y85" s="193"/>
      <c r="Z85" s="193"/>
      <c r="AA85" s="193"/>
      <c r="AB85" s="193"/>
      <c r="AC85" s="193"/>
      <c r="AD85" s="193"/>
      <c r="AE85" s="193"/>
      <c r="AF85" s="193"/>
      <c r="AG85" s="193"/>
      <c r="AH85" s="193"/>
      <c r="AI85" s="193"/>
      <c r="AJ85" s="193"/>
      <c r="AR85" s="47"/>
    </row>
    <row r="86" spans="1:91" s="1" customFormat="1" ht="6.95" customHeight="1">
      <c r="B86" s="30"/>
      <c r="AR86" s="30"/>
    </row>
    <row r="87" spans="1:91" s="1" customFormat="1" ht="12" customHeight="1">
      <c r="B87" s="30"/>
      <c r="C87" s="25" t="s">
        <v>19</v>
      </c>
      <c r="L87" s="49" t="str">
        <f>IF(K8="","",K8)</f>
        <v>Loučky, Nové Sedlo</v>
      </c>
      <c r="AI87" s="25" t="s">
        <v>21</v>
      </c>
      <c r="AM87" s="194" t="str">
        <f>IF(AN8= "","",AN8)</f>
        <v>15. 4. 2024</v>
      </c>
      <c r="AN87" s="194"/>
      <c r="AR87" s="30"/>
    </row>
    <row r="88" spans="1:91" s="1" customFormat="1" ht="6.95" customHeight="1">
      <c r="B88" s="30"/>
      <c r="AR88" s="30"/>
    </row>
    <row r="89" spans="1:91" s="1" customFormat="1" ht="15.2" customHeight="1">
      <c r="B89" s="30"/>
      <c r="C89" s="25" t="s">
        <v>23</v>
      </c>
      <c r="L89" s="3" t="str">
        <f>IF(E11= "","",E11)</f>
        <v>Město Nové Sedlo</v>
      </c>
      <c r="AI89" s="25" t="s">
        <v>31</v>
      </c>
      <c r="AM89" s="195" t="str">
        <f>IF(E17="","",E17)</f>
        <v>Bc. Jakub Cingroš</v>
      </c>
      <c r="AN89" s="196"/>
      <c r="AO89" s="196"/>
      <c r="AP89" s="196"/>
      <c r="AR89" s="30"/>
      <c r="AS89" s="197" t="s">
        <v>57</v>
      </c>
      <c r="AT89" s="198"/>
      <c r="AU89" s="51"/>
      <c r="AV89" s="51"/>
      <c r="AW89" s="51"/>
      <c r="AX89" s="51"/>
      <c r="AY89" s="51"/>
      <c r="AZ89" s="51"/>
      <c r="BA89" s="51"/>
      <c r="BB89" s="51"/>
      <c r="BC89" s="51"/>
      <c r="BD89" s="52"/>
    </row>
    <row r="90" spans="1:91" s="1" customFormat="1" ht="15.2" customHeight="1">
      <c r="B90" s="30"/>
      <c r="C90" s="25" t="s">
        <v>29</v>
      </c>
      <c r="L90" s="3" t="str">
        <f>IF(E14= "Vyplň údaj","",E14)</f>
        <v/>
      </c>
      <c r="AI90" s="25" t="s">
        <v>35</v>
      </c>
      <c r="AM90" s="195" t="str">
        <f>IF(E20="","",E20)</f>
        <v>Bc. Jakub Cingroš</v>
      </c>
      <c r="AN90" s="196"/>
      <c r="AO90" s="196"/>
      <c r="AP90" s="196"/>
      <c r="AR90" s="30"/>
      <c r="AS90" s="199"/>
      <c r="AT90" s="200"/>
      <c r="BD90" s="54"/>
    </row>
    <row r="91" spans="1:91" s="1" customFormat="1" ht="10.9" customHeight="1">
      <c r="B91" s="30"/>
      <c r="AR91" s="30"/>
      <c r="AS91" s="199"/>
      <c r="AT91" s="200"/>
      <c r="BD91" s="54"/>
    </row>
    <row r="92" spans="1:91" s="1" customFormat="1" ht="29.25" customHeight="1">
      <c r="B92" s="30"/>
      <c r="C92" s="187" t="s">
        <v>58</v>
      </c>
      <c r="D92" s="188"/>
      <c r="E92" s="188"/>
      <c r="F92" s="188"/>
      <c r="G92" s="188"/>
      <c r="H92" s="55"/>
      <c r="I92" s="189" t="s">
        <v>59</v>
      </c>
      <c r="J92" s="188"/>
      <c r="K92" s="188"/>
      <c r="L92" s="188"/>
      <c r="M92" s="188"/>
      <c r="N92" s="188"/>
      <c r="O92" s="188"/>
      <c r="P92" s="188"/>
      <c r="Q92" s="188"/>
      <c r="R92" s="188"/>
      <c r="S92" s="188"/>
      <c r="T92" s="188"/>
      <c r="U92" s="188"/>
      <c r="V92" s="188"/>
      <c r="W92" s="188"/>
      <c r="X92" s="188"/>
      <c r="Y92" s="188"/>
      <c r="Z92" s="188"/>
      <c r="AA92" s="188"/>
      <c r="AB92" s="188"/>
      <c r="AC92" s="188"/>
      <c r="AD92" s="188"/>
      <c r="AE92" s="188"/>
      <c r="AF92" s="188"/>
      <c r="AG92" s="190" t="s">
        <v>60</v>
      </c>
      <c r="AH92" s="188"/>
      <c r="AI92" s="188"/>
      <c r="AJ92" s="188"/>
      <c r="AK92" s="188"/>
      <c r="AL92" s="188"/>
      <c r="AM92" s="188"/>
      <c r="AN92" s="189" t="s">
        <v>61</v>
      </c>
      <c r="AO92" s="188"/>
      <c r="AP92" s="191"/>
      <c r="AQ92" s="56" t="s">
        <v>62</v>
      </c>
      <c r="AR92" s="30"/>
      <c r="AS92" s="57" t="s">
        <v>63</v>
      </c>
      <c r="AT92" s="58" t="s">
        <v>64</v>
      </c>
      <c r="AU92" s="58" t="s">
        <v>65</v>
      </c>
      <c r="AV92" s="58" t="s">
        <v>66</v>
      </c>
      <c r="AW92" s="58" t="s">
        <v>67</v>
      </c>
      <c r="AX92" s="58" t="s">
        <v>68</v>
      </c>
      <c r="AY92" s="58" t="s">
        <v>69</v>
      </c>
      <c r="AZ92" s="58" t="s">
        <v>70</v>
      </c>
      <c r="BA92" s="58" t="s">
        <v>71</v>
      </c>
      <c r="BB92" s="58" t="s">
        <v>72</v>
      </c>
      <c r="BC92" s="58" t="s">
        <v>73</v>
      </c>
      <c r="BD92" s="59" t="s">
        <v>74</v>
      </c>
    </row>
    <row r="93" spans="1:91" s="1" customFormat="1" ht="10.9" customHeight="1">
      <c r="B93" s="30"/>
      <c r="AR93" s="30"/>
      <c r="AS93" s="60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2"/>
    </row>
    <row r="94" spans="1:91" s="5" customFormat="1" ht="32.450000000000003" customHeight="1">
      <c r="B94" s="61"/>
      <c r="C94" s="62" t="s">
        <v>75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185">
        <f>ROUND(SUM(AG95:AG96),2)</f>
        <v>0</v>
      </c>
      <c r="AH94" s="185"/>
      <c r="AI94" s="185"/>
      <c r="AJ94" s="185"/>
      <c r="AK94" s="185"/>
      <c r="AL94" s="185"/>
      <c r="AM94" s="185"/>
      <c r="AN94" s="186">
        <f>SUM(AG94,AT94)</f>
        <v>0</v>
      </c>
      <c r="AO94" s="186"/>
      <c r="AP94" s="186"/>
      <c r="AQ94" s="65" t="s">
        <v>1</v>
      </c>
      <c r="AR94" s="61"/>
      <c r="AS94" s="66">
        <f>ROUND(SUM(AS95:AS96),2)</f>
        <v>0</v>
      </c>
      <c r="AT94" s="67">
        <f>ROUND(SUM(AV94:AW94),2)</f>
        <v>0</v>
      </c>
      <c r="AU94" s="68">
        <f>ROUND(SUM(AU95:AU96),5)</f>
        <v>0</v>
      </c>
      <c r="AV94" s="67">
        <f>ROUND(AZ94*L29,2)</f>
        <v>0</v>
      </c>
      <c r="AW94" s="67">
        <f>ROUND(BA94*L30,2)</f>
        <v>0</v>
      </c>
      <c r="AX94" s="67">
        <f>ROUND(BB94*L29,2)</f>
        <v>0</v>
      </c>
      <c r="AY94" s="67">
        <f>ROUND(BC94*L30,2)</f>
        <v>0</v>
      </c>
      <c r="AZ94" s="67">
        <f>ROUND(SUM(AZ95:AZ96),2)</f>
        <v>0</v>
      </c>
      <c r="BA94" s="67">
        <f>ROUND(SUM(BA95:BA96),2)</f>
        <v>0</v>
      </c>
      <c r="BB94" s="67">
        <f>ROUND(SUM(BB95:BB96),2)</f>
        <v>0</v>
      </c>
      <c r="BC94" s="67">
        <f>ROUND(SUM(BC95:BC96),2)</f>
        <v>0</v>
      </c>
      <c r="BD94" s="69">
        <f>ROUND(SUM(BD95:BD96),2)</f>
        <v>0</v>
      </c>
      <c r="BS94" s="70" t="s">
        <v>76</v>
      </c>
      <c r="BT94" s="70" t="s">
        <v>77</v>
      </c>
      <c r="BU94" s="71" t="s">
        <v>78</v>
      </c>
      <c r="BV94" s="70" t="s">
        <v>79</v>
      </c>
      <c r="BW94" s="70" t="s">
        <v>5</v>
      </c>
      <c r="BX94" s="70" t="s">
        <v>80</v>
      </c>
      <c r="CL94" s="70" t="s">
        <v>1</v>
      </c>
    </row>
    <row r="95" spans="1:91" s="6" customFormat="1" ht="16.5" customHeight="1">
      <c r="A95" s="72" t="s">
        <v>81</v>
      </c>
      <c r="B95" s="73"/>
      <c r="C95" s="74"/>
      <c r="D95" s="184" t="s">
        <v>82</v>
      </c>
      <c r="E95" s="184"/>
      <c r="F95" s="184"/>
      <c r="G95" s="184"/>
      <c r="H95" s="184"/>
      <c r="I95" s="75"/>
      <c r="J95" s="184" t="s">
        <v>83</v>
      </c>
      <c r="K95" s="184"/>
      <c r="L95" s="184"/>
      <c r="M95" s="184"/>
      <c r="N95" s="184"/>
      <c r="O95" s="184"/>
      <c r="P95" s="184"/>
      <c r="Q95" s="184"/>
      <c r="R95" s="184"/>
      <c r="S95" s="184"/>
      <c r="T95" s="184"/>
      <c r="U95" s="184"/>
      <c r="V95" s="184"/>
      <c r="W95" s="184"/>
      <c r="X95" s="184"/>
      <c r="Y95" s="184"/>
      <c r="Z95" s="184"/>
      <c r="AA95" s="184"/>
      <c r="AB95" s="184"/>
      <c r="AC95" s="184"/>
      <c r="AD95" s="184"/>
      <c r="AE95" s="184"/>
      <c r="AF95" s="184"/>
      <c r="AG95" s="182">
        <f>'SO 101 - Komunikace a zpe...'!J30</f>
        <v>0</v>
      </c>
      <c r="AH95" s="183"/>
      <c r="AI95" s="183"/>
      <c r="AJ95" s="183"/>
      <c r="AK95" s="183"/>
      <c r="AL95" s="183"/>
      <c r="AM95" s="183"/>
      <c r="AN95" s="182">
        <f>SUM(AG95,AT95)</f>
        <v>0</v>
      </c>
      <c r="AO95" s="183"/>
      <c r="AP95" s="183"/>
      <c r="AQ95" s="76" t="s">
        <v>84</v>
      </c>
      <c r="AR95" s="73"/>
      <c r="AS95" s="77">
        <v>0</v>
      </c>
      <c r="AT95" s="78">
        <f>ROUND(SUM(AV95:AW95),2)</f>
        <v>0</v>
      </c>
      <c r="AU95" s="79">
        <f>'SO 101 - Komunikace a zpe...'!P130</f>
        <v>0</v>
      </c>
      <c r="AV95" s="78">
        <f>'SO 101 - Komunikace a zpe...'!J33</f>
        <v>0</v>
      </c>
      <c r="AW95" s="78">
        <f>'SO 101 - Komunikace a zpe...'!J34</f>
        <v>0</v>
      </c>
      <c r="AX95" s="78">
        <f>'SO 101 - Komunikace a zpe...'!J35</f>
        <v>0</v>
      </c>
      <c r="AY95" s="78">
        <f>'SO 101 - Komunikace a zpe...'!J36</f>
        <v>0</v>
      </c>
      <c r="AZ95" s="78">
        <f>'SO 101 - Komunikace a zpe...'!F33</f>
        <v>0</v>
      </c>
      <c r="BA95" s="78">
        <f>'SO 101 - Komunikace a zpe...'!F34</f>
        <v>0</v>
      </c>
      <c r="BB95" s="78">
        <f>'SO 101 - Komunikace a zpe...'!F35</f>
        <v>0</v>
      </c>
      <c r="BC95" s="78">
        <f>'SO 101 - Komunikace a zpe...'!F36</f>
        <v>0</v>
      </c>
      <c r="BD95" s="80">
        <f>'SO 101 - Komunikace a zpe...'!F37</f>
        <v>0</v>
      </c>
      <c r="BT95" s="81" t="s">
        <v>85</v>
      </c>
      <c r="BV95" s="81" t="s">
        <v>79</v>
      </c>
      <c r="BW95" s="81" t="s">
        <v>86</v>
      </c>
      <c r="BX95" s="81" t="s">
        <v>5</v>
      </c>
      <c r="CL95" s="81" t="s">
        <v>1</v>
      </c>
      <c r="CM95" s="81" t="s">
        <v>87</v>
      </c>
    </row>
    <row r="96" spans="1:91" s="6" customFormat="1" ht="16.5" customHeight="1">
      <c r="A96" s="72" t="s">
        <v>81</v>
      </c>
      <c r="B96" s="73"/>
      <c r="C96" s="74"/>
      <c r="D96" s="184" t="s">
        <v>88</v>
      </c>
      <c r="E96" s="184"/>
      <c r="F96" s="184"/>
      <c r="G96" s="184"/>
      <c r="H96" s="184"/>
      <c r="I96" s="75"/>
      <c r="J96" s="184" t="s">
        <v>89</v>
      </c>
      <c r="K96" s="184"/>
      <c r="L96" s="184"/>
      <c r="M96" s="184"/>
      <c r="N96" s="184"/>
      <c r="O96" s="184"/>
      <c r="P96" s="184"/>
      <c r="Q96" s="184"/>
      <c r="R96" s="184"/>
      <c r="S96" s="184"/>
      <c r="T96" s="184"/>
      <c r="U96" s="184"/>
      <c r="V96" s="184"/>
      <c r="W96" s="184"/>
      <c r="X96" s="184"/>
      <c r="Y96" s="184"/>
      <c r="Z96" s="184"/>
      <c r="AA96" s="184"/>
      <c r="AB96" s="184"/>
      <c r="AC96" s="184"/>
      <c r="AD96" s="184"/>
      <c r="AE96" s="184"/>
      <c r="AF96" s="184"/>
      <c r="AG96" s="182">
        <f>'VRN - Vedlejší rozpočtové...'!J30</f>
        <v>0</v>
      </c>
      <c r="AH96" s="183"/>
      <c r="AI96" s="183"/>
      <c r="AJ96" s="183"/>
      <c r="AK96" s="183"/>
      <c r="AL96" s="183"/>
      <c r="AM96" s="183"/>
      <c r="AN96" s="182">
        <f>SUM(AG96,AT96)</f>
        <v>0</v>
      </c>
      <c r="AO96" s="183"/>
      <c r="AP96" s="183"/>
      <c r="AQ96" s="76" t="s">
        <v>84</v>
      </c>
      <c r="AR96" s="73"/>
      <c r="AS96" s="82">
        <v>0</v>
      </c>
      <c r="AT96" s="83">
        <f>ROUND(SUM(AV96:AW96),2)</f>
        <v>0</v>
      </c>
      <c r="AU96" s="84">
        <f>'VRN - Vedlejší rozpočtové...'!P120</f>
        <v>0</v>
      </c>
      <c r="AV96" s="83">
        <f>'VRN - Vedlejší rozpočtové...'!J33</f>
        <v>0</v>
      </c>
      <c r="AW96" s="83">
        <f>'VRN - Vedlejší rozpočtové...'!J34</f>
        <v>0</v>
      </c>
      <c r="AX96" s="83">
        <f>'VRN - Vedlejší rozpočtové...'!J35</f>
        <v>0</v>
      </c>
      <c r="AY96" s="83">
        <f>'VRN - Vedlejší rozpočtové...'!J36</f>
        <v>0</v>
      </c>
      <c r="AZ96" s="83">
        <f>'VRN - Vedlejší rozpočtové...'!F33</f>
        <v>0</v>
      </c>
      <c r="BA96" s="83">
        <f>'VRN - Vedlejší rozpočtové...'!F34</f>
        <v>0</v>
      </c>
      <c r="BB96" s="83">
        <f>'VRN - Vedlejší rozpočtové...'!F35</f>
        <v>0</v>
      </c>
      <c r="BC96" s="83">
        <f>'VRN - Vedlejší rozpočtové...'!F36</f>
        <v>0</v>
      </c>
      <c r="BD96" s="85">
        <f>'VRN - Vedlejší rozpočtové...'!F37</f>
        <v>0</v>
      </c>
      <c r="BT96" s="81" t="s">
        <v>85</v>
      </c>
      <c r="BV96" s="81" t="s">
        <v>79</v>
      </c>
      <c r="BW96" s="81" t="s">
        <v>90</v>
      </c>
      <c r="BX96" s="81" t="s">
        <v>5</v>
      </c>
      <c r="CL96" s="81" t="s">
        <v>1</v>
      </c>
      <c r="CM96" s="81" t="s">
        <v>87</v>
      </c>
    </row>
    <row r="97" spans="2:44" s="1" customFormat="1" ht="30" customHeight="1">
      <c r="B97" s="30"/>
      <c r="AR97" s="30"/>
    </row>
    <row r="98" spans="2:44" s="1" customFormat="1" ht="6.95" customHeight="1">
      <c r="B98" s="42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3"/>
      <c r="AP98" s="43"/>
      <c r="AQ98" s="43"/>
      <c r="AR98" s="30"/>
    </row>
  </sheetData>
  <sheetProtection algorithmName="SHA-512" hashValue="D+IoqFt3HZFF+517yibjwQNPGZIoVvoJMm8kh0RRB5jEdaQxHXTUPgKU6kTi0UkiorvW7GJb2foyHe2idmJkZQ==" saltValue="ME0PMJCrez6DttZ+lzoa0Q==" spinCount="100000" sheet="1" objects="1" scenarios="1" formatColumns="0" formatRows="0"/>
  <mergeCells count="46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AM87:AN87"/>
    <mergeCell ref="AM89:AP89"/>
    <mergeCell ref="AS89:AT91"/>
    <mergeCell ref="AM90:AP90"/>
    <mergeCell ref="W33:AE33"/>
    <mergeCell ref="AK33:AO33"/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J85"/>
  </mergeCells>
  <hyperlinks>
    <hyperlink ref="A95" location="'SO 101 - Komunikace a zpe...'!C2" display="/" xr:uid="{00000000-0004-0000-0000-000000000000}"/>
    <hyperlink ref="A96" location="'VRN - Vedlejší rozpočtové...'!C2" display="/" xr:uid="{00000000-0004-0000-0000-000001000000}"/>
  </hyperlinks>
  <pageMargins left="0.39374999999999999" right="0.39374999999999999" top="0.39374999999999999" bottom="0.39374999999999999" header="0" footer="0"/>
  <pageSetup paperSize="9" scale="75" fitToHeight="10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65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AT2" s="15" t="s">
        <v>86</v>
      </c>
    </row>
    <row r="3" spans="2:4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87</v>
      </c>
    </row>
    <row r="4" spans="2:46" ht="24.95" customHeight="1">
      <c r="B4" s="18"/>
      <c r="D4" s="19" t="s">
        <v>91</v>
      </c>
      <c r="L4" s="18"/>
      <c r="M4" s="86" t="s">
        <v>10</v>
      </c>
      <c r="AT4" s="15" t="s">
        <v>4</v>
      </c>
    </row>
    <row r="5" spans="2:46" ht="6.95" customHeight="1">
      <c r="B5" s="18"/>
      <c r="L5" s="18"/>
    </row>
    <row r="6" spans="2:46" ht="12" customHeight="1">
      <c r="B6" s="18"/>
      <c r="D6" s="25" t="s">
        <v>16</v>
      </c>
      <c r="L6" s="18"/>
    </row>
    <row r="7" spans="2:46" ht="16.5" customHeight="1">
      <c r="B7" s="18"/>
      <c r="E7" s="220" t="str">
        <f>'Rekapitulace stavby'!K6</f>
        <v>Obnova povrchu a zatrubnění v ul. Školní, Loučky</v>
      </c>
      <c r="F7" s="221"/>
      <c r="G7" s="221"/>
      <c r="H7" s="221"/>
      <c r="L7" s="18"/>
    </row>
    <row r="8" spans="2:46" s="1" customFormat="1" ht="12" customHeight="1">
      <c r="B8" s="30"/>
      <c r="D8" s="25" t="s">
        <v>92</v>
      </c>
      <c r="L8" s="30"/>
    </row>
    <row r="9" spans="2:46" s="1" customFormat="1" ht="16.5" customHeight="1">
      <c r="B9" s="30"/>
      <c r="E9" s="192" t="s">
        <v>93</v>
      </c>
      <c r="F9" s="219"/>
      <c r="G9" s="219"/>
      <c r="H9" s="219"/>
      <c r="L9" s="30"/>
    </row>
    <row r="10" spans="2:46" s="1" customFormat="1">
      <c r="B10" s="30"/>
      <c r="L10" s="30"/>
    </row>
    <row r="11" spans="2:46" s="1" customFormat="1" ht="12" customHeight="1">
      <c r="B11" s="30"/>
      <c r="D11" s="25" t="s">
        <v>17</v>
      </c>
      <c r="F11" s="23" t="s">
        <v>1</v>
      </c>
      <c r="I11" s="25" t="s">
        <v>18</v>
      </c>
      <c r="J11" s="23" t="s">
        <v>1</v>
      </c>
      <c r="L11" s="30"/>
    </row>
    <row r="12" spans="2:46" s="1" customFormat="1" ht="12" customHeight="1">
      <c r="B12" s="30"/>
      <c r="D12" s="25" t="s">
        <v>19</v>
      </c>
      <c r="F12" s="23" t="s">
        <v>20</v>
      </c>
      <c r="I12" s="25" t="s">
        <v>21</v>
      </c>
      <c r="J12" s="50" t="str">
        <f>'Rekapitulace stavby'!AN8</f>
        <v>15. 4. 2024</v>
      </c>
      <c r="L12" s="30"/>
    </row>
    <row r="13" spans="2:46" s="1" customFormat="1" ht="10.9" customHeight="1">
      <c r="B13" s="30"/>
      <c r="L13" s="30"/>
    </row>
    <row r="14" spans="2:46" s="1" customFormat="1" ht="12" customHeight="1">
      <c r="B14" s="30"/>
      <c r="D14" s="25" t="s">
        <v>23</v>
      </c>
      <c r="I14" s="25" t="s">
        <v>24</v>
      </c>
      <c r="J14" s="23" t="s">
        <v>25</v>
      </c>
      <c r="L14" s="30"/>
    </row>
    <row r="15" spans="2:46" s="1" customFormat="1" ht="18" customHeight="1">
      <c r="B15" s="30"/>
      <c r="E15" s="23" t="s">
        <v>26</v>
      </c>
      <c r="I15" s="25" t="s">
        <v>27</v>
      </c>
      <c r="J15" s="23" t="s">
        <v>28</v>
      </c>
      <c r="L15" s="30"/>
    </row>
    <row r="16" spans="2:46" s="1" customFormat="1" ht="6.95" customHeight="1">
      <c r="B16" s="30"/>
      <c r="L16" s="30"/>
    </row>
    <row r="17" spans="2:12" s="1" customFormat="1" ht="12" customHeight="1">
      <c r="B17" s="30"/>
      <c r="D17" s="25" t="s">
        <v>29</v>
      </c>
      <c r="I17" s="25" t="s">
        <v>24</v>
      </c>
      <c r="J17" s="26" t="str">
        <f>'Rekapitulace stavby'!AN13</f>
        <v>Vyplň údaj</v>
      </c>
      <c r="L17" s="30"/>
    </row>
    <row r="18" spans="2:12" s="1" customFormat="1" ht="18" customHeight="1">
      <c r="B18" s="30"/>
      <c r="E18" s="222" t="str">
        <f>'Rekapitulace stavby'!E14</f>
        <v>Vyplň údaj</v>
      </c>
      <c r="F18" s="211"/>
      <c r="G18" s="211"/>
      <c r="H18" s="211"/>
      <c r="I18" s="25" t="s">
        <v>27</v>
      </c>
      <c r="J18" s="26" t="str">
        <f>'Rekapitulace stavby'!AN14</f>
        <v>Vyplň údaj</v>
      </c>
      <c r="L18" s="30"/>
    </row>
    <row r="19" spans="2:12" s="1" customFormat="1" ht="6.95" customHeight="1">
      <c r="B19" s="30"/>
      <c r="L19" s="30"/>
    </row>
    <row r="20" spans="2:12" s="1" customFormat="1" ht="12" customHeight="1">
      <c r="B20" s="30"/>
      <c r="D20" s="25" t="s">
        <v>31</v>
      </c>
      <c r="I20" s="25" t="s">
        <v>24</v>
      </c>
      <c r="J20" s="23" t="s">
        <v>32</v>
      </c>
      <c r="L20" s="30"/>
    </row>
    <row r="21" spans="2:12" s="1" customFormat="1" ht="18" customHeight="1">
      <c r="B21" s="30"/>
      <c r="E21" s="23" t="s">
        <v>33</v>
      </c>
      <c r="I21" s="25" t="s">
        <v>27</v>
      </c>
      <c r="J21" s="23" t="s">
        <v>1</v>
      </c>
      <c r="L21" s="30"/>
    </row>
    <row r="22" spans="2:12" s="1" customFormat="1" ht="6.95" customHeight="1">
      <c r="B22" s="30"/>
      <c r="L22" s="30"/>
    </row>
    <row r="23" spans="2:12" s="1" customFormat="1" ht="12" customHeight="1">
      <c r="B23" s="30"/>
      <c r="D23" s="25" t="s">
        <v>35</v>
      </c>
      <c r="I23" s="25" t="s">
        <v>24</v>
      </c>
      <c r="J23" s="23" t="s">
        <v>32</v>
      </c>
      <c r="L23" s="30"/>
    </row>
    <row r="24" spans="2:12" s="1" customFormat="1" ht="18" customHeight="1">
      <c r="B24" s="30"/>
      <c r="E24" s="23" t="s">
        <v>33</v>
      </c>
      <c r="I24" s="25" t="s">
        <v>27</v>
      </c>
      <c r="J24" s="23" t="s">
        <v>1</v>
      </c>
      <c r="L24" s="30"/>
    </row>
    <row r="25" spans="2:12" s="1" customFormat="1" ht="6.95" customHeight="1">
      <c r="B25" s="30"/>
      <c r="L25" s="30"/>
    </row>
    <row r="26" spans="2:12" s="1" customFormat="1" ht="12" customHeight="1">
      <c r="B26" s="30"/>
      <c r="D26" s="25" t="s">
        <v>36</v>
      </c>
      <c r="L26" s="30"/>
    </row>
    <row r="27" spans="2:12" s="7" customFormat="1" ht="16.5" customHeight="1">
      <c r="B27" s="87"/>
      <c r="E27" s="215" t="s">
        <v>1</v>
      </c>
      <c r="F27" s="215"/>
      <c r="G27" s="215"/>
      <c r="H27" s="215"/>
      <c r="L27" s="87"/>
    </row>
    <row r="28" spans="2:12" s="1" customFormat="1" ht="6.95" customHeight="1">
      <c r="B28" s="30"/>
      <c r="L28" s="30"/>
    </row>
    <row r="29" spans="2:12" s="1" customFormat="1" ht="6.95" customHeight="1">
      <c r="B29" s="30"/>
      <c r="D29" s="51"/>
      <c r="E29" s="51"/>
      <c r="F29" s="51"/>
      <c r="G29" s="51"/>
      <c r="H29" s="51"/>
      <c r="I29" s="51"/>
      <c r="J29" s="51"/>
      <c r="K29" s="51"/>
      <c r="L29" s="30"/>
    </row>
    <row r="30" spans="2:12" s="1" customFormat="1" ht="25.35" customHeight="1">
      <c r="B30" s="30"/>
      <c r="D30" s="88" t="s">
        <v>37</v>
      </c>
      <c r="J30" s="64">
        <f>ROUND(J130, 2)</f>
        <v>0</v>
      </c>
      <c r="L30" s="30"/>
    </row>
    <row r="31" spans="2:12" s="1" customFormat="1" ht="6.95" customHeight="1">
      <c r="B31" s="30"/>
      <c r="D31" s="51"/>
      <c r="E31" s="51"/>
      <c r="F31" s="51"/>
      <c r="G31" s="51"/>
      <c r="H31" s="51"/>
      <c r="I31" s="51"/>
      <c r="J31" s="51"/>
      <c r="K31" s="51"/>
      <c r="L31" s="30"/>
    </row>
    <row r="32" spans="2:12" s="1" customFormat="1" ht="14.45" customHeight="1">
      <c r="B32" s="30"/>
      <c r="F32" s="33" t="s">
        <v>39</v>
      </c>
      <c r="I32" s="33" t="s">
        <v>38</v>
      </c>
      <c r="J32" s="33" t="s">
        <v>40</v>
      </c>
      <c r="L32" s="30"/>
    </row>
    <row r="33" spans="2:12" s="1" customFormat="1" ht="14.45" customHeight="1">
      <c r="B33" s="30"/>
      <c r="D33" s="53" t="s">
        <v>41</v>
      </c>
      <c r="E33" s="25" t="s">
        <v>42</v>
      </c>
      <c r="F33" s="89">
        <f>ROUND((SUM(BE130:BE264)),  2)</f>
        <v>0</v>
      </c>
      <c r="I33" s="90">
        <v>0.21</v>
      </c>
      <c r="J33" s="89">
        <f>ROUND(((SUM(BE130:BE264))*I33),  2)</f>
        <v>0</v>
      </c>
      <c r="L33" s="30"/>
    </row>
    <row r="34" spans="2:12" s="1" customFormat="1" ht="14.45" customHeight="1">
      <c r="B34" s="30"/>
      <c r="E34" s="25" t="s">
        <v>43</v>
      </c>
      <c r="F34" s="89">
        <f>ROUND((SUM(BF130:BF264)),  2)</f>
        <v>0</v>
      </c>
      <c r="I34" s="90">
        <v>0.12</v>
      </c>
      <c r="J34" s="89">
        <f>ROUND(((SUM(BF130:BF264))*I34),  2)</f>
        <v>0</v>
      </c>
      <c r="L34" s="30"/>
    </row>
    <row r="35" spans="2:12" s="1" customFormat="1" ht="14.45" hidden="1" customHeight="1">
      <c r="B35" s="30"/>
      <c r="E35" s="25" t="s">
        <v>44</v>
      </c>
      <c r="F35" s="89">
        <f>ROUND((SUM(BG130:BG264)),  2)</f>
        <v>0</v>
      </c>
      <c r="I35" s="90">
        <v>0.21</v>
      </c>
      <c r="J35" s="89">
        <f>0</f>
        <v>0</v>
      </c>
      <c r="L35" s="30"/>
    </row>
    <row r="36" spans="2:12" s="1" customFormat="1" ht="14.45" hidden="1" customHeight="1">
      <c r="B36" s="30"/>
      <c r="E36" s="25" t="s">
        <v>45</v>
      </c>
      <c r="F36" s="89">
        <f>ROUND((SUM(BH130:BH264)),  2)</f>
        <v>0</v>
      </c>
      <c r="I36" s="90">
        <v>0.12</v>
      </c>
      <c r="J36" s="89">
        <f>0</f>
        <v>0</v>
      </c>
      <c r="L36" s="30"/>
    </row>
    <row r="37" spans="2:12" s="1" customFormat="1" ht="14.45" hidden="1" customHeight="1">
      <c r="B37" s="30"/>
      <c r="E37" s="25" t="s">
        <v>46</v>
      </c>
      <c r="F37" s="89">
        <f>ROUND((SUM(BI130:BI264)),  2)</f>
        <v>0</v>
      </c>
      <c r="I37" s="90">
        <v>0</v>
      </c>
      <c r="J37" s="89">
        <f>0</f>
        <v>0</v>
      </c>
      <c r="L37" s="30"/>
    </row>
    <row r="38" spans="2:12" s="1" customFormat="1" ht="6.95" customHeight="1">
      <c r="B38" s="30"/>
      <c r="L38" s="30"/>
    </row>
    <row r="39" spans="2:12" s="1" customFormat="1" ht="25.35" customHeight="1">
      <c r="B39" s="30"/>
      <c r="C39" s="91"/>
      <c r="D39" s="92" t="s">
        <v>47</v>
      </c>
      <c r="E39" s="55"/>
      <c r="F39" s="55"/>
      <c r="G39" s="93" t="s">
        <v>48</v>
      </c>
      <c r="H39" s="94" t="s">
        <v>49</v>
      </c>
      <c r="I39" s="55"/>
      <c r="J39" s="95">
        <f>SUM(J30:J37)</f>
        <v>0</v>
      </c>
      <c r="K39" s="96"/>
      <c r="L39" s="30"/>
    </row>
    <row r="40" spans="2:12" s="1" customFormat="1" ht="14.45" customHeight="1">
      <c r="B40" s="30"/>
      <c r="L40" s="30"/>
    </row>
    <row r="41" spans="2:12" ht="14.45" customHeight="1">
      <c r="B41" s="18"/>
      <c r="L41" s="18"/>
    </row>
    <row r="42" spans="2:12" ht="14.45" customHeight="1">
      <c r="B42" s="18"/>
      <c r="L42" s="18"/>
    </row>
    <row r="43" spans="2:12" ht="14.45" customHeight="1">
      <c r="B43" s="18"/>
      <c r="L43" s="18"/>
    </row>
    <row r="44" spans="2:12" ht="14.45" customHeight="1">
      <c r="B44" s="18"/>
      <c r="L44" s="18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30"/>
      <c r="D50" s="39" t="s">
        <v>50</v>
      </c>
      <c r="E50" s="40"/>
      <c r="F50" s="40"/>
      <c r="G50" s="39" t="s">
        <v>51</v>
      </c>
      <c r="H50" s="40"/>
      <c r="I50" s="40"/>
      <c r="J50" s="40"/>
      <c r="K50" s="40"/>
      <c r="L50" s="30"/>
    </row>
    <row r="51" spans="2:12">
      <c r="B51" s="18"/>
      <c r="L51" s="18"/>
    </row>
    <row r="52" spans="2:12">
      <c r="B52" s="18"/>
      <c r="L52" s="18"/>
    </row>
    <row r="53" spans="2:12">
      <c r="B53" s="18"/>
      <c r="L53" s="18"/>
    </row>
    <row r="54" spans="2:12">
      <c r="B54" s="18"/>
      <c r="L54" s="18"/>
    </row>
    <row r="55" spans="2:12">
      <c r="B55" s="18"/>
      <c r="L55" s="18"/>
    </row>
    <row r="56" spans="2:12">
      <c r="B56" s="18"/>
      <c r="L56" s="18"/>
    </row>
    <row r="57" spans="2:12">
      <c r="B57" s="18"/>
      <c r="L57" s="18"/>
    </row>
    <row r="58" spans="2:12">
      <c r="B58" s="18"/>
      <c r="L58" s="18"/>
    </row>
    <row r="59" spans="2:12">
      <c r="B59" s="18"/>
      <c r="L59" s="18"/>
    </row>
    <row r="60" spans="2:12">
      <c r="B60" s="18"/>
      <c r="L60" s="18"/>
    </row>
    <row r="61" spans="2:12" s="1" customFormat="1" ht="12.75">
      <c r="B61" s="30"/>
      <c r="D61" s="41" t="s">
        <v>52</v>
      </c>
      <c r="E61" s="32"/>
      <c r="F61" s="97" t="s">
        <v>53</v>
      </c>
      <c r="G61" s="41" t="s">
        <v>52</v>
      </c>
      <c r="H61" s="32"/>
      <c r="I61" s="32"/>
      <c r="J61" s="98" t="s">
        <v>53</v>
      </c>
      <c r="K61" s="32"/>
      <c r="L61" s="30"/>
    </row>
    <row r="62" spans="2:12">
      <c r="B62" s="18"/>
      <c r="L62" s="18"/>
    </row>
    <row r="63" spans="2:12">
      <c r="B63" s="18"/>
      <c r="L63" s="18"/>
    </row>
    <row r="64" spans="2:12">
      <c r="B64" s="18"/>
      <c r="L64" s="18"/>
    </row>
    <row r="65" spans="2:12" s="1" customFormat="1" ht="12.75">
      <c r="B65" s="30"/>
      <c r="D65" s="39" t="s">
        <v>54</v>
      </c>
      <c r="E65" s="40"/>
      <c r="F65" s="40"/>
      <c r="G65" s="39" t="s">
        <v>55</v>
      </c>
      <c r="H65" s="40"/>
      <c r="I65" s="40"/>
      <c r="J65" s="40"/>
      <c r="K65" s="40"/>
      <c r="L65" s="30"/>
    </row>
    <row r="66" spans="2:12">
      <c r="B66" s="18"/>
      <c r="L66" s="18"/>
    </row>
    <row r="67" spans="2:12">
      <c r="B67" s="18"/>
      <c r="L67" s="18"/>
    </row>
    <row r="68" spans="2:12">
      <c r="B68" s="18"/>
      <c r="L68" s="18"/>
    </row>
    <row r="69" spans="2:12">
      <c r="B69" s="18"/>
      <c r="L69" s="18"/>
    </row>
    <row r="70" spans="2:12">
      <c r="B70" s="18"/>
      <c r="L70" s="18"/>
    </row>
    <row r="71" spans="2:12">
      <c r="B71" s="18"/>
      <c r="L71" s="18"/>
    </row>
    <row r="72" spans="2:12">
      <c r="B72" s="18"/>
      <c r="L72" s="18"/>
    </row>
    <row r="73" spans="2:12">
      <c r="B73" s="18"/>
      <c r="L73" s="18"/>
    </row>
    <row r="74" spans="2:12">
      <c r="B74" s="18"/>
      <c r="L74" s="18"/>
    </row>
    <row r="75" spans="2:12">
      <c r="B75" s="18"/>
      <c r="L75" s="18"/>
    </row>
    <row r="76" spans="2:12" s="1" customFormat="1" ht="12.75">
      <c r="B76" s="30"/>
      <c r="D76" s="41" t="s">
        <v>52</v>
      </c>
      <c r="E76" s="32"/>
      <c r="F76" s="97" t="s">
        <v>53</v>
      </c>
      <c r="G76" s="41" t="s">
        <v>52</v>
      </c>
      <c r="H76" s="32"/>
      <c r="I76" s="32"/>
      <c r="J76" s="98" t="s">
        <v>53</v>
      </c>
      <c r="K76" s="32"/>
      <c r="L76" s="30"/>
    </row>
    <row r="77" spans="2:12" s="1" customFormat="1" ht="14.4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0"/>
    </row>
    <row r="81" spans="2:47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0"/>
    </row>
    <row r="82" spans="2:47" s="1" customFormat="1" ht="24.95" customHeight="1">
      <c r="B82" s="30"/>
      <c r="C82" s="19" t="s">
        <v>94</v>
      </c>
      <c r="L82" s="30"/>
    </row>
    <row r="83" spans="2:47" s="1" customFormat="1" ht="6.95" customHeight="1">
      <c r="B83" s="30"/>
      <c r="L83" s="30"/>
    </row>
    <row r="84" spans="2:47" s="1" customFormat="1" ht="12" customHeight="1">
      <c r="B84" s="30"/>
      <c r="C84" s="25" t="s">
        <v>16</v>
      </c>
      <c r="L84" s="30"/>
    </row>
    <row r="85" spans="2:47" s="1" customFormat="1" ht="16.5" customHeight="1">
      <c r="B85" s="30"/>
      <c r="E85" s="220" t="str">
        <f>E7</f>
        <v>Obnova povrchu a zatrubnění v ul. Školní, Loučky</v>
      </c>
      <c r="F85" s="221"/>
      <c r="G85" s="221"/>
      <c r="H85" s="221"/>
      <c r="L85" s="30"/>
    </row>
    <row r="86" spans="2:47" s="1" customFormat="1" ht="12" customHeight="1">
      <c r="B86" s="30"/>
      <c r="C86" s="25" t="s">
        <v>92</v>
      </c>
      <c r="L86" s="30"/>
    </row>
    <row r="87" spans="2:47" s="1" customFormat="1" ht="16.5" customHeight="1">
      <c r="B87" s="30"/>
      <c r="E87" s="192" t="str">
        <f>E9</f>
        <v>SO 101 - Komunikace a zpevněné plochy</v>
      </c>
      <c r="F87" s="219"/>
      <c r="G87" s="219"/>
      <c r="H87" s="219"/>
      <c r="L87" s="30"/>
    </row>
    <row r="88" spans="2:47" s="1" customFormat="1" ht="6.95" customHeight="1">
      <c r="B88" s="30"/>
      <c r="L88" s="30"/>
    </row>
    <row r="89" spans="2:47" s="1" customFormat="1" ht="12" customHeight="1">
      <c r="B89" s="30"/>
      <c r="C89" s="25" t="s">
        <v>19</v>
      </c>
      <c r="F89" s="23" t="str">
        <f>F12</f>
        <v>Loučky, Nové Sedlo</v>
      </c>
      <c r="I89" s="25" t="s">
        <v>21</v>
      </c>
      <c r="J89" s="50" t="str">
        <f>IF(J12="","",J12)</f>
        <v>15. 4. 2024</v>
      </c>
      <c r="L89" s="30"/>
    </row>
    <row r="90" spans="2:47" s="1" customFormat="1" ht="6.95" customHeight="1">
      <c r="B90" s="30"/>
      <c r="L90" s="30"/>
    </row>
    <row r="91" spans="2:47" s="1" customFormat="1" ht="15.2" customHeight="1">
      <c r="B91" s="30"/>
      <c r="C91" s="25" t="s">
        <v>23</v>
      </c>
      <c r="F91" s="23" t="str">
        <f>E15</f>
        <v>Město Nové Sedlo</v>
      </c>
      <c r="I91" s="25" t="s">
        <v>31</v>
      </c>
      <c r="J91" s="28" t="str">
        <f>E21</f>
        <v>Bc. Jakub Cingroš</v>
      </c>
      <c r="L91" s="30"/>
    </row>
    <row r="92" spans="2:47" s="1" customFormat="1" ht="15.2" customHeight="1">
      <c r="B92" s="30"/>
      <c r="C92" s="25" t="s">
        <v>29</v>
      </c>
      <c r="F92" s="23" t="str">
        <f>IF(E18="","",E18)</f>
        <v>Vyplň údaj</v>
      </c>
      <c r="I92" s="25" t="s">
        <v>35</v>
      </c>
      <c r="J92" s="28" t="str">
        <f>E24</f>
        <v>Bc. Jakub Cingroš</v>
      </c>
      <c r="L92" s="30"/>
    </row>
    <row r="93" spans="2:47" s="1" customFormat="1" ht="10.35" customHeight="1">
      <c r="B93" s="30"/>
      <c r="L93" s="30"/>
    </row>
    <row r="94" spans="2:47" s="1" customFormat="1" ht="29.25" customHeight="1">
      <c r="B94" s="30"/>
      <c r="C94" s="99" t="s">
        <v>95</v>
      </c>
      <c r="D94" s="91"/>
      <c r="E94" s="91"/>
      <c r="F94" s="91"/>
      <c r="G94" s="91"/>
      <c r="H94" s="91"/>
      <c r="I94" s="91"/>
      <c r="J94" s="100" t="s">
        <v>96</v>
      </c>
      <c r="K94" s="91"/>
      <c r="L94" s="30"/>
    </row>
    <row r="95" spans="2:47" s="1" customFormat="1" ht="10.35" customHeight="1">
      <c r="B95" s="30"/>
      <c r="L95" s="30"/>
    </row>
    <row r="96" spans="2:47" s="1" customFormat="1" ht="22.9" customHeight="1">
      <c r="B96" s="30"/>
      <c r="C96" s="101" t="s">
        <v>97</v>
      </c>
      <c r="J96" s="64">
        <f>J130</f>
        <v>0</v>
      </c>
      <c r="L96" s="30"/>
      <c r="AU96" s="15" t="s">
        <v>98</v>
      </c>
    </row>
    <row r="97" spans="2:12" s="8" customFormat="1" ht="24.95" customHeight="1">
      <c r="B97" s="102"/>
      <c r="D97" s="103" t="s">
        <v>99</v>
      </c>
      <c r="E97" s="104"/>
      <c r="F97" s="104"/>
      <c r="G97" s="104"/>
      <c r="H97" s="104"/>
      <c r="I97" s="104"/>
      <c r="J97" s="105">
        <f>J131</f>
        <v>0</v>
      </c>
      <c r="L97" s="102"/>
    </row>
    <row r="98" spans="2:12" s="9" customFormat="1" ht="19.899999999999999" customHeight="1">
      <c r="B98" s="106"/>
      <c r="D98" s="107" t="s">
        <v>100</v>
      </c>
      <c r="E98" s="108"/>
      <c r="F98" s="108"/>
      <c r="G98" s="108"/>
      <c r="H98" s="108"/>
      <c r="I98" s="108"/>
      <c r="J98" s="109">
        <f>J132</f>
        <v>0</v>
      </c>
      <c r="L98" s="106"/>
    </row>
    <row r="99" spans="2:12" s="9" customFormat="1" ht="19.899999999999999" customHeight="1">
      <c r="B99" s="106"/>
      <c r="D99" s="107" t="s">
        <v>101</v>
      </c>
      <c r="E99" s="108"/>
      <c r="F99" s="108"/>
      <c r="G99" s="108"/>
      <c r="H99" s="108"/>
      <c r="I99" s="108"/>
      <c r="J99" s="109">
        <f>J168</f>
        <v>0</v>
      </c>
      <c r="L99" s="106"/>
    </row>
    <row r="100" spans="2:12" s="9" customFormat="1" ht="19.899999999999999" customHeight="1">
      <c r="B100" s="106"/>
      <c r="D100" s="107" t="s">
        <v>102</v>
      </c>
      <c r="E100" s="108"/>
      <c r="F100" s="108"/>
      <c r="G100" s="108"/>
      <c r="H100" s="108"/>
      <c r="I100" s="108"/>
      <c r="J100" s="109">
        <f>J170</f>
        <v>0</v>
      </c>
      <c r="L100" s="106"/>
    </row>
    <row r="101" spans="2:12" s="9" customFormat="1" ht="14.85" customHeight="1">
      <c r="B101" s="106"/>
      <c r="D101" s="107" t="s">
        <v>103</v>
      </c>
      <c r="E101" s="108"/>
      <c r="F101" s="108"/>
      <c r="G101" s="108"/>
      <c r="H101" s="108"/>
      <c r="I101" s="108"/>
      <c r="J101" s="109">
        <f>J171</f>
        <v>0</v>
      </c>
      <c r="L101" s="106"/>
    </row>
    <row r="102" spans="2:12" s="9" customFormat="1" ht="14.85" customHeight="1">
      <c r="B102" s="106"/>
      <c r="D102" s="107" t="s">
        <v>104</v>
      </c>
      <c r="E102" s="108"/>
      <c r="F102" s="108"/>
      <c r="G102" s="108"/>
      <c r="H102" s="108"/>
      <c r="I102" s="108"/>
      <c r="J102" s="109">
        <f>J180</f>
        <v>0</v>
      </c>
      <c r="L102" s="106"/>
    </row>
    <row r="103" spans="2:12" s="9" customFormat="1" ht="14.85" customHeight="1">
      <c r="B103" s="106"/>
      <c r="D103" s="107" t="s">
        <v>105</v>
      </c>
      <c r="E103" s="108"/>
      <c r="F103" s="108"/>
      <c r="G103" s="108"/>
      <c r="H103" s="108"/>
      <c r="I103" s="108"/>
      <c r="J103" s="109">
        <f>J185</f>
        <v>0</v>
      </c>
      <c r="L103" s="106"/>
    </row>
    <row r="104" spans="2:12" s="9" customFormat="1" ht="14.85" customHeight="1">
      <c r="B104" s="106"/>
      <c r="D104" s="107" t="s">
        <v>106</v>
      </c>
      <c r="E104" s="108"/>
      <c r="F104" s="108"/>
      <c r="G104" s="108"/>
      <c r="H104" s="108"/>
      <c r="I104" s="108"/>
      <c r="J104" s="109">
        <f>J193</f>
        <v>0</v>
      </c>
      <c r="L104" s="106"/>
    </row>
    <row r="105" spans="2:12" s="9" customFormat="1" ht="19.899999999999999" customHeight="1">
      <c r="B105" s="106"/>
      <c r="D105" s="107" t="s">
        <v>107</v>
      </c>
      <c r="E105" s="108"/>
      <c r="F105" s="108"/>
      <c r="G105" s="108"/>
      <c r="H105" s="108"/>
      <c r="I105" s="108"/>
      <c r="J105" s="109">
        <f>J203</f>
        <v>0</v>
      </c>
      <c r="L105" s="106"/>
    </row>
    <row r="106" spans="2:12" s="9" customFormat="1" ht="14.85" customHeight="1">
      <c r="B106" s="106"/>
      <c r="D106" s="107" t="s">
        <v>108</v>
      </c>
      <c r="E106" s="108"/>
      <c r="F106" s="108"/>
      <c r="G106" s="108"/>
      <c r="H106" s="108"/>
      <c r="I106" s="108"/>
      <c r="J106" s="109">
        <f>J214</f>
        <v>0</v>
      </c>
      <c r="L106" s="106"/>
    </row>
    <row r="107" spans="2:12" s="9" customFormat="1" ht="14.85" customHeight="1">
      <c r="B107" s="106"/>
      <c r="D107" s="107" t="s">
        <v>109</v>
      </c>
      <c r="E107" s="108"/>
      <c r="F107" s="108"/>
      <c r="G107" s="108"/>
      <c r="H107" s="108"/>
      <c r="I107" s="108"/>
      <c r="J107" s="109">
        <f>J220</f>
        <v>0</v>
      </c>
      <c r="L107" s="106"/>
    </row>
    <row r="108" spans="2:12" s="9" customFormat="1" ht="19.899999999999999" customHeight="1">
      <c r="B108" s="106"/>
      <c r="D108" s="107" t="s">
        <v>110</v>
      </c>
      <c r="E108" s="108"/>
      <c r="F108" s="108"/>
      <c r="G108" s="108"/>
      <c r="H108" s="108"/>
      <c r="I108" s="108"/>
      <c r="J108" s="109">
        <f>J228</f>
        <v>0</v>
      </c>
      <c r="L108" s="106"/>
    </row>
    <row r="109" spans="2:12" s="9" customFormat="1" ht="19.899999999999999" customHeight="1">
      <c r="B109" s="106"/>
      <c r="D109" s="107" t="s">
        <v>111</v>
      </c>
      <c r="E109" s="108"/>
      <c r="F109" s="108"/>
      <c r="G109" s="108"/>
      <c r="H109" s="108"/>
      <c r="I109" s="108"/>
      <c r="J109" s="109">
        <f>J255</f>
        <v>0</v>
      </c>
      <c r="L109" s="106"/>
    </row>
    <row r="110" spans="2:12" s="9" customFormat="1" ht="19.899999999999999" customHeight="1">
      <c r="B110" s="106"/>
      <c r="D110" s="107" t="s">
        <v>112</v>
      </c>
      <c r="E110" s="108"/>
      <c r="F110" s="108"/>
      <c r="G110" s="108"/>
      <c r="H110" s="108"/>
      <c r="I110" s="108"/>
      <c r="J110" s="109">
        <f>J263</f>
        <v>0</v>
      </c>
      <c r="L110" s="106"/>
    </row>
    <row r="111" spans="2:12" s="1" customFormat="1" ht="21.75" customHeight="1">
      <c r="B111" s="30"/>
      <c r="L111" s="30"/>
    </row>
    <row r="112" spans="2:12" s="1" customFormat="1" ht="6.95" customHeight="1">
      <c r="B112" s="42"/>
      <c r="C112" s="43"/>
      <c r="D112" s="43"/>
      <c r="E112" s="43"/>
      <c r="F112" s="43"/>
      <c r="G112" s="43"/>
      <c r="H112" s="43"/>
      <c r="I112" s="43"/>
      <c r="J112" s="43"/>
      <c r="K112" s="43"/>
      <c r="L112" s="30"/>
    </row>
    <row r="116" spans="2:12" s="1" customFormat="1" ht="6.95" customHeight="1">
      <c r="B116" s="44"/>
      <c r="C116" s="45"/>
      <c r="D116" s="45"/>
      <c r="E116" s="45"/>
      <c r="F116" s="45"/>
      <c r="G116" s="45"/>
      <c r="H116" s="45"/>
      <c r="I116" s="45"/>
      <c r="J116" s="45"/>
      <c r="K116" s="45"/>
      <c r="L116" s="30"/>
    </row>
    <row r="117" spans="2:12" s="1" customFormat="1" ht="24.95" customHeight="1">
      <c r="B117" s="30"/>
      <c r="C117" s="19" t="s">
        <v>113</v>
      </c>
      <c r="L117" s="30"/>
    </row>
    <row r="118" spans="2:12" s="1" customFormat="1" ht="6.95" customHeight="1">
      <c r="B118" s="30"/>
      <c r="L118" s="30"/>
    </row>
    <row r="119" spans="2:12" s="1" customFormat="1" ht="12" customHeight="1">
      <c r="B119" s="30"/>
      <c r="C119" s="25" t="s">
        <v>16</v>
      </c>
      <c r="L119" s="30"/>
    </row>
    <row r="120" spans="2:12" s="1" customFormat="1" ht="16.5" customHeight="1">
      <c r="B120" s="30"/>
      <c r="E120" s="220" t="str">
        <f>E7</f>
        <v>Obnova povrchu a zatrubnění v ul. Školní, Loučky</v>
      </c>
      <c r="F120" s="221"/>
      <c r="G120" s="221"/>
      <c r="H120" s="221"/>
      <c r="L120" s="30"/>
    </row>
    <row r="121" spans="2:12" s="1" customFormat="1" ht="12" customHeight="1">
      <c r="B121" s="30"/>
      <c r="C121" s="25" t="s">
        <v>92</v>
      </c>
      <c r="L121" s="30"/>
    </row>
    <row r="122" spans="2:12" s="1" customFormat="1" ht="16.5" customHeight="1">
      <c r="B122" s="30"/>
      <c r="E122" s="192" t="str">
        <f>E9</f>
        <v>SO 101 - Komunikace a zpevněné plochy</v>
      </c>
      <c r="F122" s="219"/>
      <c r="G122" s="219"/>
      <c r="H122" s="219"/>
      <c r="L122" s="30"/>
    </row>
    <row r="123" spans="2:12" s="1" customFormat="1" ht="6.95" customHeight="1">
      <c r="B123" s="30"/>
      <c r="L123" s="30"/>
    </row>
    <row r="124" spans="2:12" s="1" customFormat="1" ht="12" customHeight="1">
      <c r="B124" s="30"/>
      <c r="C124" s="25" t="s">
        <v>19</v>
      </c>
      <c r="F124" s="23" t="str">
        <f>F12</f>
        <v>Loučky, Nové Sedlo</v>
      </c>
      <c r="I124" s="25" t="s">
        <v>21</v>
      </c>
      <c r="J124" s="50" t="str">
        <f>IF(J12="","",J12)</f>
        <v>15. 4. 2024</v>
      </c>
      <c r="L124" s="30"/>
    </row>
    <row r="125" spans="2:12" s="1" customFormat="1" ht="6.95" customHeight="1">
      <c r="B125" s="30"/>
      <c r="L125" s="30"/>
    </row>
    <row r="126" spans="2:12" s="1" customFormat="1" ht="15.2" customHeight="1">
      <c r="B126" s="30"/>
      <c r="C126" s="25" t="s">
        <v>23</v>
      </c>
      <c r="F126" s="23" t="str">
        <f>E15</f>
        <v>Město Nové Sedlo</v>
      </c>
      <c r="I126" s="25" t="s">
        <v>31</v>
      </c>
      <c r="J126" s="28" t="str">
        <f>E21</f>
        <v>Bc. Jakub Cingroš</v>
      </c>
      <c r="L126" s="30"/>
    </row>
    <row r="127" spans="2:12" s="1" customFormat="1" ht="15.2" customHeight="1">
      <c r="B127" s="30"/>
      <c r="C127" s="25" t="s">
        <v>29</v>
      </c>
      <c r="F127" s="23" t="str">
        <f>IF(E18="","",E18)</f>
        <v>Vyplň údaj</v>
      </c>
      <c r="I127" s="25" t="s">
        <v>35</v>
      </c>
      <c r="J127" s="28" t="str">
        <f>E24</f>
        <v>Bc. Jakub Cingroš</v>
      </c>
      <c r="L127" s="30"/>
    </row>
    <row r="128" spans="2:12" s="1" customFormat="1" ht="10.35" customHeight="1">
      <c r="B128" s="30"/>
      <c r="L128" s="30"/>
    </row>
    <row r="129" spans="2:65" s="10" customFormat="1" ht="29.25" customHeight="1">
      <c r="B129" s="110"/>
      <c r="C129" s="111" t="s">
        <v>114</v>
      </c>
      <c r="D129" s="112" t="s">
        <v>62</v>
      </c>
      <c r="E129" s="112" t="s">
        <v>58</v>
      </c>
      <c r="F129" s="112" t="s">
        <v>59</v>
      </c>
      <c r="G129" s="112" t="s">
        <v>115</v>
      </c>
      <c r="H129" s="112" t="s">
        <v>116</v>
      </c>
      <c r="I129" s="112" t="s">
        <v>117</v>
      </c>
      <c r="J129" s="112" t="s">
        <v>96</v>
      </c>
      <c r="K129" s="113" t="s">
        <v>118</v>
      </c>
      <c r="L129" s="110"/>
      <c r="M129" s="57" t="s">
        <v>1</v>
      </c>
      <c r="N129" s="58" t="s">
        <v>41</v>
      </c>
      <c r="O129" s="58" t="s">
        <v>119</v>
      </c>
      <c r="P129" s="58" t="s">
        <v>120</v>
      </c>
      <c r="Q129" s="58" t="s">
        <v>121</v>
      </c>
      <c r="R129" s="58" t="s">
        <v>122</v>
      </c>
      <c r="S129" s="58" t="s">
        <v>123</v>
      </c>
      <c r="T129" s="59" t="s">
        <v>124</v>
      </c>
    </row>
    <row r="130" spans="2:65" s="1" customFormat="1" ht="22.9" customHeight="1">
      <c r="B130" s="30"/>
      <c r="C130" s="62" t="s">
        <v>125</v>
      </c>
      <c r="J130" s="114">
        <f>BK130</f>
        <v>0</v>
      </c>
      <c r="L130" s="30"/>
      <c r="M130" s="60"/>
      <c r="N130" s="51"/>
      <c r="O130" s="51"/>
      <c r="P130" s="115">
        <f>P131</f>
        <v>0</v>
      </c>
      <c r="Q130" s="51"/>
      <c r="R130" s="115">
        <f>R131</f>
        <v>450.55273059999996</v>
      </c>
      <c r="S130" s="51"/>
      <c r="T130" s="116">
        <f>T131</f>
        <v>719.93999999999994</v>
      </c>
      <c r="AT130" s="15" t="s">
        <v>76</v>
      </c>
      <c r="AU130" s="15" t="s">
        <v>98</v>
      </c>
      <c r="BK130" s="117">
        <f>BK131</f>
        <v>0</v>
      </c>
    </row>
    <row r="131" spans="2:65" s="11" customFormat="1" ht="25.9" customHeight="1">
      <c r="B131" s="118"/>
      <c r="D131" s="119" t="s">
        <v>76</v>
      </c>
      <c r="E131" s="120" t="s">
        <v>126</v>
      </c>
      <c r="F131" s="120" t="s">
        <v>127</v>
      </c>
      <c r="I131" s="121"/>
      <c r="J131" s="122">
        <f>BK131</f>
        <v>0</v>
      </c>
      <c r="L131" s="118"/>
      <c r="M131" s="123"/>
      <c r="P131" s="124">
        <f>P132+P168+P170+P203+P228+P255+P263</f>
        <v>0</v>
      </c>
      <c r="R131" s="124">
        <f>R132+R168+R170+R203+R228+R255+R263</f>
        <v>450.55273059999996</v>
      </c>
      <c r="T131" s="125">
        <f>T132+T168+T170+T203+T228+T255+T263</f>
        <v>719.93999999999994</v>
      </c>
      <c r="AR131" s="119" t="s">
        <v>85</v>
      </c>
      <c r="AT131" s="126" t="s">
        <v>76</v>
      </c>
      <c r="AU131" s="126" t="s">
        <v>77</v>
      </c>
      <c r="AY131" s="119" t="s">
        <v>128</v>
      </c>
      <c r="BK131" s="127">
        <f>BK132+BK168+BK170+BK203+BK228+BK255+BK263</f>
        <v>0</v>
      </c>
    </row>
    <row r="132" spans="2:65" s="11" customFormat="1" ht="22.9" customHeight="1">
      <c r="B132" s="118"/>
      <c r="D132" s="119" t="s">
        <v>76</v>
      </c>
      <c r="E132" s="128" t="s">
        <v>85</v>
      </c>
      <c r="F132" s="128" t="s">
        <v>129</v>
      </c>
      <c r="I132" s="121"/>
      <c r="J132" s="129">
        <f>BK132</f>
        <v>0</v>
      </c>
      <c r="L132" s="118"/>
      <c r="M132" s="123"/>
      <c r="P132" s="124">
        <f>SUM(P133:P167)</f>
        <v>0</v>
      </c>
      <c r="R132" s="124">
        <f>SUM(R133:R167)</f>
        <v>311.38329999999996</v>
      </c>
      <c r="T132" s="125">
        <f>SUM(T133:T167)</f>
        <v>624.98500000000001</v>
      </c>
      <c r="AR132" s="119" t="s">
        <v>85</v>
      </c>
      <c r="AT132" s="126" t="s">
        <v>76</v>
      </c>
      <c r="AU132" s="126" t="s">
        <v>85</v>
      </c>
      <c r="AY132" s="119" t="s">
        <v>128</v>
      </c>
      <c r="BK132" s="127">
        <f>SUM(BK133:BK167)</f>
        <v>0</v>
      </c>
    </row>
    <row r="133" spans="2:65" s="1" customFormat="1" ht="33" customHeight="1">
      <c r="B133" s="30"/>
      <c r="C133" s="130" t="s">
        <v>85</v>
      </c>
      <c r="D133" s="130" t="s">
        <v>130</v>
      </c>
      <c r="E133" s="131" t="s">
        <v>131</v>
      </c>
      <c r="F133" s="132" t="s">
        <v>132</v>
      </c>
      <c r="G133" s="133" t="s">
        <v>133</v>
      </c>
      <c r="H133" s="134">
        <v>8</v>
      </c>
      <c r="I133" s="135"/>
      <c r="J133" s="136">
        <f>ROUND(I133*H133,2)</f>
        <v>0</v>
      </c>
      <c r="K133" s="132" t="s">
        <v>134</v>
      </c>
      <c r="L133" s="30"/>
      <c r="M133" s="137" t="s">
        <v>1</v>
      </c>
      <c r="N133" s="138" t="s">
        <v>42</v>
      </c>
      <c r="P133" s="139">
        <f>O133*H133</f>
        <v>0</v>
      </c>
      <c r="Q133" s="139">
        <v>0</v>
      </c>
      <c r="R133" s="139">
        <f>Q133*H133</f>
        <v>0</v>
      </c>
      <c r="S133" s="139">
        <v>0.255</v>
      </c>
      <c r="T133" s="140">
        <f>S133*H133</f>
        <v>2.04</v>
      </c>
      <c r="AR133" s="141" t="s">
        <v>135</v>
      </c>
      <c r="AT133" s="141" t="s">
        <v>130</v>
      </c>
      <c r="AU133" s="141" t="s">
        <v>87</v>
      </c>
      <c r="AY133" s="15" t="s">
        <v>128</v>
      </c>
      <c r="BE133" s="142">
        <f>IF(N133="základní",J133,0)</f>
        <v>0</v>
      </c>
      <c r="BF133" s="142">
        <f>IF(N133="snížená",J133,0)</f>
        <v>0</v>
      </c>
      <c r="BG133" s="142">
        <f>IF(N133="zákl. přenesená",J133,0)</f>
        <v>0</v>
      </c>
      <c r="BH133" s="142">
        <f>IF(N133="sníž. přenesená",J133,0)</f>
        <v>0</v>
      </c>
      <c r="BI133" s="142">
        <f>IF(N133="nulová",J133,0)</f>
        <v>0</v>
      </c>
      <c r="BJ133" s="15" t="s">
        <v>85</v>
      </c>
      <c r="BK133" s="142">
        <f>ROUND(I133*H133,2)</f>
        <v>0</v>
      </c>
      <c r="BL133" s="15" t="s">
        <v>135</v>
      </c>
      <c r="BM133" s="141" t="s">
        <v>136</v>
      </c>
    </row>
    <row r="134" spans="2:65" s="1" customFormat="1" ht="24.2" customHeight="1">
      <c r="B134" s="30"/>
      <c r="C134" s="130" t="s">
        <v>87</v>
      </c>
      <c r="D134" s="130" t="s">
        <v>130</v>
      </c>
      <c r="E134" s="131" t="s">
        <v>137</v>
      </c>
      <c r="F134" s="132" t="s">
        <v>138</v>
      </c>
      <c r="G134" s="133" t="s">
        <v>133</v>
      </c>
      <c r="H134" s="134">
        <v>19</v>
      </c>
      <c r="I134" s="135"/>
      <c r="J134" s="136">
        <f>ROUND(I134*H134,2)</f>
        <v>0</v>
      </c>
      <c r="K134" s="132" t="s">
        <v>134</v>
      </c>
      <c r="L134" s="30"/>
      <c r="M134" s="137" t="s">
        <v>1</v>
      </c>
      <c r="N134" s="138" t="s">
        <v>42</v>
      </c>
      <c r="P134" s="139">
        <f>O134*H134</f>
        <v>0</v>
      </c>
      <c r="Q134" s="139">
        <v>0</v>
      </c>
      <c r="R134" s="139">
        <f>Q134*H134</f>
        <v>0</v>
      </c>
      <c r="S134" s="139">
        <v>0.26</v>
      </c>
      <c r="T134" s="140">
        <f>S134*H134</f>
        <v>4.9400000000000004</v>
      </c>
      <c r="AR134" s="141" t="s">
        <v>135</v>
      </c>
      <c r="AT134" s="141" t="s">
        <v>130</v>
      </c>
      <c r="AU134" s="141" t="s">
        <v>87</v>
      </c>
      <c r="AY134" s="15" t="s">
        <v>128</v>
      </c>
      <c r="BE134" s="142">
        <f>IF(N134="základní",J134,0)</f>
        <v>0</v>
      </c>
      <c r="BF134" s="142">
        <f>IF(N134="snížená",J134,0)</f>
        <v>0</v>
      </c>
      <c r="BG134" s="142">
        <f>IF(N134="zákl. přenesená",J134,0)</f>
        <v>0</v>
      </c>
      <c r="BH134" s="142">
        <f>IF(N134="sníž. přenesená",J134,0)</f>
        <v>0</v>
      </c>
      <c r="BI134" s="142">
        <f>IF(N134="nulová",J134,0)</f>
        <v>0</v>
      </c>
      <c r="BJ134" s="15" t="s">
        <v>85</v>
      </c>
      <c r="BK134" s="142">
        <f>ROUND(I134*H134,2)</f>
        <v>0</v>
      </c>
      <c r="BL134" s="15" t="s">
        <v>135</v>
      </c>
      <c r="BM134" s="141" t="s">
        <v>139</v>
      </c>
    </row>
    <row r="135" spans="2:65" s="1" customFormat="1" ht="19.5">
      <c r="B135" s="30"/>
      <c r="D135" s="143" t="s">
        <v>140</v>
      </c>
      <c r="F135" s="144" t="s">
        <v>141</v>
      </c>
      <c r="I135" s="145"/>
      <c r="L135" s="30"/>
      <c r="M135" s="146"/>
      <c r="T135" s="54"/>
      <c r="AT135" s="15" t="s">
        <v>140</v>
      </c>
      <c r="AU135" s="15" t="s">
        <v>87</v>
      </c>
    </row>
    <row r="136" spans="2:65" s="1" customFormat="1" ht="24.2" customHeight="1">
      <c r="B136" s="30"/>
      <c r="C136" s="130" t="s">
        <v>142</v>
      </c>
      <c r="D136" s="130" t="s">
        <v>130</v>
      </c>
      <c r="E136" s="131" t="s">
        <v>143</v>
      </c>
      <c r="F136" s="132" t="s">
        <v>144</v>
      </c>
      <c r="G136" s="133" t="s">
        <v>133</v>
      </c>
      <c r="H136" s="134">
        <v>42</v>
      </c>
      <c r="I136" s="135"/>
      <c r="J136" s="136">
        <f>ROUND(I136*H136,2)</f>
        <v>0</v>
      </c>
      <c r="K136" s="132" t="s">
        <v>134</v>
      </c>
      <c r="L136" s="30"/>
      <c r="M136" s="137" t="s">
        <v>1</v>
      </c>
      <c r="N136" s="138" t="s">
        <v>42</v>
      </c>
      <c r="P136" s="139">
        <f>O136*H136</f>
        <v>0</v>
      </c>
      <c r="Q136" s="139">
        <v>0</v>
      </c>
      <c r="R136" s="139">
        <f>Q136*H136</f>
        <v>0</v>
      </c>
      <c r="S136" s="139">
        <v>0.28999999999999998</v>
      </c>
      <c r="T136" s="140">
        <f>S136*H136</f>
        <v>12.18</v>
      </c>
      <c r="AR136" s="141" t="s">
        <v>135</v>
      </c>
      <c r="AT136" s="141" t="s">
        <v>130</v>
      </c>
      <c r="AU136" s="141" t="s">
        <v>87</v>
      </c>
      <c r="AY136" s="15" t="s">
        <v>128</v>
      </c>
      <c r="BE136" s="142">
        <f>IF(N136="základní",J136,0)</f>
        <v>0</v>
      </c>
      <c r="BF136" s="142">
        <f>IF(N136="snížená",J136,0)</f>
        <v>0</v>
      </c>
      <c r="BG136" s="142">
        <f>IF(N136="zákl. přenesená",J136,0)</f>
        <v>0</v>
      </c>
      <c r="BH136" s="142">
        <f>IF(N136="sníž. přenesená",J136,0)</f>
        <v>0</v>
      </c>
      <c r="BI136" s="142">
        <f>IF(N136="nulová",J136,0)</f>
        <v>0</v>
      </c>
      <c r="BJ136" s="15" t="s">
        <v>85</v>
      </c>
      <c r="BK136" s="142">
        <f>ROUND(I136*H136,2)</f>
        <v>0</v>
      </c>
      <c r="BL136" s="15" t="s">
        <v>135</v>
      </c>
      <c r="BM136" s="141" t="s">
        <v>145</v>
      </c>
    </row>
    <row r="137" spans="2:65" s="1" customFormat="1" ht="24.2" customHeight="1">
      <c r="B137" s="30"/>
      <c r="C137" s="130" t="s">
        <v>135</v>
      </c>
      <c r="D137" s="130" t="s">
        <v>130</v>
      </c>
      <c r="E137" s="131" t="s">
        <v>146</v>
      </c>
      <c r="F137" s="132" t="s">
        <v>147</v>
      </c>
      <c r="G137" s="133" t="s">
        <v>133</v>
      </c>
      <c r="H137" s="134">
        <v>34</v>
      </c>
      <c r="I137" s="135"/>
      <c r="J137" s="136">
        <f>ROUND(I137*H137,2)</f>
        <v>0</v>
      </c>
      <c r="K137" s="132" t="s">
        <v>134</v>
      </c>
      <c r="L137" s="30"/>
      <c r="M137" s="137" t="s">
        <v>1</v>
      </c>
      <c r="N137" s="138" t="s">
        <v>42</v>
      </c>
      <c r="P137" s="139">
        <f>O137*H137</f>
        <v>0</v>
      </c>
      <c r="Q137" s="139">
        <v>0</v>
      </c>
      <c r="R137" s="139">
        <f>Q137*H137</f>
        <v>0</v>
      </c>
      <c r="S137" s="139">
        <v>0.625</v>
      </c>
      <c r="T137" s="140">
        <f>S137*H137</f>
        <v>21.25</v>
      </c>
      <c r="AR137" s="141" t="s">
        <v>135</v>
      </c>
      <c r="AT137" s="141" t="s">
        <v>130</v>
      </c>
      <c r="AU137" s="141" t="s">
        <v>87</v>
      </c>
      <c r="AY137" s="15" t="s">
        <v>128</v>
      </c>
      <c r="BE137" s="142">
        <f>IF(N137="základní",J137,0)</f>
        <v>0</v>
      </c>
      <c r="BF137" s="142">
        <f>IF(N137="snížená",J137,0)</f>
        <v>0</v>
      </c>
      <c r="BG137" s="142">
        <f>IF(N137="zákl. přenesená",J137,0)</f>
        <v>0</v>
      </c>
      <c r="BH137" s="142">
        <f>IF(N137="sníž. přenesená",J137,0)</f>
        <v>0</v>
      </c>
      <c r="BI137" s="142">
        <f>IF(N137="nulová",J137,0)</f>
        <v>0</v>
      </c>
      <c r="BJ137" s="15" t="s">
        <v>85</v>
      </c>
      <c r="BK137" s="142">
        <f>ROUND(I137*H137,2)</f>
        <v>0</v>
      </c>
      <c r="BL137" s="15" t="s">
        <v>135</v>
      </c>
      <c r="BM137" s="141" t="s">
        <v>148</v>
      </c>
    </row>
    <row r="138" spans="2:65" s="1" customFormat="1" ht="33" customHeight="1">
      <c r="B138" s="30"/>
      <c r="C138" s="130" t="s">
        <v>149</v>
      </c>
      <c r="D138" s="130" t="s">
        <v>130</v>
      </c>
      <c r="E138" s="131" t="s">
        <v>150</v>
      </c>
      <c r="F138" s="132" t="s">
        <v>151</v>
      </c>
      <c r="G138" s="133" t="s">
        <v>133</v>
      </c>
      <c r="H138" s="134">
        <v>2350</v>
      </c>
      <c r="I138" s="135"/>
      <c r="J138" s="136">
        <f>ROUND(I138*H138,2)</f>
        <v>0</v>
      </c>
      <c r="K138" s="132" t="s">
        <v>134</v>
      </c>
      <c r="L138" s="30"/>
      <c r="M138" s="137" t="s">
        <v>1</v>
      </c>
      <c r="N138" s="138" t="s">
        <v>42</v>
      </c>
      <c r="P138" s="139">
        <f>O138*H138</f>
        <v>0</v>
      </c>
      <c r="Q138" s="139">
        <v>1.6000000000000001E-4</v>
      </c>
      <c r="R138" s="139">
        <f>Q138*H138</f>
        <v>0.37600000000000006</v>
      </c>
      <c r="S138" s="139">
        <v>0.23</v>
      </c>
      <c r="T138" s="140">
        <f>S138*H138</f>
        <v>540.5</v>
      </c>
      <c r="AR138" s="141" t="s">
        <v>135</v>
      </c>
      <c r="AT138" s="141" t="s">
        <v>130</v>
      </c>
      <c r="AU138" s="141" t="s">
        <v>87</v>
      </c>
      <c r="AY138" s="15" t="s">
        <v>128</v>
      </c>
      <c r="BE138" s="142">
        <f>IF(N138="základní",J138,0)</f>
        <v>0</v>
      </c>
      <c r="BF138" s="142">
        <f>IF(N138="snížená",J138,0)</f>
        <v>0</v>
      </c>
      <c r="BG138" s="142">
        <f>IF(N138="zákl. přenesená",J138,0)</f>
        <v>0</v>
      </c>
      <c r="BH138" s="142">
        <f>IF(N138="sníž. přenesená",J138,0)</f>
        <v>0</v>
      </c>
      <c r="BI138" s="142">
        <f>IF(N138="nulová",J138,0)</f>
        <v>0</v>
      </c>
      <c r="BJ138" s="15" t="s">
        <v>85</v>
      </c>
      <c r="BK138" s="142">
        <f>ROUND(I138*H138,2)</f>
        <v>0</v>
      </c>
      <c r="BL138" s="15" t="s">
        <v>135</v>
      </c>
      <c r="BM138" s="141" t="s">
        <v>152</v>
      </c>
    </row>
    <row r="139" spans="2:65" s="1" customFormat="1" ht="16.5" customHeight="1">
      <c r="B139" s="30"/>
      <c r="C139" s="130" t="s">
        <v>153</v>
      </c>
      <c r="D139" s="130" t="s">
        <v>130</v>
      </c>
      <c r="E139" s="131" t="s">
        <v>154</v>
      </c>
      <c r="F139" s="132" t="s">
        <v>155</v>
      </c>
      <c r="G139" s="133" t="s">
        <v>156</v>
      </c>
      <c r="H139" s="134">
        <v>215</v>
      </c>
      <c r="I139" s="135"/>
      <c r="J139" s="136">
        <f>ROUND(I139*H139,2)</f>
        <v>0</v>
      </c>
      <c r="K139" s="132" t="s">
        <v>134</v>
      </c>
      <c r="L139" s="30"/>
      <c r="M139" s="137" t="s">
        <v>1</v>
      </c>
      <c r="N139" s="138" t="s">
        <v>42</v>
      </c>
      <c r="P139" s="139">
        <f>O139*H139</f>
        <v>0</v>
      </c>
      <c r="Q139" s="139">
        <v>0</v>
      </c>
      <c r="R139" s="139">
        <f>Q139*H139</f>
        <v>0</v>
      </c>
      <c r="S139" s="139">
        <v>0.20499999999999999</v>
      </c>
      <c r="T139" s="140">
        <f>S139*H139</f>
        <v>44.074999999999996</v>
      </c>
      <c r="AR139" s="141" t="s">
        <v>135</v>
      </c>
      <c r="AT139" s="141" t="s">
        <v>130</v>
      </c>
      <c r="AU139" s="141" t="s">
        <v>87</v>
      </c>
      <c r="AY139" s="15" t="s">
        <v>128</v>
      </c>
      <c r="BE139" s="142">
        <f>IF(N139="základní",J139,0)</f>
        <v>0</v>
      </c>
      <c r="BF139" s="142">
        <f>IF(N139="snížená",J139,0)</f>
        <v>0</v>
      </c>
      <c r="BG139" s="142">
        <f>IF(N139="zákl. přenesená",J139,0)</f>
        <v>0</v>
      </c>
      <c r="BH139" s="142">
        <f>IF(N139="sníž. přenesená",J139,0)</f>
        <v>0</v>
      </c>
      <c r="BI139" s="142">
        <f>IF(N139="nulová",J139,0)</f>
        <v>0</v>
      </c>
      <c r="BJ139" s="15" t="s">
        <v>85</v>
      </c>
      <c r="BK139" s="142">
        <f>ROUND(I139*H139,2)</f>
        <v>0</v>
      </c>
      <c r="BL139" s="15" t="s">
        <v>135</v>
      </c>
      <c r="BM139" s="141" t="s">
        <v>157</v>
      </c>
    </row>
    <row r="140" spans="2:65" s="1" customFormat="1" ht="37.9" customHeight="1">
      <c r="B140" s="30"/>
      <c r="C140" s="130" t="s">
        <v>158</v>
      </c>
      <c r="D140" s="130" t="s">
        <v>130</v>
      </c>
      <c r="E140" s="131" t="s">
        <v>159</v>
      </c>
      <c r="F140" s="132" t="s">
        <v>160</v>
      </c>
      <c r="G140" s="133" t="s">
        <v>161</v>
      </c>
      <c r="H140" s="134">
        <v>114.25</v>
      </c>
      <c r="I140" s="135"/>
      <c r="J140" s="136">
        <f>ROUND(I140*H140,2)</f>
        <v>0</v>
      </c>
      <c r="K140" s="132" t="s">
        <v>134</v>
      </c>
      <c r="L140" s="30"/>
      <c r="M140" s="137" t="s">
        <v>1</v>
      </c>
      <c r="N140" s="138" t="s">
        <v>42</v>
      </c>
      <c r="P140" s="139">
        <f>O140*H140</f>
        <v>0</v>
      </c>
      <c r="Q140" s="139">
        <v>0</v>
      </c>
      <c r="R140" s="139">
        <f>Q140*H140</f>
        <v>0</v>
      </c>
      <c r="S140" s="139">
        <v>0</v>
      </c>
      <c r="T140" s="140">
        <f>S140*H140</f>
        <v>0</v>
      </c>
      <c r="AR140" s="141" t="s">
        <v>135</v>
      </c>
      <c r="AT140" s="141" t="s">
        <v>130</v>
      </c>
      <c r="AU140" s="141" t="s">
        <v>87</v>
      </c>
      <c r="AY140" s="15" t="s">
        <v>128</v>
      </c>
      <c r="BE140" s="142">
        <f>IF(N140="základní",J140,0)</f>
        <v>0</v>
      </c>
      <c r="BF140" s="142">
        <f>IF(N140="snížená",J140,0)</f>
        <v>0</v>
      </c>
      <c r="BG140" s="142">
        <f>IF(N140="zákl. přenesená",J140,0)</f>
        <v>0</v>
      </c>
      <c r="BH140" s="142">
        <f>IF(N140="sníž. přenesená",J140,0)</f>
        <v>0</v>
      </c>
      <c r="BI140" s="142">
        <f>IF(N140="nulová",J140,0)</f>
        <v>0</v>
      </c>
      <c r="BJ140" s="15" t="s">
        <v>85</v>
      </c>
      <c r="BK140" s="142">
        <f>ROUND(I140*H140,2)</f>
        <v>0</v>
      </c>
      <c r="BL140" s="15" t="s">
        <v>135</v>
      </c>
      <c r="BM140" s="141" t="s">
        <v>162</v>
      </c>
    </row>
    <row r="141" spans="2:65" s="12" customFormat="1">
      <c r="B141" s="147"/>
      <c r="D141" s="143" t="s">
        <v>163</v>
      </c>
      <c r="E141" s="148" t="s">
        <v>1</v>
      </c>
      <c r="F141" s="149" t="s">
        <v>164</v>
      </c>
      <c r="H141" s="150">
        <v>8.5</v>
      </c>
      <c r="I141" s="151"/>
      <c r="L141" s="147"/>
      <c r="M141" s="152"/>
      <c r="T141" s="153"/>
      <c r="AT141" s="148" t="s">
        <v>163</v>
      </c>
      <c r="AU141" s="148" t="s">
        <v>87</v>
      </c>
      <c r="AV141" s="12" t="s">
        <v>87</v>
      </c>
      <c r="AW141" s="12" t="s">
        <v>34</v>
      </c>
      <c r="AX141" s="12" t="s">
        <v>77</v>
      </c>
      <c r="AY141" s="148" t="s">
        <v>128</v>
      </c>
    </row>
    <row r="142" spans="2:65" s="12" customFormat="1" ht="22.5">
      <c r="B142" s="147"/>
      <c r="D142" s="143" t="s">
        <v>163</v>
      </c>
      <c r="E142" s="148" t="s">
        <v>1</v>
      </c>
      <c r="F142" s="149" t="s">
        <v>165</v>
      </c>
      <c r="H142" s="150">
        <v>105.75</v>
      </c>
      <c r="I142" s="151"/>
      <c r="L142" s="147"/>
      <c r="M142" s="152"/>
      <c r="T142" s="153"/>
      <c r="AT142" s="148" t="s">
        <v>163</v>
      </c>
      <c r="AU142" s="148" t="s">
        <v>87</v>
      </c>
      <c r="AV142" s="12" t="s">
        <v>87</v>
      </c>
      <c r="AW142" s="12" t="s">
        <v>34</v>
      </c>
      <c r="AX142" s="12" t="s">
        <v>77</v>
      </c>
      <c r="AY142" s="148" t="s">
        <v>128</v>
      </c>
    </row>
    <row r="143" spans="2:65" s="13" customFormat="1">
      <c r="B143" s="154"/>
      <c r="D143" s="143" t="s">
        <v>163</v>
      </c>
      <c r="E143" s="155" t="s">
        <v>1</v>
      </c>
      <c r="F143" s="156" t="s">
        <v>166</v>
      </c>
      <c r="H143" s="157">
        <v>114.25</v>
      </c>
      <c r="I143" s="158"/>
      <c r="L143" s="154"/>
      <c r="M143" s="159"/>
      <c r="T143" s="160"/>
      <c r="AT143" s="155" t="s">
        <v>163</v>
      </c>
      <c r="AU143" s="155" t="s">
        <v>87</v>
      </c>
      <c r="AV143" s="13" t="s">
        <v>135</v>
      </c>
      <c r="AW143" s="13" t="s">
        <v>34</v>
      </c>
      <c r="AX143" s="13" t="s">
        <v>85</v>
      </c>
      <c r="AY143" s="155" t="s">
        <v>128</v>
      </c>
    </row>
    <row r="144" spans="2:65" s="1" customFormat="1" ht="24.2" customHeight="1">
      <c r="B144" s="30"/>
      <c r="C144" s="130" t="s">
        <v>167</v>
      </c>
      <c r="D144" s="130" t="s">
        <v>130</v>
      </c>
      <c r="E144" s="131" t="s">
        <v>168</v>
      </c>
      <c r="F144" s="132" t="s">
        <v>169</v>
      </c>
      <c r="G144" s="133" t="s">
        <v>133</v>
      </c>
      <c r="H144" s="134">
        <v>125</v>
      </c>
      <c r="I144" s="135"/>
      <c r="J144" s="136">
        <f>ROUND(I144*H144,2)</f>
        <v>0</v>
      </c>
      <c r="K144" s="132" t="s">
        <v>134</v>
      </c>
      <c r="L144" s="30"/>
      <c r="M144" s="137" t="s">
        <v>1</v>
      </c>
      <c r="N144" s="138" t="s">
        <v>42</v>
      </c>
      <c r="P144" s="139">
        <f>O144*H144</f>
        <v>0</v>
      </c>
      <c r="Q144" s="139">
        <v>0</v>
      </c>
      <c r="R144" s="139">
        <f>Q144*H144</f>
        <v>0</v>
      </c>
      <c r="S144" s="139">
        <v>0</v>
      </c>
      <c r="T144" s="140">
        <f>S144*H144</f>
        <v>0</v>
      </c>
      <c r="AR144" s="141" t="s">
        <v>135</v>
      </c>
      <c r="AT144" s="141" t="s">
        <v>130</v>
      </c>
      <c r="AU144" s="141" t="s">
        <v>87</v>
      </c>
      <c r="AY144" s="15" t="s">
        <v>128</v>
      </c>
      <c r="BE144" s="142">
        <f>IF(N144="základní",J144,0)</f>
        <v>0</v>
      </c>
      <c r="BF144" s="142">
        <f>IF(N144="snížená",J144,0)</f>
        <v>0</v>
      </c>
      <c r="BG144" s="142">
        <f>IF(N144="zákl. přenesená",J144,0)</f>
        <v>0</v>
      </c>
      <c r="BH144" s="142">
        <f>IF(N144="sníž. přenesená",J144,0)</f>
        <v>0</v>
      </c>
      <c r="BI144" s="142">
        <f>IF(N144="nulová",J144,0)</f>
        <v>0</v>
      </c>
      <c r="BJ144" s="15" t="s">
        <v>85</v>
      </c>
      <c r="BK144" s="142">
        <f>ROUND(I144*H144,2)</f>
        <v>0</v>
      </c>
      <c r="BL144" s="15" t="s">
        <v>135</v>
      </c>
      <c r="BM144" s="141" t="s">
        <v>170</v>
      </c>
    </row>
    <row r="145" spans="2:65" s="1" customFormat="1" ht="37.9" customHeight="1">
      <c r="B145" s="30"/>
      <c r="C145" s="130" t="s">
        <v>171</v>
      </c>
      <c r="D145" s="130" t="s">
        <v>130</v>
      </c>
      <c r="E145" s="131" t="s">
        <v>172</v>
      </c>
      <c r="F145" s="132" t="s">
        <v>173</v>
      </c>
      <c r="G145" s="133" t="s">
        <v>161</v>
      </c>
      <c r="H145" s="134">
        <v>70</v>
      </c>
      <c r="I145" s="135"/>
      <c r="J145" s="136">
        <f>ROUND(I145*H145,2)</f>
        <v>0</v>
      </c>
      <c r="K145" s="132" t="s">
        <v>134</v>
      </c>
      <c r="L145" s="30"/>
      <c r="M145" s="137" t="s">
        <v>1</v>
      </c>
      <c r="N145" s="138" t="s">
        <v>42</v>
      </c>
      <c r="P145" s="139">
        <f>O145*H145</f>
        <v>0</v>
      </c>
      <c r="Q145" s="139">
        <v>0</v>
      </c>
      <c r="R145" s="139">
        <f>Q145*H145</f>
        <v>0</v>
      </c>
      <c r="S145" s="139">
        <v>0</v>
      </c>
      <c r="T145" s="140">
        <f>S145*H145</f>
        <v>0</v>
      </c>
      <c r="AR145" s="141" t="s">
        <v>135</v>
      </c>
      <c r="AT145" s="141" t="s">
        <v>130</v>
      </c>
      <c r="AU145" s="141" t="s">
        <v>87</v>
      </c>
      <c r="AY145" s="15" t="s">
        <v>128</v>
      </c>
      <c r="BE145" s="142">
        <f>IF(N145="základní",J145,0)</f>
        <v>0</v>
      </c>
      <c r="BF145" s="142">
        <f>IF(N145="snížená",J145,0)</f>
        <v>0</v>
      </c>
      <c r="BG145" s="142">
        <f>IF(N145="zákl. přenesená",J145,0)</f>
        <v>0</v>
      </c>
      <c r="BH145" s="142">
        <f>IF(N145="sníž. přenesená",J145,0)</f>
        <v>0</v>
      </c>
      <c r="BI145" s="142">
        <f>IF(N145="nulová",J145,0)</f>
        <v>0</v>
      </c>
      <c r="BJ145" s="15" t="s">
        <v>85</v>
      </c>
      <c r="BK145" s="142">
        <f>ROUND(I145*H145,2)</f>
        <v>0</v>
      </c>
      <c r="BL145" s="15" t="s">
        <v>135</v>
      </c>
      <c r="BM145" s="141" t="s">
        <v>174</v>
      </c>
    </row>
    <row r="146" spans="2:65" s="1" customFormat="1" ht="24.2" customHeight="1">
      <c r="B146" s="30"/>
      <c r="C146" s="130" t="s">
        <v>175</v>
      </c>
      <c r="D146" s="130" t="s">
        <v>130</v>
      </c>
      <c r="E146" s="131" t="s">
        <v>176</v>
      </c>
      <c r="F146" s="132" t="s">
        <v>177</v>
      </c>
      <c r="G146" s="133" t="s">
        <v>161</v>
      </c>
      <c r="H146" s="134">
        <v>3</v>
      </c>
      <c r="I146" s="135"/>
      <c r="J146" s="136">
        <f>ROUND(I146*H146,2)</f>
        <v>0</v>
      </c>
      <c r="K146" s="132" t="s">
        <v>134</v>
      </c>
      <c r="L146" s="30"/>
      <c r="M146" s="137" t="s">
        <v>1</v>
      </c>
      <c r="N146" s="138" t="s">
        <v>42</v>
      </c>
      <c r="P146" s="139">
        <f>O146*H146</f>
        <v>0</v>
      </c>
      <c r="Q146" s="139">
        <v>0</v>
      </c>
      <c r="R146" s="139">
        <f>Q146*H146</f>
        <v>0</v>
      </c>
      <c r="S146" s="139">
        <v>0</v>
      </c>
      <c r="T146" s="140">
        <f>S146*H146</f>
        <v>0</v>
      </c>
      <c r="AR146" s="141" t="s">
        <v>135</v>
      </c>
      <c r="AT146" s="141" t="s">
        <v>130</v>
      </c>
      <c r="AU146" s="141" t="s">
        <v>87</v>
      </c>
      <c r="AY146" s="15" t="s">
        <v>128</v>
      </c>
      <c r="BE146" s="142">
        <f>IF(N146="základní",J146,0)</f>
        <v>0</v>
      </c>
      <c r="BF146" s="142">
        <f>IF(N146="snížená",J146,0)</f>
        <v>0</v>
      </c>
      <c r="BG146" s="142">
        <f>IF(N146="zákl. přenesená",J146,0)</f>
        <v>0</v>
      </c>
      <c r="BH146" s="142">
        <f>IF(N146="sníž. přenesená",J146,0)</f>
        <v>0</v>
      </c>
      <c r="BI146" s="142">
        <f>IF(N146="nulová",J146,0)</f>
        <v>0</v>
      </c>
      <c r="BJ146" s="15" t="s">
        <v>85</v>
      </c>
      <c r="BK146" s="142">
        <f>ROUND(I146*H146,2)</f>
        <v>0</v>
      </c>
      <c r="BL146" s="15" t="s">
        <v>135</v>
      </c>
      <c r="BM146" s="141" t="s">
        <v>178</v>
      </c>
    </row>
    <row r="147" spans="2:65" s="12" customFormat="1">
      <c r="B147" s="147"/>
      <c r="D147" s="143" t="s">
        <v>163</v>
      </c>
      <c r="E147" s="148" t="s">
        <v>1</v>
      </c>
      <c r="F147" s="149" t="s">
        <v>179</v>
      </c>
      <c r="H147" s="150">
        <v>3</v>
      </c>
      <c r="I147" s="151"/>
      <c r="L147" s="147"/>
      <c r="M147" s="152"/>
      <c r="T147" s="153"/>
      <c r="AT147" s="148" t="s">
        <v>163</v>
      </c>
      <c r="AU147" s="148" t="s">
        <v>87</v>
      </c>
      <c r="AV147" s="12" t="s">
        <v>87</v>
      </c>
      <c r="AW147" s="12" t="s">
        <v>34</v>
      </c>
      <c r="AX147" s="12" t="s">
        <v>85</v>
      </c>
      <c r="AY147" s="148" t="s">
        <v>128</v>
      </c>
    </row>
    <row r="148" spans="2:65" s="1" customFormat="1" ht="37.9" customHeight="1">
      <c r="B148" s="30"/>
      <c r="C148" s="130" t="s">
        <v>180</v>
      </c>
      <c r="D148" s="130" t="s">
        <v>130</v>
      </c>
      <c r="E148" s="131" t="s">
        <v>181</v>
      </c>
      <c r="F148" s="132" t="s">
        <v>182</v>
      </c>
      <c r="G148" s="133" t="s">
        <v>161</v>
      </c>
      <c r="H148" s="134">
        <v>44</v>
      </c>
      <c r="I148" s="135"/>
      <c r="J148" s="136">
        <f>ROUND(I148*H148,2)</f>
        <v>0</v>
      </c>
      <c r="K148" s="132" t="s">
        <v>134</v>
      </c>
      <c r="L148" s="30"/>
      <c r="M148" s="137" t="s">
        <v>1</v>
      </c>
      <c r="N148" s="138" t="s">
        <v>42</v>
      </c>
      <c r="P148" s="139">
        <f>O148*H148</f>
        <v>0</v>
      </c>
      <c r="Q148" s="139">
        <v>0</v>
      </c>
      <c r="R148" s="139">
        <f>Q148*H148</f>
        <v>0</v>
      </c>
      <c r="S148" s="139">
        <v>0</v>
      </c>
      <c r="T148" s="140">
        <f>S148*H148</f>
        <v>0</v>
      </c>
      <c r="AR148" s="141" t="s">
        <v>135</v>
      </c>
      <c r="AT148" s="141" t="s">
        <v>130</v>
      </c>
      <c r="AU148" s="141" t="s">
        <v>87</v>
      </c>
      <c r="AY148" s="15" t="s">
        <v>128</v>
      </c>
      <c r="BE148" s="142">
        <f>IF(N148="základní",J148,0)</f>
        <v>0</v>
      </c>
      <c r="BF148" s="142">
        <f>IF(N148="snížená",J148,0)</f>
        <v>0</v>
      </c>
      <c r="BG148" s="142">
        <f>IF(N148="zákl. přenesená",J148,0)</f>
        <v>0</v>
      </c>
      <c r="BH148" s="142">
        <f>IF(N148="sníž. přenesená",J148,0)</f>
        <v>0</v>
      </c>
      <c r="BI148" s="142">
        <f>IF(N148="nulová",J148,0)</f>
        <v>0</v>
      </c>
      <c r="BJ148" s="15" t="s">
        <v>85</v>
      </c>
      <c r="BK148" s="142">
        <f>ROUND(I148*H148,2)</f>
        <v>0</v>
      </c>
      <c r="BL148" s="15" t="s">
        <v>135</v>
      </c>
      <c r="BM148" s="141" t="s">
        <v>183</v>
      </c>
    </row>
    <row r="149" spans="2:65" s="1" customFormat="1" ht="37.9" customHeight="1">
      <c r="B149" s="30"/>
      <c r="C149" s="130" t="s">
        <v>8</v>
      </c>
      <c r="D149" s="130" t="s">
        <v>130</v>
      </c>
      <c r="E149" s="131" t="s">
        <v>184</v>
      </c>
      <c r="F149" s="132" t="s">
        <v>185</v>
      </c>
      <c r="G149" s="133" t="s">
        <v>161</v>
      </c>
      <c r="H149" s="134">
        <v>155.75</v>
      </c>
      <c r="I149" s="135"/>
      <c r="J149" s="136">
        <f>ROUND(I149*H149,2)</f>
        <v>0</v>
      </c>
      <c r="K149" s="132" t="s">
        <v>134</v>
      </c>
      <c r="L149" s="30"/>
      <c r="M149" s="137" t="s">
        <v>1</v>
      </c>
      <c r="N149" s="138" t="s">
        <v>42</v>
      </c>
      <c r="P149" s="139">
        <f>O149*H149</f>
        <v>0</v>
      </c>
      <c r="Q149" s="139">
        <v>0</v>
      </c>
      <c r="R149" s="139">
        <f>Q149*H149</f>
        <v>0</v>
      </c>
      <c r="S149" s="139">
        <v>0</v>
      </c>
      <c r="T149" s="140">
        <f>S149*H149</f>
        <v>0</v>
      </c>
      <c r="AR149" s="141" t="s">
        <v>135</v>
      </c>
      <c r="AT149" s="141" t="s">
        <v>130</v>
      </c>
      <c r="AU149" s="141" t="s">
        <v>87</v>
      </c>
      <c r="AY149" s="15" t="s">
        <v>128</v>
      </c>
      <c r="BE149" s="142">
        <f>IF(N149="základní",J149,0)</f>
        <v>0</v>
      </c>
      <c r="BF149" s="142">
        <f>IF(N149="snížená",J149,0)</f>
        <v>0</v>
      </c>
      <c r="BG149" s="142">
        <f>IF(N149="zákl. přenesená",J149,0)</f>
        <v>0</v>
      </c>
      <c r="BH149" s="142">
        <f>IF(N149="sníž. přenesená",J149,0)</f>
        <v>0</v>
      </c>
      <c r="BI149" s="142">
        <f>IF(N149="nulová",J149,0)</f>
        <v>0</v>
      </c>
      <c r="BJ149" s="15" t="s">
        <v>85</v>
      </c>
      <c r="BK149" s="142">
        <f>ROUND(I149*H149,2)</f>
        <v>0</v>
      </c>
      <c r="BL149" s="15" t="s">
        <v>135</v>
      </c>
      <c r="BM149" s="141" t="s">
        <v>186</v>
      </c>
    </row>
    <row r="150" spans="2:65" s="12" customFormat="1">
      <c r="B150" s="147"/>
      <c r="D150" s="143" t="s">
        <v>163</v>
      </c>
      <c r="E150" s="148" t="s">
        <v>1</v>
      </c>
      <c r="F150" s="149" t="s">
        <v>187</v>
      </c>
      <c r="H150" s="150">
        <v>155.75</v>
      </c>
      <c r="I150" s="151"/>
      <c r="L150" s="147"/>
      <c r="M150" s="152"/>
      <c r="T150" s="153"/>
      <c r="AT150" s="148" t="s">
        <v>163</v>
      </c>
      <c r="AU150" s="148" t="s">
        <v>87</v>
      </c>
      <c r="AV150" s="12" t="s">
        <v>87</v>
      </c>
      <c r="AW150" s="12" t="s">
        <v>34</v>
      </c>
      <c r="AX150" s="12" t="s">
        <v>85</v>
      </c>
      <c r="AY150" s="148" t="s">
        <v>128</v>
      </c>
    </row>
    <row r="151" spans="2:65" s="1" customFormat="1" ht="37.9" customHeight="1">
      <c r="B151" s="30"/>
      <c r="C151" s="130" t="s">
        <v>188</v>
      </c>
      <c r="D151" s="130" t="s">
        <v>130</v>
      </c>
      <c r="E151" s="131" t="s">
        <v>189</v>
      </c>
      <c r="F151" s="132" t="s">
        <v>190</v>
      </c>
      <c r="G151" s="133" t="s">
        <v>161</v>
      </c>
      <c r="H151" s="134">
        <v>1713.25</v>
      </c>
      <c r="I151" s="135"/>
      <c r="J151" s="136">
        <f>ROUND(I151*H151,2)</f>
        <v>0</v>
      </c>
      <c r="K151" s="132" t="s">
        <v>134</v>
      </c>
      <c r="L151" s="30"/>
      <c r="M151" s="137" t="s">
        <v>1</v>
      </c>
      <c r="N151" s="138" t="s">
        <v>42</v>
      </c>
      <c r="P151" s="139">
        <f>O151*H151</f>
        <v>0</v>
      </c>
      <c r="Q151" s="139">
        <v>0</v>
      </c>
      <c r="R151" s="139">
        <f>Q151*H151</f>
        <v>0</v>
      </c>
      <c r="S151" s="139">
        <v>0</v>
      </c>
      <c r="T151" s="140">
        <f>S151*H151</f>
        <v>0</v>
      </c>
      <c r="AR151" s="141" t="s">
        <v>135</v>
      </c>
      <c r="AT151" s="141" t="s">
        <v>130</v>
      </c>
      <c r="AU151" s="141" t="s">
        <v>87</v>
      </c>
      <c r="AY151" s="15" t="s">
        <v>128</v>
      </c>
      <c r="BE151" s="142">
        <f>IF(N151="základní",J151,0)</f>
        <v>0</v>
      </c>
      <c r="BF151" s="142">
        <f>IF(N151="snížená",J151,0)</f>
        <v>0</v>
      </c>
      <c r="BG151" s="142">
        <f>IF(N151="zákl. přenesená",J151,0)</f>
        <v>0</v>
      </c>
      <c r="BH151" s="142">
        <f>IF(N151="sníž. přenesená",J151,0)</f>
        <v>0</v>
      </c>
      <c r="BI151" s="142">
        <f>IF(N151="nulová",J151,0)</f>
        <v>0</v>
      </c>
      <c r="BJ151" s="15" t="s">
        <v>85</v>
      </c>
      <c r="BK151" s="142">
        <f>ROUND(I151*H151,2)</f>
        <v>0</v>
      </c>
      <c r="BL151" s="15" t="s">
        <v>135</v>
      </c>
      <c r="BM151" s="141" t="s">
        <v>191</v>
      </c>
    </row>
    <row r="152" spans="2:65" s="12" customFormat="1">
      <c r="B152" s="147"/>
      <c r="D152" s="143" t="s">
        <v>163</v>
      </c>
      <c r="F152" s="149" t="s">
        <v>192</v>
      </c>
      <c r="H152" s="150">
        <v>1713.25</v>
      </c>
      <c r="I152" s="151"/>
      <c r="L152" s="147"/>
      <c r="M152" s="152"/>
      <c r="T152" s="153"/>
      <c r="AT152" s="148" t="s">
        <v>163</v>
      </c>
      <c r="AU152" s="148" t="s">
        <v>87</v>
      </c>
      <c r="AV152" s="12" t="s">
        <v>87</v>
      </c>
      <c r="AW152" s="12" t="s">
        <v>4</v>
      </c>
      <c r="AX152" s="12" t="s">
        <v>85</v>
      </c>
      <c r="AY152" s="148" t="s">
        <v>128</v>
      </c>
    </row>
    <row r="153" spans="2:65" s="1" customFormat="1" ht="24.2" customHeight="1">
      <c r="B153" s="30"/>
      <c r="C153" s="130" t="s">
        <v>193</v>
      </c>
      <c r="D153" s="130" t="s">
        <v>130</v>
      </c>
      <c r="E153" s="131" t="s">
        <v>194</v>
      </c>
      <c r="F153" s="132" t="s">
        <v>195</v>
      </c>
      <c r="G153" s="133" t="s">
        <v>161</v>
      </c>
      <c r="H153" s="134">
        <v>69</v>
      </c>
      <c r="I153" s="135"/>
      <c r="J153" s="136">
        <f>ROUND(I153*H153,2)</f>
        <v>0</v>
      </c>
      <c r="K153" s="132" t="s">
        <v>134</v>
      </c>
      <c r="L153" s="30"/>
      <c r="M153" s="137" t="s">
        <v>1</v>
      </c>
      <c r="N153" s="138" t="s">
        <v>42</v>
      </c>
      <c r="P153" s="139">
        <f>O153*H153</f>
        <v>0</v>
      </c>
      <c r="Q153" s="139">
        <v>0</v>
      </c>
      <c r="R153" s="139">
        <f>Q153*H153</f>
        <v>0</v>
      </c>
      <c r="S153" s="139">
        <v>0</v>
      </c>
      <c r="T153" s="140">
        <f>S153*H153</f>
        <v>0</v>
      </c>
      <c r="AR153" s="141" t="s">
        <v>135</v>
      </c>
      <c r="AT153" s="141" t="s">
        <v>130</v>
      </c>
      <c r="AU153" s="141" t="s">
        <v>87</v>
      </c>
      <c r="AY153" s="15" t="s">
        <v>128</v>
      </c>
      <c r="BE153" s="142">
        <f>IF(N153="základní",J153,0)</f>
        <v>0</v>
      </c>
      <c r="BF153" s="142">
        <f>IF(N153="snížená",J153,0)</f>
        <v>0</v>
      </c>
      <c r="BG153" s="142">
        <f>IF(N153="zákl. přenesená",J153,0)</f>
        <v>0</v>
      </c>
      <c r="BH153" s="142">
        <f>IF(N153="sníž. přenesená",J153,0)</f>
        <v>0</v>
      </c>
      <c r="BI153" s="142">
        <f>IF(N153="nulová",J153,0)</f>
        <v>0</v>
      </c>
      <c r="BJ153" s="15" t="s">
        <v>85</v>
      </c>
      <c r="BK153" s="142">
        <f>ROUND(I153*H153,2)</f>
        <v>0</v>
      </c>
      <c r="BL153" s="15" t="s">
        <v>135</v>
      </c>
      <c r="BM153" s="141" t="s">
        <v>196</v>
      </c>
    </row>
    <row r="154" spans="2:65" s="1" customFormat="1" ht="16.5" customHeight="1">
      <c r="B154" s="30"/>
      <c r="C154" s="161" t="s">
        <v>197</v>
      </c>
      <c r="D154" s="161" t="s">
        <v>198</v>
      </c>
      <c r="E154" s="162" t="s">
        <v>199</v>
      </c>
      <c r="F154" s="163" t="s">
        <v>200</v>
      </c>
      <c r="G154" s="164" t="s">
        <v>201</v>
      </c>
      <c r="H154" s="165">
        <v>138</v>
      </c>
      <c r="I154" s="166"/>
      <c r="J154" s="167">
        <f>ROUND(I154*H154,2)</f>
        <v>0</v>
      </c>
      <c r="K154" s="163" t="s">
        <v>134</v>
      </c>
      <c r="L154" s="168"/>
      <c r="M154" s="169" t="s">
        <v>1</v>
      </c>
      <c r="N154" s="170" t="s">
        <v>42</v>
      </c>
      <c r="P154" s="139">
        <f>O154*H154</f>
        <v>0</v>
      </c>
      <c r="Q154" s="139">
        <v>1</v>
      </c>
      <c r="R154" s="139">
        <f>Q154*H154</f>
        <v>138</v>
      </c>
      <c r="S154" s="139">
        <v>0</v>
      </c>
      <c r="T154" s="140">
        <f>S154*H154</f>
        <v>0</v>
      </c>
      <c r="AR154" s="141" t="s">
        <v>167</v>
      </c>
      <c r="AT154" s="141" t="s">
        <v>198</v>
      </c>
      <c r="AU154" s="141" t="s">
        <v>87</v>
      </c>
      <c r="AY154" s="15" t="s">
        <v>128</v>
      </c>
      <c r="BE154" s="142">
        <f>IF(N154="základní",J154,0)</f>
        <v>0</v>
      </c>
      <c r="BF154" s="142">
        <f>IF(N154="snížená",J154,0)</f>
        <v>0</v>
      </c>
      <c r="BG154" s="142">
        <f>IF(N154="zákl. přenesená",J154,0)</f>
        <v>0</v>
      </c>
      <c r="BH154" s="142">
        <f>IF(N154="sníž. přenesená",J154,0)</f>
        <v>0</v>
      </c>
      <c r="BI154" s="142">
        <f>IF(N154="nulová",J154,0)</f>
        <v>0</v>
      </c>
      <c r="BJ154" s="15" t="s">
        <v>85</v>
      </c>
      <c r="BK154" s="142">
        <f>ROUND(I154*H154,2)</f>
        <v>0</v>
      </c>
      <c r="BL154" s="15" t="s">
        <v>135</v>
      </c>
      <c r="BM154" s="141" t="s">
        <v>202</v>
      </c>
    </row>
    <row r="155" spans="2:65" s="12" customFormat="1">
      <c r="B155" s="147"/>
      <c r="D155" s="143" t="s">
        <v>163</v>
      </c>
      <c r="F155" s="149" t="s">
        <v>203</v>
      </c>
      <c r="H155" s="150">
        <v>138</v>
      </c>
      <c r="I155" s="151"/>
      <c r="L155" s="147"/>
      <c r="M155" s="152"/>
      <c r="T155" s="153"/>
      <c r="AT155" s="148" t="s">
        <v>163</v>
      </c>
      <c r="AU155" s="148" t="s">
        <v>87</v>
      </c>
      <c r="AV155" s="12" t="s">
        <v>87</v>
      </c>
      <c r="AW155" s="12" t="s">
        <v>4</v>
      </c>
      <c r="AX155" s="12" t="s">
        <v>85</v>
      </c>
      <c r="AY155" s="148" t="s">
        <v>128</v>
      </c>
    </row>
    <row r="156" spans="2:65" s="1" customFormat="1" ht="24.2" customHeight="1">
      <c r="B156" s="30"/>
      <c r="C156" s="130" t="s">
        <v>204</v>
      </c>
      <c r="D156" s="130" t="s">
        <v>130</v>
      </c>
      <c r="E156" s="131" t="s">
        <v>205</v>
      </c>
      <c r="F156" s="132" t="s">
        <v>206</v>
      </c>
      <c r="G156" s="133" t="s">
        <v>201</v>
      </c>
      <c r="H156" s="134">
        <v>311.5</v>
      </c>
      <c r="I156" s="135"/>
      <c r="J156" s="136">
        <f>ROUND(I156*H156,2)</f>
        <v>0</v>
      </c>
      <c r="K156" s="132" t="s">
        <v>134</v>
      </c>
      <c r="L156" s="30"/>
      <c r="M156" s="137" t="s">
        <v>1</v>
      </c>
      <c r="N156" s="138" t="s">
        <v>42</v>
      </c>
      <c r="P156" s="139">
        <f>O156*H156</f>
        <v>0</v>
      </c>
      <c r="Q156" s="139">
        <v>0</v>
      </c>
      <c r="R156" s="139">
        <f>Q156*H156</f>
        <v>0</v>
      </c>
      <c r="S156" s="139">
        <v>0</v>
      </c>
      <c r="T156" s="140">
        <f>S156*H156</f>
        <v>0</v>
      </c>
      <c r="AR156" s="141" t="s">
        <v>135</v>
      </c>
      <c r="AT156" s="141" t="s">
        <v>130</v>
      </c>
      <c r="AU156" s="141" t="s">
        <v>87</v>
      </c>
      <c r="AY156" s="15" t="s">
        <v>128</v>
      </c>
      <c r="BE156" s="142">
        <f>IF(N156="základní",J156,0)</f>
        <v>0</v>
      </c>
      <c r="BF156" s="142">
        <f>IF(N156="snížená",J156,0)</f>
        <v>0</v>
      </c>
      <c r="BG156" s="142">
        <f>IF(N156="zákl. přenesená",J156,0)</f>
        <v>0</v>
      </c>
      <c r="BH156" s="142">
        <f>IF(N156="sníž. přenesená",J156,0)</f>
        <v>0</v>
      </c>
      <c r="BI156" s="142">
        <f>IF(N156="nulová",J156,0)</f>
        <v>0</v>
      </c>
      <c r="BJ156" s="15" t="s">
        <v>85</v>
      </c>
      <c r="BK156" s="142">
        <f>ROUND(I156*H156,2)</f>
        <v>0</v>
      </c>
      <c r="BL156" s="15" t="s">
        <v>135</v>
      </c>
      <c r="BM156" s="141" t="s">
        <v>207</v>
      </c>
    </row>
    <row r="157" spans="2:65" s="12" customFormat="1">
      <c r="B157" s="147"/>
      <c r="D157" s="143" t="s">
        <v>163</v>
      </c>
      <c r="F157" s="149" t="s">
        <v>208</v>
      </c>
      <c r="H157" s="150">
        <v>311.5</v>
      </c>
      <c r="I157" s="151"/>
      <c r="L157" s="147"/>
      <c r="M157" s="152"/>
      <c r="T157" s="153"/>
      <c r="AT157" s="148" t="s">
        <v>163</v>
      </c>
      <c r="AU157" s="148" t="s">
        <v>87</v>
      </c>
      <c r="AV157" s="12" t="s">
        <v>87</v>
      </c>
      <c r="AW157" s="12" t="s">
        <v>4</v>
      </c>
      <c r="AX157" s="12" t="s">
        <v>85</v>
      </c>
      <c r="AY157" s="148" t="s">
        <v>128</v>
      </c>
    </row>
    <row r="158" spans="2:65" s="1" customFormat="1" ht="24.2" customHeight="1">
      <c r="B158" s="30"/>
      <c r="C158" s="130" t="s">
        <v>209</v>
      </c>
      <c r="D158" s="130" t="s">
        <v>130</v>
      </c>
      <c r="E158" s="131" t="s">
        <v>210</v>
      </c>
      <c r="F158" s="132" t="s">
        <v>211</v>
      </c>
      <c r="G158" s="133" t="s">
        <v>161</v>
      </c>
      <c r="H158" s="134">
        <v>44</v>
      </c>
      <c r="I158" s="135"/>
      <c r="J158" s="136">
        <f>ROUND(I158*H158,2)</f>
        <v>0</v>
      </c>
      <c r="K158" s="132" t="s">
        <v>134</v>
      </c>
      <c r="L158" s="30"/>
      <c r="M158" s="137" t="s">
        <v>1</v>
      </c>
      <c r="N158" s="138" t="s">
        <v>42</v>
      </c>
      <c r="P158" s="139">
        <f>O158*H158</f>
        <v>0</v>
      </c>
      <c r="Q158" s="139">
        <v>0</v>
      </c>
      <c r="R158" s="139">
        <f>Q158*H158</f>
        <v>0</v>
      </c>
      <c r="S158" s="139">
        <v>0</v>
      </c>
      <c r="T158" s="140">
        <f>S158*H158</f>
        <v>0</v>
      </c>
      <c r="AR158" s="141" t="s">
        <v>135</v>
      </c>
      <c r="AT158" s="141" t="s">
        <v>130</v>
      </c>
      <c r="AU158" s="141" t="s">
        <v>87</v>
      </c>
      <c r="AY158" s="15" t="s">
        <v>128</v>
      </c>
      <c r="BE158" s="142">
        <f>IF(N158="základní",J158,0)</f>
        <v>0</v>
      </c>
      <c r="BF158" s="142">
        <f>IF(N158="snížená",J158,0)</f>
        <v>0</v>
      </c>
      <c r="BG158" s="142">
        <f>IF(N158="zákl. přenesená",J158,0)</f>
        <v>0</v>
      </c>
      <c r="BH158" s="142">
        <f>IF(N158="sníž. přenesená",J158,0)</f>
        <v>0</v>
      </c>
      <c r="BI158" s="142">
        <f>IF(N158="nulová",J158,0)</f>
        <v>0</v>
      </c>
      <c r="BJ158" s="15" t="s">
        <v>85</v>
      </c>
      <c r="BK158" s="142">
        <f>ROUND(I158*H158,2)</f>
        <v>0</v>
      </c>
      <c r="BL158" s="15" t="s">
        <v>135</v>
      </c>
      <c r="BM158" s="141" t="s">
        <v>212</v>
      </c>
    </row>
    <row r="159" spans="2:65" s="1" customFormat="1" ht="24.2" customHeight="1">
      <c r="B159" s="30"/>
      <c r="C159" s="130" t="s">
        <v>213</v>
      </c>
      <c r="D159" s="130" t="s">
        <v>130</v>
      </c>
      <c r="E159" s="131" t="s">
        <v>214</v>
      </c>
      <c r="F159" s="132" t="s">
        <v>215</v>
      </c>
      <c r="G159" s="133" t="s">
        <v>161</v>
      </c>
      <c r="H159" s="134">
        <v>50</v>
      </c>
      <c r="I159" s="135"/>
      <c r="J159" s="136">
        <f>ROUND(I159*H159,2)</f>
        <v>0</v>
      </c>
      <c r="K159" s="132" t="s">
        <v>134</v>
      </c>
      <c r="L159" s="30"/>
      <c r="M159" s="137" t="s">
        <v>1</v>
      </c>
      <c r="N159" s="138" t="s">
        <v>42</v>
      </c>
      <c r="P159" s="139">
        <f>O159*H159</f>
        <v>0</v>
      </c>
      <c r="Q159" s="139">
        <v>0</v>
      </c>
      <c r="R159" s="139">
        <f>Q159*H159</f>
        <v>0</v>
      </c>
      <c r="S159" s="139">
        <v>0</v>
      </c>
      <c r="T159" s="140">
        <f>S159*H159</f>
        <v>0</v>
      </c>
      <c r="AR159" s="141" t="s">
        <v>135</v>
      </c>
      <c r="AT159" s="141" t="s">
        <v>130</v>
      </c>
      <c r="AU159" s="141" t="s">
        <v>87</v>
      </c>
      <c r="AY159" s="15" t="s">
        <v>128</v>
      </c>
      <c r="BE159" s="142">
        <f>IF(N159="základní",J159,0)</f>
        <v>0</v>
      </c>
      <c r="BF159" s="142">
        <f>IF(N159="snížená",J159,0)</f>
        <v>0</v>
      </c>
      <c r="BG159" s="142">
        <f>IF(N159="zákl. přenesená",J159,0)</f>
        <v>0</v>
      </c>
      <c r="BH159" s="142">
        <f>IF(N159="sníž. přenesená",J159,0)</f>
        <v>0</v>
      </c>
      <c r="BI159" s="142">
        <f>IF(N159="nulová",J159,0)</f>
        <v>0</v>
      </c>
      <c r="BJ159" s="15" t="s">
        <v>85</v>
      </c>
      <c r="BK159" s="142">
        <f>ROUND(I159*H159,2)</f>
        <v>0</v>
      </c>
      <c r="BL159" s="15" t="s">
        <v>135</v>
      </c>
      <c r="BM159" s="141" t="s">
        <v>216</v>
      </c>
    </row>
    <row r="160" spans="2:65" s="1" customFormat="1" ht="16.5" customHeight="1">
      <c r="B160" s="30"/>
      <c r="C160" s="161" t="s">
        <v>217</v>
      </c>
      <c r="D160" s="161" t="s">
        <v>198</v>
      </c>
      <c r="E160" s="162" t="s">
        <v>218</v>
      </c>
      <c r="F160" s="163" t="s">
        <v>219</v>
      </c>
      <c r="G160" s="164" t="s">
        <v>201</v>
      </c>
      <c r="H160" s="165">
        <v>100</v>
      </c>
      <c r="I160" s="166"/>
      <c r="J160" s="167">
        <f>ROUND(I160*H160,2)</f>
        <v>0</v>
      </c>
      <c r="K160" s="163" t="s">
        <v>134</v>
      </c>
      <c r="L160" s="168"/>
      <c r="M160" s="169" t="s">
        <v>1</v>
      </c>
      <c r="N160" s="170" t="s">
        <v>42</v>
      </c>
      <c r="P160" s="139">
        <f>O160*H160</f>
        <v>0</v>
      </c>
      <c r="Q160" s="139">
        <v>1</v>
      </c>
      <c r="R160" s="139">
        <f>Q160*H160</f>
        <v>100</v>
      </c>
      <c r="S160" s="139">
        <v>0</v>
      </c>
      <c r="T160" s="140">
        <f>S160*H160</f>
        <v>0</v>
      </c>
      <c r="AR160" s="141" t="s">
        <v>167</v>
      </c>
      <c r="AT160" s="141" t="s">
        <v>198</v>
      </c>
      <c r="AU160" s="141" t="s">
        <v>87</v>
      </c>
      <c r="AY160" s="15" t="s">
        <v>128</v>
      </c>
      <c r="BE160" s="142">
        <f>IF(N160="základní",J160,0)</f>
        <v>0</v>
      </c>
      <c r="BF160" s="142">
        <f>IF(N160="snížená",J160,0)</f>
        <v>0</v>
      </c>
      <c r="BG160" s="142">
        <f>IF(N160="zákl. přenesená",J160,0)</f>
        <v>0</v>
      </c>
      <c r="BH160" s="142">
        <f>IF(N160="sníž. přenesená",J160,0)</f>
        <v>0</v>
      </c>
      <c r="BI160" s="142">
        <f>IF(N160="nulová",J160,0)</f>
        <v>0</v>
      </c>
      <c r="BJ160" s="15" t="s">
        <v>85</v>
      </c>
      <c r="BK160" s="142">
        <f>ROUND(I160*H160,2)</f>
        <v>0</v>
      </c>
      <c r="BL160" s="15" t="s">
        <v>135</v>
      </c>
      <c r="BM160" s="141" t="s">
        <v>220</v>
      </c>
    </row>
    <row r="161" spans="2:65" s="12" customFormat="1">
      <c r="B161" s="147"/>
      <c r="D161" s="143" t="s">
        <v>163</v>
      </c>
      <c r="F161" s="149" t="s">
        <v>221</v>
      </c>
      <c r="H161" s="150">
        <v>100</v>
      </c>
      <c r="I161" s="151"/>
      <c r="L161" s="147"/>
      <c r="M161" s="152"/>
      <c r="T161" s="153"/>
      <c r="AT161" s="148" t="s">
        <v>163</v>
      </c>
      <c r="AU161" s="148" t="s">
        <v>87</v>
      </c>
      <c r="AV161" s="12" t="s">
        <v>87</v>
      </c>
      <c r="AW161" s="12" t="s">
        <v>4</v>
      </c>
      <c r="AX161" s="12" t="s">
        <v>85</v>
      </c>
      <c r="AY161" s="148" t="s">
        <v>128</v>
      </c>
    </row>
    <row r="162" spans="2:65" s="1" customFormat="1" ht="24.2" customHeight="1">
      <c r="B162" s="30"/>
      <c r="C162" s="130" t="s">
        <v>222</v>
      </c>
      <c r="D162" s="130" t="s">
        <v>130</v>
      </c>
      <c r="E162" s="131" t="s">
        <v>223</v>
      </c>
      <c r="F162" s="132" t="s">
        <v>224</v>
      </c>
      <c r="G162" s="133" t="s">
        <v>133</v>
      </c>
      <c r="H162" s="134">
        <v>365</v>
      </c>
      <c r="I162" s="135"/>
      <c r="J162" s="136">
        <f>ROUND(I162*H162,2)</f>
        <v>0</v>
      </c>
      <c r="K162" s="132" t="s">
        <v>134</v>
      </c>
      <c r="L162" s="30"/>
      <c r="M162" s="137" t="s">
        <v>1</v>
      </c>
      <c r="N162" s="138" t="s">
        <v>42</v>
      </c>
      <c r="P162" s="139">
        <f>O162*H162</f>
        <v>0</v>
      </c>
      <c r="Q162" s="139">
        <v>0</v>
      </c>
      <c r="R162" s="139">
        <f>Q162*H162</f>
        <v>0</v>
      </c>
      <c r="S162" s="139">
        <v>0</v>
      </c>
      <c r="T162" s="140">
        <f>S162*H162</f>
        <v>0</v>
      </c>
      <c r="AR162" s="141" t="s">
        <v>135</v>
      </c>
      <c r="AT162" s="141" t="s">
        <v>130</v>
      </c>
      <c r="AU162" s="141" t="s">
        <v>87</v>
      </c>
      <c r="AY162" s="15" t="s">
        <v>128</v>
      </c>
      <c r="BE162" s="142">
        <f>IF(N162="základní",J162,0)</f>
        <v>0</v>
      </c>
      <c r="BF162" s="142">
        <f>IF(N162="snížená",J162,0)</f>
        <v>0</v>
      </c>
      <c r="BG162" s="142">
        <f>IF(N162="zákl. přenesená",J162,0)</f>
        <v>0</v>
      </c>
      <c r="BH162" s="142">
        <f>IF(N162="sníž. přenesená",J162,0)</f>
        <v>0</v>
      </c>
      <c r="BI162" s="142">
        <f>IF(N162="nulová",J162,0)</f>
        <v>0</v>
      </c>
      <c r="BJ162" s="15" t="s">
        <v>85</v>
      </c>
      <c r="BK162" s="142">
        <f>ROUND(I162*H162,2)</f>
        <v>0</v>
      </c>
      <c r="BL162" s="15" t="s">
        <v>135</v>
      </c>
      <c r="BM162" s="141" t="s">
        <v>225</v>
      </c>
    </row>
    <row r="163" spans="2:65" s="1" customFormat="1" ht="16.5" customHeight="1">
      <c r="B163" s="30"/>
      <c r="C163" s="161" t="s">
        <v>7</v>
      </c>
      <c r="D163" s="161" t="s">
        <v>198</v>
      </c>
      <c r="E163" s="162" t="s">
        <v>226</v>
      </c>
      <c r="F163" s="163" t="s">
        <v>227</v>
      </c>
      <c r="G163" s="164" t="s">
        <v>201</v>
      </c>
      <c r="H163" s="165">
        <v>73</v>
      </c>
      <c r="I163" s="166"/>
      <c r="J163" s="167">
        <f>ROUND(I163*H163,2)</f>
        <v>0</v>
      </c>
      <c r="K163" s="163" t="s">
        <v>134</v>
      </c>
      <c r="L163" s="168"/>
      <c r="M163" s="169" t="s">
        <v>1</v>
      </c>
      <c r="N163" s="170" t="s">
        <v>42</v>
      </c>
      <c r="P163" s="139">
        <f>O163*H163</f>
        <v>0</v>
      </c>
      <c r="Q163" s="139">
        <v>1</v>
      </c>
      <c r="R163" s="139">
        <f>Q163*H163</f>
        <v>73</v>
      </c>
      <c r="S163" s="139">
        <v>0</v>
      </c>
      <c r="T163" s="140">
        <f>S163*H163</f>
        <v>0</v>
      </c>
      <c r="AR163" s="141" t="s">
        <v>167</v>
      </c>
      <c r="AT163" s="141" t="s">
        <v>198</v>
      </c>
      <c r="AU163" s="141" t="s">
        <v>87</v>
      </c>
      <c r="AY163" s="15" t="s">
        <v>128</v>
      </c>
      <c r="BE163" s="142">
        <f>IF(N163="základní",J163,0)</f>
        <v>0</v>
      </c>
      <c r="BF163" s="142">
        <f>IF(N163="snížená",J163,0)</f>
        <v>0</v>
      </c>
      <c r="BG163" s="142">
        <f>IF(N163="zákl. přenesená",J163,0)</f>
        <v>0</v>
      </c>
      <c r="BH163" s="142">
        <f>IF(N163="sníž. přenesená",J163,0)</f>
        <v>0</v>
      </c>
      <c r="BI163" s="142">
        <f>IF(N163="nulová",J163,0)</f>
        <v>0</v>
      </c>
      <c r="BJ163" s="15" t="s">
        <v>85</v>
      </c>
      <c r="BK163" s="142">
        <f>ROUND(I163*H163,2)</f>
        <v>0</v>
      </c>
      <c r="BL163" s="15" t="s">
        <v>135</v>
      </c>
      <c r="BM163" s="141" t="s">
        <v>228</v>
      </c>
    </row>
    <row r="164" spans="2:65" s="12" customFormat="1">
      <c r="B164" s="147"/>
      <c r="D164" s="143" t="s">
        <v>163</v>
      </c>
      <c r="F164" s="149" t="s">
        <v>229</v>
      </c>
      <c r="H164" s="150">
        <v>73</v>
      </c>
      <c r="I164" s="151"/>
      <c r="L164" s="147"/>
      <c r="M164" s="152"/>
      <c r="T164" s="153"/>
      <c r="AT164" s="148" t="s">
        <v>163</v>
      </c>
      <c r="AU164" s="148" t="s">
        <v>87</v>
      </c>
      <c r="AV164" s="12" t="s">
        <v>87</v>
      </c>
      <c r="AW164" s="12" t="s">
        <v>4</v>
      </c>
      <c r="AX164" s="12" t="s">
        <v>85</v>
      </c>
      <c r="AY164" s="148" t="s">
        <v>128</v>
      </c>
    </row>
    <row r="165" spans="2:65" s="1" customFormat="1" ht="24.2" customHeight="1">
      <c r="B165" s="30"/>
      <c r="C165" s="130" t="s">
        <v>230</v>
      </c>
      <c r="D165" s="130" t="s">
        <v>130</v>
      </c>
      <c r="E165" s="131" t="s">
        <v>231</v>
      </c>
      <c r="F165" s="132" t="s">
        <v>232</v>
      </c>
      <c r="G165" s="133" t="s">
        <v>133</v>
      </c>
      <c r="H165" s="134">
        <v>365</v>
      </c>
      <c r="I165" s="135"/>
      <c r="J165" s="136">
        <f>ROUND(I165*H165,2)</f>
        <v>0</v>
      </c>
      <c r="K165" s="132" t="s">
        <v>134</v>
      </c>
      <c r="L165" s="30"/>
      <c r="M165" s="137" t="s">
        <v>1</v>
      </c>
      <c r="N165" s="138" t="s">
        <v>42</v>
      </c>
      <c r="P165" s="139">
        <f>O165*H165</f>
        <v>0</v>
      </c>
      <c r="Q165" s="139">
        <v>0</v>
      </c>
      <c r="R165" s="139">
        <f>Q165*H165</f>
        <v>0</v>
      </c>
      <c r="S165" s="139">
        <v>0</v>
      </c>
      <c r="T165" s="140">
        <f>S165*H165</f>
        <v>0</v>
      </c>
      <c r="AR165" s="141" t="s">
        <v>135</v>
      </c>
      <c r="AT165" s="141" t="s">
        <v>130</v>
      </c>
      <c r="AU165" s="141" t="s">
        <v>87</v>
      </c>
      <c r="AY165" s="15" t="s">
        <v>128</v>
      </c>
      <c r="BE165" s="142">
        <f>IF(N165="základní",J165,0)</f>
        <v>0</v>
      </c>
      <c r="BF165" s="142">
        <f>IF(N165="snížená",J165,0)</f>
        <v>0</v>
      </c>
      <c r="BG165" s="142">
        <f>IF(N165="zákl. přenesená",J165,0)</f>
        <v>0</v>
      </c>
      <c r="BH165" s="142">
        <f>IF(N165="sníž. přenesená",J165,0)</f>
        <v>0</v>
      </c>
      <c r="BI165" s="142">
        <f>IF(N165="nulová",J165,0)</f>
        <v>0</v>
      </c>
      <c r="BJ165" s="15" t="s">
        <v>85</v>
      </c>
      <c r="BK165" s="142">
        <f>ROUND(I165*H165,2)</f>
        <v>0</v>
      </c>
      <c r="BL165" s="15" t="s">
        <v>135</v>
      </c>
      <c r="BM165" s="141" t="s">
        <v>233</v>
      </c>
    </row>
    <row r="166" spans="2:65" s="1" customFormat="1" ht="16.5" customHeight="1">
      <c r="B166" s="30"/>
      <c r="C166" s="161" t="s">
        <v>234</v>
      </c>
      <c r="D166" s="161" t="s">
        <v>198</v>
      </c>
      <c r="E166" s="162" t="s">
        <v>235</v>
      </c>
      <c r="F166" s="163" t="s">
        <v>236</v>
      </c>
      <c r="G166" s="164" t="s">
        <v>237</v>
      </c>
      <c r="H166" s="165">
        <v>7.3</v>
      </c>
      <c r="I166" s="166"/>
      <c r="J166" s="167">
        <f>ROUND(I166*H166,2)</f>
        <v>0</v>
      </c>
      <c r="K166" s="163" t="s">
        <v>134</v>
      </c>
      <c r="L166" s="168"/>
      <c r="M166" s="169" t="s">
        <v>1</v>
      </c>
      <c r="N166" s="170" t="s">
        <v>42</v>
      </c>
      <c r="P166" s="139">
        <f>O166*H166</f>
        <v>0</v>
      </c>
      <c r="Q166" s="139">
        <v>1E-3</v>
      </c>
      <c r="R166" s="139">
        <f>Q166*H166</f>
        <v>7.3000000000000001E-3</v>
      </c>
      <c r="S166" s="139">
        <v>0</v>
      </c>
      <c r="T166" s="140">
        <f>S166*H166</f>
        <v>0</v>
      </c>
      <c r="AR166" s="141" t="s">
        <v>167</v>
      </c>
      <c r="AT166" s="141" t="s">
        <v>198</v>
      </c>
      <c r="AU166" s="141" t="s">
        <v>87</v>
      </c>
      <c r="AY166" s="15" t="s">
        <v>128</v>
      </c>
      <c r="BE166" s="142">
        <f>IF(N166="základní",J166,0)</f>
        <v>0</v>
      </c>
      <c r="BF166" s="142">
        <f>IF(N166="snížená",J166,0)</f>
        <v>0</v>
      </c>
      <c r="BG166" s="142">
        <f>IF(N166="zákl. přenesená",J166,0)</f>
        <v>0</v>
      </c>
      <c r="BH166" s="142">
        <f>IF(N166="sníž. přenesená",J166,0)</f>
        <v>0</v>
      </c>
      <c r="BI166" s="142">
        <f>IF(N166="nulová",J166,0)</f>
        <v>0</v>
      </c>
      <c r="BJ166" s="15" t="s">
        <v>85</v>
      </c>
      <c r="BK166" s="142">
        <f>ROUND(I166*H166,2)</f>
        <v>0</v>
      </c>
      <c r="BL166" s="15" t="s">
        <v>135</v>
      </c>
      <c r="BM166" s="141" t="s">
        <v>238</v>
      </c>
    </row>
    <row r="167" spans="2:65" s="12" customFormat="1">
      <c r="B167" s="147"/>
      <c r="D167" s="143" t="s">
        <v>163</v>
      </c>
      <c r="F167" s="149" t="s">
        <v>239</v>
      </c>
      <c r="H167" s="150">
        <v>7.3</v>
      </c>
      <c r="I167" s="151"/>
      <c r="L167" s="147"/>
      <c r="M167" s="152"/>
      <c r="T167" s="153"/>
      <c r="AT167" s="148" t="s">
        <v>163</v>
      </c>
      <c r="AU167" s="148" t="s">
        <v>87</v>
      </c>
      <c r="AV167" s="12" t="s">
        <v>87</v>
      </c>
      <c r="AW167" s="12" t="s">
        <v>4</v>
      </c>
      <c r="AX167" s="12" t="s">
        <v>85</v>
      </c>
      <c r="AY167" s="148" t="s">
        <v>128</v>
      </c>
    </row>
    <row r="168" spans="2:65" s="11" customFormat="1" ht="22.9" customHeight="1">
      <c r="B168" s="118"/>
      <c r="D168" s="119" t="s">
        <v>76</v>
      </c>
      <c r="E168" s="128" t="s">
        <v>135</v>
      </c>
      <c r="F168" s="128" t="s">
        <v>240</v>
      </c>
      <c r="I168" s="121"/>
      <c r="J168" s="129">
        <f>BK168</f>
        <v>0</v>
      </c>
      <c r="L168" s="118"/>
      <c r="M168" s="123"/>
      <c r="P168" s="124">
        <f>P169</f>
        <v>0</v>
      </c>
      <c r="R168" s="124">
        <f>R169</f>
        <v>23.8476</v>
      </c>
      <c r="T168" s="125">
        <f>T169</f>
        <v>0</v>
      </c>
      <c r="AR168" s="119" t="s">
        <v>85</v>
      </c>
      <c r="AT168" s="126" t="s">
        <v>76</v>
      </c>
      <c r="AU168" s="126" t="s">
        <v>85</v>
      </c>
      <c r="AY168" s="119" t="s">
        <v>128</v>
      </c>
      <c r="BK168" s="127">
        <f>BK169</f>
        <v>0</v>
      </c>
    </row>
    <row r="169" spans="2:65" s="1" customFormat="1" ht="16.5" customHeight="1">
      <c r="B169" s="30"/>
      <c r="C169" s="130" t="s">
        <v>241</v>
      </c>
      <c r="D169" s="130" t="s">
        <v>130</v>
      </c>
      <c r="E169" s="131" t="s">
        <v>242</v>
      </c>
      <c r="F169" s="132" t="s">
        <v>243</v>
      </c>
      <c r="G169" s="133" t="s">
        <v>161</v>
      </c>
      <c r="H169" s="134">
        <v>14</v>
      </c>
      <c r="I169" s="135"/>
      <c r="J169" s="136">
        <f>ROUND(I169*H169,2)</f>
        <v>0</v>
      </c>
      <c r="K169" s="132" t="s">
        <v>134</v>
      </c>
      <c r="L169" s="30"/>
      <c r="M169" s="137" t="s">
        <v>1</v>
      </c>
      <c r="N169" s="138" t="s">
        <v>42</v>
      </c>
      <c r="P169" s="139">
        <f>O169*H169</f>
        <v>0</v>
      </c>
      <c r="Q169" s="139">
        <v>1.7034</v>
      </c>
      <c r="R169" s="139">
        <f>Q169*H169</f>
        <v>23.8476</v>
      </c>
      <c r="S169" s="139">
        <v>0</v>
      </c>
      <c r="T169" s="140">
        <f>S169*H169</f>
        <v>0</v>
      </c>
      <c r="AR169" s="141" t="s">
        <v>135</v>
      </c>
      <c r="AT169" s="141" t="s">
        <v>130</v>
      </c>
      <c r="AU169" s="141" t="s">
        <v>87</v>
      </c>
      <c r="AY169" s="15" t="s">
        <v>128</v>
      </c>
      <c r="BE169" s="142">
        <f>IF(N169="základní",J169,0)</f>
        <v>0</v>
      </c>
      <c r="BF169" s="142">
        <f>IF(N169="snížená",J169,0)</f>
        <v>0</v>
      </c>
      <c r="BG169" s="142">
        <f>IF(N169="zákl. přenesená",J169,0)</f>
        <v>0</v>
      </c>
      <c r="BH169" s="142">
        <f>IF(N169="sníž. přenesená",J169,0)</f>
        <v>0</v>
      </c>
      <c r="BI169" s="142">
        <f>IF(N169="nulová",J169,0)</f>
        <v>0</v>
      </c>
      <c r="BJ169" s="15" t="s">
        <v>85</v>
      </c>
      <c r="BK169" s="142">
        <f>ROUND(I169*H169,2)</f>
        <v>0</v>
      </c>
      <c r="BL169" s="15" t="s">
        <v>135</v>
      </c>
      <c r="BM169" s="141" t="s">
        <v>244</v>
      </c>
    </row>
    <row r="170" spans="2:65" s="11" customFormat="1" ht="22.9" customHeight="1">
      <c r="B170" s="118"/>
      <c r="D170" s="119" t="s">
        <v>76</v>
      </c>
      <c r="E170" s="128" t="s">
        <v>149</v>
      </c>
      <c r="F170" s="128" t="s">
        <v>245</v>
      </c>
      <c r="I170" s="121"/>
      <c r="J170" s="129">
        <f>BK170</f>
        <v>0</v>
      </c>
      <c r="L170" s="118"/>
      <c r="M170" s="123"/>
      <c r="P170" s="124">
        <f>P171+P180+P185+P193</f>
        <v>0</v>
      </c>
      <c r="R170" s="124">
        <f>R171+R180+R185+R193</f>
        <v>51.801614999999998</v>
      </c>
      <c r="T170" s="125">
        <f>T171+T180+T185+T193</f>
        <v>0</v>
      </c>
      <c r="AR170" s="119" t="s">
        <v>85</v>
      </c>
      <c r="AT170" s="126" t="s">
        <v>76</v>
      </c>
      <c r="AU170" s="126" t="s">
        <v>85</v>
      </c>
      <c r="AY170" s="119" t="s">
        <v>128</v>
      </c>
      <c r="BK170" s="127">
        <f>BK171+BK180+BK185+BK193</f>
        <v>0</v>
      </c>
    </row>
    <row r="171" spans="2:65" s="11" customFormat="1" ht="20.85" customHeight="1">
      <c r="B171" s="118"/>
      <c r="D171" s="119" t="s">
        <v>76</v>
      </c>
      <c r="E171" s="128" t="s">
        <v>246</v>
      </c>
      <c r="F171" s="128" t="s">
        <v>247</v>
      </c>
      <c r="I171" s="121"/>
      <c r="J171" s="129">
        <f>BK171</f>
        <v>0</v>
      </c>
      <c r="L171" s="118"/>
      <c r="M171" s="123"/>
      <c r="P171" s="124">
        <f>SUM(P172:P179)</f>
        <v>0</v>
      </c>
      <c r="R171" s="124">
        <f>SUM(R172:R179)</f>
        <v>0</v>
      </c>
      <c r="T171" s="125">
        <f>SUM(T172:T179)</f>
        <v>0</v>
      </c>
      <c r="AR171" s="119" t="s">
        <v>85</v>
      </c>
      <c r="AT171" s="126" t="s">
        <v>76</v>
      </c>
      <c r="AU171" s="126" t="s">
        <v>87</v>
      </c>
      <c r="AY171" s="119" t="s">
        <v>128</v>
      </c>
      <c r="BK171" s="127">
        <f>SUM(BK172:BK179)</f>
        <v>0</v>
      </c>
    </row>
    <row r="172" spans="2:65" s="1" customFormat="1" ht="24.2" customHeight="1">
      <c r="B172" s="30"/>
      <c r="C172" s="130" t="s">
        <v>248</v>
      </c>
      <c r="D172" s="130" t="s">
        <v>130</v>
      </c>
      <c r="E172" s="131" t="s">
        <v>249</v>
      </c>
      <c r="F172" s="132" t="s">
        <v>250</v>
      </c>
      <c r="G172" s="133" t="s">
        <v>133</v>
      </c>
      <c r="H172" s="134">
        <v>354</v>
      </c>
      <c r="I172" s="135"/>
      <c r="J172" s="136">
        <f>ROUND(I172*H172,2)</f>
        <v>0</v>
      </c>
      <c r="K172" s="132" t="s">
        <v>134</v>
      </c>
      <c r="L172" s="30"/>
      <c r="M172" s="137" t="s">
        <v>1</v>
      </c>
      <c r="N172" s="138" t="s">
        <v>42</v>
      </c>
      <c r="P172" s="139">
        <f>O172*H172</f>
        <v>0</v>
      </c>
      <c r="Q172" s="139">
        <v>0</v>
      </c>
      <c r="R172" s="139">
        <f>Q172*H172</f>
        <v>0</v>
      </c>
      <c r="S172" s="139">
        <v>0</v>
      </c>
      <c r="T172" s="140">
        <f>S172*H172</f>
        <v>0</v>
      </c>
      <c r="AR172" s="141" t="s">
        <v>135</v>
      </c>
      <c r="AT172" s="141" t="s">
        <v>130</v>
      </c>
      <c r="AU172" s="141" t="s">
        <v>142</v>
      </c>
      <c r="AY172" s="15" t="s">
        <v>128</v>
      </c>
      <c r="BE172" s="142">
        <f>IF(N172="základní",J172,0)</f>
        <v>0</v>
      </c>
      <c r="BF172" s="142">
        <f>IF(N172="snížená",J172,0)</f>
        <v>0</v>
      </c>
      <c r="BG172" s="142">
        <f>IF(N172="zákl. přenesená",J172,0)</f>
        <v>0</v>
      </c>
      <c r="BH172" s="142">
        <f>IF(N172="sníž. přenesená",J172,0)</f>
        <v>0</v>
      </c>
      <c r="BI172" s="142">
        <f>IF(N172="nulová",J172,0)</f>
        <v>0</v>
      </c>
      <c r="BJ172" s="15" t="s">
        <v>85</v>
      </c>
      <c r="BK172" s="142">
        <f>ROUND(I172*H172,2)</f>
        <v>0</v>
      </c>
      <c r="BL172" s="15" t="s">
        <v>135</v>
      </c>
      <c r="BM172" s="141" t="s">
        <v>251</v>
      </c>
    </row>
    <row r="173" spans="2:65" s="12" customFormat="1" ht="22.5">
      <c r="B173" s="147"/>
      <c r="D173" s="143" t="s">
        <v>163</v>
      </c>
      <c r="E173" s="148" t="s">
        <v>1</v>
      </c>
      <c r="F173" s="149" t="s">
        <v>252</v>
      </c>
      <c r="H173" s="150">
        <v>354</v>
      </c>
      <c r="I173" s="151"/>
      <c r="L173" s="147"/>
      <c r="M173" s="152"/>
      <c r="T173" s="153"/>
      <c r="AT173" s="148" t="s">
        <v>163</v>
      </c>
      <c r="AU173" s="148" t="s">
        <v>142</v>
      </c>
      <c r="AV173" s="12" t="s">
        <v>87</v>
      </c>
      <c r="AW173" s="12" t="s">
        <v>34</v>
      </c>
      <c r="AX173" s="12" t="s">
        <v>85</v>
      </c>
      <c r="AY173" s="148" t="s">
        <v>128</v>
      </c>
    </row>
    <row r="174" spans="2:65" s="1" customFormat="1" ht="24.2" customHeight="1">
      <c r="B174" s="30"/>
      <c r="C174" s="130" t="s">
        <v>253</v>
      </c>
      <c r="D174" s="130" t="s">
        <v>130</v>
      </c>
      <c r="E174" s="131" t="s">
        <v>249</v>
      </c>
      <c r="F174" s="132" t="s">
        <v>250</v>
      </c>
      <c r="G174" s="133" t="s">
        <v>133</v>
      </c>
      <c r="H174" s="134">
        <v>354</v>
      </c>
      <c r="I174" s="135"/>
      <c r="J174" s="136">
        <f>ROUND(I174*H174,2)</f>
        <v>0</v>
      </c>
      <c r="K174" s="132" t="s">
        <v>134</v>
      </c>
      <c r="L174" s="30"/>
      <c r="M174" s="137" t="s">
        <v>1</v>
      </c>
      <c r="N174" s="138" t="s">
        <v>42</v>
      </c>
      <c r="P174" s="139">
        <f>O174*H174</f>
        <v>0</v>
      </c>
      <c r="Q174" s="139">
        <v>0</v>
      </c>
      <c r="R174" s="139">
        <f>Q174*H174</f>
        <v>0</v>
      </c>
      <c r="S174" s="139">
        <v>0</v>
      </c>
      <c r="T174" s="140">
        <f>S174*H174</f>
        <v>0</v>
      </c>
      <c r="AR174" s="141" t="s">
        <v>135</v>
      </c>
      <c r="AT174" s="141" t="s">
        <v>130</v>
      </c>
      <c r="AU174" s="141" t="s">
        <v>142</v>
      </c>
      <c r="AY174" s="15" t="s">
        <v>128</v>
      </c>
      <c r="BE174" s="142">
        <f>IF(N174="základní",J174,0)</f>
        <v>0</v>
      </c>
      <c r="BF174" s="142">
        <f>IF(N174="snížená",J174,0)</f>
        <v>0</v>
      </c>
      <c r="BG174" s="142">
        <f>IF(N174="zákl. přenesená",J174,0)</f>
        <v>0</v>
      </c>
      <c r="BH174" s="142">
        <f>IF(N174="sníž. přenesená",J174,0)</f>
        <v>0</v>
      </c>
      <c r="BI174" s="142">
        <f>IF(N174="nulová",J174,0)</f>
        <v>0</v>
      </c>
      <c r="BJ174" s="15" t="s">
        <v>85</v>
      </c>
      <c r="BK174" s="142">
        <f>ROUND(I174*H174,2)</f>
        <v>0</v>
      </c>
      <c r="BL174" s="15" t="s">
        <v>135</v>
      </c>
      <c r="BM174" s="141" t="s">
        <v>254</v>
      </c>
    </row>
    <row r="175" spans="2:65" s="12" customFormat="1" ht="22.5">
      <c r="B175" s="147"/>
      <c r="D175" s="143" t="s">
        <v>163</v>
      </c>
      <c r="E175" s="148" t="s">
        <v>1</v>
      </c>
      <c r="F175" s="149" t="s">
        <v>252</v>
      </c>
      <c r="H175" s="150">
        <v>354</v>
      </c>
      <c r="I175" s="151"/>
      <c r="L175" s="147"/>
      <c r="M175" s="152"/>
      <c r="T175" s="153"/>
      <c r="AT175" s="148" t="s">
        <v>163</v>
      </c>
      <c r="AU175" s="148" t="s">
        <v>142</v>
      </c>
      <c r="AV175" s="12" t="s">
        <v>87</v>
      </c>
      <c r="AW175" s="12" t="s">
        <v>34</v>
      </c>
      <c r="AX175" s="12" t="s">
        <v>85</v>
      </c>
      <c r="AY175" s="148" t="s">
        <v>128</v>
      </c>
    </row>
    <row r="176" spans="2:65" s="1" customFormat="1" ht="24.2" customHeight="1">
      <c r="B176" s="30"/>
      <c r="C176" s="130" t="s">
        <v>255</v>
      </c>
      <c r="D176" s="130" t="s">
        <v>130</v>
      </c>
      <c r="E176" s="131" t="s">
        <v>256</v>
      </c>
      <c r="F176" s="132" t="s">
        <v>257</v>
      </c>
      <c r="G176" s="133" t="s">
        <v>133</v>
      </c>
      <c r="H176" s="134">
        <v>2360</v>
      </c>
      <c r="I176" s="135"/>
      <c r="J176" s="136">
        <f>ROUND(I176*H176,2)</f>
        <v>0</v>
      </c>
      <c r="K176" s="132" t="s">
        <v>134</v>
      </c>
      <c r="L176" s="30"/>
      <c r="M176" s="137" t="s">
        <v>1</v>
      </c>
      <c r="N176" s="138" t="s">
        <v>42</v>
      </c>
      <c r="P176" s="139">
        <f>O176*H176</f>
        <v>0</v>
      </c>
      <c r="Q176" s="139">
        <v>0</v>
      </c>
      <c r="R176" s="139">
        <f>Q176*H176</f>
        <v>0</v>
      </c>
      <c r="S176" s="139">
        <v>0</v>
      </c>
      <c r="T176" s="140">
        <f>S176*H176</f>
        <v>0</v>
      </c>
      <c r="AR176" s="141" t="s">
        <v>135</v>
      </c>
      <c r="AT176" s="141" t="s">
        <v>130</v>
      </c>
      <c r="AU176" s="141" t="s">
        <v>142</v>
      </c>
      <c r="AY176" s="15" t="s">
        <v>128</v>
      </c>
      <c r="BE176" s="142">
        <f>IF(N176="základní",J176,0)</f>
        <v>0</v>
      </c>
      <c r="BF176" s="142">
        <f>IF(N176="snížená",J176,0)</f>
        <v>0</v>
      </c>
      <c r="BG176" s="142">
        <f>IF(N176="zákl. přenesená",J176,0)</f>
        <v>0</v>
      </c>
      <c r="BH176" s="142">
        <f>IF(N176="sníž. přenesená",J176,0)</f>
        <v>0</v>
      </c>
      <c r="BI176" s="142">
        <f>IF(N176="nulová",J176,0)</f>
        <v>0</v>
      </c>
      <c r="BJ176" s="15" t="s">
        <v>85</v>
      </c>
      <c r="BK176" s="142">
        <f>ROUND(I176*H176,2)</f>
        <v>0</v>
      </c>
      <c r="BL176" s="15" t="s">
        <v>135</v>
      </c>
      <c r="BM176" s="141" t="s">
        <v>258</v>
      </c>
    </row>
    <row r="177" spans="2:65" s="1" customFormat="1" ht="33" customHeight="1">
      <c r="B177" s="30"/>
      <c r="C177" s="130" t="s">
        <v>259</v>
      </c>
      <c r="D177" s="130" t="s">
        <v>130</v>
      </c>
      <c r="E177" s="131" t="s">
        <v>260</v>
      </c>
      <c r="F177" s="132" t="s">
        <v>261</v>
      </c>
      <c r="G177" s="133" t="s">
        <v>133</v>
      </c>
      <c r="H177" s="134">
        <v>2360</v>
      </c>
      <c r="I177" s="135"/>
      <c r="J177" s="136">
        <f>ROUND(I177*H177,2)</f>
        <v>0</v>
      </c>
      <c r="K177" s="132" t="s">
        <v>134</v>
      </c>
      <c r="L177" s="30"/>
      <c r="M177" s="137" t="s">
        <v>1</v>
      </c>
      <c r="N177" s="138" t="s">
        <v>42</v>
      </c>
      <c r="P177" s="139">
        <f>O177*H177</f>
        <v>0</v>
      </c>
      <c r="Q177" s="139">
        <v>0</v>
      </c>
      <c r="R177" s="139">
        <f>Q177*H177</f>
        <v>0</v>
      </c>
      <c r="S177" s="139">
        <v>0</v>
      </c>
      <c r="T177" s="140">
        <f>S177*H177</f>
        <v>0</v>
      </c>
      <c r="AR177" s="141" t="s">
        <v>135</v>
      </c>
      <c r="AT177" s="141" t="s">
        <v>130</v>
      </c>
      <c r="AU177" s="141" t="s">
        <v>142</v>
      </c>
      <c r="AY177" s="15" t="s">
        <v>128</v>
      </c>
      <c r="BE177" s="142">
        <f>IF(N177="základní",J177,0)</f>
        <v>0</v>
      </c>
      <c r="BF177" s="142">
        <f>IF(N177="snížená",J177,0)</f>
        <v>0</v>
      </c>
      <c r="BG177" s="142">
        <f>IF(N177="zákl. přenesená",J177,0)</f>
        <v>0</v>
      </c>
      <c r="BH177" s="142">
        <f>IF(N177="sníž. přenesená",J177,0)</f>
        <v>0</v>
      </c>
      <c r="BI177" s="142">
        <f>IF(N177="nulová",J177,0)</f>
        <v>0</v>
      </c>
      <c r="BJ177" s="15" t="s">
        <v>85</v>
      </c>
      <c r="BK177" s="142">
        <f>ROUND(I177*H177,2)</f>
        <v>0</v>
      </c>
      <c r="BL177" s="15" t="s">
        <v>135</v>
      </c>
      <c r="BM177" s="141" t="s">
        <v>262</v>
      </c>
    </row>
    <row r="178" spans="2:65" s="1" customFormat="1" ht="21.75" customHeight="1">
      <c r="B178" s="30"/>
      <c r="C178" s="130" t="s">
        <v>263</v>
      </c>
      <c r="D178" s="130" t="s">
        <v>130</v>
      </c>
      <c r="E178" s="131" t="s">
        <v>264</v>
      </c>
      <c r="F178" s="132" t="s">
        <v>265</v>
      </c>
      <c r="G178" s="133" t="s">
        <v>133</v>
      </c>
      <c r="H178" s="134">
        <v>2360</v>
      </c>
      <c r="I178" s="135"/>
      <c r="J178" s="136">
        <f>ROUND(I178*H178,2)</f>
        <v>0</v>
      </c>
      <c r="K178" s="132" t="s">
        <v>134</v>
      </c>
      <c r="L178" s="30"/>
      <c r="M178" s="137" t="s">
        <v>1</v>
      </c>
      <c r="N178" s="138" t="s">
        <v>42</v>
      </c>
      <c r="P178" s="139">
        <f>O178*H178</f>
        <v>0</v>
      </c>
      <c r="Q178" s="139">
        <v>0</v>
      </c>
      <c r="R178" s="139">
        <f>Q178*H178</f>
        <v>0</v>
      </c>
      <c r="S178" s="139">
        <v>0</v>
      </c>
      <c r="T178" s="140">
        <f>S178*H178</f>
        <v>0</v>
      </c>
      <c r="AR178" s="141" t="s">
        <v>135</v>
      </c>
      <c r="AT178" s="141" t="s">
        <v>130</v>
      </c>
      <c r="AU178" s="141" t="s">
        <v>142</v>
      </c>
      <c r="AY178" s="15" t="s">
        <v>128</v>
      </c>
      <c r="BE178" s="142">
        <f>IF(N178="základní",J178,0)</f>
        <v>0</v>
      </c>
      <c r="BF178" s="142">
        <f>IF(N178="snížená",J178,0)</f>
        <v>0</v>
      </c>
      <c r="BG178" s="142">
        <f>IF(N178="zákl. přenesená",J178,0)</f>
        <v>0</v>
      </c>
      <c r="BH178" s="142">
        <f>IF(N178="sníž. přenesená",J178,0)</f>
        <v>0</v>
      </c>
      <c r="BI178" s="142">
        <f>IF(N178="nulová",J178,0)</f>
        <v>0</v>
      </c>
      <c r="BJ178" s="15" t="s">
        <v>85</v>
      </c>
      <c r="BK178" s="142">
        <f>ROUND(I178*H178,2)</f>
        <v>0</v>
      </c>
      <c r="BL178" s="15" t="s">
        <v>135</v>
      </c>
      <c r="BM178" s="141" t="s">
        <v>266</v>
      </c>
    </row>
    <row r="179" spans="2:65" s="1" customFormat="1" ht="33" customHeight="1">
      <c r="B179" s="30"/>
      <c r="C179" s="130" t="s">
        <v>267</v>
      </c>
      <c r="D179" s="130" t="s">
        <v>130</v>
      </c>
      <c r="E179" s="131" t="s">
        <v>268</v>
      </c>
      <c r="F179" s="132" t="s">
        <v>269</v>
      </c>
      <c r="G179" s="133" t="s">
        <v>133</v>
      </c>
      <c r="H179" s="134">
        <v>2360</v>
      </c>
      <c r="I179" s="135"/>
      <c r="J179" s="136">
        <f>ROUND(I179*H179,2)</f>
        <v>0</v>
      </c>
      <c r="K179" s="132" t="s">
        <v>134</v>
      </c>
      <c r="L179" s="30"/>
      <c r="M179" s="137" t="s">
        <v>1</v>
      </c>
      <c r="N179" s="138" t="s">
        <v>42</v>
      </c>
      <c r="P179" s="139">
        <f>O179*H179</f>
        <v>0</v>
      </c>
      <c r="Q179" s="139">
        <v>0</v>
      </c>
      <c r="R179" s="139">
        <f>Q179*H179</f>
        <v>0</v>
      </c>
      <c r="S179" s="139">
        <v>0</v>
      </c>
      <c r="T179" s="140">
        <f>S179*H179</f>
        <v>0</v>
      </c>
      <c r="AR179" s="141" t="s">
        <v>135</v>
      </c>
      <c r="AT179" s="141" t="s">
        <v>130</v>
      </c>
      <c r="AU179" s="141" t="s">
        <v>142</v>
      </c>
      <c r="AY179" s="15" t="s">
        <v>128</v>
      </c>
      <c r="BE179" s="142">
        <f>IF(N179="základní",J179,0)</f>
        <v>0</v>
      </c>
      <c r="BF179" s="142">
        <f>IF(N179="snížená",J179,0)</f>
        <v>0</v>
      </c>
      <c r="BG179" s="142">
        <f>IF(N179="zákl. přenesená",J179,0)</f>
        <v>0</v>
      </c>
      <c r="BH179" s="142">
        <f>IF(N179="sníž. přenesená",J179,0)</f>
        <v>0</v>
      </c>
      <c r="BI179" s="142">
        <f>IF(N179="nulová",J179,0)</f>
        <v>0</v>
      </c>
      <c r="BJ179" s="15" t="s">
        <v>85</v>
      </c>
      <c r="BK179" s="142">
        <f>ROUND(I179*H179,2)</f>
        <v>0</v>
      </c>
      <c r="BL179" s="15" t="s">
        <v>135</v>
      </c>
      <c r="BM179" s="141" t="s">
        <v>270</v>
      </c>
    </row>
    <row r="180" spans="2:65" s="11" customFormat="1" ht="20.85" customHeight="1">
      <c r="B180" s="118"/>
      <c r="D180" s="119" t="s">
        <v>76</v>
      </c>
      <c r="E180" s="128" t="s">
        <v>271</v>
      </c>
      <c r="F180" s="128" t="s">
        <v>272</v>
      </c>
      <c r="I180" s="121"/>
      <c r="J180" s="129">
        <f>BK180</f>
        <v>0</v>
      </c>
      <c r="L180" s="118"/>
      <c r="M180" s="123"/>
      <c r="P180" s="124">
        <f>SUM(P181:P184)</f>
        <v>0</v>
      </c>
      <c r="R180" s="124">
        <f>SUM(R181:R184)</f>
        <v>8.5372500000000002</v>
      </c>
      <c r="T180" s="125">
        <f>SUM(T181:T184)</f>
        <v>0</v>
      </c>
      <c r="AR180" s="119" t="s">
        <v>85</v>
      </c>
      <c r="AT180" s="126" t="s">
        <v>76</v>
      </c>
      <c r="AU180" s="126" t="s">
        <v>87</v>
      </c>
      <c r="AY180" s="119" t="s">
        <v>128</v>
      </c>
      <c r="BK180" s="127">
        <f>SUM(BK181:BK184)</f>
        <v>0</v>
      </c>
    </row>
    <row r="181" spans="2:65" s="1" customFormat="1" ht="21.75" customHeight="1">
      <c r="B181" s="30"/>
      <c r="C181" s="130" t="s">
        <v>273</v>
      </c>
      <c r="D181" s="130" t="s">
        <v>130</v>
      </c>
      <c r="E181" s="131" t="s">
        <v>274</v>
      </c>
      <c r="F181" s="132" t="s">
        <v>275</v>
      </c>
      <c r="G181" s="133" t="s">
        <v>133</v>
      </c>
      <c r="H181" s="134">
        <v>15</v>
      </c>
      <c r="I181" s="135"/>
      <c r="J181" s="136">
        <f>ROUND(I181*H181,2)</f>
        <v>0</v>
      </c>
      <c r="K181" s="132" t="s">
        <v>134</v>
      </c>
      <c r="L181" s="30"/>
      <c r="M181" s="137" t="s">
        <v>1</v>
      </c>
      <c r="N181" s="138" t="s">
        <v>42</v>
      </c>
      <c r="P181" s="139">
        <f>O181*H181</f>
        <v>0</v>
      </c>
      <c r="Q181" s="139">
        <v>0.34499999999999997</v>
      </c>
      <c r="R181" s="139">
        <f>Q181*H181</f>
        <v>5.1749999999999998</v>
      </c>
      <c r="S181" s="139">
        <v>0</v>
      </c>
      <c r="T181" s="140">
        <f>S181*H181</f>
        <v>0</v>
      </c>
      <c r="AR181" s="141" t="s">
        <v>135</v>
      </c>
      <c r="AT181" s="141" t="s">
        <v>130</v>
      </c>
      <c r="AU181" s="141" t="s">
        <v>142</v>
      </c>
      <c r="AY181" s="15" t="s">
        <v>128</v>
      </c>
      <c r="BE181" s="142">
        <f>IF(N181="základní",J181,0)</f>
        <v>0</v>
      </c>
      <c r="BF181" s="142">
        <f>IF(N181="snížená",J181,0)</f>
        <v>0</v>
      </c>
      <c r="BG181" s="142">
        <f>IF(N181="zákl. přenesená",J181,0)</f>
        <v>0</v>
      </c>
      <c r="BH181" s="142">
        <f>IF(N181="sníž. přenesená",J181,0)</f>
        <v>0</v>
      </c>
      <c r="BI181" s="142">
        <f>IF(N181="nulová",J181,0)</f>
        <v>0</v>
      </c>
      <c r="BJ181" s="15" t="s">
        <v>85</v>
      </c>
      <c r="BK181" s="142">
        <f>ROUND(I181*H181,2)</f>
        <v>0</v>
      </c>
      <c r="BL181" s="15" t="s">
        <v>135</v>
      </c>
      <c r="BM181" s="141" t="s">
        <v>276</v>
      </c>
    </row>
    <row r="182" spans="2:65" s="1" customFormat="1" ht="24.2" customHeight="1">
      <c r="B182" s="30"/>
      <c r="C182" s="130" t="s">
        <v>277</v>
      </c>
      <c r="D182" s="130" t="s">
        <v>130</v>
      </c>
      <c r="E182" s="131" t="s">
        <v>278</v>
      </c>
      <c r="F182" s="132" t="s">
        <v>279</v>
      </c>
      <c r="G182" s="133" t="s">
        <v>133</v>
      </c>
      <c r="H182" s="134">
        <v>15</v>
      </c>
      <c r="I182" s="135"/>
      <c r="J182" s="136">
        <f>ROUND(I182*H182,2)</f>
        <v>0</v>
      </c>
      <c r="K182" s="132" t="s">
        <v>134</v>
      </c>
      <c r="L182" s="30"/>
      <c r="M182" s="137" t="s">
        <v>1</v>
      </c>
      <c r="N182" s="138" t="s">
        <v>42</v>
      </c>
      <c r="P182" s="139">
        <f>O182*H182</f>
        <v>0</v>
      </c>
      <c r="Q182" s="139">
        <v>8.9219999999999994E-2</v>
      </c>
      <c r="R182" s="139">
        <f>Q182*H182</f>
        <v>1.3382999999999998</v>
      </c>
      <c r="S182" s="139">
        <v>0</v>
      </c>
      <c r="T182" s="140">
        <f>S182*H182</f>
        <v>0</v>
      </c>
      <c r="AR182" s="141" t="s">
        <v>135</v>
      </c>
      <c r="AT182" s="141" t="s">
        <v>130</v>
      </c>
      <c r="AU182" s="141" t="s">
        <v>142</v>
      </c>
      <c r="AY182" s="15" t="s">
        <v>128</v>
      </c>
      <c r="BE182" s="142">
        <f>IF(N182="základní",J182,0)</f>
        <v>0</v>
      </c>
      <c r="BF182" s="142">
        <f>IF(N182="snížená",J182,0)</f>
        <v>0</v>
      </c>
      <c r="BG182" s="142">
        <f>IF(N182="zákl. přenesená",J182,0)</f>
        <v>0</v>
      </c>
      <c r="BH182" s="142">
        <f>IF(N182="sníž. přenesená",J182,0)</f>
        <v>0</v>
      </c>
      <c r="BI182" s="142">
        <f>IF(N182="nulová",J182,0)</f>
        <v>0</v>
      </c>
      <c r="BJ182" s="15" t="s">
        <v>85</v>
      </c>
      <c r="BK182" s="142">
        <f>ROUND(I182*H182,2)</f>
        <v>0</v>
      </c>
      <c r="BL182" s="15" t="s">
        <v>135</v>
      </c>
      <c r="BM182" s="141" t="s">
        <v>280</v>
      </c>
    </row>
    <row r="183" spans="2:65" s="1" customFormat="1" ht="24.2" customHeight="1">
      <c r="B183" s="30"/>
      <c r="C183" s="161" t="s">
        <v>281</v>
      </c>
      <c r="D183" s="161" t="s">
        <v>198</v>
      </c>
      <c r="E183" s="162" t="s">
        <v>282</v>
      </c>
      <c r="F183" s="163" t="s">
        <v>283</v>
      </c>
      <c r="G183" s="164" t="s">
        <v>133</v>
      </c>
      <c r="H183" s="165">
        <v>15.45</v>
      </c>
      <c r="I183" s="166"/>
      <c r="J183" s="167">
        <f>ROUND(I183*H183,2)</f>
        <v>0</v>
      </c>
      <c r="K183" s="163" t="s">
        <v>134</v>
      </c>
      <c r="L183" s="168"/>
      <c r="M183" s="169" t="s">
        <v>1</v>
      </c>
      <c r="N183" s="170" t="s">
        <v>42</v>
      </c>
      <c r="P183" s="139">
        <f>O183*H183</f>
        <v>0</v>
      </c>
      <c r="Q183" s="139">
        <v>0.13100000000000001</v>
      </c>
      <c r="R183" s="139">
        <f>Q183*H183</f>
        <v>2.0239500000000001</v>
      </c>
      <c r="S183" s="139">
        <v>0</v>
      </c>
      <c r="T183" s="140">
        <f>S183*H183</f>
        <v>0</v>
      </c>
      <c r="AR183" s="141" t="s">
        <v>167</v>
      </c>
      <c r="AT183" s="141" t="s">
        <v>198</v>
      </c>
      <c r="AU183" s="141" t="s">
        <v>142</v>
      </c>
      <c r="AY183" s="15" t="s">
        <v>128</v>
      </c>
      <c r="BE183" s="142">
        <f>IF(N183="základní",J183,0)</f>
        <v>0</v>
      </c>
      <c r="BF183" s="142">
        <f>IF(N183="snížená",J183,0)</f>
        <v>0</v>
      </c>
      <c r="BG183" s="142">
        <f>IF(N183="zákl. přenesená",J183,0)</f>
        <v>0</v>
      </c>
      <c r="BH183" s="142">
        <f>IF(N183="sníž. přenesená",J183,0)</f>
        <v>0</v>
      </c>
      <c r="BI183" s="142">
        <f>IF(N183="nulová",J183,0)</f>
        <v>0</v>
      </c>
      <c r="BJ183" s="15" t="s">
        <v>85</v>
      </c>
      <c r="BK183" s="142">
        <f>ROUND(I183*H183,2)</f>
        <v>0</v>
      </c>
      <c r="BL183" s="15" t="s">
        <v>135</v>
      </c>
      <c r="BM183" s="141" t="s">
        <v>284</v>
      </c>
    </row>
    <row r="184" spans="2:65" s="12" customFormat="1">
      <c r="B184" s="147"/>
      <c r="D184" s="143" t="s">
        <v>163</v>
      </c>
      <c r="F184" s="149" t="s">
        <v>285</v>
      </c>
      <c r="H184" s="150">
        <v>15.45</v>
      </c>
      <c r="I184" s="151"/>
      <c r="L184" s="147"/>
      <c r="M184" s="152"/>
      <c r="T184" s="153"/>
      <c r="AT184" s="148" t="s">
        <v>163</v>
      </c>
      <c r="AU184" s="148" t="s">
        <v>142</v>
      </c>
      <c r="AV184" s="12" t="s">
        <v>87</v>
      </c>
      <c r="AW184" s="12" t="s">
        <v>4</v>
      </c>
      <c r="AX184" s="12" t="s">
        <v>85</v>
      </c>
      <c r="AY184" s="148" t="s">
        <v>128</v>
      </c>
    </row>
    <row r="185" spans="2:65" s="11" customFormat="1" ht="20.85" customHeight="1">
      <c r="B185" s="118"/>
      <c r="D185" s="119" t="s">
        <v>76</v>
      </c>
      <c r="E185" s="128" t="s">
        <v>286</v>
      </c>
      <c r="F185" s="128" t="s">
        <v>287</v>
      </c>
      <c r="I185" s="121"/>
      <c r="J185" s="129">
        <f>BK185</f>
        <v>0</v>
      </c>
      <c r="L185" s="118"/>
      <c r="M185" s="123"/>
      <c r="P185" s="124">
        <f>SUM(P186:P192)</f>
        <v>0</v>
      </c>
      <c r="R185" s="124">
        <f>SUM(R186:R192)</f>
        <v>25.554079999999999</v>
      </c>
      <c r="T185" s="125">
        <f>SUM(T186:T192)</f>
        <v>0</v>
      </c>
      <c r="AR185" s="119" t="s">
        <v>85</v>
      </c>
      <c r="AT185" s="126" t="s">
        <v>76</v>
      </c>
      <c r="AU185" s="126" t="s">
        <v>87</v>
      </c>
      <c r="AY185" s="119" t="s">
        <v>128</v>
      </c>
      <c r="BK185" s="127">
        <f>SUM(BK186:BK192)</f>
        <v>0</v>
      </c>
    </row>
    <row r="186" spans="2:65" s="1" customFormat="1" ht="21.75" customHeight="1">
      <c r="B186" s="30"/>
      <c r="C186" s="130" t="s">
        <v>288</v>
      </c>
      <c r="D186" s="130" t="s">
        <v>130</v>
      </c>
      <c r="E186" s="131" t="s">
        <v>289</v>
      </c>
      <c r="F186" s="132" t="s">
        <v>290</v>
      </c>
      <c r="G186" s="133" t="s">
        <v>133</v>
      </c>
      <c r="H186" s="134">
        <v>27</v>
      </c>
      <c r="I186" s="135"/>
      <c r="J186" s="136">
        <f>ROUND(I186*H186,2)</f>
        <v>0</v>
      </c>
      <c r="K186" s="132" t="s">
        <v>134</v>
      </c>
      <c r="L186" s="30"/>
      <c r="M186" s="137" t="s">
        <v>1</v>
      </c>
      <c r="N186" s="138" t="s">
        <v>42</v>
      </c>
      <c r="P186" s="139">
        <f>O186*H186</f>
        <v>0</v>
      </c>
      <c r="Q186" s="139">
        <v>0.57499999999999996</v>
      </c>
      <c r="R186" s="139">
        <f>Q186*H186</f>
        <v>15.524999999999999</v>
      </c>
      <c r="S186" s="139">
        <v>0</v>
      </c>
      <c r="T186" s="140">
        <f>S186*H186</f>
        <v>0</v>
      </c>
      <c r="AR186" s="141" t="s">
        <v>135</v>
      </c>
      <c r="AT186" s="141" t="s">
        <v>130</v>
      </c>
      <c r="AU186" s="141" t="s">
        <v>142</v>
      </c>
      <c r="AY186" s="15" t="s">
        <v>128</v>
      </c>
      <c r="BE186" s="142">
        <f>IF(N186="základní",J186,0)</f>
        <v>0</v>
      </c>
      <c r="BF186" s="142">
        <f>IF(N186="snížená",J186,0)</f>
        <v>0</v>
      </c>
      <c r="BG186" s="142">
        <f>IF(N186="zákl. přenesená",J186,0)</f>
        <v>0</v>
      </c>
      <c r="BH186" s="142">
        <f>IF(N186="sníž. přenesená",J186,0)</f>
        <v>0</v>
      </c>
      <c r="BI186" s="142">
        <f>IF(N186="nulová",J186,0)</f>
        <v>0</v>
      </c>
      <c r="BJ186" s="15" t="s">
        <v>85</v>
      </c>
      <c r="BK186" s="142">
        <f>ROUND(I186*H186,2)</f>
        <v>0</v>
      </c>
      <c r="BL186" s="15" t="s">
        <v>135</v>
      </c>
      <c r="BM186" s="141" t="s">
        <v>291</v>
      </c>
    </row>
    <row r="187" spans="2:65" s="1" customFormat="1" ht="24.2" customHeight="1">
      <c r="B187" s="30"/>
      <c r="C187" s="130" t="s">
        <v>292</v>
      </c>
      <c r="D187" s="130" t="s">
        <v>130</v>
      </c>
      <c r="E187" s="131" t="s">
        <v>293</v>
      </c>
      <c r="F187" s="132" t="s">
        <v>294</v>
      </c>
      <c r="G187" s="133" t="s">
        <v>133</v>
      </c>
      <c r="H187" s="134">
        <v>46</v>
      </c>
      <c r="I187" s="135"/>
      <c r="J187" s="136">
        <f>ROUND(I187*H187,2)</f>
        <v>0</v>
      </c>
      <c r="K187" s="132" t="s">
        <v>134</v>
      </c>
      <c r="L187" s="30"/>
      <c r="M187" s="137" t="s">
        <v>1</v>
      </c>
      <c r="N187" s="138" t="s">
        <v>42</v>
      </c>
      <c r="P187" s="139">
        <f>O187*H187</f>
        <v>0</v>
      </c>
      <c r="Q187" s="139">
        <v>0.11162</v>
      </c>
      <c r="R187" s="139">
        <f>Q187*H187</f>
        <v>5.1345200000000002</v>
      </c>
      <c r="S187" s="139">
        <v>0</v>
      </c>
      <c r="T187" s="140">
        <f>S187*H187</f>
        <v>0</v>
      </c>
      <c r="AR187" s="141" t="s">
        <v>135</v>
      </c>
      <c r="AT187" s="141" t="s">
        <v>130</v>
      </c>
      <c r="AU187" s="141" t="s">
        <v>142</v>
      </c>
      <c r="AY187" s="15" t="s">
        <v>128</v>
      </c>
      <c r="BE187" s="142">
        <f>IF(N187="základní",J187,0)</f>
        <v>0</v>
      </c>
      <c r="BF187" s="142">
        <f>IF(N187="snížená",J187,0)</f>
        <v>0</v>
      </c>
      <c r="BG187" s="142">
        <f>IF(N187="zákl. přenesená",J187,0)</f>
        <v>0</v>
      </c>
      <c r="BH187" s="142">
        <f>IF(N187="sníž. přenesená",J187,0)</f>
        <v>0</v>
      </c>
      <c r="BI187" s="142">
        <f>IF(N187="nulová",J187,0)</f>
        <v>0</v>
      </c>
      <c r="BJ187" s="15" t="s">
        <v>85</v>
      </c>
      <c r="BK187" s="142">
        <f>ROUND(I187*H187,2)</f>
        <v>0</v>
      </c>
      <c r="BL187" s="15" t="s">
        <v>135</v>
      </c>
      <c r="BM187" s="141" t="s">
        <v>295</v>
      </c>
    </row>
    <row r="188" spans="2:65" s="12" customFormat="1">
      <c r="B188" s="147"/>
      <c r="D188" s="143" t="s">
        <v>163</v>
      </c>
      <c r="E188" s="148" t="s">
        <v>1</v>
      </c>
      <c r="F188" s="149" t="s">
        <v>296</v>
      </c>
      <c r="H188" s="150">
        <v>27</v>
      </c>
      <c r="I188" s="151"/>
      <c r="L188" s="147"/>
      <c r="M188" s="152"/>
      <c r="T188" s="153"/>
      <c r="AT188" s="148" t="s">
        <v>163</v>
      </c>
      <c r="AU188" s="148" t="s">
        <v>142</v>
      </c>
      <c r="AV188" s="12" t="s">
        <v>87</v>
      </c>
      <c r="AW188" s="12" t="s">
        <v>34</v>
      </c>
      <c r="AX188" s="12" t="s">
        <v>77</v>
      </c>
      <c r="AY188" s="148" t="s">
        <v>128</v>
      </c>
    </row>
    <row r="189" spans="2:65" s="12" customFormat="1">
      <c r="B189" s="147"/>
      <c r="D189" s="143" t="s">
        <v>163</v>
      </c>
      <c r="E189" s="148" t="s">
        <v>1</v>
      </c>
      <c r="F189" s="149" t="s">
        <v>297</v>
      </c>
      <c r="H189" s="150">
        <v>19</v>
      </c>
      <c r="I189" s="151"/>
      <c r="L189" s="147"/>
      <c r="M189" s="152"/>
      <c r="T189" s="153"/>
      <c r="AT189" s="148" t="s">
        <v>163</v>
      </c>
      <c r="AU189" s="148" t="s">
        <v>142</v>
      </c>
      <c r="AV189" s="12" t="s">
        <v>87</v>
      </c>
      <c r="AW189" s="12" t="s">
        <v>34</v>
      </c>
      <c r="AX189" s="12" t="s">
        <v>77</v>
      </c>
      <c r="AY189" s="148" t="s">
        <v>128</v>
      </c>
    </row>
    <row r="190" spans="2:65" s="13" customFormat="1">
      <c r="B190" s="154"/>
      <c r="D190" s="143" t="s">
        <v>163</v>
      </c>
      <c r="E190" s="155" t="s">
        <v>1</v>
      </c>
      <c r="F190" s="156" t="s">
        <v>166</v>
      </c>
      <c r="H190" s="157">
        <v>46</v>
      </c>
      <c r="I190" s="158"/>
      <c r="L190" s="154"/>
      <c r="M190" s="159"/>
      <c r="T190" s="160"/>
      <c r="AT190" s="155" t="s">
        <v>163</v>
      </c>
      <c r="AU190" s="155" t="s">
        <v>142</v>
      </c>
      <c r="AV190" s="13" t="s">
        <v>135</v>
      </c>
      <c r="AW190" s="13" t="s">
        <v>34</v>
      </c>
      <c r="AX190" s="13" t="s">
        <v>85</v>
      </c>
      <c r="AY190" s="155" t="s">
        <v>128</v>
      </c>
    </row>
    <row r="191" spans="2:65" s="1" customFormat="1" ht="24.2" customHeight="1">
      <c r="B191" s="30"/>
      <c r="C191" s="161" t="s">
        <v>298</v>
      </c>
      <c r="D191" s="161" t="s">
        <v>198</v>
      </c>
      <c r="E191" s="162" t="s">
        <v>299</v>
      </c>
      <c r="F191" s="163" t="s">
        <v>300</v>
      </c>
      <c r="G191" s="164" t="s">
        <v>133</v>
      </c>
      <c r="H191" s="165">
        <v>27.81</v>
      </c>
      <c r="I191" s="166"/>
      <c r="J191" s="167">
        <f>ROUND(I191*H191,2)</f>
        <v>0</v>
      </c>
      <c r="K191" s="163" t="s">
        <v>134</v>
      </c>
      <c r="L191" s="168"/>
      <c r="M191" s="169" t="s">
        <v>1</v>
      </c>
      <c r="N191" s="170" t="s">
        <v>42</v>
      </c>
      <c r="P191" s="139">
        <f>O191*H191</f>
        <v>0</v>
      </c>
      <c r="Q191" s="139">
        <v>0.17599999999999999</v>
      </c>
      <c r="R191" s="139">
        <f>Q191*H191</f>
        <v>4.8945599999999994</v>
      </c>
      <c r="S191" s="139">
        <v>0</v>
      </c>
      <c r="T191" s="140">
        <f>S191*H191</f>
        <v>0</v>
      </c>
      <c r="AR191" s="141" t="s">
        <v>167</v>
      </c>
      <c r="AT191" s="141" t="s">
        <v>198</v>
      </c>
      <c r="AU191" s="141" t="s">
        <v>142</v>
      </c>
      <c r="AY191" s="15" t="s">
        <v>128</v>
      </c>
      <c r="BE191" s="142">
        <f>IF(N191="základní",J191,0)</f>
        <v>0</v>
      </c>
      <c r="BF191" s="142">
        <f>IF(N191="snížená",J191,0)</f>
        <v>0</v>
      </c>
      <c r="BG191" s="142">
        <f>IF(N191="zákl. přenesená",J191,0)</f>
        <v>0</v>
      </c>
      <c r="BH191" s="142">
        <f>IF(N191="sníž. přenesená",J191,0)</f>
        <v>0</v>
      </c>
      <c r="BI191" s="142">
        <f>IF(N191="nulová",J191,0)</f>
        <v>0</v>
      </c>
      <c r="BJ191" s="15" t="s">
        <v>85</v>
      </c>
      <c r="BK191" s="142">
        <f>ROUND(I191*H191,2)</f>
        <v>0</v>
      </c>
      <c r="BL191" s="15" t="s">
        <v>135</v>
      </c>
      <c r="BM191" s="141" t="s">
        <v>301</v>
      </c>
    </row>
    <row r="192" spans="2:65" s="12" customFormat="1">
      <c r="B192" s="147"/>
      <c r="D192" s="143" t="s">
        <v>163</v>
      </c>
      <c r="F192" s="149" t="s">
        <v>302</v>
      </c>
      <c r="H192" s="150">
        <v>27.81</v>
      </c>
      <c r="I192" s="151"/>
      <c r="L192" s="147"/>
      <c r="M192" s="152"/>
      <c r="T192" s="153"/>
      <c r="AT192" s="148" t="s">
        <v>163</v>
      </c>
      <c r="AU192" s="148" t="s">
        <v>142</v>
      </c>
      <c r="AV192" s="12" t="s">
        <v>87</v>
      </c>
      <c r="AW192" s="12" t="s">
        <v>4</v>
      </c>
      <c r="AX192" s="12" t="s">
        <v>85</v>
      </c>
      <c r="AY192" s="148" t="s">
        <v>128</v>
      </c>
    </row>
    <row r="193" spans="2:65" s="11" customFormat="1" ht="20.85" customHeight="1">
      <c r="B193" s="118"/>
      <c r="D193" s="119" t="s">
        <v>76</v>
      </c>
      <c r="E193" s="128" t="s">
        <v>303</v>
      </c>
      <c r="F193" s="128" t="s">
        <v>304</v>
      </c>
      <c r="I193" s="121"/>
      <c r="J193" s="129">
        <f>BK193</f>
        <v>0</v>
      </c>
      <c r="L193" s="118"/>
      <c r="M193" s="123"/>
      <c r="P193" s="124">
        <f>SUM(P194:P202)</f>
        <v>0</v>
      </c>
      <c r="R193" s="124">
        <f>SUM(R194:R202)</f>
        <v>17.710284999999999</v>
      </c>
      <c r="T193" s="125">
        <f>SUM(T194:T202)</f>
        <v>0</v>
      </c>
      <c r="AR193" s="119" t="s">
        <v>85</v>
      </c>
      <c r="AT193" s="126" t="s">
        <v>76</v>
      </c>
      <c r="AU193" s="126" t="s">
        <v>87</v>
      </c>
      <c r="AY193" s="119" t="s">
        <v>128</v>
      </c>
      <c r="BK193" s="127">
        <f>SUM(BK194:BK202)</f>
        <v>0</v>
      </c>
    </row>
    <row r="194" spans="2:65" s="1" customFormat="1" ht="21.75" customHeight="1">
      <c r="B194" s="30"/>
      <c r="C194" s="130" t="s">
        <v>305</v>
      </c>
      <c r="D194" s="130" t="s">
        <v>130</v>
      </c>
      <c r="E194" s="131" t="s">
        <v>289</v>
      </c>
      <c r="F194" s="132" t="s">
        <v>290</v>
      </c>
      <c r="G194" s="133" t="s">
        <v>133</v>
      </c>
      <c r="H194" s="134">
        <v>25</v>
      </c>
      <c r="I194" s="135"/>
      <c r="J194" s="136">
        <f>ROUND(I194*H194,2)</f>
        <v>0</v>
      </c>
      <c r="K194" s="132" t="s">
        <v>134</v>
      </c>
      <c r="L194" s="30"/>
      <c r="M194" s="137" t="s">
        <v>1</v>
      </c>
      <c r="N194" s="138" t="s">
        <v>42</v>
      </c>
      <c r="P194" s="139">
        <f>O194*H194</f>
        <v>0</v>
      </c>
      <c r="Q194" s="139">
        <v>0.57499999999999996</v>
      </c>
      <c r="R194" s="139">
        <f>Q194*H194</f>
        <v>14.374999999999998</v>
      </c>
      <c r="S194" s="139">
        <v>0</v>
      </c>
      <c r="T194" s="140">
        <f>S194*H194</f>
        <v>0</v>
      </c>
      <c r="AR194" s="141" t="s">
        <v>135</v>
      </c>
      <c r="AT194" s="141" t="s">
        <v>130</v>
      </c>
      <c r="AU194" s="141" t="s">
        <v>142</v>
      </c>
      <c r="AY194" s="15" t="s">
        <v>128</v>
      </c>
      <c r="BE194" s="142">
        <f>IF(N194="základní",J194,0)</f>
        <v>0</v>
      </c>
      <c r="BF194" s="142">
        <f>IF(N194="snížená",J194,0)</f>
        <v>0</v>
      </c>
      <c r="BG194" s="142">
        <f>IF(N194="zákl. přenesená",J194,0)</f>
        <v>0</v>
      </c>
      <c r="BH194" s="142">
        <f>IF(N194="sníž. přenesená",J194,0)</f>
        <v>0</v>
      </c>
      <c r="BI194" s="142">
        <f>IF(N194="nulová",J194,0)</f>
        <v>0</v>
      </c>
      <c r="BJ194" s="15" t="s">
        <v>85</v>
      </c>
      <c r="BK194" s="142">
        <f>ROUND(I194*H194,2)</f>
        <v>0</v>
      </c>
      <c r="BL194" s="15" t="s">
        <v>135</v>
      </c>
      <c r="BM194" s="141" t="s">
        <v>306</v>
      </c>
    </row>
    <row r="195" spans="2:65" s="1" customFormat="1" ht="37.9" customHeight="1">
      <c r="B195" s="30"/>
      <c r="C195" s="130" t="s">
        <v>307</v>
      </c>
      <c r="D195" s="130" t="s">
        <v>130</v>
      </c>
      <c r="E195" s="131" t="s">
        <v>308</v>
      </c>
      <c r="F195" s="132" t="s">
        <v>309</v>
      </c>
      <c r="G195" s="133" t="s">
        <v>133</v>
      </c>
      <c r="H195" s="134">
        <v>25</v>
      </c>
      <c r="I195" s="135"/>
      <c r="J195" s="136">
        <f>ROUND(I195*H195,2)</f>
        <v>0</v>
      </c>
      <c r="K195" s="132" t="s">
        <v>134</v>
      </c>
      <c r="L195" s="30"/>
      <c r="M195" s="137" t="s">
        <v>1</v>
      </c>
      <c r="N195" s="138" t="s">
        <v>42</v>
      </c>
      <c r="P195" s="139">
        <f>O195*H195</f>
        <v>0</v>
      </c>
      <c r="Q195" s="139">
        <v>0.04</v>
      </c>
      <c r="R195" s="139">
        <f>Q195*H195</f>
        <v>1</v>
      </c>
      <c r="S195" s="139">
        <v>0</v>
      </c>
      <c r="T195" s="140">
        <f>S195*H195</f>
        <v>0</v>
      </c>
      <c r="AR195" s="141" t="s">
        <v>135</v>
      </c>
      <c r="AT195" s="141" t="s">
        <v>130</v>
      </c>
      <c r="AU195" s="141" t="s">
        <v>142</v>
      </c>
      <c r="AY195" s="15" t="s">
        <v>128</v>
      </c>
      <c r="BE195" s="142">
        <f>IF(N195="základní",J195,0)</f>
        <v>0</v>
      </c>
      <c r="BF195" s="142">
        <f>IF(N195="snížená",J195,0)</f>
        <v>0</v>
      </c>
      <c r="BG195" s="142">
        <f>IF(N195="zákl. přenesená",J195,0)</f>
        <v>0</v>
      </c>
      <c r="BH195" s="142">
        <f>IF(N195="sníž. přenesená",J195,0)</f>
        <v>0</v>
      </c>
      <c r="BI195" s="142">
        <f>IF(N195="nulová",J195,0)</f>
        <v>0</v>
      </c>
      <c r="BJ195" s="15" t="s">
        <v>85</v>
      </c>
      <c r="BK195" s="142">
        <f>ROUND(I195*H195,2)</f>
        <v>0</v>
      </c>
      <c r="BL195" s="15" t="s">
        <v>135</v>
      </c>
      <c r="BM195" s="141" t="s">
        <v>310</v>
      </c>
    </row>
    <row r="196" spans="2:65" s="1" customFormat="1" ht="24.2" customHeight="1">
      <c r="B196" s="30"/>
      <c r="C196" s="161" t="s">
        <v>311</v>
      </c>
      <c r="D196" s="161" t="s">
        <v>198</v>
      </c>
      <c r="E196" s="162" t="s">
        <v>312</v>
      </c>
      <c r="F196" s="163" t="s">
        <v>313</v>
      </c>
      <c r="G196" s="164" t="s">
        <v>133</v>
      </c>
      <c r="H196" s="165">
        <v>27.5</v>
      </c>
      <c r="I196" s="166"/>
      <c r="J196" s="167">
        <f>ROUND(I196*H196,2)</f>
        <v>0</v>
      </c>
      <c r="K196" s="163" t="s">
        <v>134</v>
      </c>
      <c r="L196" s="168"/>
      <c r="M196" s="169" t="s">
        <v>1</v>
      </c>
      <c r="N196" s="170" t="s">
        <v>42</v>
      </c>
      <c r="P196" s="139">
        <f>O196*H196</f>
        <v>0</v>
      </c>
      <c r="Q196" s="139">
        <v>1.0800000000000001E-2</v>
      </c>
      <c r="R196" s="139">
        <f>Q196*H196</f>
        <v>0.29700000000000004</v>
      </c>
      <c r="S196" s="139">
        <v>0</v>
      </c>
      <c r="T196" s="140">
        <f>S196*H196</f>
        <v>0</v>
      </c>
      <c r="AR196" s="141" t="s">
        <v>167</v>
      </c>
      <c r="AT196" s="141" t="s">
        <v>198</v>
      </c>
      <c r="AU196" s="141" t="s">
        <v>142</v>
      </c>
      <c r="AY196" s="15" t="s">
        <v>128</v>
      </c>
      <c r="BE196" s="142">
        <f>IF(N196="základní",J196,0)</f>
        <v>0</v>
      </c>
      <c r="BF196" s="142">
        <f>IF(N196="snížená",J196,0)</f>
        <v>0</v>
      </c>
      <c r="BG196" s="142">
        <f>IF(N196="zákl. přenesená",J196,0)</f>
        <v>0</v>
      </c>
      <c r="BH196" s="142">
        <f>IF(N196="sníž. přenesená",J196,0)</f>
        <v>0</v>
      </c>
      <c r="BI196" s="142">
        <f>IF(N196="nulová",J196,0)</f>
        <v>0</v>
      </c>
      <c r="BJ196" s="15" t="s">
        <v>85</v>
      </c>
      <c r="BK196" s="142">
        <f>ROUND(I196*H196,2)</f>
        <v>0</v>
      </c>
      <c r="BL196" s="15" t="s">
        <v>135</v>
      </c>
      <c r="BM196" s="141" t="s">
        <v>314</v>
      </c>
    </row>
    <row r="197" spans="2:65" s="12" customFormat="1">
      <c r="B197" s="147"/>
      <c r="D197" s="143" t="s">
        <v>163</v>
      </c>
      <c r="F197" s="149" t="s">
        <v>315</v>
      </c>
      <c r="H197" s="150">
        <v>27.5</v>
      </c>
      <c r="I197" s="151"/>
      <c r="L197" s="147"/>
      <c r="M197" s="152"/>
      <c r="T197" s="153"/>
      <c r="AT197" s="148" t="s">
        <v>163</v>
      </c>
      <c r="AU197" s="148" t="s">
        <v>142</v>
      </c>
      <c r="AV197" s="12" t="s">
        <v>87</v>
      </c>
      <c r="AW197" s="12" t="s">
        <v>4</v>
      </c>
      <c r="AX197" s="12" t="s">
        <v>85</v>
      </c>
      <c r="AY197" s="148" t="s">
        <v>128</v>
      </c>
    </row>
    <row r="198" spans="2:65" s="1" customFormat="1" ht="16.5" customHeight="1">
      <c r="B198" s="30"/>
      <c r="C198" s="161" t="s">
        <v>316</v>
      </c>
      <c r="D198" s="161" t="s">
        <v>198</v>
      </c>
      <c r="E198" s="162" t="s">
        <v>317</v>
      </c>
      <c r="F198" s="163" t="s">
        <v>318</v>
      </c>
      <c r="G198" s="164" t="s">
        <v>201</v>
      </c>
      <c r="H198" s="165">
        <v>2.02</v>
      </c>
      <c r="I198" s="166"/>
      <c r="J198" s="167">
        <f>ROUND(I198*H198,2)</f>
        <v>0</v>
      </c>
      <c r="K198" s="163" t="s">
        <v>134</v>
      </c>
      <c r="L198" s="168"/>
      <c r="M198" s="169" t="s">
        <v>1</v>
      </c>
      <c r="N198" s="170" t="s">
        <v>42</v>
      </c>
      <c r="P198" s="139">
        <f>O198*H198</f>
        <v>0</v>
      </c>
      <c r="Q198" s="139">
        <v>1</v>
      </c>
      <c r="R198" s="139">
        <f>Q198*H198</f>
        <v>2.02</v>
      </c>
      <c r="S198" s="139">
        <v>0</v>
      </c>
      <c r="T198" s="140">
        <f>S198*H198</f>
        <v>0</v>
      </c>
      <c r="AR198" s="141" t="s">
        <v>167</v>
      </c>
      <c r="AT198" s="141" t="s">
        <v>198</v>
      </c>
      <c r="AU198" s="141" t="s">
        <v>142</v>
      </c>
      <c r="AY198" s="15" t="s">
        <v>128</v>
      </c>
      <c r="BE198" s="142">
        <f>IF(N198="základní",J198,0)</f>
        <v>0</v>
      </c>
      <c r="BF198" s="142">
        <f>IF(N198="snížená",J198,0)</f>
        <v>0</v>
      </c>
      <c r="BG198" s="142">
        <f>IF(N198="zákl. přenesená",J198,0)</f>
        <v>0</v>
      </c>
      <c r="BH198" s="142">
        <f>IF(N198="sníž. přenesená",J198,0)</f>
        <v>0</v>
      </c>
      <c r="BI198" s="142">
        <f>IF(N198="nulová",J198,0)</f>
        <v>0</v>
      </c>
      <c r="BJ198" s="15" t="s">
        <v>85</v>
      </c>
      <c r="BK198" s="142">
        <f>ROUND(I198*H198,2)</f>
        <v>0</v>
      </c>
      <c r="BL198" s="15" t="s">
        <v>135</v>
      </c>
      <c r="BM198" s="141" t="s">
        <v>319</v>
      </c>
    </row>
    <row r="199" spans="2:65" s="12" customFormat="1">
      <c r="B199" s="147"/>
      <c r="D199" s="143" t="s">
        <v>163</v>
      </c>
      <c r="E199" s="148" t="s">
        <v>1</v>
      </c>
      <c r="F199" s="149" t="s">
        <v>320</v>
      </c>
      <c r="H199" s="150">
        <v>1.1879999999999999</v>
      </c>
      <c r="I199" s="151"/>
      <c r="L199" s="147"/>
      <c r="M199" s="152"/>
      <c r="T199" s="153"/>
      <c r="AT199" s="148" t="s">
        <v>163</v>
      </c>
      <c r="AU199" s="148" t="s">
        <v>142</v>
      </c>
      <c r="AV199" s="12" t="s">
        <v>87</v>
      </c>
      <c r="AW199" s="12" t="s">
        <v>34</v>
      </c>
      <c r="AX199" s="12" t="s">
        <v>85</v>
      </c>
      <c r="AY199" s="148" t="s">
        <v>128</v>
      </c>
    </row>
    <row r="200" spans="2:65" s="12" customFormat="1">
      <c r="B200" s="147"/>
      <c r="D200" s="143" t="s">
        <v>163</v>
      </c>
      <c r="F200" s="149" t="s">
        <v>321</v>
      </c>
      <c r="H200" s="150">
        <v>2.02</v>
      </c>
      <c r="I200" s="151"/>
      <c r="L200" s="147"/>
      <c r="M200" s="152"/>
      <c r="T200" s="153"/>
      <c r="AT200" s="148" t="s">
        <v>163</v>
      </c>
      <c r="AU200" s="148" t="s">
        <v>142</v>
      </c>
      <c r="AV200" s="12" t="s">
        <v>87</v>
      </c>
      <c r="AW200" s="12" t="s">
        <v>4</v>
      </c>
      <c r="AX200" s="12" t="s">
        <v>85</v>
      </c>
      <c r="AY200" s="148" t="s">
        <v>128</v>
      </c>
    </row>
    <row r="201" spans="2:65" s="1" customFormat="1" ht="24.2" customHeight="1">
      <c r="B201" s="30"/>
      <c r="C201" s="130" t="s">
        <v>322</v>
      </c>
      <c r="D201" s="130" t="s">
        <v>130</v>
      </c>
      <c r="E201" s="131" t="s">
        <v>323</v>
      </c>
      <c r="F201" s="132" t="s">
        <v>324</v>
      </c>
      <c r="G201" s="133" t="s">
        <v>133</v>
      </c>
      <c r="H201" s="134">
        <v>26.5</v>
      </c>
      <c r="I201" s="135"/>
      <c r="J201" s="136">
        <f>ROUND(I201*H201,2)</f>
        <v>0</v>
      </c>
      <c r="K201" s="132" t="s">
        <v>1</v>
      </c>
      <c r="L201" s="30"/>
      <c r="M201" s="137" t="s">
        <v>1</v>
      </c>
      <c r="N201" s="138" t="s">
        <v>42</v>
      </c>
      <c r="P201" s="139">
        <f>O201*H201</f>
        <v>0</v>
      </c>
      <c r="Q201" s="139">
        <v>6.8999999999999997E-4</v>
      </c>
      <c r="R201" s="139">
        <f>Q201*H201</f>
        <v>1.8284999999999999E-2</v>
      </c>
      <c r="S201" s="139">
        <v>0</v>
      </c>
      <c r="T201" s="140">
        <f>S201*H201</f>
        <v>0</v>
      </c>
      <c r="AR201" s="141" t="s">
        <v>135</v>
      </c>
      <c r="AT201" s="141" t="s">
        <v>130</v>
      </c>
      <c r="AU201" s="141" t="s">
        <v>142</v>
      </c>
      <c r="AY201" s="15" t="s">
        <v>128</v>
      </c>
      <c r="BE201" s="142">
        <f>IF(N201="základní",J201,0)</f>
        <v>0</v>
      </c>
      <c r="BF201" s="142">
        <f>IF(N201="snížená",J201,0)</f>
        <v>0</v>
      </c>
      <c r="BG201" s="142">
        <f>IF(N201="zákl. přenesená",J201,0)</f>
        <v>0</v>
      </c>
      <c r="BH201" s="142">
        <f>IF(N201="sníž. přenesená",J201,0)</f>
        <v>0</v>
      </c>
      <c r="BI201" s="142">
        <f>IF(N201="nulová",J201,0)</f>
        <v>0</v>
      </c>
      <c r="BJ201" s="15" t="s">
        <v>85</v>
      </c>
      <c r="BK201" s="142">
        <f>ROUND(I201*H201,2)</f>
        <v>0</v>
      </c>
      <c r="BL201" s="15" t="s">
        <v>135</v>
      </c>
      <c r="BM201" s="141" t="s">
        <v>325</v>
      </c>
    </row>
    <row r="202" spans="2:65" s="12" customFormat="1">
      <c r="B202" s="147"/>
      <c r="D202" s="143" t="s">
        <v>163</v>
      </c>
      <c r="F202" s="149" t="s">
        <v>326</v>
      </c>
      <c r="H202" s="150">
        <v>26.5</v>
      </c>
      <c r="I202" s="151"/>
      <c r="L202" s="147"/>
      <c r="M202" s="152"/>
      <c r="T202" s="153"/>
      <c r="AT202" s="148" t="s">
        <v>163</v>
      </c>
      <c r="AU202" s="148" t="s">
        <v>142</v>
      </c>
      <c r="AV202" s="12" t="s">
        <v>87</v>
      </c>
      <c r="AW202" s="12" t="s">
        <v>4</v>
      </c>
      <c r="AX202" s="12" t="s">
        <v>85</v>
      </c>
      <c r="AY202" s="148" t="s">
        <v>128</v>
      </c>
    </row>
    <row r="203" spans="2:65" s="11" customFormat="1" ht="22.9" customHeight="1">
      <c r="B203" s="118"/>
      <c r="D203" s="119" t="s">
        <v>76</v>
      </c>
      <c r="E203" s="128" t="s">
        <v>167</v>
      </c>
      <c r="F203" s="128" t="s">
        <v>327</v>
      </c>
      <c r="I203" s="121"/>
      <c r="J203" s="129">
        <f>BK203</f>
        <v>0</v>
      </c>
      <c r="L203" s="118"/>
      <c r="M203" s="123"/>
      <c r="P203" s="124">
        <f>P204+SUM(P205:P214)+P220</f>
        <v>0</v>
      </c>
      <c r="R203" s="124">
        <f>R204+SUM(R205:R214)+R220</f>
        <v>11.3738016</v>
      </c>
      <c r="T203" s="125">
        <f>T204+SUM(T205:T214)+T220</f>
        <v>9.7899999999999991</v>
      </c>
      <c r="AR203" s="119" t="s">
        <v>85</v>
      </c>
      <c r="AT203" s="126" t="s">
        <v>76</v>
      </c>
      <c r="AU203" s="126" t="s">
        <v>85</v>
      </c>
      <c r="AY203" s="119" t="s">
        <v>128</v>
      </c>
      <c r="BK203" s="127">
        <f>BK204+SUM(BK205:BK214)+BK220</f>
        <v>0</v>
      </c>
    </row>
    <row r="204" spans="2:65" s="1" customFormat="1" ht="24.2" customHeight="1">
      <c r="B204" s="30"/>
      <c r="C204" s="130" t="s">
        <v>328</v>
      </c>
      <c r="D204" s="130" t="s">
        <v>130</v>
      </c>
      <c r="E204" s="131" t="s">
        <v>329</v>
      </c>
      <c r="F204" s="132" t="s">
        <v>330</v>
      </c>
      <c r="G204" s="133" t="s">
        <v>156</v>
      </c>
      <c r="H204" s="134">
        <v>172</v>
      </c>
      <c r="I204" s="135"/>
      <c r="J204" s="136">
        <f>ROUND(I204*H204,2)</f>
        <v>0</v>
      </c>
      <c r="K204" s="132" t="s">
        <v>134</v>
      </c>
      <c r="L204" s="30"/>
      <c r="M204" s="137" t="s">
        <v>1</v>
      </c>
      <c r="N204" s="138" t="s">
        <v>42</v>
      </c>
      <c r="P204" s="139">
        <f>O204*H204</f>
        <v>0</v>
      </c>
      <c r="Q204" s="139">
        <v>1.0000000000000001E-5</v>
      </c>
      <c r="R204" s="139">
        <f>Q204*H204</f>
        <v>1.7200000000000002E-3</v>
      </c>
      <c r="S204" s="139">
        <v>0</v>
      </c>
      <c r="T204" s="140">
        <f>S204*H204</f>
        <v>0</v>
      </c>
      <c r="AR204" s="141" t="s">
        <v>135</v>
      </c>
      <c r="AT204" s="141" t="s">
        <v>130</v>
      </c>
      <c r="AU204" s="141" t="s">
        <v>87</v>
      </c>
      <c r="AY204" s="15" t="s">
        <v>128</v>
      </c>
      <c r="BE204" s="142">
        <f>IF(N204="základní",J204,0)</f>
        <v>0</v>
      </c>
      <c r="BF204" s="142">
        <f>IF(N204="snížená",J204,0)</f>
        <v>0</v>
      </c>
      <c r="BG204" s="142">
        <f>IF(N204="zákl. přenesená",J204,0)</f>
        <v>0</v>
      </c>
      <c r="BH204" s="142">
        <f>IF(N204="sníž. přenesená",J204,0)</f>
        <v>0</v>
      </c>
      <c r="BI204" s="142">
        <f>IF(N204="nulová",J204,0)</f>
        <v>0</v>
      </c>
      <c r="BJ204" s="15" t="s">
        <v>85</v>
      </c>
      <c r="BK204" s="142">
        <f>ROUND(I204*H204,2)</f>
        <v>0</v>
      </c>
      <c r="BL204" s="15" t="s">
        <v>135</v>
      </c>
      <c r="BM204" s="141" t="s">
        <v>331</v>
      </c>
    </row>
    <row r="205" spans="2:65" s="1" customFormat="1" ht="24.2" customHeight="1">
      <c r="B205" s="30"/>
      <c r="C205" s="161" t="s">
        <v>332</v>
      </c>
      <c r="D205" s="161" t="s">
        <v>198</v>
      </c>
      <c r="E205" s="162" t="s">
        <v>333</v>
      </c>
      <c r="F205" s="163" t="s">
        <v>334</v>
      </c>
      <c r="G205" s="164" t="s">
        <v>156</v>
      </c>
      <c r="H205" s="165">
        <v>177.16</v>
      </c>
      <c r="I205" s="166"/>
      <c r="J205" s="167">
        <f>ROUND(I205*H205,2)</f>
        <v>0</v>
      </c>
      <c r="K205" s="163" t="s">
        <v>134</v>
      </c>
      <c r="L205" s="168"/>
      <c r="M205" s="169" t="s">
        <v>1</v>
      </c>
      <c r="N205" s="170" t="s">
        <v>42</v>
      </c>
      <c r="P205" s="139">
        <f>O205*H205</f>
        <v>0</v>
      </c>
      <c r="Q205" s="139">
        <v>4.2599999999999999E-3</v>
      </c>
      <c r="R205" s="139">
        <f>Q205*H205</f>
        <v>0.75470159999999997</v>
      </c>
      <c r="S205" s="139">
        <v>0</v>
      </c>
      <c r="T205" s="140">
        <f>S205*H205</f>
        <v>0</v>
      </c>
      <c r="AR205" s="141" t="s">
        <v>167</v>
      </c>
      <c r="AT205" s="141" t="s">
        <v>198</v>
      </c>
      <c r="AU205" s="141" t="s">
        <v>87</v>
      </c>
      <c r="AY205" s="15" t="s">
        <v>128</v>
      </c>
      <c r="BE205" s="142">
        <f>IF(N205="základní",J205,0)</f>
        <v>0</v>
      </c>
      <c r="BF205" s="142">
        <f>IF(N205="snížená",J205,0)</f>
        <v>0</v>
      </c>
      <c r="BG205" s="142">
        <f>IF(N205="zákl. přenesená",J205,0)</f>
        <v>0</v>
      </c>
      <c r="BH205" s="142">
        <f>IF(N205="sníž. přenesená",J205,0)</f>
        <v>0</v>
      </c>
      <c r="BI205" s="142">
        <f>IF(N205="nulová",J205,0)</f>
        <v>0</v>
      </c>
      <c r="BJ205" s="15" t="s">
        <v>85</v>
      </c>
      <c r="BK205" s="142">
        <f>ROUND(I205*H205,2)</f>
        <v>0</v>
      </c>
      <c r="BL205" s="15" t="s">
        <v>135</v>
      </c>
      <c r="BM205" s="141" t="s">
        <v>335</v>
      </c>
    </row>
    <row r="206" spans="2:65" s="12" customFormat="1">
      <c r="B206" s="147"/>
      <c r="D206" s="143" t="s">
        <v>163</v>
      </c>
      <c r="F206" s="149" t="s">
        <v>336</v>
      </c>
      <c r="H206" s="150">
        <v>177.16</v>
      </c>
      <c r="I206" s="151"/>
      <c r="L206" s="147"/>
      <c r="M206" s="152"/>
      <c r="T206" s="153"/>
      <c r="AT206" s="148" t="s">
        <v>163</v>
      </c>
      <c r="AU206" s="148" t="s">
        <v>87</v>
      </c>
      <c r="AV206" s="12" t="s">
        <v>87</v>
      </c>
      <c r="AW206" s="12" t="s">
        <v>4</v>
      </c>
      <c r="AX206" s="12" t="s">
        <v>85</v>
      </c>
      <c r="AY206" s="148" t="s">
        <v>128</v>
      </c>
    </row>
    <row r="207" spans="2:65" s="1" customFormat="1" ht="33" customHeight="1">
      <c r="B207" s="30"/>
      <c r="C207" s="130" t="s">
        <v>337</v>
      </c>
      <c r="D207" s="130" t="s">
        <v>130</v>
      </c>
      <c r="E207" s="131" t="s">
        <v>338</v>
      </c>
      <c r="F207" s="132" t="s">
        <v>339</v>
      </c>
      <c r="G207" s="133" t="s">
        <v>340</v>
      </c>
      <c r="H207" s="134">
        <v>1</v>
      </c>
      <c r="I207" s="135"/>
      <c r="J207" s="136">
        <f t="shared" ref="J207:J213" si="0">ROUND(I207*H207,2)</f>
        <v>0</v>
      </c>
      <c r="K207" s="132" t="s">
        <v>134</v>
      </c>
      <c r="L207" s="30"/>
      <c r="M207" s="137" t="s">
        <v>1</v>
      </c>
      <c r="N207" s="138" t="s">
        <v>42</v>
      </c>
      <c r="P207" s="139">
        <f t="shared" ref="P207:P213" si="1">O207*H207</f>
        <v>0</v>
      </c>
      <c r="Q207" s="139">
        <v>0</v>
      </c>
      <c r="R207" s="139">
        <f t="shared" ref="R207:R213" si="2">Q207*H207</f>
        <v>0</v>
      </c>
      <c r="S207" s="139">
        <v>0</v>
      </c>
      <c r="T207" s="140">
        <f t="shared" ref="T207:T213" si="3">S207*H207</f>
        <v>0</v>
      </c>
      <c r="AR207" s="141" t="s">
        <v>135</v>
      </c>
      <c r="AT207" s="141" t="s">
        <v>130</v>
      </c>
      <c r="AU207" s="141" t="s">
        <v>87</v>
      </c>
      <c r="AY207" s="15" t="s">
        <v>128</v>
      </c>
      <c r="BE207" s="142">
        <f t="shared" ref="BE207:BE213" si="4">IF(N207="základní",J207,0)</f>
        <v>0</v>
      </c>
      <c r="BF207" s="142">
        <f t="shared" ref="BF207:BF213" si="5">IF(N207="snížená",J207,0)</f>
        <v>0</v>
      </c>
      <c r="BG207" s="142">
        <f t="shared" ref="BG207:BG213" si="6">IF(N207="zákl. přenesená",J207,0)</f>
        <v>0</v>
      </c>
      <c r="BH207" s="142">
        <f t="shared" ref="BH207:BH213" si="7">IF(N207="sníž. přenesená",J207,0)</f>
        <v>0</v>
      </c>
      <c r="BI207" s="142">
        <f t="shared" ref="BI207:BI213" si="8">IF(N207="nulová",J207,0)</f>
        <v>0</v>
      </c>
      <c r="BJ207" s="15" t="s">
        <v>85</v>
      </c>
      <c r="BK207" s="142">
        <f t="shared" ref="BK207:BK213" si="9">ROUND(I207*H207,2)</f>
        <v>0</v>
      </c>
      <c r="BL207" s="15" t="s">
        <v>135</v>
      </c>
      <c r="BM207" s="141" t="s">
        <v>341</v>
      </c>
    </row>
    <row r="208" spans="2:65" s="1" customFormat="1" ht="21.75" customHeight="1">
      <c r="B208" s="30"/>
      <c r="C208" s="161" t="s">
        <v>342</v>
      </c>
      <c r="D208" s="161" t="s">
        <v>198</v>
      </c>
      <c r="E208" s="162" t="s">
        <v>343</v>
      </c>
      <c r="F208" s="163" t="s">
        <v>344</v>
      </c>
      <c r="G208" s="164" t="s">
        <v>340</v>
      </c>
      <c r="H208" s="165">
        <v>1</v>
      </c>
      <c r="I208" s="166"/>
      <c r="J208" s="167">
        <f t="shared" si="0"/>
        <v>0</v>
      </c>
      <c r="K208" s="163" t="s">
        <v>134</v>
      </c>
      <c r="L208" s="168"/>
      <c r="M208" s="169" t="s">
        <v>1</v>
      </c>
      <c r="N208" s="170" t="s">
        <v>42</v>
      </c>
      <c r="P208" s="139">
        <f t="shared" si="1"/>
        <v>0</v>
      </c>
      <c r="Q208" s="139">
        <v>1E-3</v>
      </c>
      <c r="R208" s="139">
        <f t="shared" si="2"/>
        <v>1E-3</v>
      </c>
      <c r="S208" s="139">
        <v>0</v>
      </c>
      <c r="T208" s="140">
        <f t="shared" si="3"/>
        <v>0</v>
      </c>
      <c r="AR208" s="141" t="s">
        <v>167</v>
      </c>
      <c r="AT208" s="141" t="s">
        <v>198</v>
      </c>
      <c r="AU208" s="141" t="s">
        <v>87</v>
      </c>
      <c r="AY208" s="15" t="s">
        <v>128</v>
      </c>
      <c r="BE208" s="142">
        <f t="shared" si="4"/>
        <v>0</v>
      </c>
      <c r="BF208" s="142">
        <f t="shared" si="5"/>
        <v>0</v>
      </c>
      <c r="BG208" s="142">
        <f t="shared" si="6"/>
        <v>0</v>
      </c>
      <c r="BH208" s="142">
        <f t="shared" si="7"/>
        <v>0</v>
      </c>
      <c r="BI208" s="142">
        <f t="shared" si="8"/>
        <v>0</v>
      </c>
      <c r="BJ208" s="15" t="s">
        <v>85</v>
      </c>
      <c r="BK208" s="142">
        <f t="shared" si="9"/>
        <v>0</v>
      </c>
      <c r="BL208" s="15" t="s">
        <v>135</v>
      </c>
      <c r="BM208" s="141" t="s">
        <v>345</v>
      </c>
    </row>
    <row r="209" spans="2:65" s="1" customFormat="1" ht="24.2" customHeight="1">
      <c r="B209" s="30"/>
      <c r="C209" s="130" t="s">
        <v>346</v>
      </c>
      <c r="D209" s="130" t="s">
        <v>130</v>
      </c>
      <c r="E209" s="131" t="s">
        <v>347</v>
      </c>
      <c r="F209" s="132" t="s">
        <v>348</v>
      </c>
      <c r="G209" s="133" t="s">
        <v>156</v>
      </c>
      <c r="H209" s="134">
        <v>172</v>
      </c>
      <c r="I209" s="135"/>
      <c r="J209" s="136">
        <f t="shared" si="0"/>
        <v>0</v>
      </c>
      <c r="K209" s="132" t="s">
        <v>134</v>
      </c>
      <c r="L209" s="30"/>
      <c r="M209" s="137" t="s">
        <v>1</v>
      </c>
      <c r="N209" s="138" t="s">
        <v>42</v>
      </c>
      <c r="P209" s="139">
        <f t="shared" si="1"/>
        <v>0</v>
      </c>
      <c r="Q209" s="139">
        <v>9.0000000000000006E-5</v>
      </c>
      <c r="R209" s="139">
        <f t="shared" si="2"/>
        <v>1.5480000000000001E-2</v>
      </c>
      <c r="S209" s="139">
        <v>0</v>
      </c>
      <c r="T209" s="140">
        <f t="shared" si="3"/>
        <v>0</v>
      </c>
      <c r="AR209" s="141" t="s">
        <v>135</v>
      </c>
      <c r="AT209" s="141" t="s">
        <v>130</v>
      </c>
      <c r="AU209" s="141" t="s">
        <v>87</v>
      </c>
      <c r="AY209" s="15" t="s">
        <v>128</v>
      </c>
      <c r="BE209" s="142">
        <f t="shared" si="4"/>
        <v>0</v>
      </c>
      <c r="BF209" s="142">
        <f t="shared" si="5"/>
        <v>0</v>
      </c>
      <c r="BG209" s="142">
        <f t="shared" si="6"/>
        <v>0</v>
      </c>
      <c r="BH209" s="142">
        <f t="shared" si="7"/>
        <v>0</v>
      </c>
      <c r="BI209" s="142">
        <f t="shared" si="8"/>
        <v>0</v>
      </c>
      <c r="BJ209" s="15" t="s">
        <v>85</v>
      </c>
      <c r="BK209" s="142">
        <f t="shared" si="9"/>
        <v>0</v>
      </c>
      <c r="BL209" s="15" t="s">
        <v>135</v>
      </c>
      <c r="BM209" s="141" t="s">
        <v>349</v>
      </c>
    </row>
    <row r="210" spans="2:65" s="1" customFormat="1" ht="37.9" customHeight="1">
      <c r="B210" s="30"/>
      <c r="C210" s="130" t="s">
        <v>350</v>
      </c>
      <c r="D210" s="130" t="s">
        <v>130</v>
      </c>
      <c r="E210" s="131" t="s">
        <v>351</v>
      </c>
      <c r="F210" s="132" t="s">
        <v>352</v>
      </c>
      <c r="G210" s="133" t="s">
        <v>340</v>
      </c>
      <c r="H210" s="134">
        <v>12</v>
      </c>
      <c r="I210" s="135"/>
      <c r="J210" s="136">
        <f t="shared" si="0"/>
        <v>0</v>
      </c>
      <c r="K210" s="132" t="s">
        <v>134</v>
      </c>
      <c r="L210" s="30"/>
      <c r="M210" s="137" t="s">
        <v>1</v>
      </c>
      <c r="N210" s="138" t="s">
        <v>42</v>
      </c>
      <c r="P210" s="139">
        <f t="shared" si="1"/>
        <v>0</v>
      </c>
      <c r="Q210" s="139">
        <v>0.62248000000000003</v>
      </c>
      <c r="R210" s="139">
        <f t="shared" si="2"/>
        <v>7.4697600000000008</v>
      </c>
      <c r="S210" s="139">
        <v>0.62</v>
      </c>
      <c r="T210" s="140">
        <f t="shared" si="3"/>
        <v>7.4399999999999995</v>
      </c>
      <c r="AR210" s="141" t="s">
        <v>135</v>
      </c>
      <c r="AT210" s="141" t="s">
        <v>130</v>
      </c>
      <c r="AU210" s="141" t="s">
        <v>87</v>
      </c>
      <c r="AY210" s="15" t="s">
        <v>128</v>
      </c>
      <c r="BE210" s="142">
        <f t="shared" si="4"/>
        <v>0</v>
      </c>
      <c r="BF210" s="142">
        <f t="shared" si="5"/>
        <v>0</v>
      </c>
      <c r="BG210" s="142">
        <f t="shared" si="6"/>
        <v>0</v>
      </c>
      <c r="BH210" s="142">
        <f t="shared" si="7"/>
        <v>0</v>
      </c>
      <c r="BI210" s="142">
        <f t="shared" si="8"/>
        <v>0</v>
      </c>
      <c r="BJ210" s="15" t="s">
        <v>85</v>
      </c>
      <c r="BK210" s="142">
        <f t="shared" si="9"/>
        <v>0</v>
      </c>
      <c r="BL210" s="15" t="s">
        <v>135</v>
      </c>
      <c r="BM210" s="141" t="s">
        <v>353</v>
      </c>
    </row>
    <row r="211" spans="2:65" s="1" customFormat="1" ht="24.2" customHeight="1">
      <c r="B211" s="30"/>
      <c r="C211" s="130" t="s">
        <v>354</v>
      </c>
      <c r="D211" s="130" t="s">
        <v>130</v>
      </c>
      <c r="E211" s="131" t="s">
        <v>355</v>
      </c>
      <c r="F211" s="132" t="s">
        <v>356</v>
      </c>
      <c r="G211" s="133" t="s">
        <v>340</v>
      </c>
      <c r="H211" s="134">
        <v>16</v>
      </c>
      <c r="I211" s="135"/>
      <c r="J211" s="136">
        <f t="shared" si="0"/>
        <v>0</v>
      </c>
      <c r="K211" s="132" t="s">
        <v>134</v>
      </c>
      <c r="L211" s="30"/>
      <c r="M211" s="137" t="s">
        <v>1</v>
      </c>
      <c r="N211" s="138" t="s">
        <v>42</v>
      </c>
      <c r="P211" s="139">
        <f t="shared" si="1"/>
        <v>0</v>
      </c>
      <c r="Q211" s="139">
        <v>0.10037</v>
      </c>
      <c r="R211" s="139">
        <f t="shared" si="2"/>
        <v>1.60592</v>
      </c>
      <c r="S211" s="139">
        <v>0.1</v>
      </c>
      <c r="T211" s="140">
        <f t="shared" si="3"/>
        <v>1.6</v>
      </c>
      <c r="AR211" s="141" t="s">
        <v>135</v>
      </c>
      <c r="AT211" s="141" t="s">
        <v>130</v>
      </c>
      <c r="AU211" s="141" t="s">
        <v>87</v>
      </c>
      <c r="AY211" s="15" t="s">
        <v>128</v>
      </c>
      <c r="BE211" s="142">
        <f t="shared" si="4"/>
        <v>0</v>
      </c>
      <c r="BF211" s="142">
        <f t="shared" si="5"/>
        <v>0</v>
      </c>
      <c r="BG211" s="142">
        <f t="shared" si="6"/>
        <v>0</v>
      </c>
      <c r="BH211" s="142">
        <f t="shared" si="7"/>
        <v>0</v>
      </c>
      <c r="BI211" s="142">
        <f t="shared" si="8"/>
        <v>0</v>
      </c>
      <c r="BJ211" s="15" t="s">
        <v>85</v>
      </c>
      <c r="BK211" s="142">
        <f t="shared" si="9"/>
        <v>0</v>
      </c>
      <c r="BL211" s="15" t="s">
        <v>135</v>
      </c>
      <c r="BM211" s="141" t="s">
        <v>357</v>
      </c>
    </row>
    <row r="212" spans="2:65" s="1" customFormat="1" ht="24.2" customHeight="1">
      <c r="B212" s="30"/>
      <c r="C212" s="130" t="s">
        <v>358</v>
      </c>
      <c r="D212" s="130" t="s">
        <v>130</v>
      </c>
      <c r="E212" s="131" t="s">
        <v>359</v>
      </c>
      <c r="F212" s="132" t="s">
        <v>360</v>
      </c>
      <c r="G212" s="133" t="s">
        <v>340</v>
      </c>
      <c r="H212" s="134">
        <v>3</v>
      </c>
      <c r="I212" s="135"/>
      <c r="J212" s="136">
        <f t="shared" si="0"/>
        <v>0</v>
      </c>
      <c r="K212" s="132" t="s">
        <v>134</v>
      </c>
      <c r="L212" s="30"/>
      <c r="M212" s="137" t="s">
        <v>1</v>
      </c>
      <c r="N212" s="138" t="s">
        <v>42</v>
      </c>
      <c r="P212" s="139">
        <f t="shared" si="1"/>
        <v>0</v>
      </c>
      <c r="Q212" s="139">
        <v>0.15056</v>
      </c>
      <c r="R212" s="139">
        <f t="shared" si="2"/>
        <v>0.45167999999999997</v>
      </c>
      <c r="S212" s="139">
        <v>0.15</v>
      </c>
      <c r="T212" s="140">
        <f t="shared" si="3"/>
        <v>0.44999999999999996</v>
      </c>
      <c r="AR212" s="141" t="s">
        <v>135</v>
      </c>
      <c r="AT212" s="141" t="s">
        <v>130</v>
      </c>
      <c r="AU212" s="141" t="s">
        <v>87</v>
      </c>
      <c r="AY212" s="15" t="s">
        <v>128</v>
      </c>
      <c r="BE212" s="142">
        <f t="shared" si="4"/>
        <v>0</v>
      </c>
      <c r="BF212" s="142">
        <f t="shared" si="5"/>
        <v>0</v>
      </c>
      <c r="BG212" s="142">
        <f t="shared" si="6"/>
        <v>0</v>
      </c>
      <c r="BH212" s="142">
        <f t="shared" si="7"/>
        <v>0</v>
      </c>
      <c r="BI212" s="142">
        <f t="shared" si="8"/>
        <v>0</v>
      </c>
      <c r="BJ212" s="15" t="s">
        <v>85</v>
      </c>
      <c r="BK212" s="142">
        <f t="shared" si="9"/>
        <v>0</v>
      </c>
      <c r="BL212" s="15" t="s">
        <v>135</v>
      </c>
      <c r="BM212" s="141" t="s">
        <v>361</v>
      </c>
    </row>
    <row r="213" spans="2:65" s="1" customFormat="1" ht="24.2" customHeight="1">
      <c r="B213" s="30"/>
      <c r="C213" s="130" t="s">
        <v>362</v>
      </c>
      <c r="D213" s="130" t="s">
        <v>130</v>
      </c>
      <c r="E213" s="131" t="s">
        <v>363</v>
      </c>
      <c r="F213" s="132" t="s">
        <v>364</v>
      </c>
      <c r="G213" s="133" t="s">
        <v>340</v>
      </c>
      <c r="H213" s="134">
        <v>1</v>
      </c>
      <c r="I213" s="135"/>
      <c r="J213" s="136">
        <f t="shared" si="0"/>
        <v>0</v>
      </c>
      <c r="K213" s="132" t="s">
        <v>134</v>
      </c>
      <c r="L213" s="30"/>
      <c r="M213" s="137" t="s">
        <v>1</v>
      </c>
      <c r="N213" s="138" t="s">
        <v>42</v>
      </c>
      <c r="P213" s="139">
        <f t="shared" si="1"/>
        <v>0</v>
      </c>
      <c r="Q213" s="139">
        <v>0.53325999999999996</v>
      </c>
      <c r="R213" s="139">
        <f t="shared" si="2"/>
        <v>0.53325999999999996</v>
      </c>
      <c r="S213" s="139">
        <v>0.3</v>
      </c>
      <c r="T213" s="140">
        <f t="shared" si="3"/>
        <v>0.3</v>
      </c>
      <c r="AR213" s="141" t="s">
        <v>135</v>
      </c>
      <c r="AT213" s="141" t="s">
        <v>130</v>
      </c>
      <c r="AU213" s="141" t="s">
        <v>87</v>
      </c>
      <c r="AY213" s="15" t="s">
        <v>128</v>
      </c>
      <c r="BE213" s="142">
        <f t="shared" si="4"/>
        <v>0</v>
      </c>
      <c r="BF213" s="142">
        <f t="shared" si="5"/>
        <v>0</v>
      </c>
      <c r="BG213" s="142">
        <f t="shared" si="6"/>
        <v>0</v>
      </c>
      <c r="BH213" s="142">
        <f t="shared" si="7"/>
        <v>0</v>
      </c>
      <c r="BI213" s="142">
        <f t="shared" si="8"/>
        <v>0</v>
      </c>
      <c r="BJ213" s="15" t="s">
        <v>85</v>
      </c>
      <c r="BK213" s="142">
        <f t="shared" si="9"/>
        <v>0</v>
      </c>
      <c r="BL213" s="15" t="s">
        <v>135</v>
      </c>
      <c r="BM213" s="141" t="s">
        <v>365</v>
      </c>
    </row>
    <row r="214" spans="2:65" s="11" customFormat="1" ht="20.85" customHeight="1">
      <c r="B214" s="118"/>
      <c r="D214" s="119" t="s">
        <v>76</v>
      </c>
      <c r="E214" s="128" t="s">
        <v>366</v>
      </c>
      <c r="F214" s="128" t="s">
        <v>367</v>
      </c>
      <c r="I214" s="121"/>
      <c r="J214" s="129">
        <f>BK214</f>
        <v>0</v>
      </c>
      <c r="L214" s="118"/>
      <c r="M214" s="123"/>
      <c r="P214" s="124">
        <f>SUM(P215:P219)</f>
        <v>0</v>
      </c>
      <c r="R214" s="124">
        <f>SUM(R215:R219)</f>
        <v>0.28997999999999996</v>
      </c>
      <c r="T214" s="125">
        <f>SUM(T215:T219)</f>
        <v>0</v>
      </c>
      <c r="AR214" s="119" t="s">
        <v>85</v>
      </c>
      <c r="AT214" s="126" t="s">
        <v>76</v>
      </c>
      <c r="AU214" s="126" t="s">
        <v>87</v>
      </c>
      <c r="AY214" s="119" t="s">
        <v>128</v>
      </c>
      <c r="BK214" s="127">
        <f>SUM(BK215:BK219)</f>
        <v>0</v>
      </c>
    </row>
    <row r="215" spans="2:65" s="1" customFormat="1" ht="24.2" customHeight="1">
      <c r="B215" s="30"/>
      <c r="C215" s="130" t="s">
        <v>368</v>
      </c>
      <c r="D215" s="130" t="s">
        <v>130</v>
      </c>
      <c r="E215" s="131" t="s">
        <v>369</v>
      </c>
      <c r="F215" s="132" t="s">
        <v>370</v>
      </c>
      <c r="G215" s="133" t="s">
        <v>340</v>
      </c>
      <c r="H215" s="134">
        <v>3</v>
      </c>
      <c r="I215" s="135"/>
      <c r="J215" s="136">
        <f>ROUND(I215*H215,2)</f>
        <v>0</v>
      </c>
      <c r="K215" s="132" t="s">
        <v>134</v>
      </c>
      <c r="L215" s="30"/>
      <c r="M215" s="137" t="s">
        <v>1</v>
      </c>
      <c r="N215" s="138" t="s">
        <v>42</v>
      </c>
      <c r="P215" s="139">
        <f>O215*H215</f>
        <v>0</v>
      </c>
      <c r="Q215" s="139">
        <v>6.4509999999999998E-2</v>
      </c>
      <c r="R215" s="139">
        <f>Q215*H215</f>
        <v>0.19352999999999998</v>
      </c>
      <c r="S215" s="139">
        <v>0</v>
      </c>
      <c r="T215" s="140">
        <f>S215*H215</f>
        <v>0</v>
      </c>
      <c r="AR215" s="141" t="s">
        <v>135</v>
      </c>
      <c r="AT215" s="141" t="s">
        <v>130</v>
      </c>
      <c r="AU215" s="141" t="s">
        <v>142</v>
      </c>
      <c r="AY215" s="15" t="s">
        <v>128</v>
      </c>
      <c r="BE215" s="142">
        <f>IF(N215="základní",J215,0)</f>
        <v>0</v>
      </c>
      <c r="BF215" s="142">
        <f>IF(N215="snížená",J215,0)</f>
        <v>0</v>
      </c>
      <c r="BG215" s="142">
        <f>IF(N215="zákl. přenesená",J215,0)</f>
        <v>0</v>
      </c>
      <c r="BH215" s="142">
        <f>IF(N215="sníž. přenesená",J215,0)</f>
        <v>0</v>
      </c>
      <c r="BI215" s="142">
        <f>IF(N215="nulová",J215,0)</f>
        <v>0</v>
      </c>
      <c r="BJ215" s="15" t="s">
        <v>85</v>
      </c>
      <c r="BK215" s="142">
        <f>ROUND(I215*H215,2)</f>
        <v>0</v>
      </c>
      <c r="BL215" s="15" t="s">
        <v>135</v>
      </c>
      <c r="BM215" s="141" t="s">
        <v>371</v>
      </c>
    </row>
    <row r="216" spans="2:65" s="1" customFormat="1" ht="24.2" customHeight="1">
      <c r="B216" s="30"/>
      <c r="C216" s="130" t="s">
        <v>372</v>
      </c>
      <c r="D216" s="130" t="s">
        <v>130</v>
      </c>
      <c r="E216" s="131" t="s">
        <v>373</v>
      </c>
      <c r="F216" s="132" t="s">
        <v>374</v>
      </c>
      <c r="G216" s="133" t="s">
        <v>340</v>
      </c>
      <c r="H216" s="134">
        <v>1</v>
      </c>
      <c r="I216" s="135"/>
      <c r="J216" s="136">
        <f>ROUND(I216*H216,2)</f>
        <v>0</v>
      </c>
      <c r="K216" s="132" t="s">
        <v>134</v>
      </c>
      <c r="L216" s="30"/>
      <c r="M216" s="137" t="s">
        <v>1</v>
      </c>
      <c r="N216" s="138" t="s">
        <v>42</v>
      </c>
      <c r="P216" s="139">
        <f>O216*H216</f>
        <v>0</v>
      </c>
      <c r="Q216" s="139">
        <v>7.4370000000000006E-2</v>
      </c>
      <c r="R216" s="139">
        <f>Q216*H216</f>
        <v>7.4370000000000006E-2</v>
      </c>
      <c r="S216" s="139">
        <v>0</v>
      </c>
      <c r="T216" s="140">
        <f>S216*H216</f>
        <v>0</v>
      </c>
      <c r="AR216" s="141" t="s">
        <v>135</v>
      </c>
      <c r="AT216" s="141" t="s">
        <v>130</v>
      </c>
      <c r="AU216" s="141" t="s">
        <v>142</v>
      </c>
      <c r="AY216" s="15" t="s">
        <v>128</v>
      </c>
      <c r="BE216" s="142">
        <f>IF(N216="základní",J216,0)</f>
        <v>0</v>
      </c>
      <c r="BF216" s="142">
        <f>IF(N216="snížená",J216,0)</f>
        <v>0</v>
      </c>
      <c r="BG216" s="142">
        <f>IF(N216="zákl. přenesená",J216,0)</f>
        <v>0</v>
      </c>
      <c r="BH216" s="142">
        <f>IF(N216="sníž. přenesená",J216,0)</f>
        <v>0</v>
      </c>
      <c r="BI216" s="142">
        <f>IF(N216="nulová",J216,0)</f>
        <v>0</v>
      </c>
      <c r="BJ216" s="15" t="s">
        <v>85</v>
      </c>
      <c r="BK216" s="142">
        <f>ROUND(I216*H216,2)</f>
        <v>0</v>
      </c>
      <c r="BL216" s="15" t="s">
        <v>135</v>
      </c>
      <c r="BM216" s="141" t="s">
        <v>375</v>
      </c>
    </row>
    <row r="217" spans="2:65" s="1" customFormat="1" ht="33" customHeight="1">
      <c r="B217" s="30"/>
      <c r="C217" s="130" t="s">
        <v>376</v>
      </c>
      <c r="D217" s="130" t="s">
        <v>130</v>
      </c>
      <c r="E217" s="131" t="s">
        <v>377</v>
      </c>
      <c r="F217" s="132" t="s">
        <v>378</v>
      </c>
      <c r="G217" s="133" t="s">
        <v>340</v>
      </c>
      <c r="H217" s="134">
        <v>1</v>
      </c>
      <c r="I217" s="135"/>
      <c r="J217" s="136">
        <f>ROUND(I217*H217,2)</f>
        <v>0</v>
      </c>
      <c r="K217" s="132" t="s">
        <v>134</v>
      </c>
      <c r="L217" s="30"/>
      <c r="M217" s="137" t="s">
        <v>1</v>
      </c>
      <c r="N217" s="138" t="s">
        <v>42</v>
      </c>
      <c r="P217" s="139">
        <f>O217*H217</f>
        <v>0</v>
      </c>
      <c r="Q217" s="139">
        <v>1.136E-2</v>
      </c>
      <c r="R217" s="139">
        <f>Q217*H217</f>
        <v>1.136E-2</v>
      </c>
      <c r="S217" s="139">
        <v>0</v>
      </c>
      <c r="T217" s="140">
        <f>S217*H217</f>
        <v>0</v>
      </c>
      <c r="AR217" s="141" t="s">
        <v>135</v>
      </c>
      <c r="AT217" s="141" t="s">
        <v>130</v>
      </c>
      <c r="AU217" s="141" t="s">
        <v>142</v>
      </c>
      <c r="AY217" s="15" t="s">
        <v>128</v>
      </c>
      <c r="BE217" s="142">
        <f>IF(N217="základní",J217,0)</f>
        <v>0</v>
      </c>
      <c r="BF217" s="142">
        <f>IF(N217="snížená",J217,0)</f>
        <v>0</v>
      </c>
      <c r="BG217" s="142">
        <f>IF(N217="zákl. přenesená",J217,0)</f>
        <v>0</v>
      </c>
      <c r="BH217" s="142">
        <f>IF(N217="sníž. přenesená",J217,0)</f>
        <v>0</v>
      </c>
      <c r="BI217" s="142">
        <f>IF(N217="nulová",J217,0)</f>
        <v>0</v>
      </c>
      <c r="BJ217" s="15" t="s">
        <v>85</v>
      </c>
      <c r="BK217" s="142">
        <f>ROUND(I217*H217,2)</f>
        <v>0</v>
      </c>
      <c r="BL217" s="15" t="s">
        <v>135</v>
      </c>
      <c r="BM217" s="141" t="s">
        <v>379</v>
      </c>
    </row>
    <row r="218" spans="2:65" s="1" customFormat="1" ht="24.2" customHeight="1">
      <c r="B218" s="30"/>
      <c r="C218" s="130" t="s">
        <v>380</v>
      </c>
      <c r="D218" s="130" t="s">
        <v>130</v>
      </c>
      <c r="E218" s="131" t="s">
        <v>381</v>
      </c>
      <c r="F218" s="132" t="s">
        <v>382</v>
      </c>
      <c r="G218" s="133" t="s">
        <v>340</v>
      </c>
      <c r="H218" s="134">
        <v>4</v>
      </c>
      <c r="I218" s="135"/>
      <c r="J218" s="136">
        <f>ROUND(I218*H218,2)</f>
        <v>0</v>
      </c>
      <c r="K218" s="132" t="s">
        <v>134</v>
      </c>
      <c r="L218" s="30"/>
      <c r="M218" s="137" t="s">
        <v>1</v>
      </c>
      <c r="N218" s="138" t="s">
        <v>42</v>
      </c>
      <c r="P218" s="139">
        <f>O218*H218</f>
        <v>0</v>
      </c>
      <c r="Q218" s="139">
        <v>0</v>
      </c>
      <c r="R218" s="139">
        <f>Q218*H218</f>
        <v>0</v>
      </c>
      <c r="S218" s="139">
        <v>0</v>
      </c>
      <c r="T218" s="140">
        <f>S218*H218</f>
        <v>0</v>
      </c>
      <c r="AR218" s="141" t="s">
        <v>135</v>
      </c>
      <c r="AT218" s="141" t="s">
        <v>130</v>
      </c>
      <c r="AU218" s="141" t="s">
        <v>142</v>
      </c>
      <c r="AY218" s="15" t="s">
        <v>128</v>
      </c>
      <c r="BE218" s="142">
        <f>IF(N218="základní",J218,0)</f>
        <v>0</v>
      </c>
      <c r="BF218" s="142">
        <f>IF(N218="snížená",J218,0)</f>
        <v>0</v>
      </c>
      <c r="BG218" s="142">
        <f>IF(N218="zákl. přenesená",J218,0)</f>
        <v>0</v>
      </c>
      <c r="BH218" s="142">
        <f>IF(N218="sníž. přenesená",J218,0)</f>
        <v>0</v>
      </c>
      <c r="BI218" s="142">
        <f>IF(N218="nulová",J218,0)</f>
        <v>0</v>
      </c>
      <c r="BJ218" s="15" t="s">
        <v>85</v>
      </c>
      <c r="BK218" s="142">
        <f>ROUND(I218*H218,2)</f>
        <v>0</v>
      </c>
      <c r="BL218" s="15" t="s">
        <v>135</v>
      </c>
      <c r="BM218" s="141" t="s">
        <v>383</v>
      </c>
    </row>
    <row r="219" spans="2:65" s="1" customFormat="1" ht="24.2" customHeight="1">
      <c r="B219" s="30"/>
      <c r="C219" s="130" t="s">
        <v>384</v>
      </c>
      <c r="D219" s="130" t="s">
        <v>130</v>
      </c>
      <c r="E219" s="131" t="s">
        <v>385</v>
      </c>
      <c r="F219" s="132" t="s">
        <v>386</v>
      </c>
      <c r="G219" s="133" t="s">
        <v>340</v>
      </c>
      <c r="H219" s="134">
        <v>4</v>
      </c>
      <c r="I219" s="135"/>
      <c r="J219" s="136">
        <f>ROUND(I219*H219,2)</f>
        <v>0</v>
      </c>
      <c r="K219" s="132" t="s">
        <v>134</v>
      </c>
      <c r="L219" s="30"/>
      <c r="M219" s="137" t="s">
        <v>1</v>
      </c>
      <c r="N219" s="138" t="s">
        <v>42</v>
      </c>
      <c r="P219" s="139">
        <f>O219*H219</f>
        <v>0</v>
      </c>
      <c r="Q219" s="139">
        <v>2.6800000000000001E-3</v>
      </c>
      <c r="R219" s="139">
        <f>Q219*H219</f>
        <v>1.072E-2</v>
      </c>
      <c r="S219" s="139">
        <v>0</v>
      </c>
      <c r="T219" s="140">
        <f>S219*H219</f>
        <v>0</v>
      </c>
      <c r="AR219" s="141" t="s">
        <v>135</v>
      </c>
      <c r="AT219" s="141" t="s">
        <v>130</v>
      </c>
      <c r="AU219" s="141" t="s">
        <v>142</v>
      </c>
      <c r="AY219" s="15" t="s">
        <v>128</v>
      </c>
      <c r="BE219" s="142">
        <f>IF(N219="základní",J219,0)</f>
        <v>0</v>
      </c>
      <c r="BF219" s="142">
        <f>IF(N219="snížená",J219,0)</f>
        <v>0</v>
      </c>
      <c r="BG219" s="142">
        <f>IF(N219="zákl. přenesená",J219,0)</f>
        <v>0</v>
      </c>
      <c r="BH219" s="142">
        <f>IF(N219="sníž. přenesená",J219,0)</f>
        <v>0</v>
      </c>
      <c r="BI219" s="142">
        <f>IF(N219="nulová",J219,0)</f>
        <v>0</v>
      </c>
      <c r="BJ219" s="15" t="s">
        <v>85</v>
      </c>
      <c r="BK219" s="142">
        <f>ROUND(I219*H219,2)</f>
        <v>0</v>
      </c>
      <c r="BL219" s="15" t="s">
        <v>135</v>
      </c>
      <c r="BM219" s="141" t="s">
        <v>387</v>
      </c>
    </row>
    <row r="220" spans="2:65" s="11" customFormat="1" ht="20.85" customHeight="1">
      <c r="B220" s="118"/>
      <c r="D220" s="119" t="s">
        <v>76</v>
      </c>
      <c r="E220" s="128" t="s">
        <v>388</v>
      </c>
      <c r="F220" s="128" t="s">
        <v>389</v>
      </c>
      <c r="I220" s="121"/>
      <c r="J220" s="129">
        <f>BK220</f>
        <v>0</v>
      </c>
      <c r="L220" s="118"/>
      <c r="M220" s="123"/>
      <c r="P220" s="124">
        <f>SUM(P221:P227)</f>
        <v>0</v>
      </c>
      <c r="R220" s="124">
        <f>SUM(R221:R227)</f>
        <v>0.25029999999999997</v>
      </c>
      <c r="T220" s="125">
        <f>SUM(T221:T227)</f>
        <v>0</v>
      </c>
      <c r="AR220" s="119" t="s">
        <v>85</v>
      </c>
      <c r="AT220" s="126" t="s">
        <v>76</v>
      </c>
      <c r="AU220" s="126" t="s">
        <v>87</v>
      </c>
      <c r="AY220" s="119" t="s">
        <v>128</v>
      </c>
      <c r="BK220" s="127">
        <f>SUM(BK221:BK227)</f>
        <v>0</v>
      </c>
    </row>
    <row r="221" spans="2:65" s="1" customFormat="1" ht="16.5" customHeight="1">
      <c r="B221" s="30"/>
      <c r="C221" s="161" t="s">
        <v>390</v>
      </c>
      <c r="D221" s="161" t="s">
        <v>198</v>
      </c>
      <c r="E221" s="162" t="s">
        <v>391</v>
      </c>
      <c r="F221" s="163" t="s">
        <v>392</v>
      </c>
      <c r="G221" s="164" t="s">
        <v>340</v>
      </c>
      <c r="H221" s="165">
        <v>2</v>
      </c>
      <c r="I221" s="166"/>
      <c r="J221" s="167">
        <f>ROUND(I221*H221,2)</f>
        <v>0</v>
      </c>
      <c r="K221" s="163" t="s">
        <v>1</v>
      </c>
      <c r="L221" s="168"/>
      <c r="M221" s="169" t="s">
        <v>1</v>
      </c>
      <c r="N221" s="170" t="s">
        <v>42</v>
      </c>
      <c r="P221" s="139">
        <f>O221*H221</f>
        <v>0</v>
      </c>
      <c r="Q221" s="139">
        <v>1.52E-2</v>
      </c>
      <c r="R221" s="139">
        <f>Q221*H221</f>
        <v>3.04E-2</v>
      </c>
      <c r="S221" s="139">
        <v>0</v>
      </c>
      <c r="T221" s="140">
        <f>S221*H221</f>
        <v>0</v>
      </c>
      <c r="AR221" s="141" t="s">
        <v>167</v>
      </c>
      <c r="AT221" s="141" t="s">
        <v>198</v>
      </c>
      <c r="AU221" s="141" t="s">
        <v>142</v>
      </c>
      <c r="AY221" s="15" t="s">
        <v>128</v>
      </c>
      <c r="BE221" s="142">
        <f>IF(N221="základní",J221,0)</f>
        <v>0</v>
      </c>
      <c r="BF221" s="142">
        <f>IF(N221="snížená",J221,0)</f>
        <v>0</v>
      </c>
      <c r="BG221" s="142">
        <f>IF(N221="zákl. přenesená",J221,0)</f>
        <v>0</v>
      </c>
      <c r="BH221" s="142">
        <f>IF(N221="sníž. přenesená",J221,0)</f>
        <v>0</v>
      </c>
      <c r="BI221" s="142">
        <f>IF(N221="nulová",J221,0)</f>
        <v>0</v>
      </c>
      <c r="BJ221" s="15" t="s">
        <v>85</v>
      </c>
      <c r="BK221" s="142">
        <f>ROUND(I221*H221,2)</f>
        <v>0</v>
      </c>
      <c r="BL221" s="15" t="s">
        <v>135</v>
      </c>
      <c r="BM221" s="141" t="s">
        <v>393</v>
      </c>
    </row>
    <row r="222" spans="2:65" s="1" customFormat="1" ht="29.25">
      <c r="B222" s="30"/>
      <c r="D222" s="143" t="s">
        <v>140</v>
      </c>
      <c r="F222" s="144" t="s">
        <v>394</v>
      </c>
      <c r="I222" s="145"/>
      <c r="L222" s="30"/>
      <c r="M222" s="146"/>
      <c r="T222" s="54"/>
      <c r="AT222" s="15" t="s">
        <v>140</v>
      </c>
      <c r="AU222" s="15" t="s">
        <v>142</v>
      </c>
    </row>
    <row r="223" spans="2:65" s="1" customFormat="1" ht="33" customHeight="1">
      <c r="B223" s="30"/>
      <c r="C223" s="130" t="s">
        <v>395</v>
      </c>
      <c r="D223" s="130" t="s">
        <v>130</v>
      </c>
      <c r="E223" s="131" t="s">
        <v>377</v>
      </c>
      <c r="F223" s="132" t="s">
        <v>378</v>
      </c>
      <c r="G223" s="133" t="s">
        <v>340</v>
      </c>
      <c r="H223" s="134">
        <v>1</v>
      </c>
      <c r="I223" s="135"/>
      <c r="J223" s="136">
        <f>ROUND(I223*H223,2)</f>
        <v>0</v>
      </c>
      <c r="K223" s="132" t="s">
        <v>134</v>
      </c>
      <c r="L223" s="30"/>
      <c r="M223" s="137" t="s">
        <v>1</v>
      </c>
      <c r="N223" s="138" t="s">
        <v>42</v>
      </c>
      <c r="P223" s="139">
        <f>O223*H223</f>
        <v>0</v>
      </c>
      <c r="Q223" s="139">
        <v>1.136E-2</v>
      </c>
      <c r="R223" s="139">
        <f>Q223*H223</f>
        <v>1.136E-2</v>
      </c>
      <c r="S223" s="139">
        <v>0</v>
      </c>
      <c r="T223" s="140">
        <f>S223*H223</f>
        <v>0</v>
      </c>
      <c r="AR223" s="141" t="s">
        <v>135</v>
      </c>
      <c r="AT223" s="141" t="s">
        <v>130</v>
      </c>
      <c r="AU223" s="141" t="s">
        <v>142</v>
      </c>
      <c r="AY223" s="15" t="s">
        <v>128</v>
      </c>
      <c r="BE223" s="142">
        <f>IF(N223="základní",J223,0)</f>
        <v>0</v>
      </c>
      <c r="BF223" s="142">
        <f>IF(N223="snížená",J223,0)</f>
        <v>0</v>
      </c>
      <c r="BG223" s="142">
        <f>IF(N223="zákl. přenesená",J223,0)</f>
        <v>0</v>
      </c>
      <c r="BH223" s="142">
        <f>IF(N223="sníž. přenesená",J223,0)</f>
        <v>0</v>
      </c>
      <c r="BI223" s="142">
        <f>IF(N223="nulová",J223,0)</f>
        <v>0</v>
      </c>
      <c r="BJ223" s="15" t="s">
        <v>85</v>
      </c>
      <c r="BK223" s="142">
        <f>ROUND(I223*H223,2)</f>
        <v>0</v>
      </c>
      <c r="BL223" s="15" t="s">
        <v>135</v>
      </c>
      <c r="BM223" s="141" t="s">
        <v>396</v>
      </c>
    </row>
    <row r="224" spans="2:65" s="1" customFormat="1" ht="16.5" customHeight="1">
      <c r="B224" s="30"/>
      <c r="C224" s="161" t="s">
        <v>397</v>
      </c>
      <c r="D224" s="161" t="s">
        <v>198</v>
      </c>
      <c r="E224" s="162" t="s">
        <v>398</v>
      </c>
      <c r="F224" s="163" t="s">
        <v>399</v>
      </c>
      <c r="G224" s="164" t="s">
        <v>340</v>
      </c>
      <c r="H224" s="165">
        <v>2</v>
      </c>
      <c r="I224" s="166"/>
      <c r="J224" s="167">
        <f>ROUND(I224*H224,2)</f>
        <v>0</v>
      </c>
      <c r="K224" s="163" t="s">
        <v>1</v>
      </c>
      <c r="L224" s="168"/>
      <c r="M224" s="169" t="s">
        <v>1</v>
      </c>
      <c r="N224" s="170" t="s">
        <v>42</v>
      </c>
      <c r="P224" s="139">
        <f>O224*H224</f>
        <v>0</v>
      </c>
      <c r="Q224" s="139">
        <v>1.2899999999999999E-3</v>
      </c>
      <c r="R224" s="139">
        <f>Q224*H224</f>
        <v>2.5799999999999998E-3</v>
      </c>
      <c r="S224" s="139">
        <v>0</v>
      </c>
      <c r="T224" s="140">
        <f>S224*H224</f>
        <v>0</v>
      </c>
      <c r="AR224" s="141" t="s">
        <v>167</v>
      </c>
      <c r="AT224" s="141" t="s">
        <v>198</v>
      </c>
      <c r="AU224" s="141" t="s">
        <v>142</v>
      </c>
      <c r="AY224" s="15" t="s">
        <v>128</v>
      </c>
      <c r="BE224" s="142">
        <f>IF(N224="základní",J224,0)</f>
        <v>0</v>
      </c>
      <c r="BF224" s="142">
        <f>IF(N224="snížená",J224,0)</f>
        <v>0</v>
      </c>
      <c r="BG224" s="142">
        <f>IF(N224="zákl. přenesená",J224,0)</f>
        <v>0</v>
      </c>
      <c r="BH224" s="142">
        <f>IF(N224="sníž. přenesená",J224,0)</f>
        <v>0</v>
      </c>
      <c r="BI224" s="142">
        <f>IF(N224="nulová",J224,0)</f>
        <v>0</v>
      </c>
      <c r="BJ224" s="15" t="s">
        <v>85</v>
      </c>
      <c r="BK224" s="142">
        <f>ROUND(I224*H224,2)</f>
        <v>0</v>
      </c>
      <c r="BL224" s="15" t="s">
        <v>135</v>
      </c>
      <c r="BM224" s="141" t="s">
        <v>400</v>
      </c>
    </row>
    <row r="225" spans="2:65" s="1" customFormat="1" ht="19.5">
      <c r="B225" s="30"/>
      <c r="D225" s="143" t="s">
        <v>140</v>
      </c>
      <c r="F225" s="144" t="s">
        <v>401</v>
      </c>
      <c r="I225" s="145"/>
      <c r="L225" s="30"/>
      <c r="M225" s="146"/>
      <c r="T225" s="54"/>
      <c r="AT225" s="15" t="s">
        <v>140</v>
      </c>
      <c r="AU225" s="15" t="s">
        <v>142</v>
      </c>
    </row>
    <row r="226" spans="2:65" s="1" customFormat="1" ht="24.2" customHeight="1">
      <c r="B226" s="30"/>
      <c r="C226" s="130" t="s">
        <v>402</v>
      </c>
      <c r="D226" s="130" t="s">
        <v>130</v>
      </c>
      <c r="E226" s="131" t="s">
        <v>403</v>
      </c>
      <c r="F226" s="132" t="s">
        <v>404</v>
      </c>
      <c r="G226" s="133" t="s">
        <v>340</v>
      </c>
      <c r="H226" s="134">
        <v>2</v>
      </c>
      <c r="I226" s="135"/>
      <c r="J226" s="136">
        <f>ROUND(I226*H226,2)</f>
        <v>0</v>
      </c>
      <c r="K226" s="132" t="s">
        <v>134</v>
      </c>
      <c r="L226" s="30"/>
      <c r="M226" s="137" t="s">
        <v>1</v>
      </c>
      <c r="N226" s="138" t="s">
        <v>42</v>
      </c>
      <c r="P226" s="139">
        <f>O226*H226</f>
        <v>0</v>
      </c>
      <c r="Q226" s="139">
        <v>6.2199999999999998E-3</v>
      </c>
      <c r="R226" s="139">
        <f>Q226*H226</f>
        <v>1.244E-2</v>
      </c>
      <c r="S226" s="139">
        <v>0</v>
      </c>
      <c r="T226" s="140">
        <f>S226*H226</f>
        <v>0</v>
      </c>
      <c r="AR226" s="141" t="s">
        <v>135</v>
      </c>
      <c r="AT226" s="141" t="s">
        <v>130</v>
      </c>
      <c r="AU226" s="141" t="s">
        <v>142</v>
      </c>
      <c r="AY226" s="15" t="s">
        <v>128</v>
      </c>
      <c r="BE226" s="142">
        <f>IF(N226="základní",J226,0)</f>
        <v>0</v>
      </c>
      <c r="BF226" s="142">
        <f>IF(N226="snížená",J226,0)</f>
        <v>0</v>
      </c>
      <c r="BG226" s="142">
        <f>IF(N226="zákl. přenesená",J226,0)</f>
        <v>0</v>
      </c>
      <c r="BH226" s="142">
        <f>IF(N226="sníž. přenesená",J226,0)</f>
        <v>0</v>
      </c>
      <c r="BI226" s="142">
        <f>IF(N226="nulová",J226,0)</f>
        <v>0</v>
      </c>
      <c r="BJ226" s="15" t="s">
        <v>85</v>
      </c>
      <c r="BK226" s="142">
        <f>ROUND(I226*H226,2)</f>
        <v>0</v>
      </c>
      <c r="BL226" s="15" t="s">
        <v>135</v>
      </c>
      <c r="BM226" s="141" t="s">
        <v>405</v>
      </c>
    </row>
    <row r="227" spans="2:65" s="1" customFormat="1" ht="33" customHeight="1">
      <c r="B227" s="30"/>
      <c r="C227" s="130" t="s">
        <v>406</v>
      </c>
      <c r="D227" s="130" t="s">
        <v>130</v>
      </c>
      <c r="E227" s="131" t="s">
        <v>407</v>
      </c>
      <c r="F227" s="132" t="s">
        <v>408</v>
      </c>
      <c r="G227" s="133" t="s">
        <v>340</v>
      </c>
      <c r="H227" s="134">
        <v>2</v>
      </c>
      <c r="I227" s="135"/>
      <c r="J227" s="136">
        <f>ROUND(I227*H227,2)</f>
        <v>0</v>
      </c>
      <c r="K227" s="132" t="s">
        <v>134</v>
      </c>
      <c r="L227" s="30"/>
      <c r="M227" s="137" t="s">
        <v>1</v>
      </c>
      <c r="N227" s="138" t="s">
        <v>42</v>
      </c>
      <c r="P227" s="139">
        <f>O227*H227</f>
        <v>0</v>
      </c>
      <c r="Q227" s="139">
        <v>9.6759999999999999E-2</v>
      </c>
      <c r="R227" s="139">
        <f>Q227*H227</f>
        <v>0.19352</v>
      </c>
      <c r="S227" s="139">
        <v>0</v>
      </c>
      <c r="T227" s="140">
        <f>S227*H227</f>
        <v>0</v>
      </c>
      <c r="AR227" s="141" t="s">
        <v>135</v>
      </c>
      <c r="AT227" s="141" t="s">
        <v>130</v>
      </c>
      <c r="AU227" s="141" t="s">
        <v>142</v>
      </c>
      <c r="AY227" s="15" t="s">
        <v>128</v>
      </c>
      <c r="BE227" s="142">
        <f>IF(N227="základní",J227,0)</f>
        <v>0</v>
      </c>
      <c r="BF227" s="142">
        <f>IF(N227="snížená",J227,0)</f>
        <v>0</v>
      </c>
      <c r="BG227" s="142">
        <f>IF(N227="zákl. přenesená",J227,0)</f>
        <v>0</v>
      </c>
      <c r="BH227" s="142">
        <f>IF(N227="sníž. přenesená",J227,0)</f>
        <v>0</v>
      </c>
      <c r="BI227" s="142">
        <f>IF(N227="nulová",J227,0)</f>
        <v>0</v>
      </c>
      <c r="BJ227" s="15" t="s">
        <v>85</v>
      </c>
      <c r="BK227" s="142">
        <f>ROUND(I227*H227,2)</f>
        <v>0</v>
      </c>
      <c r="BL227" s="15" t="s">
        <v>135</v>
      </c>
      <c r="BM227" s="141" t="s">
        <v>409</v>
      </c>
    </row>
    <row r="228" spans="2:65" s="11" customFormat="1" ht="22.9" customHeight="1">
      <c r="B228" s="118"/>
      <c r="D228" s="119" t="s">
        <v>76</v>
      </c>
      <c r="E228" s="128" t="s">
        <v>171</v>
      </c>
      <c r="F228" s="128" t="s">
        <v>410</v>
      </c>
      <c r="I228" s="121"/>
      <c r="J228" s="129">
        <f>BK228</f>
        <v>0</v>
      </c>
      <c r="L228" s="118"/>
      <c r="M228" s="123"/>
      <c r="P228" s="124">
        <f>SUM(P229:P254)</f>
        <v>0</v>
      </c>
      <c r="R228" s="124">
        <f>SUM(R229:R254)</f>
        <v>52.146414</v>
      </c>
      <c r="T228" s="125">
        <f>SUM(T229:T254)</f>
        <v>85.164999999999992</v>
      </c>
      <c r="AR228" s="119" t="s">
        <v>85</v>
      </c>
      <c r="AT228" s="126" t="s">
        <v>76</v>
      </c>
      <c r="AU228" s="126" t="s">
        <v>85</v>
      </c>
      <c r="AY228" s="119" t="s">
        <v>128</v>
      </c>
      <c r="BK228" s="127">
        <f>SUM(BK229:BK254)</f>
        <v>0</v>
      </c>
    </row>
    <row r="229" spans="2:65" s="1" customFormat="1" ht="33" customHeight="1">
      <c r="B229" s="30"/>
      <c r="C229" s="130" t="s">
        <v>411</v>
      </c>
      <c r="D229" s="130" t="s">
        <v>130</v>
      </c>
      <c r="E229" s="131" t="s">
        <v>412</v>
      </c>
      <c r="F229" s="132" t="s">
        <v>413</v>
      </c>
      <c r="G229" s="133" t="s">
        <v>156</v>
      </c>
      <c r="H229" s="134">
        <v>183</v>
      </c>
      <c r="I229" s="135"/>
      <c r="J229" s="136">
        <f>ROUND(I229*H229,2)</f>
        <v>0</v>
      </c>
      <c r="K229" s="132" t="s">
        <v>134</v>
      </c>
      <c r="L229" s="30"/>
      <c r="M229" s="137" t="s">
        <v>1</v>
      </c>
      <c r="N229" s="138" t="s">
        <v>42</v>
      </c>
      <c r="P229" s="139">
        <f>O229*H229</f>
        <v>0</v>
      </c>
      <c r="Q229" s="139">
        <v>0.15540000000000001</v>
      </c>
      <c r="R229" s="139">
        <f>Q229*H229</f>
        <v>28.438200000000002</v>
      </c>
      <c r="S229" s="139">
        <v>0</v>
      </c>
      <c r="T229" s="140">
        <f>S229*H229</f>
        <v>0</v>
      </c>
      <c r="AR229" s="141" t="s">
        <v>135</v>
      </c>
      <c r="AT229" s="141" t="s">
        <v>130</v>
      </c>
      <c r="AU229" s="141" t="s">
        <v>87</v>
      </c>
      <c r="AY229" s="15" t="s">
        <v>128</v>
      </c>
      <c r="BE229" s="142">
        <f>IF(N229="základní",J229,0)</f>
        <v>0</v>
      </c>
      <c r="BF229" s="142">
        <f>IF(N229="snížená",J229,0)</f>
        <v>0</v>
      </c>
      <c r="BG229" s="142">
        <f>IF(N229="zákl. přenesená",J229,0)</f>
        <v>0</v>
      </c>
      <c r="BH229" s="142">
        <f>IF(N229="sníž. přenesená",J229,0)</f>
        <v>0</v>
      </c>
      <c r="BI229" s="142">
        <f>IF(N229="nulová",J229,0)</f>
        <v>0</v>
      </c>
      <c r="BJ229" s="15" t="s">
        <v>85</v>
      </c>
      <c r="BK229" s="142">
        <f>ROUND(I229*H229,2)</f>
        <v>0</v>
      </c>
      <c r="BL229" s="15" t="s">
        <v>135</v>
      </c>
      <c r="BM229" s="141" t="s">
        <v>414</v>
      </c>
    </row>
    <row r="230" spans="2:65" s="1" customFormat="1" ht="16.5" customHeight="1">
      <c r="B230" s="30"/>
      <c r="C230" s="161" t="s">
        <v>415</v>
      </c>
      <c r="D230" s="161" t="s">
        <v>198</v>
      </c>
      <c r="E230" s="162" t="s">
        <v>416</v>
      </c>
      <c r="F230" s="163" t="s">
        <v>417</v>
      </c>
      <c r="G230" s="164" t="s">
        <v>156</v>
      </c>
      <c r="H230" s="165">
        <v>155.04</v>
      </c>
      <c r="I230" s="166"/>
      <c r="J230" s="167">
        <f>ROUND(I230*H230,2)</f>
        <v>0</v>
      </c>
      <c r="K230" s="163" t="s">
        <v>134</v>
      </c>
      <c r="L230" s="168"/>
      <c r="M230" s="169" t="s">
        <v>1</v>
      </c>
      <c r="N230" s="170" t="s">
        <v>42</v>
      </c>
      <c r="P230" s="139">
        <f>O230*H230</f>
        <v>0</v>
      </c>
      <c r="Q230" s="139">
        <v>0.08</v>
      </c>
      <c r="R230" s="139">
        <f>Q230*H230</f>
        <v>12.4032</v>
      </c>
      <c r="S230" s="139">
        <v>0</v>
      </c>
      <c r="T230" s="140">
        <f>S230*H230</f>
        <v>0</v>
      </c>
      <c r="AR230" s="141" t="s">
        <v>167</v>
      </c>
      <c r="AT230" s="141" t="s">
        <v>198</v>
      </c>
      <c r="AU230" s="141" t="s">
        <v>87</v>
      </c>
      <c r="AY230" s="15" t="s">
        <v>128</v>
      </c>
      <c r="BE230" s="142">
        <f>IF(N230="základní",J230,0)</f>
        <v>0</v>
      </c>
      <c r="BF230" s="142">
        <f>IF(N230="snížená",J230,0)</f>
        <v>0</v>
      </c>
      <c r="BG230" s="142">
        <f>IF(N230="zákl. přenesená",J230,0)</f>
        <v>0</v>
      </c>
      <c r="BH230" s="142">
        <f>IF(N230="sníž. přenesená",J230,0)</f>
        <v>0</v>
      </c>
      <c r="BI230" s="142">
        <f>IF(N230="nulová",J230,0)</f>
        <v>0</v>
      </c>
      <c r="BJ230" s="15" t="s">
        <v>85</v>
      </c>
      <c r="BK230" s="142">
        <f>ROUND(I230*H230,2)</f>
        <v>0</v>
      </c>
      <c r="BL230" s="15" t="s">
        <v>135</v>
      </c>
      <c r="BM230" s="141" t="s">
        <v>418</v>
      </c>
    </row>
    <row r="231" spans="2:65" s="12" customFormat="1">
      <c r="B231" s="147"/>
      <c r="D231" s="143" t="s">
        <v>163</v>
      </c>
      <c r="F231" s="149" t="s">
        <v>419</v>
      </c>
      <c r="H231" s="150">
        <v>155.04</v>
      </c>
      <c r="I231" s="151"/>
      <c r="L231" s="147"/>
      <c r="M231" s="152"/>
      <c r="T231" s="153"/>
      <c r="AT231" s="148" t="s">
        <v>163</v>
      </c>
      <c r="AU231" s="148" t="s">
        <v>87</v>
      </c>
      <c r="AV231" s="12" t="s">
        <v>87</v>
      </c>
      <c r="AW231" s="12" t="s">
        <v>4</v>
      </c>
      <c r="AX231" s="12" t="s">
        <v>85</v>
      </c>
      <c r="AY231" s="148" t="s">
        <v>128</v>
      </c>
    </row>
    <row r="232" spans="2:65" s="1" customFormat="1" ht="16.5" customHeight="1">
      <c r="B232" s="30"/>
      <c r="C232" s="161" t="s">
        <v>420</v>
      </c>
      <c r="D232" s="161" t="s">
        <v>198</v>
      </c>
      <c r="E232" s="162" t="s">
        <v>421</v>
      </c>
      <c r="F232" s="163" t="s">
        <v>422</v>
      </c>
      <c r="G232" s="164" t="s">
        <v>156</v>
      </c>
      <c r="H232" s="165">
        <v>11.22</v>
      </c>
      <c r="I232" s="166"/>
      <c r="J232" s="167">
        <f>ROUND(I232*H232,2)</f>
        <v>0</v>
      </c>
      <c r="K232" s="163" t="s">
        <v>134</v>
      </c>
      <c r="L232" s="168"/>
      <c r="M232" s="169" t="s">
        <v>1</v>
      </c>
      <c r="N232" s="170" t="s">
        <v>42</v>
      </c>
      <c r="P232" s="139">
        <f>O232*H232</f>
        <v>0</v>
      </c>
      <c r="Q232" s="139">
        <v>0.04</v>
      </c>
      <c r="R232" s="139">
        <f>Q232*H232</f>
        <v>0.44880000000000003</v>
      </c>
      <c r="S232" s="139">
        <v>0</v>
      </c>
      <c r="T232" s="140">
        <f>S232*H232</f>
        <v>0</v>
      </c>
      <c r="AR232" s="141" t="s">
        <v>167</v>
      </c>
      <c r="AT232" s="141" t="s">
        <v>198</v>
      </c>
      <c r="AU232" s="141" t="s">
        <v>87</v>
      </c>
      <c r="AY232" s="15" t="s">
        <v>128</v>
      </c>
      <c r="BE232" s="142">
        <f>IF(N232="základní",J232,0)</f>
        <v>0</v>
      </c>
      <c r="BF232" s="142">
        <f>IF(N232="snížená",J232,0)</f>
        <v>0</v>
      </c>
      <c r="BG232" s="142">
        <f>IF(N232="zákl. přenesená",J232,0)</f>
        <v>0</v>
      </c>
      <c r="BH232" s="142">
        <f>IF(N232="sníž. přenesená",J232,0)</f>
        <v>0</v>
      </c>
      <c r="BI232" s="142">
        <f>IF(N232="nulová",J232,0)</f>
        <v>0</v>
      </c>
      <c r="BJ232" s="15" t="s">
        <v>85</v>
      </c>
      <c r="BK232" s="142">
        <f>ROUND(I232*H232,2)</f>
        <v>0</v>
      </c>
      <c r="BL232" s="15" t="s">
        <v>135</v>
      </c>
      <c r="BM232" s="141" t="s">
        <v>423</v>
      </c>
    </row>
    <row r="233" spans="2:65" s="12" customFormat="1">
      <c r="B233" s="147"/>
      <c r="D233" s="143" t="s">
        <v>163</v>
      </c>
      <c r="F233" s="149" t="s">
        <v>424</v>
      </c>
      <c r="H233" s="150">
        <v>11.22</v>
      </c>
      <c r="I233" s="151"/>
      <c r="L233" s="147"/>
      <c r="M233" s="152"/>
      <c r="T233" s="153"/>
      <c r="AT233" s="148" t="s">
        <v>163</v>
      </c>
      <c r="AU233" s="148" t="s">
        <v>87</v>
      </c>
      <c r="AV233" s="12" t="s">
        <v>87</v>
      </c>
      <c r="AW233" s="12" t="s">
        <v>4</v>
      </c>
      <c r="AX233" s="12" t="s">
        <v>85</v>
      </c>
      <c r="AY233" s="148" t="s">
        <v>128</v>
      </c>
    </row>
    <row r="234" spans="2:65" s="1" customFormat="1" ht="21.75" customHeight="1">
      <c r="B234" s="30"/>
      <c r="C234" s="161" t="s">
        <v>425</v>
      </c>
      <c r="D234" s="161" t="s">
        <v>198</v>
      </c>
      <c r="E234" s="162" t="s">
        <v>426</v>
      </c>
      <c r="F234" s="163" t="s">
        <v>427</v>
      </c>
      <c r="G234" s="164" t="s">
        <v>156</v>
      </c>
      <c r="H234" s="165">
        <v>16.32</v>
      </c>
      <c r="I234" s="166"/>
      <c r="J234" s="167">
        <f>ROUND(I234*H234,2)</f>
        <v>0</v>
      </c>
      <c r="K234" s="163" t="s">
        <v>134</v>
      </c>
      <c r="L234" s="168"/>
      <c r="M234" s="169" t="s">
        <v>1</v>
      </c>
      <c r="N234" s="170" t="s">
        <v>42</v>
      </c>
      <c r="P234" s="139">
        <f>O234*H234</f>
        <v>0</v>
      </c>
      <c r="Q234" s="139">
        <v>6.0999999999999999E-2</v>
      </c>
      <c r="R234" s="139">
        <f>Q234*H234</f>
        <v>0.99551999999999996</v>
      </c>
      <c r="S234" s="139">
        <v>0</v>
      </c>
      <c r="T234" s="140">
        <f>S234*H234</f>
        <v>0</v>
      </c>
      <c r="AR234" s="141" t="s">
        <v>167</v>
      </c>
      <c r="AT234" s="141" t="s">
        <v>198</v>
      </c>
      <c r="AU234" s="141" t="s">
        <v>87</v>
      </c>
      <c r="AY234" s="15" t="s">
        <v>128</v>
      </c>
      <c r="BE234" s="142">
        <f>IF(N234="základní",J234,0)</f>
        <v>0</v>
      </c>
      <c r="BF234" s="142">
        <f>IF(N234="snížená",J234,0)</f>
        <v>0</v>
      </c>
      <c r="BG234" s="142">
        <f>IF(N234="zákl. přenesená",J234,0)</f>
        <v>0</v>
      </c>
      <c r="BH234" s="142">
        <f>IF(N234="sníž. přenesená",J234,0)</f>
        <v>0</v>
      </c>
      <c r="BI234" s="142">
        <f>IF(N234="nulová",J234,0)</f>
        <v>0</v>
      </c>
      <c r="BJ234" s="15" t="s">
        <v>85</v>
      </c>
      <c r="BK234" s="142">
        <f>ROUND(I234*H234,2)</f>
        <v>0</v>
      </c>
      <c r="BL234" s="15" t="s">
        <v>135</v>
      </c>
      <c r="BM234" s="141" t="s">
        <v>428</v>
      </c>
    </row>
    <row r="235" spans="2:65" s="12" customFormat="1">
      <c r="B235" s="147"/>
      <c r="D235" s="143" t="s">
        <v>163</v>
      </c>
      <c r="E235" s="148" t="s">
        <v>1</v>
      </c>
      <c r="F235" s="149" t="s">
        <v>429</v>
      </c>
      <c r="H235" s="150">
        <v>12</v>
      </c>
      <c r="I235" s="151"/>
      <c r="L235" s="147"/>
      <c r="M235" s="152"/>
      <c r="T235" s="153"/>
      <c r="AT235" s="148" t="s">
        <v>163</v>
      </c>
      <c r="AU235" s="148" t="s">
        <v>87</v>
      </c>
      <c r="AV235" s="12" t="s">
        <v>87</v>
      </c>
      <c r="AW235" s="12" t="s">
        <v>34</v>
      </c>
      <c r="AX235" s="12" t="s">
        <v>77</v>
      </c>
      <c r="AY235" s="148" t="s">
        <v>128</v>
      </c>
    </row>
    <row r="236" spans="2:65" s="12" customFormat="1">
      <c r="B236" s="147"/>
      <c r="D236" s="143" t="s">
        <v>163</v>
      </c>
      <c r="E236" s="148" t="s">
        <v>1</v>
      </c>
      <c r="F236" s="149" t="s">
        <v>430</v>
      </c>
      <c r="H236" s="150">
        <v>4</v>
      </c>
      <c r="I236" s="151"/>
      <c r="L236" s="147"/>
      <c r="M236" s="152"/>
      <c r="T236" s="153"/>
      <c r="AT236" s="148" t="s">
        <v>163</v>
      </c>
      <c r="AU236" s="148" t="s">
        <v>87</v>
      </c>
      <c r="AV236" s="12" t="s">
        <v>87</v>
      </c>
      <c r="AW236" s="12" t="s">
        <v>34</v>
      </c>
      <c r="AX236" s="12" t="s">
        <v>77</v>
      </c>
      <c r="AY236" s="148" t="s">
        <v>128</v>
      </c>
    </row>
    <row r="237" spans="2:65" s="13" customFormat="1">
      <c r="B237" s="154"/>
      <c r="D237" s="143" t="s">
        <v>163</v>
      </c>
      <c r="E237" s="155" t="s">
        <v>1</v>
      </c>
      <c r="F237" s="156" t="s">
        <v>166</v>
      </c>
      <c r="H237" s="157">
        <v>16</v>
      </c>
      <c r="I237" s="158"/>
      <c r="L237" s="154"/>
      <c r="M237" s="159"/>
      <c r="T237" s="160"/>
      <c r="AT237" s="155" t="s">
        <v>163</v>
      </c>
      <c r="AU237" s="155" t="s">
        <v>87</v>
      </c>
      <c r="AV237" s="13" t="s">
        <v>135</v>
      </c>
      <c r="AW237" s="13" t="s">
        <v>34</v>
      </c>
      <c r="AX237" s="13" t="s">
        <v>85</v>
      </c>
      <c r="AY237" s="155" t="s">
        <v>128</v>
      </c>
    </row>
    <row r="238" spans="2:65" s="12" customFormat="1">
      <c r="B238" s="147"/>
      <c r="D238" s="143" t="s">
        <v>163</v>
      </c>
      <c r="F238" s="149" t="s">
        <v>431</v>
      </c>
      <c r="H238" s="150">
        <v>16.32</v>
      </c>
      <c r="I238" s="151"/>
      <c r="L238" s="147"/>
      <c r="M238" s="152"/>
      <c r="T238" s="153"/>
      <c r="AT238" s="148" t="s">
        <v>163</v>
      </c>
      <c r="AU238" s="148" t="s">
        <v>87</v>
      </c>
      <c r="AV238" s="12" t="s">
        <v>87</v>
      </c>
      <c r="AW238" s="12" t="s">
        <v>4</v>
      </c>
      <c r="AX238" s="12" t="s">
        <v>85</v>
      </c>
      <c r="AY238" s="148" t="s">
        <v>128</v>
      </c>
    </row>
    <row r="239" spans="2:65" s="1" customFormat="1" ht="21.75" customHeight="1">
      <c r="B239" s="30"/>
      <c r="C239" s="161" t="s">
        <v>432</v>
      </c>
      <c r="D239" s="161" t="s">
        <v>198</v>
      </c>
      <c r="E239" s="162" t="s">
        <v>433</v>
      </c>
      <c r="F239" s="163" t="s">
        <v>434</v>
      </c>
      <c r="G239" s="164" t="s">
        <v>156</v>
      </c>
      <c r="H239" s="165">
        <v>4.08</v>
      </c>
      <c r="I239" s="166"/>
      <c r="J239" s="167">
        <f>ROUND(I239*H239,2)</f>
        <v>0</v>
      </c>
      <c r="K239" s="163" t="s">
        <v>134</v>
      </c>
      <c r="L239" s="168"/>
      <c r="M239" s="169" t="s">
        <v>1</v>
      </c>
      <c r="N239" s="170" t="s">
        <v>42</v>
      </c>
      <c r="P239" s="139">
        <f>O239*H239</f>
        <v>0</v>
      </c>
      <c r="Q239" s="139">
        <v>9.1999999999999998E-2</v>
      </c>
      <c r="R239" s="139">
        <f>Q239*H239</f>
        <v>0.37536000000000003</v>
      </c>
      <c r="S239" s="139">
        <v>0</v>
      </c>
      <c r="T239" s="140">
        <f>S239*H239</f>
        <v>0</v>
      </c>
      <c r="AR239" s="141" t="s">
        <v>167</v>
      </c>
      <c r="AT239" s="141" t="s">
        <v>198</v>
      </c>
      <c r="AU239" s="141" t="s">
        <v>87</v>
      </c>
      <c r="AY239" s="15" t="s">
        <v>128</v>
      </c>
      <c r="BE239" s="142">
        <f>IF(N239="základní",J239,0)</f>
        <v>0</v>
      </c>
      <c r="BF239" s="142">
        <f>IF(N239="snížená",J239,0)</f>
        <v>0</v>
      </c>
      <c r="BG239" s="142">
        <f>IF(N239="zákl. přenesená",J239,0)</f>
        <v>0</v>
      </c>
      <c r="BH239" s="142">
        <f>IF(N239="sníž. přenesená",J239,0)</f>
        <v>0</v>
      </c>
      <c r="BI239" s="142">
        <f>IF(N239="nulová",J239,0)</f>
        <v>0</v>
      </c>
      <c r="BJ239" s="15" t="s">
        <v>85</v>
      </c>
      <c r="BK239" s="142">
        <f>ROUND(I239*H239,2)</f>
        <v>0</v>
      </c>
      <c r="BL239" s="15" t="s">
        <v>135</v>
      </c>
      <c r="BM239" s="141" t="s">
        <v>435</v>
      </c>
    </row>
    <row r="240" spans="2:65" s="12" customFormat="1">
      <c r="B240" s="147"/>
      <c r="D240" s="143" t="s">
        <v>163</v>
      </c>
      <c r="E240" s="148" t="s">
        <v>1</v>
      </c>
      <c r="F240" s="149" t="s">
        <v>436</v>
      </c>
      <c r="H240" s="150">
        <v>2</v>
      </c>
      <c r="I240" s="151"/>
      <c r="L240" s="147"/>
      <c r="M240" s="152"/>
      <c r="T240" s="153"/>
      <c r="AT240" s="148" t="s">
        <v>163</v>
      </c>
      <c r="AU240" s="148" t="s">
        <v>87</v>
      </c>
      <c r="AV240" s="12" t="s">
        <v>87</v>
      </c>
      <c r="AW240" s="12" t="s">
        <v>34</v>
      </c>
      <c r="AX240" s="12" t="s">
        <v>77</v>
      </c>
      <c r="AY240" s="148" t="s">
        <v>128</v>
      </c>
    </row>
    <row r="241" spans="2:65" s="12" customFormat="1">
      <c r="B241" s="147"/>
      <c r="D241" s="143" t="s">
        <v>163</v>
      </c>
      <c r="E241" s="148" t="s">
        <v>1</v>
      </c>
      <c r="F241" s="149" t="s">
        <v>437</v>
      </c>
      <c r="H241" s="150">
        <v>2</v>
      </c>
      <c r="I241" s="151"/>
      <c r="L241" s="147"/>
      <c r="M241" s="152"/>
      <c r="T241" s="153"/>
      <c r="AT241" s="148" t="s">
        <v>163</v>
      </c>
      <c r="AU241" s="148" t="s">
        <v>87</v>
      </c>
      <c r="AV241" s="12" t="s">
        <v>87</v>
      </c>
      <c r="AW241" s="12" t="s">
        <v>34</v>
      </c>
      <c r="AX241" s="12" t="s">
        <v>77</v>
      </c>
      <c r="AY241" s="148" t="s">
        <v>128</v>
      </c>
    </row>
    <row r="242" spans="2:65" s="13" customFormat="1">
      <c r="B242" s="154"/>
      <c r="D242" s="143" t="s">
        <v>163</v>
      </c>
      <c r="E242" s="155" t="s">
        <v>1</v>
      </c>
      <c r="F242" s="156" t="s">
        <v>166</v>
      </c>
      <c r="H242" s="157">
        <v>4</v>
      </c>
      <c r="I242" s="158"/>
      <c r="L242" s="154"/>
      <c r="M242" s="159"/>
      <c r="T242" s="160"/>
      <c r="AT242" s="155" t="s">
        <v>163</v>
      </c>
      <c r="AU242" s="155" t="s">
        <v>87</v>
      </c>
      <c r="AV242" s="13" t="s">
        <v>135</v>
      </c>
      <c r="AW242" s="13" t="s">
        <v>34</v>
      </c>
      <c r="AX242" s="13" t="s">
        <v>85</v>
      </c>
      <c r="AY242" s="155" t="s">
        <v>128</v>
      </c>
    </row>
    <row r="243" spans="2:65" s="12" customFormat="1">
      <c r="B243" s="147"/>
      <c r="D243" s="143" t="s">
        <v>163</v>
      </c>
      <c r="F243" s="149" t="s">
        <v>438</v>
      </c>
      <c r="H243" s="150">
        <v>4.08</v>
      </c>
      <c r="I243" s="151"/>
      <c r="L243" s="147"/>
      <c r="M243" s="152"/>
      <c r="T243" s="153"/>
      <c r="AT243" s="148" t="s">
        <v>163</v>
      </c>
      <c r="AU243" s="148" t="s">
        <v>87</v>
      </c>
      <c r="AV243" s="12" t="s">
        <v>87</v>
      </c>
      <c r="AW243" s="12" t="s">
        <v>4</v>
      </c>
      <c r="AX243" s="12" t="s">
        <v>85</v>
      </c>
      <c r="AY243" s="148" t="s">
        <v>128</v>
      </c>
    </row>
    <row r="244" spans="2:65" s="1" customFormat="1" ht="33" customHeight="1">
      <c r="B244" s="30"/>
      <c r="C244" s="130" t="s">
        <v>439</v>
      </c>
      <c r="D244" s="130" t="s">
        <v>130</v>
      </c>
      <c r="E244" s="131" t="s">
        <v>440</v>
      </c>
      <c r="F244" s="132" t="s">
        <v>441</v>
      </c>
      <c r="G244" s="133" t="s">
        <v>156</v>
      </c>
      <c r="H244" s="134">
        <v>54</v>
      </c>
      <c r="I244" s="135"/>
      <c r="J244" s="136">
        <f>ROUND(I244*H244,2)</f>
        <v>0</v>
      </c>
      <c r="K244" s="132" t="s">
        <v>134</v>
      </c>
      <c r="L244" s="30"/>
      <c r="M244" s="137" t="s">
        <v>1</v>
      </c>
      <c r="N244" s="138" t="s">
        <v>42</v>
      </c>
      <c r="P244" s="139">
        <f>O244*H244</f>
        <v>0</v>
      </c>
      <c r="Q244" s="139">
        <v>0.1295</v>
      </c>
      <c r="R244" s="139">
        <f>Q244*H244</f>
        <v>6.9930000000000003</v>
      </c>
      <c r="S244" s="139">
        <v>0</v>
      </c>
      <c r="T244" s="140">
        <f>S244*H244</f>
        <v>0</v>
      </c>
      <c r="AR244" s="141" t="s">
        <v>135</v>
      </c>
      <c r="AT244" s="141" t="s">
        <v>130</v>
      </c>
      <c r="AU244" s="141" t="s">
        <v>87</v>
      </c>
      <c r="AY244" s="15" t="s">
        <v>128</v>
      </c>
      <c r="BE244" s="142">
        <f>IF(N244="základní",J244,0)</f>
        <v>0</v>
      </c>
      <c r="BF244" s="142">
        <f>IF(N244="snížená",J244,0)</f>
        <v>0</v>
      </c>
      <c r="BG244" s="142">
        <f>IF(N244="zákl. přenesená",J244,0)</f>
        <v>0</v>
      </c>
      <c r="BH244" s="142">
        <f>IF(N244="sníž. přenesená",J244,0)</f>
        <v>0</v>
      </c>
      <c r="BI244" s="142">
        <f>IF(N244="nulová",J244,0)</f>
        <v>0</v>
      </c>
      <c r="BJ244" s="15" t="s">
        <v>85</v>
      </c>
      <c r="BK244" s="142">
        <f>ROUND(I244*H244,2)</f>
        <v>0</v>
      </c>
      <c r="BL244" s="15" t="s">
        <v>135</v>
      </c>
      <c r="BM244" s="141" t="s">
        <v>442</v>
      </c>
    </row>
    <row r="245" spans="2:65" s="1" customFormat="1" ht="16.5" customHeight="1">
      <c r="B245" s="30"/>
      <c r="C245" s="161" t="s">
        <v>443</v>
      </c>
      <c r="D245" s="161" t="s">
        <v>198</v>
      </c>
      <c r="E245" s="162" t="s">
        <v>444</v>
      </c>
      <c r="F245" s="163" t="s">
        <v>445</v>
      </c>
      <c r="G245" s="164" t="s">
        <v>156</v>
      </c>
      <c r="H245" s="165">
        <v>53.04</v>
      </c>
      <c r="I245" s="166"/>
      <c r="J245" s="167">
        <f>ROUND(I245*H245,2)</f>
        <v>0</v>
      </c>
      <c r="K245" s="163" t="s">
        <v>134</v>
      </c>
      <c r="L245" s="168"/>
      <c r="M245" s="169" t="s">
        <v>1</v>
      </c>
      <c r="N245" s="170" t="s">
        <v>42</v>
      </c>
      <c r="P245" s="139">
        <f>O245*H245</f>
        <v>0</v>
      </c>
      <c r="Q245" s="139">
        <v>4.4999999999999998E-2</v>
      </c>
      <c r="R245" s="139">
        <f>Q245*H245</f>
        <v>2.3868</v>
      </c>
      <c r="S245" s="139">
        <v>0</v>
      </c>
      <c r="T245" s="140">
        <f>S245*H245</f>
        <v>0</v>
      </c>
      <c r="AR245" s="141" t="s">
        <v>167</v>
      </c>
      <c r="AT245" s="141" t="s">
        <v>198</v>
      </c>
      <c r="AU245" s="141" t="s">
        <v>87</v>
      </c>
      <c r="AY245" s="15" t="s">
        <v>128</v>
      </c>
      <c r="BE245" s="142">
        <f>IF(N245="základní",J245,0)</f>
        <v>0</v>
      </c>
      <c r="BF245" s="142">
        <f>IF(N245="snížená",J245,0)</f>
        <v>0</v>
      </c>
      <c r="BG245" s="142">
        <f>IF(N245="zákl. přenesená",J245,0)</f>
        <v>0</v>
      </c>
      <c r="BH245" s="142">
        <f>IF(N245="sníž. přenesená",J245,0)</f>
        <v>0</v>
      </c>
      <c r="BI245" s="142">
        <f>IF(N245="nulová",J245,0)</f>
        <v>0</v>
      </c>
      <c r="BJ245" s="15" t="s">
        <v>85</v>
      </c>
      <c r="BK245" s="142">
        <f>ROUND(I245*H245,2)</f>
        <v>0</v>
      </c>
      <c r="BL245" s="15" t="s">
        <v>135</v>
      </c>
      <c r="BM245" s="141" t="s">
        <v>446</v>
      </c>
    </row>
    <row r="246" spans="2:65" s="12" customFormat="1">
      <c r="B246" s="147"/>
      <c r="D246" s="143" t="s">
        <v>163</v>
      </c>
      <c r="F246" s="149" t="s">
        <v>447</v>
      </c>
      <c r="H246" s="150">
        <v>53.04</v>
      </c>
      <c r="I246" s="151"/>
      <c r="L246" s="147"/>
      <c r="M246" s="152"/>
      <c r="T246" s="153"/>
      <c r="AT246" s="148" t="s">
        <v>163</v>
      </c>
      <c r="AU246" s="148" t="s">
        <v>87</v>
      </c>
      <c r="AV246" s="12" t="s">
        <v>87</v>
      </c>
      <c r="AW246" s="12" t="s">
        <v>4</v>
      </c>
      <c r="AX246" s="12" t="s">
        <v>85</v>
      </c>
      <c r="AY246" s="148" t="s">
        <v>128</v>
      </c>
    </row>
    <row r="247" spans="2:65" s="1" customFormat="1" ht="24.2" customHeight="1">
      <c r="B247" s="30"/>
      <c r="C247" s="161" t="s">
        <v>448</v>
      </c>
      <c r="D247" s="161" t="s">
        <v>198</v>
      </c>
      <c r="E247" s="162" t="s">
        <v>449</v>
      </c>
      <c r="F247" s="163" t="s">
        <v>450</v>
      </c>
      <c r="G247" s="164" t="s">
        <v>156</v>
      </c>
      <c r="H247" s="165">
        <v>2.04</v>
      </c>
      <c r="I247" s="166"/>
      <c r="J247" s="167">
        <f>ROUND(I247*H247,2)</f>
        <v>0</v>
      </c>
      <c r="K247" s="163" t="s">
        <v>134</v>
      </c>
      <c r="L247" s="168"/>
      <c r="M247" s="169" t="s">
        <v>1</v>
      </c>
      <c r="N247" s="170" t="s">
        <v>42</v>
      </c>
      <c r="P247" s="139">
        <f>O247*H247</f>
        <v>0</v>
      </c>
      <c r="Q247" s="139">
        <v>5.0599999999999999E-2</v>
      </c>
      <c r="R247" s="139">
        <f>Q247*H247</f>
        <v>0.103224</v>
      </c>
      <c r="S247" s="139">
        <v>0</v>
      </c>
      <c r="T247" s="140">
        <f>S247*H247</f>
        <v>0</v>
      </c>
      <c r="AR247" s="141" t="s">
        <v>167</v>
      </c>
      <c r="AT247" s="141" t="s">
        <v>198</v>
      </c>
      <c r="AU247" s="141" t="s">
        <v>87</v>
      </c>
      <c r="AY247" s="15" t="s">
        <v>128</v>
      </c>
      <c r="BE247" s="142">
        <f>IF(N247="základní",J247,0)</f>
        <v>0</v>
      </c>
      <c r="BF247" s="142">
        <f>IF(N247="snížená",J247,0)</f>
        <v>0</v>
      </c>
      <c r="BG247" s="142">
        <f>IF(N247="zákl. přenesená",J247,0)</f>
        <v>0</v>
      </c>
      <c r="BH247" s="142">
        <f>IF(N247="sníž. přenesená",J247,0)</f>
        <v>0</v>
      </c>
      <c r="BI247" s="142">
        <f>IF(N247="nulová",J247,0)</f>
        <v>0</v>
      </c>
      <c r="BJ247" s="15" t="s">
        <v>85</v>
      </c>
      <c r="BK247" s="142">
        <f>ROUND(I247*H247,2)</f>
        <v>0</v>
      </c>
      <c r="BL247" s="15" t="s">
        <v>135</v>
      </c>
      <c r="BM247" s="141" t="s">
        <v>451</v>
      </c>
    </row>
    <row r="248" spans="2:65" s="1" customFormat="1" ht="19.5">
      <c r="B248" s="30"/>
      <c r="D248" s="143" t="s">
        <v>140</v>
      </c>
      <c r="F248" s="144" t="s">
        <v>452</v>
      </c>
      <c r="I248" s="145"/>
      <c r="L248" s="30"/>
      <c r="M248" s="146"/>
      <c r="T248" s="54"/>
      <c r="AT248" s="15" t="s">
        <v>140</v>
      </c>
      <c r="AU248" s="15" t="s">
        <v>87</v>
      </c>
    </row>
    <row r="249" spans="2:65" s="12" customFormat="1">
      <c r="B249" s="147"/>
      <c r="D249" s="143" t="s">
        <v>163</v>
      </c>
      <c r="F249" s="149" t="s">
        <v>453</v>
      </c>
      <c r="H249" s="150">
        <v>2.04</v>
      </c>
      <c r="I249" s="151"/>
      <c r="L249" s="147"/>
      <c r="M249" s="152"/>
      <c r="T249" s="153"/>
      <c r="AT249" s="148" t="s">
        <v>163</v>
      </c>
      <c r="AU249" s="148" t="s">
        <v>87</v>
      </c>
      <c r="AV249" s="12" t="s">
        <v>87</v>
      </c>
      <c r="AW249" s="12" t="s">
        <v>4</v>
      </c>
      <c r="AX249" s="12" t="s">
        <v>85</v>
      </c>
      <c r="AY249" s="148" t="s">
        <v>128</v>
      </c>
    </row>
    <row r="250" spans="2:65" s="1" customFormat="1" ht="33" customHeight="1">
      <c r="B250" s="30"/>
      <c r="C250" s="130" t="s">
        <v>454</v>
      </c>
      <c r="D250" s="130" t="s">
        <v>130</v>
      </c>
      <c r="E250" s="131" t="s">
        <v>455</v>
      </c>
      <c r="F250" s="132" t="s">
        <v>456</v>
      </c>
      <c r="G250" s="133" t="s">
        <v>156</v>
      </c>
      <c r="H250" s="134">
        <v>39</v>
      </c>
      <c r="I250" s="135"/>
      <c r="J250" s="136">
        <f>ROUND(I250*H250,2)</f>
        <v>0</v>
      </c>
      <c r="K250" s="132" t="s">
        <v>134</v>
      </c>
      <c r="L250" s="30"/>
      <c r="M250" s="137" t="s">
        <v>1</v>
      </c>
      <c r="N250" s="138" t="s">
        <v>42</v>
      </c>
      <c r="P250" s="139">
        <f>O250*H250</f>
        <v>0</v>
      </c>
      <c r="Q250" s="139">
        <v>0</v>
      </c>
      <c r="R250" s="139">
        <f>Q250*H250</f>
        <v>0</v>
      </c>
      <c r="S250" s="139">
        <v>0</v>
      </c>
      <c r="T250" s="140">
        <f>S250*H250</f>
        <v>0</v>
      </c>
      <c r="AR250" s="141" t="s">
        <v>135</v>
      </c>
      <c r="AT250" s="141" t="s">
        <v>130</v>
      </c>
      <c r="AU250" s="141" t="s">
        <v>87</v>
      </c>
      <c r="AY250" s="15" t="s">
        <v>128</v>
      </c>
      <c r="BE250" s="142">
        <f>IF(N250="základní",J250,0)</f>
        <v>0</v>
      </c>
      <c r="BF250" s="142">
        <f>IF(N250="snížená",J250,0)</f>
        <v>0</v>
      </c>
      <c r="BG250" s="142">
        <f>IF(N250="zákl. přenesená",J250,0)</f>
        <v>0</v>
      </c>
      <c r="BH250" s="142">
        <f>IF(N250="sníž. přenesená",J250,0)</f>
        <v>0</v>
      </c>
      <c r="BI250" s="142">
        <f>IF(N250="nulová",J250,0)</f>
        <v>0</v>
      </c>
      <c r="BJ250" s="15" t="s">
        <v>85</v>
      </c>
      <c r="BK250" s="142">
        <f>ROUND(I250*H250,2)</f>
        <v>0</v>
      </c>
      <c r="BL250" s="15" t="s">
        <v>135</v>
      </c>
      <c r="BM250" s="141" t="s">
        <v>457</v>
      </c>
    </row>
    <row r="251" spans="2:65" s="1" customFormat="1" ht="24.2" customHeight="1">
      <c r="B251" s="30"/>
      <c r="C251" s="130" t="s">
        <v>458</v>
      </c>
      <c r="D251" s="130" t="s">
        <v>130</v>
      </c>
      <c r="E251" s="131" t="s">
        <v>459</v>
      </c>
      <c r="F251" s="132" t="s">
        <v>460</v>
      </c>
      <c r="G251" s="133" t="s">
        <v>156</v>
      </c>
      <c r="H251" s="134">
        <v>39</v>
      </c>
      <c r="I251" s="135"/>
      <c r="J251" s="136">
        <f>ROUND(I251*H251,2)</f>
        <v>0</v>
      </c>
      <c r="K251" s="132" t="s">
        <v>134</v>
      </c>
      <c r="L251" s="30"/>
      <c r="M251" s="137" t="s">
        <v>1</v>
      </c>
      <c r="N251" s="138" t="s">
        <v>42</v>
      </c>
      <c r="P251" s="139">
        <f>O251*H251</f>
        <v>0</v>
      </c>
      <c r="Q251" s="139">
        <v>0</v>
      </c>
      <c r="R251" s="139">
        <f>Q251*H251</f>
        <v>0</v>
      </c>
      <c r="S251" s="139">
        <v>0</v>
      </c>
      <c r="T251" s="140">
        <f>S251*H251</f>
        <v>0</v>
      </c>
      <c r="AR251" s="141" t="s">
        <v>135</v>
      </c>
      <c r="AT251" s="141" t="s">
        <v>130</v>
      </c>
      <c r="AU251" s="141" t="s">
        <v>87</v>
      </c>
      <c r="AY251" s="15" t="s">
        <v>128</v>
      </c>
      <c r="BE251" s="142">
        <f>IF(N251="základní",J251,0)</f>
        <v>0</v>
      </c>
      <c r="BF251" s="142">
        <f>IF(N251="snížená",J251,0)</f>
        <v>0</v>
      </c>
      <c r="BG251" s="142">
        <f>IF(N251="zákl. přenesená",J251,0)</f>
        <v>0</v>
      </c>
      <c r="BH251" s="142">
        <f>IF(N251="sníž. přenesená",J251,0)</f>
        <v>0</v>
      </c>
      <c r="BI251" s="142">
        <f>IF(N251="nulová",J251,0)</f>
        <v>0</v>
      </c>
      <c r="BJ251" s="15" t="s">
        <v>85</v>
      </c>
      <c r="BK251" s="142">
        <f>ROUND(I251*H251,2)</f>
        <v>0</v>
      </c>
      <c r="BL251" s="15" t="s">
        <v>135</v>
      </c>
      <c r="BM251" s="141" t="s">
        <v>461</v>
      </c>
    </row>
    <row r="252" spans="2:65" s="1" customFormat="1" ht="24.2" customHeight="1">
      <c r="B252" s="30"/>
      <c r="C252" s="130" t="s">
        <v>462</v>
      </c>
      <c r="D252" s="130" t="s">
        <v>130</v>
      </c>
      <c r="E252" s="131" t="s">
        <v>463</v>
      </c>
      <c r="F252" s="132" t="s">
        <v>464</v>
      </c>
      <c r="G252" s="133" t="s">
        <v>156</v>
      </c>
      <c r="H252" s="134">
        <v>21</v>
      </c>
      <c r="I252" s="135"/>
      <c r="J252" s="136">
        <f>ROUND(I252*H252,2)</f>
        <v>0</v>
      </c>
      <c r="K252" s="132" t="s">
        <v>134</v>
      </c>
      <c r="L252" s="30"/>
      <c r="M252" s="137" t="s">
        <v>1</v>
      </c>
      <c r="N252" s="138" t="s">
        <v>42</v>
      </c>
      <c r="P252" s="139">
        <f>O252*H252</f>
        <v>0</v>
      </c>
      <c r="Q252" s="139">
        <v>1.1E-4</v>
      </c>
      <c r="R252" s="139">
        <f>Q252*H252</f>
        <v>2.31E-3</v>
      </c>
      <c r="S252" s="139">
        <v>0</v>
      </c>
      <c r="T252" s="140">
        <f>S252*H252</f>
        <v>0</v>
      </c>
      <c r="AR252" s="141" t="s">
        <v>135</v>
      </c>
      <c r="AT252" s="141" t="s">
        <v>130</v>
      </c>
      <c r="AU252" s="141" t="s">
        <v>87</v>
      </c>
      <c r="AY252" s="15" t="s">
        <v>128</v>
      </c>
      <c r="BE252" s="142">
        <f>IF(N252="základní",J252,0)</f>
        <v>0</v>
      </c>
      <c r="BF252" s="142">
        <f>IF(N252="snížená",J252,0)</f>
        <v>0</v>
      </c>
      <c r="BG252" s="142">
        <f>IF(N252="zákl. přenesená",J252,0)</f>
        <v>0</v>
      </c>
      <c r="BH252" s="142">
        <f>IF(N252="sníž. přenesená",J252,0)</f>
        <v>0</v>
      </c>
      <c r="BI252" s="142">
        <f>IF(N252="nulová",J252,0)</f>
        <v>0</v>
      </c>
      <c r="BJ252" s="15" t="s">
        <v>85</v>
      </c>
      <c r="BK252" s="142">
        <f>ROUND(I252*H252,2)</f>
        <v>0</v>
      </c>
      <c r="BL252" s="15" t="s">
        <v>135</v>
      </c>
      <c r="BM252" s="141" t="s">
        <v>465</v>
      </c>
    </row>
    <row r="253" spans="2:65" s="1" customFormat="1" ht="16.5" customHeight="1">
      <c r="B253" s="30"/>
      <c r="C253" s="130" t="s">
        <v>466</v>
      </c>
      <c r="D253" s="130" t="s">
        <v>130</v>
      </c>
      <c r="E253" s="131" t="s">
        <v>467</v>
      </c>
      <c r="F253" s="132" t="s">
        <v>468</v>
      </c>
      <c r="G253" s="133" t="s">
        <v>156</v>
      </c>
      <c r="H253" s="134">
        <v>55</v>
      </c>
      <c r="I253" s="135"/>
      <c r="J253" s="136">
        <f>ROUND(I253*H253,2)</f>
        <v>0</v>
      </c>
      <c r="K253" s="132" t="s">
        <v>134</v>
      </c>
      <c r="L253" s="30"/>
      <c r="M253" s="137" t="s">
        <v>1</v>
      </c>
      <c r="N253" s="138" t="s">
        <v>42</v>
      </c>
      <c r="P253" s="139">
        <f>O253*H253</f>
        <v>0</v>
      </c>
      <c r="Q253" s="139">
        <v>0</v>
      </c>
      <c r="R253" s="139">
        <f>Q253*H253</f>
        <v>0</v>
      </c>
      <c r="S253" s="139">
        <v>0.753</v>
      </c>
      <c r="T253" s="140">
        <f>S253*H253</f>
        <v>41.414999999999999</v>
      </c>
      <c r="AR253" s="141" t="s">
        <v>135</v>
      </c>
      <c r="AT253" s="141" t="s">
        <v>130</v>
      </c>
      <c r="AU253" s="141" t="s">
        <v>87</v>
      </c>
      <c r="AY253" s="15" t="s">
        <v>128</v>
      </c>
      <c r="BE253" s="142">
        <f>IF(N253="základní",J253,0)</f>
        <v>0</v>
      </c>
      <c r="BF253" s="142">
        <f>IF(N253="snížená",J253,0)</f>
        <v>0</v>
      </c>
      <c r="BG253" s="142">
        <f>IF(N253="zákl. přenesená",J253,0)</f>
        <v>0</v>
      </c>
      <c r="BH253" s="142">
        <f>IF(N253="sníž. přenesená",J253,0)</f>
        <v>0</v>
      </c>
      <c r="BI253" s="142">
        <f>IF(N253="nulová",J253,0)</f>
        <v>0</v>
      </c>
      <c r="BJ253" s="15" t="s">
        <v>85</v>
      </c>
      <c r="BK253" s="142">
        <f>ROUND(I253*H253,2)</f>
        <v>0</v>
      </c>
      <c r="BL253" s="15" t="s">
        <v>135</v>
      </c>
      <c r="BM253" s="141" t="s">
        <v>469</v>
      </c>
    </row>
    <row r="254" spans="2:65" s="1" customFormat="1" ht="24.2" customHeight="1">
      <c r="B254" s="30"/>
      <c r="C254" s="130" t="s">
        <v>470</v>
      </c>
      <c r="D254" s="130" t="s">
        <v>130</v>
      </c>
      <c r="E254" s="131" t="s">
        <v>471</v>
      </c>
      <c r="F254" s="132" t="s">
        <v>472</v>
      </c>
      <c r="G254" s="133" t="s">
        <v>156</v>
      </c>
      <c r="H254" s="134">
        <v>125</v>
      </c>
      <c r="I254" s="135"/>
      <c r="J254" s="136">
        <f>ROUND(I254*H254,2)</f>
        <v>0</v>
      </c>
      <c r="K254" s="132" t="s">
        <v>134</v>
      </c>
      <c r="L254" s="30"/>
      <c r="M254" s="137" t="s">
        <v>1</v>
      </c>
      <c r="N254" s="138" t="s">
        <v>42</v>
      </c>
      <c r="P254" s="139">
        <f>O254*H254</f>
        <v>0</v>
      </c>
      <c r="Q254" s="139">
        <v>0</v>
      </c>
      <c r="R254" s="139">
        <f>Q254*H254</f>
        <v>0</v>
      </c>
      <c r="S254" s="139">
        <v>0.35</v>
      </c>
      <c r="T254" s="140">
        <f>S254*H254</f>
        <v>43.75</v>
      </c>
      <c r="AR254" s="141" t="s">
        <v>135</v>
      </c>
      <c r="AT254" s="141" t="s">
        <v>130</v>
      </c>
      <c r="AU254" s="141" t="s">
        <v>87</v>
      </c>
      <c r="AY254" s="15" t="s">
        <v>128</v>
      </c>
      <c r="BE254" s="142">
        <f>IF(N254="základní",J254,0)</f>
        <v>0</v>
      </c>
      <c r="BF254" s="142">
        <f>IF(N254="snížená",J254,0)</f>
        <v>0</v>
      </c>
      <c r="BG254" s="142">
        <f>IF(N254="zákl. přenesená",J254,0)</f>
        <v>0</v>
      </c>
      <c r="BH254" s="142">
        <f>IF(N254="sníž. přenesená",J254,0)</f>
        <v>0</v>
      </c>
      <c r="BI254" s="142">
        <f>IF(N254="nulová",J254,0)</f>
        <v>0</v>
      </c>
      <c r="BJ254" s="15" t="s">
        <v>85</v>
      </c>
      <c r="BK254" s="142">
        <f>ROUND(I254*H254,2)</f>
        <v>0</v>
      </c>
      <c r="BL254" s="15" t="s">
        <v>135</v>
      </c>
      <c r="BM254" s="141" t="s">
        <v>473</v>
      </c>
    </row>
    <row r="255" spans="2:65" s="11" customFormat="1" ht="22.9" customHeight="1">
      <c r="B255" s="118"/>
      <c r="D255" s="119" t="s">
        <v>76</v>
      </c>
      <c r="E255" s="128" t="s">
        <v>474</v>
      </c>
      <c r="F255" s="128" t="s">
        <v>475</v>
      </c>
      <c r="I255" s="121"/>
      <c r="J255" s="129">
        <f>BK255</f>
        <v>0</v>
      </c>
      <c r="L255" s="118"/>
      <c r="M255" s="123"/>
      <c r="P255" s="124">
        <f>SUM(P256:P262)</f>
        <v>0</v>
      </c>
      <c r="R255" s="124">
        <f>SUM(R256:R262)</f>
        <v>0</v>
      </c>
      <c r="T255" s="125">
        <f>SUM(T256:T262)</f>
        <v>0</v>
      </c>
      <c r="AR255" s="119" t="s">
        <v>85</v>
      </c>
      <c r="AT255" s="126" t="s">
        <v>76</v>
      </c>
      <c r="AU255" s="126" t="s">
        <v>85</v>
      </c>
      <c r="AY255" s="119" t="s">
        <v>128</v>
      </c>
      <c r="BK255" s="127">
        <f>SUM(BK256:BK262)</f>
        <v>0</v>
      </c>
    </row>
    <row r="256" spans="2:65" s="1" customFormat="1" ht="21.75" customHeight="1">
      <c r="B256" s="30"/>
      <c r="C256" s="130" t="s">
        <v>476</v>
      </c>
      <c r="D256" s="130" t="s">
        <v>130</v>
      </c>
      <c r="E256" s="131" t="s">
        <v>477</v>
      </c>
      <c r="F256" s="132" t="s">
        <v>478</v>
      </c>
      <c r="G256" s="133" t="s">
        <v>201</v>
      </c>
      <c r="H256" s="134">
        <v>719.94</v>
      </c>
      <c r="I256" s="135"/>
      <c r="J256" s="136">
        <f>ROUND(I256*H256,2)</f>
        <v>0</v>
      </c>
      <c r="K256" s="132" t="s">
        <v>134</v>
      </c>
      <c r="L256" s="30"/>
      <c r="M256" s="137" t="s">
        <v>1</v>
      </c>
      <c r="N256" s="138" t="s">
        <v>42</v>
      </c>
      <c r="P256" s="139">
        <f>O256*H256</f>
        <v>0</v>
      </c>
      <c r="Q256" s="139">
        <v>0</v>
      </c>
      <c r="R256" s="139">
        <f>Q256*H256</f>
        <v>0</v>
      </c>
      <c r="S256" s="139">
        <v>0</v>
      </c>
      <c r="T256" s="140">
        <f>S256*H256</f>
        <v>0</v>
      </c>
      <c r="AR256" s="141" t="s">
        <v>135</v>
      </c>
      <c r="AT256" s="141" t="s">
        <v>130</v>
      </c>
      <c r="AU256" s="141" t="s">
        <v>87</v>
      </c>
      <c r="AY256" s="15" t="s">
        <v>128</v>
      </c>
      <c r="BE256" s="142">
        <f>IF(N256="základní",J256,0)</f>
        <v>0</v>
      </c>
      <c r="BF256" s="142">
        <f>IF(N256="snížená",J256,0)</f>
        <v>0</v>
      </c>
      <c r="BG256" s="142">
        <f>IF(N256="zákl. přenesená",J256,0)</f>
        <v>0</v>
      </c>
      <c r="BH256" s="142">
        <f>IF(N256="sníž. přenesená",J256,0)</f>
        <v>0</v>
      </c>
      <c r="BI256" s="142">
        <f>IF(N256="nulová",J256,0)</f>
        <v>0</v>
      </c>
      <c r="BJ256" s="15" t="s">
        <v>85</v>
      </c>
      <c r="BK256" s="142">
        <f>ROUND(I256*H256,2)</f>
        <v>0</v>
      </c>
      <c r="BL256" s="15" t="s">
        <v>135</v>
      </c>
      <c r="BM256" s="141" t="s">
        <v>479</v>
      </c>
    </row>
    <row r="257" spans="2:65" s="1" customFormat="1" ht="24.2" customHeight="1">
      <c r="B257" s="30"/>
      <c r="C257" s="130" t="s">
        <v>480</v>
      </c>
      <c r="D257" s="130" t="s">
        <v>130</v>
      </c>
      <c r="E257" s="131" t="s">
        <v>481</v>
      </c>
      <c r="F257" s="132" t="s">
        <v>482</v>
      </c>
      <c r="G257" s="133" t="s">
        <v>201</v>
      </c>
      <c r="H257" s="134">
        <v>3588.8</v>
      </c>
      <c r="I257" s="135"/>
      <c r="J257" s="136">
        <f>ROUND(I257*H257,2)</f>
        <v>0</v>
      </c>
      <c r="K257" s="132" t="s">
        <v>134</v>
      </c>
      <c r="L257" s="30"/>
      <c r="M257" s="137" t="s">
        <v>1</v>
      </c>
      <c r="N257" s="138" t="s">
        <v>42</v>
      </c>
      <c r="P257" s="139">
        <f>O257*H257</f>
        <v>0</v>
      </c>
      <c r="Q257" s="139">
        <v>0</v>
      </c>
      <c r="R257" s="139">
        <f>Q257*H257</f>
        <v>0</v>
      </c>
      <c r="S257" s="139">
        <v>0</v>
      </c>
      <c r="T257" s="140">
        <f>S257*H257</f>
        <v>0</v>
      </c>
      <c r="AR257" s="141" t="s">
        <v>135</v>
      </c>
      <c r="AT257" s="141" t="s">
        <v>130</v>
      </c>
      <c r="AU257" s="141" t="s">
        <v>87</v>
      </c>
      <c r="AY257" s="15" t="s">
        <v>128</v>
      </c>
      <c r="BE257" s="142">
        <f>IF(N257="základní",J257,0)</f>
        <v>0</v>
      </c>
      <c r="BF257" s="142">
        <f>IF(N257="snížená",J257,0)</f>
        <v>0</v>
      </c>
      <c r="BG257" s="142">
        <f>IF(N257="zákl. přenesená",J257,0)</f>
        <v>0</v>
      </c>
      <c r="BH257" s="142">
        <f>IF(N257="sníž. přenesená",J257,0)</f>
        <v>0</v>
      </c>
      <c r="BI257" s="142">
        <f>IF(N257="nulová",J257,0)</f>
        <v>0</v>
      </c>
      <c r="BJ257" s="15" t="s">
        <v>85</v>
      </c>
      <c r="BK257" s="142">
        <f>ROUND(I257*H257,2)</f>
        <v>0</v>
      </c>
      <c r="BL257" s="15" t="s">
        <v>135</v>
      </c>
      <c r="BM257" s="141" t="s">
        <v>483</v>
      </c>
    </row>
    <row r="258" spans="2:65" s="12" customFormat="1">
      <c r="B258" s="147"/>
      <c r="D258" s="143" t="s">
        <v>163</v>
      </c>
      <c r="E258" s="148" t="s">
        <v>1</v>
      </c>
      <c r="F258" s="149" t="s">
        <v>484</v>
      </c>
      <c r="H258" s="150">
        <v>179.44</v>
      </c>
      <c r="I258" s="151"/>
      <c r="L258" s="147"/>
      <c r="M258" s="152"/>
      <c r="T258" s="153"/>
      <c r="AT258" s="148" t="s">
        <v>163</v>
      </c>
      <c r="AU258" s="148" t="s">
        <v>87</v>
      </c>
      <c r="AV258" s="12" t="s">
        <v>87</v>
      </c>
      <c r="AW258" s="12" t="s">
        <v>34</v>
      </c>
      <c r="AX258" s="12" t="s">
        <v>85</v>
      </c>
      <c r="AY258" s="148" t="s">
        <v>128</v>
      </c>
    </row>
    <row r="259" spans="2:65" s="12" customFormat="1">
      <c r="B259" s="147"/>
      <c r="D259" s="143" t="s">
        <v>163</v>
      </c>
      <c r="F259" s="149" t="s">
        <v>485</v>
      </c>
      <c r="H259" s="150">
        <v>3588.8</v>
      </c>
      <c r="I259" s="151"/>
      <c r="L259" s="147"/>
      <c r="M259" s="152"/>
      <c r="T259" s="153"/>
      <c r="AT259" s="148" t="s">
        <v>163</v>
      </c>
      <c r="AU259" s="148" t="s">
        <v>87</v>
      </c>
      <c r="AV259" s="12" t="s">
        <v>87</v>
      </c>
      <c r="AW259" s="12" t="s">
        <v>4</v>
      </c>
      <c r="AX259" s="12" t="s">
        <v>85</v>
      </c>
      <c r="AY259" s="148" t="s">
        <v>128</v>
      </c>
    </row>
    <row r="260" spans="2:65" s="1" customFormat="1" ht="37.9" customHeight="1">
      <c r="B260" s="30"/>
      <c r="C260" s="130" t="s">
        <v>486</v>
      </c>
      <c r="D260" s="130" t="s">
        <v>130</v>
      </c>
      <c r="E260" s="131" t="s">
        <v>487</v>
      </c>
      <c r="F260" s="132" t="s">
        <v>488</v>
      </c>
      <c r="G260" s="133" t="s">
        <v>201</v>
      </c>
      <c r="H260" s="134">
        <v>152.53</v>
      </c>
      <c r="I260" s="135"/>
      <c r="J260" s="136">
        <f>ROUND(I260*H260,2)</f>
        <v>0</v>
      </c>
      <c r="K260" s="132" t="s">
        <v>134</v>
      </c>
      <c r="L260" s="30"/>
      <c r="M260" s="137" t="s">
        <v>1</v>
      </c>
      <c r="N260" s="138" t="s">
        <v>42</v>
      </c>
      <c r="P260" s="139">
        <f>O260*H260</f>
        <v>0</v>
      </c>
      <c r="Q260" s="139">
        <v>0</v>
      </c>
      <c r="R260" s="139">
        <f>Q260*H260</f>
        <v>0</v>
      </c>
      <c r="S260" s="139">
        <v>0</v>
      </c>
      <c r="T260" s="140">
        <f>S260*H260</f>
        <v>0</v>
      </c>
      <c r="AR260" s="141" t="s">
        <v>135</v>
      </c>
      <c r="AT260" s="141" t="s">
        <v>130</v>
      </c>
      <c r="AU260" s="141" t="s">
        <v>87</v>
      </c>
      <c r="AY260" s="15" t="s">
        <v>128</v>
      </c>
      <c r="BE260" s="142">
        <f>IF(N260="základní",J260,0)</f>
        <v>0</v>
      </c>
      <c r="BF260" s="142">
        <f>IF(N260="snížená",J260,0)</f>
        <v>0</v>
      </c>
      <c r="BG260" s="142">
        <f>IF(N260="zákl. přenesená",J260,0)</f>
        <v>0</v>
      </c>
      <c r="BH260" s="142">
        <f>IF(N260="sníž. přenesená",J260,0)</f>
        <v>0</v>
      </c>
      <c r="BI260" s="142">
        <f>IF(N260="nulová",J260,0)</f>
        <v>0</v>
      </c>
      <c r="BJ260" s="15" t="s">
        <v>85</v>
      </c>
      <c r="BK260" s="142">
        <f>ROUND(I260*H260,2)</f>
        <v>0</v>
      </c>
      <c r="BL260" s="15" t="s">
        <v>135</v>
      </c>
      <c r="BM260" s="141" t="s">
        <v>489</v>
      </c>
    </row>
    <row r="261" spans="2:65" s="12" customFormat="1">
      <c r="B261" s="147"/>
      <c r="D261" s="143" t="s">
        <v>163</v>
      </c>
      <c r="E261" s="148" t="s">
        <v>1</v>
      </c>
      <c r="F261" s="149" t="s">
        <v>490</v>
      </c>
      <c r="H261" s="150">
        <v>152.53</v>
      </c>
      <c r="I261" s="151"/>
      <c r="L261" s="147"/>
      <c r="M261" s="152"/>
      <c r="T261" s="153"/>
      <c r="AT261" s="148" t="s">
        <v>163</v>
      </c>
      <c r="AU261" s="148" t="s">
        <v>87</v>
      </c>
      <c r="AV261" s="12" t="s">
        <v>87</v>
      </c>
      <c r="AW261" s="12" t="s">
        <v>34</v>
      </c>
      <c r="AX261" s="12" t="s">
        <v>85</v>
      </c>
      <c r="AY261" s="148" t="s">
        <v>128</v>
      </c>
    </row>
    <row r="262" spans="2:65" s="1" customFormat="1" ht="44.25" customHeight="1">
      <c r="B262" s="30"/>
      <c r="C262" s="130" t="s">
        <v>491</v>
      </c>
      <c r="D262" s="130" t="s">
        <v>130</v>
      </c>
      <c r="E262" s="131" t="s">
        <v>492</v>
      </c>
      <c r="F262" s="132" t="s">
        <v>493</v>
      </c>
      <c r="G262" s="133" t="s">
        <v>201</v>
      </c>
      <c r="H262" s="134">
        <v>12.18</v>
      </c>
      <c r="I262" s="135"/>
      <c r="J262" s="136">
        <f>ROUND(I262*H262,2)</f>
        <v>0</v>
      </c>
      <c r="K262" s="132" t="s">
        <v>134</v>
      </c>
      <c r="L262" s="30"/>
      <c r="M262" s="137" t="s">
        <v>1</v>
      </c>
      <c r="N262" s="138" t="s">
        <v>42</v>
      </c>
      <c r="P262" s="139">
        <f>O262*H262</f>
        <v>0</v>
      </c>
      <c r="Q262" s="139">
        <v>0</v>
      </c>
      <c r="R262" s="139">
        <f>Q262*H262</f>
        <v>0</v>
      </c>
      <c r="S262" s="139">
        <v>0</v>
      </c>
      <c r="T262" s="140">
        <f>S262*H262</f>
        <v>0</v>
      </c>
      <c r="AR262" s="141" t="s">
        <v>135</v>
      </c>
      <c r="AT262" s="141" t="s">
        <v>130</v>
      </c>
      <c r="AU262" s="141" t="s">
        <v>87</v>
      </c>
      <c r="AY262" s="15" t="s">
        <v>128</v>
      </c>
      <c r="BE262" s="142">
        <f>IF(N262="základní",J262,0)</f>
        <v>0</v>
      </c>
      <c r="BF262" s="142">
        <f>IF(N262="snížená",J262,0)</f>
        <v>0</v>
      </c>
      <c r="BG262" s="142">
        <f>IF(N262="zákl. přenesená",J262,0)</f>
        <v>0</v>
      </c>
      <c r="BH262" s="142">
        <f>IF(N262="sníž. přenesená",J262,0)</f>
        <v>0</v>
      </c>
      <c r="BI262" s="142">
        <f>IF(N262="nulová",J262,0)</f>
        <v>0</v>
      </c>
      <c r="BJ262" s="15" t="s">
        <v>85</v>
      </c>
      <c r="BK262" s="142">
        <f>ROUND(I262*H262,2)</f>
        <v>0</v>
      </c>
      <c r="BL262" s="15" t="s">
        <v>135</v>
      </c>
      <c r="BM262" s="141" t="s">
        <v>494</v>
      </c>
    </row>
    <row r="263" spans="2:65" s="11" customFormat="1" ht="22.9" customHeight="1">
      <c r="B263" s="118"/>
      <c r="D263" s="119" t="s">
        <v>76</v>
      </c>
      <c r="E263" s="128" t="s">
        <v>495</v>
      </c>
      <c r="F263" s="128" t="s">
        <v>496</v>
      </c>
      <c r="I263" s="121"/>
      <c r="J263" s="129">
        <f>BK263</f>
        <v>0</v>
      </c>
      <c r="L263" s="118"/>
      <c r="M263" s="123"/>
      <c r="P263" s="124">
        <f>P264</f>
        <v>0</v>
      </c>
      <c r="R263" s="124">
        <f>R264</f>
        <v>0</v>
      </c>
      <c r="T263" s="125">
        <f>T264</f>
        <v>0</v>
      </c>
      <c r="AR263" s="119" t="s">
        <v>85</v>
      </c>
      <c r="AT263" s="126" t="s">
        <v>76</v>
      </c>
      <c r="AU263" s="126" t="s">
        <v>85</v>
      </c>
      <c r="AY263" s="119" t="s">
        <v>128</v>
      </c>
      <c r="BK263" s="127">
        <f>BK264</f>
        <v>0</v>
      </c>
    </row>
    <row r="264" spans="2:65" s="1" customFormat="1" ht="33" customHeight="1">
      <c r="B264" s="30"/>
      <c r="C264" s="130" t="s">
        <v>497</v>
      </c>
      <c r="D264" s="130" t="s">
        <v>130</v>
      </c>
      <c r="E264" s="131" t="s">
        <v>498</v>
      </c>
      <c r="F264" s="132" t="s">
        <v>499</v>
      </c>
      <c r="G264" s="133" t="s">
        <v>201</v>
      </c>
      <c r="H264" s="134">
        <v>450.553</v>
      </c>
      <c r="I264" s="135"/>
      <c r="J264" s="136">
        <f>ROUND(I264*H264,2)</f>
        <v>0</v>
      </c>
      <c r="K264" s="132" t="s">
        <v>134</v>
      </c>
      <c r="L264" s="30"/>
      <c r="M264" s="171" t="s">
        <v>1</v>
      </c>
      <c r="N264" s="172" t="s">
        <v>42</v>
      </c>
      <c r="O264" s="173"/>
      <c r="P264" s="174">
        <f>O264*H264</f>
        <v>0</v>
      </c>
      <c r="Q264" s="174">
        <v>0</v>
      </c>
      <c r="R264" s="174">
        <f>Q264*H264</f>
        <v>0</v>
      </c>
      <c r="S264" s="174">
        <v>0</v>
      </c>
      <c r="T264" s="175">
        <f>S264*H264</f>
        <v>0</v>
      </c>
      <c r="AR264" s="141" t="s">
        <v>135</v>
      </c>
      <c r="AT264" s="141" t="s">
        <v>130</v>
      </c>
      <c r="AU264" s="141" t="s">
        <v>87</v>
      </c>
      <c r="AY264" s="15" t="s">
        <v>128</v>
      </c>
      <c r="BE264" s="142">
        <f>IF(N264="základní",J264,0)</f>
        <v>0</v>
      </c>
      <c r="BF264" s="142">
        <f>IF(N264="snížená",J264,0)</f>
        <v>0</v>
      </c>
      <c r="BG264" s="142">
        <f>IF(N264="zákl. přenesená",J264,0)</f>
        <v>0</v>
      </c>
      <c r="BH264" s="142">
        <f>IF(N264="sníž. přenesená",J264,0)</f>
        <v>0</v>
      </c>
      <c r="BI264" s="142">
        <f>IF(N264="nulová",J264,0)</f>
        <v>0</v>
      </c>
      <c r="BJ264" s="15" t="s">
        <v>85</v>
      </c>
      <c r="BK264" s="142">
        <f>ROUND(I264*H264,2)</f>
        <v>0</v>
      </c>
      <c r="BL264" s="15" t="s">
        <v>135</v>
      </c>
      <c r="BM264" s="141" t="s">
        <v>500</v>
      </c>
    </row>
    <row r="265" spans="2:65" s="1" customFormat="1" ht="6.95" customHeight="1">
      <c r="B265" s="42"/>
      <c r="C265" s="43"/>
      <c r="D265" s="43"/>
      <c r="E265" s="43"/>
      <c r="F265" s="43"/>
      <c r="G265" s="43"/>
      <c r="H265" s="43"/>
      <c r="I265" s="43"/>
      <c r="J265" s="43"/>
      <c r="K265" s="43"/>
      <c r="L265" s="30"/>
    </row>
  </sheetData>
  <sheetProtection algorithmName="SHA-512" hashValue="jcxMBx4G/riPCw1whTm+G8aPISOBaQRkRF3yEqfleNy4Hwl8JDXhCnzwi6kWfAjnFZREhgB+E/yuFUc+rBT+9Q==" saltValue="RMNRo3kPpZZCNoxajZCcXx+pYtoZLepc/iuNmuFwcxsUaUpkqZnEmoOM+AodD7Ubvr2+C+/ymmHXEG3KYo3sLg==" spinCount="100000" sheet="1" objects="1" scenarios="1" formatColumns="0" formatRows="0" autoFilter="0"/>
  <autoFilter ref="C129:K264" xr:uid="{00000000-0009-0000-0000-000001000000}"/>
  <mergeCells count="9">
    <mergeCell ref="E87:H87"/>
    <mergeCell ref="E120:H120"/>
    <mergeCell ref="E122:H12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76" fitToHeight="100" orientation="portrait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31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AT2" s="15" t="s">
        <v>90</v>
      </c>
    </row>
    <row r="3" spans="2:4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87</v>
      </c>
    </row>
    <row r="4" spans="2:46" ht="24.95" customHeight="1">
      <c r="B4" s="18"/>
      <c r="D4" s="19" t="s">
        <v>91</v>
      </c>
      <c r="L4" s="18"/>
      <c r="M4" s="86" t="s">
        <v>10</v>
      </c>
      <c r="AT4" s="15" t="s">
        <v>4</v>
      </c>
    </row>
    <row r="5" spans="2:46" ht="6.95" customHeight="1">
      <c r="B5" s="18"/>
      <c r="L5" s="18"/>
    </row>
    <row r="6" spans="2:46" ht="12" customHeight="1">
      <c r="B6" s="18"/>
      <c r="D6" s="25" t="s">
        <v>16</v>
      </c>
      <c r="L6" s="18"/>
    </row>
    <row r="7" spans="2:46" ht="16.5" customHeight="1">
      <c r="B7" s="18"/>
      <c r="E7" s="220" t="str">
        <f>'Rekapitulace stavby'!K6</f>
        <v>Obnova povrchu a zatrubnění v ul. Školní, Loučky</v>
      </c>
      <c r="F7" s="221"/>
      <c r="G7" s="221"/>
      <c r="H7" s="221"/>
      <c r="L7" s="18"/>
    </row>
    <row r="8" spans="2:46" s="1" customFormat="1" ht="12" customHeight="1">
      <c r="B8" s="30"/>
      <c r="D8" s="25" t="s">
        <v>92</v>
      </c>
      <c r="L8" s="30"/>
    </row>
    <row r="9" spans="2:46" s="1" customFormat="1" ht="16.5" customHeight="1">
      <c r="B9" s="30"/>
      <c r="E9" s="192" t="s">
        <v>501</v>
      </c>
      <c r="F9" s="219"/>
      <c r="G9" s="219"/>
      <c r="H9" s="219"/>
      <c r="L9" s="30"/>
    </row>
    <row r="10" spans="2:46" s="1" customFormat="1">
      <c r="B10" s="30"/>
      <c r="L10" s="30"/>
    </row>
    <row r="11" spans="2:46" s="1" customFormat="1" ht="12" customHeight="1">
      <c r="B11" s="30"/>
      <c r="D11" s="25" t="s">
        <v>17</v>
      </c>
      <c r="F11" s="23" t="s">
        <v>1</v>
      </c>
      <c r="I11" s="25" t="s">
        <v>18</v>
      </c>
      <c r="J11" s="23" t="s">
        <v>1</v>
      </c>
      <c r="L11" s="30"/>
    </row>
    <row r="12" spans="2:46" s="1" customFormat="1" ht="12" customHeight="1">
      <c r="B12" s="30"/>
      <c r="D12" s="25" t="s">
        <v>19</v>
      </c>
      <c r="F12" s="23" t="s">
        <v>20</v>
      </c>
      <c r="I12" s="25" t="s">
        <v>21</v>
      </c>
      <c r="J12" s="50" t="str">
        <f>'Rekapitulace stavby'!AN8</f>
        <v>15. 4. 2024</v>
      </c>
      <c r="L12" s="30"/>
    </row>
    <row r="13" spans="2:46" s="1" customFormat="1" ht="10.9" customHeight="1">
      <c r="B13" s="30"/>
      <c r="L13" s="30"/>
    </row>
    <row r="14" spans="2:46" s="1" customFormat="1" ht="12" customHeight="1">
      <c r="B14" s="30"/>
      <c r="D14" s="25" t="s">
        <v>23</v>
      </c>
      <c r="I14" s="25" t="s">
        <v>24</v>
      </c>
      <c r="J14" s="23" t="s">
        <v>25</v>
      </c>
      <c r="L14" s="30"/>
    </row>
    <row r="15" spans="2:46" s="1" customFormat="1" ht="18" customHeight="1">
      <c r="B15" s="30"/>
      <c r="E15" s="23" t="s">
        <v>26</v>
      </c>
      <c r="I15" s="25" t="s">
        <v>27</v>
      </c>
      <c r="J15" s="23" t="s">
        <v>28</v>
      </c>
      <c r="L15" s="30"/>
    </row>
    <row r="16" spans="2:46" s="1" customFormat="1" ht="6.95" customHeight="1">
      <c r="B16" s="30"/>
      <c r="L16" s="30"/>
    </row>
    <row r="17" spans="2:12" s="1" customFormat="1" ht="12" customHeight="1">
      <c r="B17" s="30"/>
      <c r="D17" s="25" t="s">
        <v>29</v>
      </c>
      <c r="I17" s="25" t="s">
        <v>24</v>
      </c>
      <c r="J17" s="26" t="str">
        <f>'Rekapitulace stavby'!AN13</f>
        <v>Vyplň údaj</v>
      </c>
      <c r="L17" s="30"/>
    </row>
    <row r="18" spans="2:12" s="1" customFormat="1" ht="18" customHeight="1">
      <c r="B18" s="30"/>
      <c r="E18" s="222" t="str">
        <f>'Rekapitulace stavby'!E14</f>
        <v>Vyplň údaj</v>
      </c>
      <c r="F18" s="211"/>
      <c r="G18" s="211"/>
      <c r="H18" s="211"/>
      <c r="I18" s="25" t="s">
        <v>27</v>
      </c>
      <c r="J18" s="26" t="str">
        <f>'Rekapitulace stavby'!AN14</f>
        <v>Vyplň údaj</v>
      </c>
      <c r="L18" s="30"/>
    </row>
    <row r="19" spans="2:12" s="1" customFormat="1" ht="6.95" customHeight="1">
      <c r="B19" s="30"/>
      <c r="L19" s="30"/>
    </row>
    <row r="20" spans="2:12" s="1" customFormat="1" ht="12" customHeight="1">
      <c r="B20" s="30"/>
      <c r="D20" s="25" t="s">
        <v>31</v>
      </c>
      <c r="I20" s="25" t="s">
        <v>24</v>
      </c>
      <c r="J20" s="23" t="s">
        <v>32</v>
      </c>
      <c r="L20" s="30"/>
    </row>
    <row r="21" spans="2:12" s="1" customFormat="1" ht="18" customHeight="1">
      <c r="B21" s="30"/>
      <c r="E21" s="23" t="s">
        <v>33</v>
      </c>
      <c r="I21" s="25" t="s">
        <v>27</v>
      </c>
      <c r="J21" s="23" t="s">
        <v>1</v>
      </c>
      <c r="L21" s="30"/>
    </row>
    <row r="22" spans="2:12" s="1" customFormat="1" ht="6.95" customHeight="1">
      <c r="B22" s="30"/>
      <c r="L22" s="30"/>
    </row>
    <row r="23" spans="2:12" s="1" customFormat="1" ht="12" customHeight="1">
      <c r="B23" s="30"/>
      <c r="D23" s="25" t="s">
        <v>35</v>
      </c>
      <c r="I23" s="25" t="s">
        <v>24</v>
      </c>
      <c r="J23" s="23" t="s">
        <v>32</v>
      </c>
      <c r="L23" s="30"/>
    </row>
    <row r="24" spans="2:12" s="1" customFormat="1" ht="18" customHeight="1">
      <c r="B24" s="30"/>
      <c r="E24" s="23" t="s">
        <v>33</v>
      </c>
      <c r="I24" s="25" t="s">
        <v>27</v>
      </c>
      <c r="J24" s="23" t="s">
        <v>1</v>
      </c>
      <c r="L24" s="30"/>
    </row>
    <row r="25" spans="2:12" s="1" customFormat="1" ht="6.95" customHeight="1">
      <c r="B25" s="30"/>
      <c r="L25" s="30"/>
    </row>
    <row r="26" spans="2:12" s="1" customFormat="1" ht="12" customHeight="1">
      <c r="B26" s="30"/>
      <c r="D26" s="25" t="s">
        <v>36</v>
      </c>
      <c r="L26" s="30"/>
    </row>
    <row r="27" spans="2:12" s="7" customFormat="1" ht="16.5" customHeight="1">
      <c r="B27" s="87"/>
      <c r="E27" s="215" t="s">
        <v>1</v>
      </c>
      <c r="F27" s="215"/>
      <c r="G27" s="215"/>
      <c r="H27" s="215"/>
      <c r="L27" s="87"/>
    </row>
    <row r="28" spans="2:12" s="1" customFormat="1" ht="6.95" customHeight="1">
      <c r="B28" s="30"/>
      <c r="L28" s="30"/>
    </row>
    <row r="29" spans="2:12" s="1" customFormat="1" ht="6.95" customHeight="1">
      <c r="B29" s="30"/>
      <c r="D29" s="51"/>
      <c r="E29" s="51"/>
      <c r="F29" s="51"/>
      <c r="G29" s="51"/>
      <c r="H29" s="51"/>
      <c r="I29" s="51"/>
      <c r="J29" s="51"/>
      <c r="K29" s="51"/>
      <c r="L29" s="30"/>
    </row>
    <row r="30" spans="2:12" s="1" customFormat="1" ht="25.35" customHeight="1">
      <c r="B30" s="30"/>
      <c r="D30" s="88" t="s">
        <v>37</v>
      </c>
      <c r="J30" s="64">
        <f>ROUND(J120, 2)</f>
        <v>0</v>
      </c>
      <c r="L30" s="30"/>
    </row>
    <row r="31" spans="2:12" s="1" customFormat="1" ht="6.95" customHeight="1">
      <c r="B31" s="30"/>
      <c r="D31" s="51"/>
      <c r="E31" s="51"/>
      <c r="F31" s="51"/>
      <c r="G31" s="51"/>
      <c r="H31" s="51"/>
      <c r="I31" s="51"/>
      <c r="J31" s="51"/>
      <c r="K31" s="51"/>
      <c r="L31" s="30"/>
    </row>
    <row r="32" spans="2:12" s="1" customFormat="1" ht="14.45" customHeight="1">
      <c r="B32" s="30"/>
      <c r="F32" s="33" t="s">
        <v>39</v>
      </c>
      <c r="I32" s="33" t="s">
        <v>38</v>
      </c>
      <c r="J32" s="33" t="s">
        <v>40</v>
      </c>
      <c r="L32" s="30"/>
    </row>
    <row r="33" spans="2:12" s="1" customFormat="1" ht="14.45" customHeight="1">
      <c r="B33" s="30"/>
      <c r="D33" s="53" t="s">
        <v>41</v>
      </c>
      <c r="E33" s="25" t="s">
        <v>42</v>
      </c>
      <c r="F33" s="89">
        <f>ROUND((SUM(BE120:BE130)),  2)</f>
        <v>0</v>
      </c>
      <c r="I33" s="90">
        <v>0.21</v>
      </c>
      <c r="J33" s="89">
        <f>ROUND(((SUM(BE120:BE130))*I33),  2)</f>
        <v>0</v>
      </c>
      <c r="L33" s="30"/>
    </row>
    <row r="34" spans="2:12" s="1" customFormat="1" ht="14.45" customHeight="1">
      <c r="B34" s="30"/>
      <c r="E34" s="25" t="s">
        <v>43</v>
      </c>
      <c r="F34" s="89">
        <f>ROUND((SUM(BF120:BF130)),  2)</f>
        <v>0</v>
      </c>
      <c r="I34" s="90">
        <v>0.12</v>
      </c>
      <c r="J34" s="89">
        <f>ROUND(((SUM(BF120:BF130))*I34),  2)</f>
        <v>0</v>
      </c>
      <c r="L34" s="30"/>
    </row>
    <row r="35" spans="2:12" s="1" customFormat="1" ht="14.45" hidden="1" customHeight="1">
      <c r="B35" s="30"/>
      <c r="E35" s="25" t="s">
        <v>44</v>
      </c>
      <c r="F35" s="89">
        <f>ROUND((SUM(BG120:BG130)),  2)</f>
        <v>0</v>
      </c>
      <c r="I35" s="90">
        <v>0.21</v>
      </c>
      <c r="J35" s="89">
        <f>0</f>
        <v>0</v>
      </c>
      <c r="L35" s="30"/>
    </row>
    <row r="36" spans="2:12" s="1" customFormat="1" ht="14.45" hidden="1" customHeight="1">
      <c r="B36" s="30"/>
      <c r="E36" s="25" t="s">
        <v>45</v>
      </c>
      <c r="F36" s="89">
        <f>ROUND((SUM(BH120:BH130)),  2)</f>
        <v>0</v>
      </c>
      <c r="I36" s="90">
        <v>0.12</v>
      </c>
      <c r="J36" s="89">
        <f>0</f>
        <v>0</v>
      </c>
      <c r="L36" s="30"/>
    </row>
    <row r="37" spans="2:12" s="1" customFormat="1" ht="14.45" hidden="1" customHeight="1">
      <c r="B37" s="30"/>
      <c r="E37" s="25" t="s">
        <v>46</v>
      </c>
      <c r="F37" s="89">
        <f>ROUND((SUM(BI120:BI130)),  2)</f>
        <v>0</v>
      </c>
      <c r="I37" s="90">
        <v>0</v>
      </c>
      <c r="J37" s="89">
        <f>0</f>
        <v>0</v>
      </c>
      <c r="L37" s="30"/>
    </row>
    <row r="38" spans="2:12" s="1" customFormat="1" ht="6.95" customHeight="1">
      <c r="B38" s="30"/>
      <c r="L38" s="30"/>
    </row>
    <row r="39" spans="2:12" s="1" customFormat="1" ht="25.35" customHeight="1">
      <c r="B39" s="30"/>
      <c r="C39" s="91"/>
      <c r="D39" s="92" t="s">
        <v>47</v>
      </c>
      <c r="E39" s="55"/>
      <c r="F39" s="55"/>
      <c r="G39" s="93" t="s">
        <v>48</v>
      </c>
      <c r="H39" s="94" t="s">
        <v>49</v>
      </c>
      <c r="I39" s="55"/>
      <c r="J39" s="95">
        <f>SUM(J30:J37)</f>
        <v>0</v>
      </c>
      <c r="K39" s="96"/>
      <c r="L39" s="30"/>
    </row>
    <row r="40" spans="2:12" s="1" customFormat="1" ht="14.45" customHeight="1">
      <c r="B40" s="30"/>
      <c r="L40" s="30"/>
    </row>
    <row r="41" spans="2:12" ht="14.45" customHeight="1">
      <c r="B41" s="18"/>
      <c r="L41" s="18"/>
    </row>
    <row r="42" spans="2:12" ht="14.45" customHeight="1">
      <c r="B42" s="18"/>
      <c r="L42" s="18"/>
    </row>
    <row r="43" spans="2:12" ht="14.45" customHeight="1">
      <c r="B43" s="18"/>
      <c r="L43" s="18"/>
    </row>
    <row r="44" spans="2:12" ht="14.45" customHeight="1">
      <c r="B44" s="18"/>
      <c r="L44" s="18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30"/>
      <c r="D50" s="39" t="s">
        <v>50</v>
      </c>
      <c r="E50" s="40"/>
      <c r="F50" s="40"/>
      <c r="G50" s="39" t="s">
        <v>51</v>
      </c>
      <c r="H50" s="40"/>
      <c r="I50" s="40"/>
      <c r="J50" s="40"/>
      <c r="K50" s="40"/>
      <c r="L50" s="30"/>
    </row>
    <row r="51" spans="2:12">
      <c r="B51" s="18"/>
      <c r="L51" s="18"/>
    </row>
    <row r="52" spans="2:12">
      <c r="B52" s="18"/>
      <c r="L52" s="18"/>
    </row>
    <row r="53" spans="2:12">
      <c r="B53" s="18"/>
      <c r="L53" s="18"/>
    </row>
    <row r="54" spans="2:12">
      <c r="B54" s="18"/>
      <c r="L54" s="18"/>
    </row>
    <row r="55" spans="2:12">
      <c r="B55" s="18"/>
      <c r="L55" s="18"/>
    </row>
    <row r="56" spans="2:12">
      <c r="B56" s="18"/>
      <c r="L56" s="18"/>
    </row>
    <row r="57" spans="2:12">
      <c r="B57" s="18"/>
      <c r="L57" s="18"/>
    </row>
    <row r="58" spans="2:12">
      <c r="B58" s="18"/>
      <c r="L58" s="18"/>
    </row>
    <row r="59" spans="2:12">
      <c r="B59" s="18"/>
      <c r="L59" s="18"/>
    </row>
    <row r="60" spans="2:12">
      <c r="B60" s="18"/>
      <c r="L60" s="18"/>
    </row>
    <row r="61" spans="2:12" s="1" customFormat="1" ht="12.75">
      <c r="B61" s="30"/>
      <c r="D61" s="41" t="s">
        <v>52</v>
      </c>
      <c r="E61" s="32"/>
      <c r="F61" s="97" t="s">
        <v>53</v>
      </c>
      <c r="G61" s="41" t="s">
        <v>52</v>
      </c>
      <c r="H61" s="32"/>
      <c r="I61" s="32"/>
      <c r="J61" s="98" t="s">
        <v>53</v>
      </c>
      <c r="K61" s="32"/>
      <c r="L61" s="30"/>
    </row>
    <row r="62" spans="2:12">
      <c r="B62" s="18"/>
      <c r="L62" s="18"/>
    </row>
    <row r="63" spans="2:12">
      <c r="B63" s="18"/>
      <c r="L63" s="18"/>
    </row>
    <row r="64" spans="2:12">
      <c r="B64" s="18"/>
      <c r="L64" s="18"/>
    </row>
    <row r="65" spans="2:12" s="1" customFormat="1" ht="12.75">
      <c r="B65" s="30"/>
      <c r="D65" s="39" t="s">
        <v>54</v>
      </c>
      <c r="E65" s="40"/>
      <c r="F65" s="40"/>
      <c r="G65" s="39" t="s">
        <v>55</v>
      </c>
      <c r="H65" s="40"/>
      <c r="I65" s="40"/>
      <c r="J65" s="40"/>
      <c r="K65" s="40"/>
      <c r="L65" s="30"/>
    </row>
    <row r="66" spans="2:12">
      <c r="B66" s="18"/>
      <c r="L66" s="18"/>
    </row>
    <row r="67" spans="2:12">
      <c r="B67" s="18"/>
      <c r="L67" s="18"/>
    </row>
    <row r="68" spans="2:12">
      <c r="B68" s="18"/>
      <c r="L68" s="18"/>
    </row>
    <row r="69" spans="2:12">
      <c r="B69" s="18"/>
      <c r="L69" s="18"/>
    </row>
    <row r="70" spans="2:12">
      <c r="B70" s="18"/>
      <c r="L70" s="18"/>
    </row>
    <row r="71" spans="2:12">
      <c r="B71" s="18"/>
      <c r="L71" s="18"/>
    </row>
    <row r="72" spans="2:12">
      <c r="B72" s="18"/>
      <c r="L72" s="18"/>
    </row>
    <row r="73" spans="2:12">
      <c r="B73" s="18"/>
      <c r="L73" s="18"/>
    </row>
    <row r="74" spans="2:12">
      <c r="B74" s="18"/>
      <c r="L74" s="18"/>
    </row>
    <row r="75" spans="2:12">
      <c r="B75" s="18"/>
      <c r="L75" s="18"/>
    </row>
    <row r="76" spans="2:12" s="1" customFormat="1" ht="12.75">
      <c r="B76" s="30"/>
      <c r="D76" s="41" t="s">
        <v>52</v>
      </c>
      <c r="E76" s="32"/>
      <c r="F76" s="97" t="s">
        <v>53</v>
      </c>
      <c r="G76" s="41" t="s">
        <v>52</v>
      </c>
      <c r="H76" s="32"/>
      <c r="I76" s="32"/>
      <c r="J76" s="98" t="s">
        <v>53</v>
      </c>
      <c r="K76" s="32"/>
      <c r="L76" s="30"/>
    </row>
    <row r="77" spans="2:12" s="1" customFormat="1" ht="14.4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0"/>
    </row>
    <row r="81" spans="2:47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0"/>
    </row>
    <row r="82" spans="2:47" s="1" customFormat="1" ht="24.95" customHeight="1">
      <c r="B82" s="30"/>
      <c r="C82" s="19" t="s">
        <v>94</v>
      </c>
      <c r="L82" s="30"/>
    </row>
    <row r="83" spans="2:47" s="1" customFormat="1" ht="6.95" customHeight="1">
      <c r="B83" s="30"/>
      <c r="L83" s="30"/>
    </row>
    <row r="84" spans="2:47" s="1" customFormat="1" ht="12" customHeight="1">
      <c r="B84" s="30"/>
      <c r="C84" s="25" t="s">
        <v>16</v>
      </c>
      <c r="L84" s="30"/>
    </row>
    <row r="85" spans="2:47" s="1" customFormat="1" ht="16.5" customHeight="1">
      <c r="B85" s="30"/>
      <c r="E85" s="220" t="str">
        <f>E7</f>
        <v>Obnova povrchu a zatrubnění v ul. Školní, Loučky</v>
      </c>
      <c r="F85" s="221"/>
      <c r="G85" s="221"/>
      <c r="H85" s="221"/>
      <c r="L85" s="30"/>
    </row>
    <row r="86" spans="2:47" s="1" customFormat="1" ht="12" customHeight="1">
      <c r="B86" s="30"/>
      <c r="C86" s="25" t="s">
        <v>92</v>
      </c>
      <c r="L86" s="30"/>
    </row>
    <row r="87" spans="2:47" s="1" customFormat="1" ht="16.5" customHeight="1">
      <c r="B87" s="30"/>
      <c r="E87" s="192" t="str">
        <f>E9</f>
        <v>VRN - Vedlejší rozpočtové náklady</v>
      </c>
      <c r="F87" s="219"/>
      <c r="G87" s="219"/>
      <c r="H87" s="219"/>
      <c r="L87" s="30"/>
    </row>
    <row r="88" spans="2:47" s="1" customFormat="1" ht="6.95" customHeight="1">
      <c r="B88" s="30"/>
      <c r="L88" s="30"/>
    </row>
    <row r="89" spans="2:47" s="1" customFormat="1" ht="12" customHeight="1">
      <c r="B89" s="30"/>
      <c r="C89" s="25" t="s">
        <v>19</v>
      </c>
      <c r="F89" s="23" t="str">
        <f>F12</f>
        <v>Loučky, Nové Sedlo</v>
      </c>
      <c r="I89" s="25" t="s">
        <v>21</v>
      </c>
      <c r="J89" s="50" t="str">
        <f>IF(J12="","",J12)</f>
        <v>15. 4. 2024</v>
      </c>
      <c r="L89" s="30"/>
    </row>
    <row r="90" spans="2:47" s="1" customFormat="1" ht="6.95" customHeight="1">
      <c r="B90" s="30"/>
      <c r="L90" s="30"/>
    </row>
    <row r="91" spans="2:47" s="1" customFormat="1" ht="15.2" customHeight="1">
      <c r="B91" s="30"/>
      <c r="C91" s="25" t="s">
        <v>23</v>
      </c>
      <c r="F91" s="23" t="str">
        <f>E15</f>
        <v>Město Nové Sedlo</v>
      </c>
      <c r="I91" s="25" t="s">
        <v>31</v>
      </c>
      <c r="J91" s="28" t="str">
        <f>E21</f>
        <v>Bc. Jakub Cingroš</v>
      </c>
      <c r="L91" s="30"/>
    </row>
    <row r="92" spans="2:47" s="1" customFormat="1" ht="15.2" customHeight="1">
      <c r="B92" s="30"/>
      <c r="C92" s="25" t="s">
        <v>29</v>
      </c>
      <c r="F92" s="23" t="str">
        <f>IF(E18="","",E18)</f>
        <v>Vyplň údaj</v>
      </c>
      <c r="I92" s="25" t="s">
        <v>35</v>
      </c>
      <c r="J92" s="28" t="str">
        <f>E24</f>
        <v>Bc. Jakub Cingroš</v>
      </c>
      <c r="L92" s="30"/>
    </row>
    <row r="93" spans="2:47" s="1" customFormat="1" ht="10.35" customHeight="1">
      <c r="B93" s="30"/>
      <c r="L93" s="30"/>
    </row>
    <row r="94" spans="2:47" s="1" customFormat="1" ht="29.25" customHeight="1">
      <c r="B94" s="30"/>
      <c r="C94" s="99" t="s">
        <v>95</v>
      </c>
      <c r="D94" s="91"/>
      <c r="E94" s="91"/>
      <c r="F94" s="91"/>
      <c r="G94" s="91"/>
      <c r="H94" s="91"/>
      <c r="I94" s="91"/>
      <c r="J94" s="100" t="s">
        <v>96</v>
      </c>
      <c r="K94" s="91"/>
      <c r="L94" s="30"/>
    </row>
    <row r="95" spans="2:47" s="1" customFormat="1" ht="10.35" customHeight="1">
      <c r="B95" s="30"/>
      <c r="L95" s="30"/>
    </row>
    <row r="96" spans="2:47" s="1" customFormat="1" ht="22.9" customHeight="1">
      <c r="B96" s="30"/>
      <c r="C96" s="101" t="s">
        <v>97</v>
      </c>
      <c r="J96" s="64">
        <f>J120</f>
        <v>0</v>
      </c>
      <c r="L96" s="30"/>
      <c r="AU96" s="15" t="s">
        <v>98</v>
      </c>
    </row>
    <row r="97" spans="2:12" s="8" customFormat="1" ht="24.95" customHeight="1">
      <c r="B97" s="102"/>
      <c r="D97" s="103" t="s">
        <v>501</v>
      </c>
      <c r="E97" s="104"/>
      <c r="F97" s="104"/>
      <c r="G97" s="104"/>
      <c r="H97" s="104"/>
      <c r="I97" s="104"/>
      <c r="J97" s="105">
        <f>J121</f>
        <v>0</v>
      </c>
      <c r="L97" s="102"/>
    </row>
    <row r="98" spans="2:12" s="9" customFormat="1" ht="19.899999999999999" customHeight="1">
      <c r="B98" s="106"/>
      <c r="D98" s="107" t="s">
        <v>502</v>
      </c>
      <c r="E98" s="108"/>
      <c r="F98" s="108"/>
      <c r="G98" s="108"/>
      <c r="H98" s="108"/>
      <c r="I98" s="108"/>
      <c r="J98" s="109">
        <f>J122</f>
        <v>0</v>
      </c>
      <c r="L98" s="106"/>
    </row>
    <row r="99" spans="2:12" s="9" customFormat="1" ht="19.899999999999999" customHeight="1">
      <c r="B99" s="106"/>
      <c r="D99" s="107" t="s">
        <v>503</v>
      </c>
      <c r="E99" s="108"/>
      <c r="F99" s="108"/>
      <c r="G99" s="108"/>
      <c r="H99" s="108"/>
      <c r="I99" s="108"/>
      <c r="J99" s="109">
        <f>J125</f>
        <v>0</v>
      </c>
      <c r="L99" s="106"/>
    </row>
    <row r="100" spans="2:12" s="9" customFormat="1" ht="19.899999999999999" customHeight="1">
      <c r="B100" s="106"/>
      <c r="D100" s="107" t="s">
        <v>504</v>
      </c>
      <c r="E100" s="108"/>
      <c r="F100" s="108"/>
      <c r="G100" s="108"/>
      <c r="H100" s="108"/>
      <c r="I100" s="108"/>
      <c r="J100" s="109">
        <f>J128</f>
        <v>0</v>
      </c>
      <c r="L100" s="106"/>
    </row>
    <row r="101" spans="2:12" s="1" customFormat="1" ht="21.75" customHeight="1">
      <c r="B101" s="30"/>
      <c r="L101" s="30"/>
    </row>
    <row r="102" spans="2:12" s="1" customFormat="1" ht="6.95" customHeight="1">
      <c r="B102" s="42"/>
      <c r="C102" s="43"/>
      <c r="D102" s="43"/>
      <c r="E102" s="43"/>
      <c r="F102" s="43"/>
      <c r="G102" s="43"/>
      <c r="H102" s="43"/>
      <c r="I102" s="43"/>
      <c r="J102" s="43"/>
      <c r="K102" s="43"/>
      <c r="L102" s="30"/>
    </row>
    <row r="106" spans="2:12" s="1" customFormat="1" ht="6.95" customHeight="1">
      <c r="B106" s="44"/>
      <c r="C106" s="45"/>
      <c r="D106" s="45"/>
      <c r="E106" s="45"/>
      <c r="F106" s="45"/>
      <c r="G106" s="45"/>
      <c r="H106" s="45"/>
      <c r="I106" s="45"/>
      <c r="J106" s="45"/>
      <c r="K106" s="45"/>
      <c r="L106" s="30"/>
    </row>
    <row r="107" spans="2:12" s="1" customFormat="1" ht="24.95" customHeight="1">
      <c r="B107" s="30"/>
      <c r="C107" s="19" t="s">
        <v>113</v>
      </c>
      <c r="L107" s="30"/>
    </row>
    <row r="108" spans="2:12" s="1" customFormat="1" ht="6.95" customHeight="1">
      <c r="B108" s="30"/>
      <c r="L108" s="30"/>
    </row>
    <row r="109" spans="2:12" s="1" customFormat="1" ht="12" customHeight="1">
      <c r="B109" s="30"/>
      <c r="C109" s="25" t="s">
        <v>16</v>
      </c>
      <c r="L109" s="30"/>
    </row>
    <row r="110" spans="2:12" s="1" customFormat="1" ht="16.5" customHeight="1">
      <c r="B110" s="30"/>
      <c r="E110" s="220" t="str">
        <f>E7</f>
        <v>Obnova povrchu a zatrubnění v ul. Školní, Loučky</v>
      </c>
      <c r="F110" s="221"/>
      <c r="G110" s="221"/>
      <c r="H110" s="221"/>
      <c r="L110" s="30"/>
    </row>
    <row r="111" spans="2:12" s="1" customFormat="1" ht="12" customHeight="1">
      <c r="B111" s="30"/>
      <c r="C111" s="25" t="s">
        <v>92</v>
      </c>
      <c r="L111" s="30"/>
    </row>
    <row r="112" spans="2:12" s="1" customFormat="1" ht="16.5" customHeight="1">
      <c r="B112" s="30"/>
      <c r="E112" s="192" t="str">
        <f>E9</f>
        <v>VRN - Vedlejší rozpočtové náklady</v>
      </c>
      <c r="F112" s="219"/>
      <c r="G112" s="219"/>
      <c r="H112" s="219"/>
      <c r="L112" s="30"/>
    </row>
    <row r="113" spans="2:65" s="1" customFormat="1" ht="6.95" customHeight="1">
      <c r="B113" s="30"/>
      <c r="L113" s="30"/>
    </row>
    <row r="114" spans="2:65" s="1" customFormat="1" ht="12" customHeight="1">
      <c r="B114" s="30"/>
      <c r="C114" s="25" t="s">
        <v>19</v>
      </c>
      <c r="F114" s="23" t="str">
        <f>F12</f>
        <v>Loučky, Nové Sedlo</v>
      </c>
      <c r="I114" s="25" t="s">
        <v>21</v>
      </c>
      <c r="J114" s="50" t="str">
        <f>IF(J12="","",J12)</f>
        <v>15. 4. 2024</v>
      </c>
      <c r="L114" s="30"/>
    </row>
    <row r="115" spans="2:65" s="1" customFormat="1" ht="6.95" customHeight="1">
      <c r="B115" s="30"/>
      <c r="L115" s="30"/>
    </row>
    <row r="116" spans="2:65" s="1" customFormat="1" ht="15.2" customHeight="1">
      <c r="B116" s="30"/>
      <c r="C116" s="25" t="s">
        <v>23</v>
      </c>
      <c r="F116" s="23" t="str">
        <f>E15</f>
        <v>Město Nové Sedlo</v>
      </c>
      <c r="I116" s="25" t="s">
        <v>31</v>
      </c>
      <c r="J116" s="28" t="str">
        <f>E21</f>
        <v>Bc. Jakub Cingroš</v>
      </c>
      <c r="L116" s="30"/>
    </row>
    <row r="117" spans="2:65" s="1" customFormat="1" ht="15.2" customHeight="1">
      <c r="B117" s="30"/>
      <c r="C117" s="25" t="s">
        <v>29</v>
      </c>
      <c r="F117" s="23" t="str">
        <f>IF(E18="","",E18)</f>
        <v>Vyplň údaj</v>
      </c>
      <c r="I117" s="25" t="s">
        <v>35</v>
      </c>
      <c r="J117" s="28" t="str">
        <f>E24</f>
        <v>Bc. Jakub Cingroš</v>
      </c>
      <c r="L117" s="30"/>
    </row>
    <row r="118" spans="2:65" s="1" customFormat="1" ht="10.35" customHeight="1">
      <c r="B118" s="30"/>
      <c r="L118" s="30"/>
    </row>
    <row r="119" spans="2:65" s="10" customFormat="1" ht="29.25" customHeight="1">
      <c r="B119" s="110"/>
      <c r="C119" s="111" t="s">
        <v>114</v>
      </c>
      <c r="D119" s="112" t="s">
        <v>62</v>
      </c>
      <c r="E119" s="112" t="s">
        <v>58</v>
      </c>
      <c r="F119" s="112" t="s">
        <v>59</v>
      </c>
      <c r="G119" s="112" t="s">
        <v>115</v>
      </c>
      <c r="H119" s="112" t="s">
        <v>116</v>
      </c>
      <c r="I119" s="112" t="s">
        <v>117</v>
      </c>
      <c r="J119" s="112" t="s">
        <v>96</v>
      </c>
      <c r="K119" s="113" t="s">
        <v>118</v>
      </c>
      <c r="L119" s="110"/>
      <c r="M119" s="57" t="s">
        <v>1</v>
      </c>
      <c r="N119" s="58" t="s">
        <v>41</v>
      </c>
      <c r="O119" s="58" t="s">
        <v>119</v>
      </c>
      <c r="P119" s="58" t="s">
        <v>120</v>
      </c>
      <c r="Q119" s="58" t="s">
        <v>121</v>
      </c>
      <c r="R119" s="58" t="s">
        <v>122</v>
      </c>
      <c r="S119" s="58" t="s">
        <v>123</v>
      </c>
      <c r="T119" s="59" t="s">
        <v>124</v>
      </c>
    </row>
    <row r="120" spans="2:65" s="1" customFormat="1" ht="22.9" customHeight="1">
      <c r="B120" s="30"/>
      <c r="C120" s="62" t="s">
        <v>125</v>
      </c>
      <c r="J120" s="114">
        <f>BK120</f>
        <v>0</v>
      </c>
      <c r="L120" s="30"/>
      <c r="M120" s="60"/>
      <c r="N120" s="51"/>
      <c r="O120" s="51"/>
      <c r="P120" s="115">
        <f>P121</f>
        <v>0</v>
      </c>
      <c r="Q120" s="51"/>
      <c r="R120" s="115">
        <f>R121</f>
        <v>0</v>
      </c>
      <c r="S120" s="51"/>
      <c r="T120" s="116">
        <f>T121</f>
        <v>0</v>
      </c>
      <c r="AT120" s="15" t="s">
        <v>76</v>
      </c>
      <c r="AU120" s="15" t="s">
        <v>98</v>
      </c>
      <c r="BK120" s="117">
        <f>BK121</f>
        <v>0</v>
      </c>
    </row>
    <row r="121" spans="2:65" s="11" customFormat="1" ht="25.9" customHeight="1">
      <c r="B121" s="118"/>
      <c r="D121" s="119" t="s">
        <v>76</v>
      </c>
      <c r="E121" s="120" t="s">
        <v>88</v>
      </c>
      <c r="F121" s="120" t="s">
        <v>89</v>
      </c>
      <c r="I121" s="121"/>
      <c r="J121" s="122">
        <f>BK121</f>
        <v>0</v>
      </c>
      <c r="L121" s="118"/>
      <c r="M121" s="123"/>
      <c r="P121" s="124">
        <f>P122+P125+P128</f>
        <v>0</v>
      </c>
      <c r="R121" s="124">
        <f>R122+R125+R128</f>
        <v>0</v>
      </c>
      <c r="T121" s="125">
        <f>T122+T125+T128</f>
        <v>0</v>
      </c>
      <c r="AR121" s="119" t="s">
        <v>149</v>
      </c>
      <c r="AT121" s="126" t="s">
        <v>76</v>
      </c>
      <c r="AU121" s="126" t="s">
        <v>77</v>
      </c>
      <c r="AY121" s="119" t="s">
        <v>128</v>
      </c>
      <c r="BK121" s="127">
        <f>BK122+BK125+BK128</f>
        <v>0</v>
      </c>
    </row>
    <row r="122" spans="2:65" s="11" customFormat="1" ht="22.9" customHeight="1">
      <c r="B122" s="118"/>
      <c r="D122" s="119" t="s">
        <v>76</v>
      </c>
      <c r="E122" s="128" t="s">
        <v>505</v>
      </c>
      <c r="F122" s="128" t="s">
        <v>506</v>
      </c>
      <c r="I122" s="121"/>
      <c r="J122" s="129">
        <f>BK122</f>
        <v>0</v>
      </c>
      <c r="L122" s="118"/>
      <c r="M122" s="123"/>
      <c r="P122" s="124">
        <f>SUM(P123:P124)</f>
        <v>0</v>
      </c>
      <c r="R122" s="124">
        <f>SUM(R123:R124)</f>
        <v>0</v>
      </c>
      <c r="T122" s="125">
        <f>SUM(T123:T124)</f>
        <v>0</v>
      </c>
      <c r="AR122" s="119" t="s">
        <v>149</v>
      </c>
      <c r="AT122" s="126" t="s">
        <v>76</v>
      </c>
      <c r="AU122" s="126" t="s">
        <v>85</v>
      </c>
      <c r="AY122" s="119" t="s">
        <v>128</v>
      </c>
      <c r="BK122" s="127">
        <f>SUM(BK123:BK124)</f>
        <v>0</v>
      </c>
    </row>
    <row r="123" spans="2:65" s="1" customFormat="1" ht="16.5" customHeight="1">
      <c r="B123" s="30"/>
      <c r="C123" s="130" t="s">
        <v>85</v>
      </c>
      <c r="D123" s="130" t="s">
        <v>130</v>
      </c>
      <c r="E123" s="131" t="s">
        <v>507</v>
      </c>
      <c r="F123" s="132" t="s">
        <v>506</v>
      </c>
      <c r="G123" s="133" t="s">
        <v>508</v>
      </c>
      <c r="H123" s="134">
        <v>1</v>
      </c>
      <c r="I123" s="135"/>
      <c r="J123" s="136">
        <f>ROUND(I123*H123,2)</f>
        <v>0</v>
      </c>
      <c r="K123" s="132" t="s">
        <v>134</v>
      </c>
      <c r="L123" s="30"/>
      <c r="M123" s="137" t="s">
        <v>1</v>
      </c>
      <c r="N123" s="138" t="s">
        <v>42</v>
      </c>
      <c r="P123" s="139">
        <f>O123*H123</f>
        <v>0</v>
      </c>
      <c r="Q123" s="139">
        <v>0</v>
      </c>
      <c r="R123" s="139">
        <f>Q123*H123</f>
        <v>0</v>
      </c>
      <c r="S123" s="139">
        <v>0</v>
      </c>
      <c r="T123" s="140">
        <f>S123*H123</f>
        <v>0</v>
      </c>
      <c r="AR123" s="141" t="s">
        <v>509</v>
      </c>
      <c r="AT123" s="141" t="s">
        <v>130</v>
      </c>
      <c r="AU123" s="141" t="s">
        <v>87</v>
      </c>
      <c r="AY123" s="15" t="s">
        <v>128</v>
      </c>
      <c r="BE123" s="142">
        <f>IF(N123="základní",J123,0)</f>
        <v>0</v>
      </c>
      <c r="BF123" s="142">
        <f>IF(N123="snížená",J123,0)</f>
        <v>0</v>
      </c>
      <c r="BG123" s="142">
        <f>IF(N123="zákl. přenesená",J123,0)</f>
        <v>0</v>
      </c>
      <c r="BH123" s="142">
        <f>IF(N123="sníž. přenesená",J123,0)</f>
        <v>0</v>
      </c>
      <c r="BI123" s="142">
        <f>IF(N123="nulová",J123,0)</f>
        <v>0</v>
      </c>
      <c r="BJ123" s="15" t="s">
        <v>85</v>
      </c>
      <c r="BK123" s="142">
        <f>ROUND(I123*H123,2)</f>
        <v>0</v>
      </c>
      <c r="BL123" s="15" t="s">
        <v>509</v>
      </c>
      <c r="BM123" s="141" t="s">
        <v>510</v>
      </c>
    </row>
    <row r="124" spans="2:65" s="1" customFormat="1" ht="29.25">
      <c r="B124" s="30"/>
      <c r="D124" s="143" t="s">
        <v>140</v>
      </c>
      <c r="F124" s="144" t="s">
        <v>511</v>
      </c>
      <c r="I124" s="145"/>
      <c r="L124" s="30"/>
      <c r="M124" s="146"/>
      <c r="T124" s="54"/>
      <c r="AT124" s="15" t="s">
        <v>140</v>
      </c>
      <c r="AU124" s="15" t="s">
        <v>87</v>
      </c>
    </row>
    <row r="125" spans="2:65" s="11" customFormat="1" ht="22.9" customHeight="1">
      <c r="B125" s="118"/>
      <c r="D125" s="119" t="s">
        <v>76</v>
      </c>
      <c r="E125" s="128" t="s">
        <v>512</v>
      </c>
      <c r="F125" s="128" t="s">
        <v>513</v>
      </c>
      <c r="I125" s="121"/>
      <c r="J125" s="129">
        <f>BK125</f>
        <v>0</v>
      </c>
      <c r="L125" s="118"/>
      <c r="M125" s="123"/>
      <c r="P125" s="124">
        <f>SUM(P126:P127)</f>
        <v>0</v>
      </c>
      <c r="R125" s="124">
        <f>SUM(R126:R127)</f>
        <v>0</v>
      </c>
      <c r="T125" s="125">
        <f>SUM(T126:T127)</f>
        <v>0</v>
      </c>
      <c r="AR125" s="119" t="s">
        <v>149</v>
      </c>
      <c r="AT125" s="126" t="s">
        <v>76</v>
      </c>
      <c r="AU125" s="126" t="s">
        <v>85</v>
      </c>
      <c r="AY125" s="119" t="s">
        <v>128</v>
      </c>
      <c r="BK125" s="127">
        <f>SUM(BK126:BK127)</f>
        <v>0</v>
      </c>
    </row>
    <row r="126" spans="2:65" s="1" customFormat="1" ht="16.5" customHeight="1">
      <c r="B126" s="30"/>
      <c r="C126" s="130" t="s">
        <v>87</v>
      </c>
      <c r="D126" s="130" t="s">
        <v>130</v>
      </c>
      <c r="E126" s="131" t="s">
        <v>514</v>
      </c>
      <c r="F126" s="132" t="s">
        <v>513</v>
      </c>
      <c r="G126" s="133" t="s">
        <v>508</v>
      </c>
      <c r="H126" s="134">
        <v>1</v>
      </c>
      <c r="I126" s="135"/>
      <c r="J126" s="136">
        <f>ROUND(I126*H126,2)</f>
        <v>0</v>
      </c>
      <c r="K126" s="132" t="s">
        <v>134</v>
      </c>
      <c r="L126" s="30"/>
      <c r="M126" s="137" t="s">
        <v>1</v>
      </c>
      <c r="N126" s="138" t="s">
        <v>42</v>
      </c>
      <c r="P126" s="139">
        <f>O126*H126</f>
        <v>0</v>
      </c>
      <c r="Q126" s="139">
        <v>0</v>
      </c>
      <c r="R126" s="139">
        <f>Q126*H126</f>
        <v>0</v>
      </c>
      <c r="S126" s="139">
        <v>0</v>
      </c>
      <c r="T126" s="140">
        <f>S126*H126</f>
        <v>0</v>
      </c>
      <c r="AR126" s="141" t="s">
        <v>509</v>
      </c>
      <c r="AT126" s="141" t="s">
        <v>130</v>
      </c>
      <c r="AU126" s="141" t="s">
        <v>87</v>
      </c>
      <c r="AY126" s="15" t="s">
        <v>128</v>
      </c>
      <c r="BE126" s="142">
        <f>IF(N126="základní",J126,0)</f>
        <v>0</v>
      </c>
      <c r="BF126" s="142">
        <f>IF(N126="snížená",J126,0)</f>
        <v>0</v>
      </c>
      <c r="BG126" s="142">
        <f>IF(N126="zákl. přenesená",J126,0)</f>
        <v>0</v>
      </c>
      <c r="BH126" s="142">
        <f>IF(N126="sníž. přenesená",J126,0)</f>
        <v>0</v>
      </c>
      <c r="BI126" s="142">
        <f>IF(N126="nulová",J126,0)</f>
        <v>0</v>
      </c>
      <c r="BJ126" s="15" t="s">
        <v>85</v>
      </c>
      <c r="BK126" s="142">
        <f>ROUND(I126*H126,2)</f>
        <v>0</v>
      </c>
      <c r="BL126" s="15" t="s">
        <v>509</v>
      </c>
      <c r="BM126" s="141" t="s">
        <v>515</v>
      </c>
    </row>
    <row r="127" spans="2:65" s="1" customFormat="1" ht="19.5">
      <c r="B127" s="30"/>
      <c r="D127" s="143" t="s">
        <v>140</v>
      </c>
      <c r="F127" s="144" t="s">
        <v>516</v>
      </c>
      <c r="I127" s="145"/>
      <c r="L127" s="30"/>
      <c r="M127" s="146"/>
      <c r="T127" s="54"/>
      <c r="AT127" s="15" t="s">
        <v>140</v>
      </c>
      <c r="AU127" s="15" t="s">
        <v>87</v>
      </c>
    </row>
    <row r="128" spans="2:65" s="11" customFormat="1" ht="22.9" customHeight="1">
      <c r="B128" s="118"/>
      <c r="D128" s="119" t="s">
        <v>76</v>
      </c>
      <c r="E128" s="128" t="s">
        <v>517</v>
      </c>
      <c r="F128" s="128" t="s">
        <v>518</v>
      </c>
      <c r="I128" s="121"/>
      <c r="J128" s="129">
        <f>BK128</f>
        <v>0</v>
      </c>
      <c r="L128" s="118"/>
      <c r="M128" s="123"/>
      <c r="P128" s="124">
        <f>SUM(P129:P130)</f>
        <v>0</v>
      </c>
      <c r="R128" s="124">
        <f>SUM(R129:R130)</f>
        <v>0</v>
      </c>
      <c r="T128" s="125">
        <f>SUM(T129:T130)</f>
        <v>0</v>
      </c>
      <c r="AR128" s="119" t="s">
        <v>149</v>
      </c>
      <c r="AT128" s="126" t="s">
        <v>76</v>
      </c>
      <c r="AU128" s="126" t="s">
        <v>85</v>
      </c>
      <c r="AY128" s="119" t="s">
        <v>128</v>
      </c>
      <c r="BK128" s="127">
        <f>SUM(BK129:BK130)</f>
        <v>0</v>
      </c>
    </row>
    <row r="129" spans="2:65" s="1" customFormat="1" ht="16.5" customHeight="1">
      <c r="B129" s="30"/>
      <c r="C129" s="130" t="s">
        <v>142</v>
      </c>
      <c r="D129" s="130" t="s">
        <v>130</v>
      </c>
      <c r="E129" s="131" t="s">
        <v>519</v>
      </c>
      <c r="F129" s="132" t="s">
        <v>518</v>
      </c>
      <c r="G129" s="133" t="s">
        <v>508</v>
      </c>
      <c r="H129" s="134">
        <v>1</v>
      </c>
      <c r="I129" s="135"/>
      <c r="J129" s="136">
        <f>ROUND(I129*H129,2)</f>
        <v>0</v>
      </c>
      <c r="K129" s="132" t="s">
        <v>134</v>
      </c>
      <c r="L129" s="30"/>
      <c r="M129" s="137" t="s">
        <v>1</v>
      </c>
      <c r="N129" s="138" t="s">
        <v>42</v>
      </c>
      <c r="P129" s="139">
        <f>O129*H129</f>
        <v>0</v>
      </c>
      <c r="Q129" s="139">
        <v>0</v>
      </c>
      <c r="R129" s="139">
        <f>Q129*H129</f>
        <v>0</v>
      </c>
      <c r="S129" s="139">
        <v>0</v>
      </c>
      <c r="T129" s="140">
        <f>S129*H129</f>
        <v>0</v>
      </c>
      <c r="AR129" s="141" t="s">
        <v>509</v>
      </c>
      <c r="AT129" s="141" t="s">
        <v>130</v>
      </c>
      <c r="AU129" s="141" t="s">
        <v>87</v>
      </c>
      <c r="AY129" s="15" t="s">
        <v>128</v>
      </c>
      <c r="BE129" s="142">
        <f>IF(N129="základní",J129,0)</f>
        <v>0</v>
      </c>
      <c r="BF129" s="142">
        <f>IF(N129="snížená",J129,0)</f>
        <v>0</v>
      </c>
      <c r="BG129" s="142">
        <f>IF(N129="zákl. přenesená",J129,0)</f>
        <v>0</v>
      </c>
      <c r="BH129" s="142">
        <f>IF(N129="sníž. přenesená",J129,0)</f>
        <v>0</v>
      </c>
      <c r="BI129" s="142">
        <f>IF(N129="nulová",J129,0)</f>
        <v>0</v>
      </c>
      <c r="BJ129" s="15" t="s">
        <v>85</v>
      </c>
      <c r="BK129" s="142">
        <f>ROUND(I129*H129,2)</f>
        <v>0</v>
      </c>
      <c r="BL129" s="15" t="s">
        <v>509</v>
      </c>
      <c r="BM129" s="141" t="s">
        <v>520</v>
      </c>
    </row>
    <row r="130" spans="2:65" s="1" customFormat="1" ht="19.5">
      <c r="B130" s="30"/>
      <c r="D130" s="143" t="s">
        <v>140</v>
      </c>
      <c r="F130" s="144" t="s">
        <v>521</v>
      </c>
      <c r="I130" s="145"/>
      <c r="L130" s="30"/>
      <c r="M130" s="176"/>
      <c r="N130" s="173"/>
      <c r="O130" s="173"/>
      <c r="P130" s="173"/>
      <c r="Q130" s="173"/>
      <c r="R130" s="173"/>
      <c r="S130" s="173"/>
      <c r="T130" s="177"/>
      <c r="AT130" s="15" t="s">
        <v>140</v>
      </c>
      <c r="AU130" s="15" t="s">
        <v>87</v>
      </c>
    </row>
    <row r="131" spans="2:65" s="1" customFormat="1" ht="6.95" customHeight="1">
      <c r="B131" s="42"/>
      <c r="C131" s="43"/>
      <c r="D131" s="43"/>
      <c r="E131" s="43"/>
      <c r="F131" s="43"/>
      <c r="G131" s="43"/>
      <c r="H131" s="43"/>
      <c r="I131" s="43"/>
      <c r="J131" s="43"/>
      <c r="K131" s="43"/>
      <c r="L131" s="30"/>
    </row>
  </sheetData>
  <sheetProtection algorithmName="SHA-512" hashValue="OeI9gMxoner6CB4uMgsbeG6LyygRERDUgNJ1DUpMd1vuVMctBrp19Lv0wm8Bk5fo8lUsBJ8Imjd10IfqbeuUOA==" saltValue="V4J122mUL8drI5lan7amCVRvPvbZicUDkn+z5yPNAYppiJ1dHLH/LXr476aqwnrsjPP30z1XXqyn7qJM2yzrIw==" spinCount="100000" sheet="1" objects="1" scenarios="1" formatColumns="0" formatRows="0" autoFilter="0"/>
  <autoFilter ref="C119:K130" xr:uid="{00000000-0009-0000-0000-000002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76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6</vt:i4>
      </vt:variant>
    </vt:vector>
  </HeadingPairs>
  <TitlesOfParts>
    <vt:vector size="10" baseType="lpstr">
      <vt:lpstr>Titulní list (2)</vt:lpstr>
      <vt:lpstr>Rekapitulace stavby</vt:lpstr>
      <vt:lpstr>SO 101 - Komunikace a zpe...</vt:lpstr>
      <vt:lpstr>VRN - Vedlejší rozpočtové...</vt:lpstr>
      <vt:lpstr>'Rekapitulace stavby'!Názvy_tisku</vt:lpstr>
      <vt:lpstr>'SO 101 - Komunikace a zpe...'!Názvy_tisku</vt:lpstr>
      <vt:lpstr>'VRN - Vedlejší rozpočtové...'!Názvy_tisku</vt:lpstr>
      <vt:lpstr>'Rekapitulace stavby'!Oblast_tisku</vt:lpstr>
      <vt:lpstr>'SO 101 - Komunikace a zpe...'!Oblast_tisku</vt:lpstr>
      <vt:lpstr>'VRN - Vedlejší rozpočtové...'!Oblast_tisku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Cingroš</dc:creator>
  <cp:lastModifiedBy>Jakub Cingroš</cp:lastModifiedBy>
  <cp:lastPrinted>2024-10-14T08:58:48Z</cp:lastPrinted>
  <dcterms:created xsi:type="dcterms:W3CDTF">2024-04-16T10:43:56Z</dcterms:created>
  <dcterms:modified xsi:type="dcterms:W3CDTF">2024-10-14T08:58:52Z</dcterms:modified>
</cp:coreProperties>
</file>