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740" windowHeight="78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7" i="1" l="1"/>
  <c r="I5" i="1"/>
  <c r="I6" i="1"/>
  <c r="I13" i="1"/>
  <c r="I20" i="1"/>
  <c r="I26" i="1"/>
  <c r="I34" i="1"/>
  <c r="I35" i="1"/>
  <c r="D92" i="1"/>
  <c r="D87" i="1"/>
  <c r="F56" i="1" s="1"/>
  <c r="G55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E35" i="1"/>
  <c r="E34" i="1"/>
  <c r="F33" i="1"/>
  <c r="F32" i="1"/>
  <c r="F31" i="1"/>
  <c r="F30" i="1"/>
  <c r="F29" i="1"/>
  <c r="F28" i="1"/>
  <c r="F27" i="1"/>
  <c r="E26" i="1"/>
  <c r="F25" i="1"/>
  <c r="F24" i="1"/>
  <c r="F23" i="1"/>
  <c r="F22" i="1"/>
  <c r="F21" i="1"/>
  <c r="E20" i="1"/>
  <c r="E13" i="1"/>
  <c r="F13" i="1" s="1"/>
  <c r="F12" i="1"/>
  <c r="G12" i="1" s="1"/>
  <c r="F11" i="1"/>
  <c r="G11" i="1" s="1"/>
  <c r="F10" i="1"/>
  <c r="G10" i="1" s="1"/>
  <c r="F9" i="1"/>
  <c r="G9" i="1" s="1"/>
  <c r="F8" i="1"/>
  <c r="G8" i="1" s="1"/>
  <c r="E7" i="1"/>
  <c r="E6" i="1"/>
  <c r="E5" i="1"/>
  <c r="G56" i="1" l="1"/>
  <c r="F53" i="1"/>
  <c r="G53" i="1" s="1"/>
  <c r="H53" i="1" s="1"/>
  <c r="F5" i="1"/>
  <c r="F6" i="1"/>
  <c r="F7" i="1"/>
  <c r="F26" i="1"/>
  <c r="G26" i="1" s="1"/>
  <c r="H26" i="1" s="1"/>
  <c r="F20" i="1"/>
  <c r="G20" i="1" s="1"/>
  <c r="H20" i="1" s="1"/>
  <c r="E50" i="1"/>
  <c r="F34" i="1"/>
  <c r="G34" i="1" s="1"/>
  <c r="H34" i="1" s="1"/>
  <c r="F35" i="1"/>
  <c r="I46" i="1"/>
  <c r="I40" i="1"/>
  <c r="I32" i="1"/>
  <c r="I28" i="1"/>
  <c r="I22" i="1"/>
  <c r="I8" i="1"/>
  <c r="I47" i="1"/>
  <c r="I43" i="1"/>
  <c r="I39" i="1"/>
  <c r="I33" i="1"/>
  <c r="I29" i="1"/>
  <c r="I25" i="1"/>
  <c r="I21" i="1"/>
  <c r="I9" i="1"/>
  <c r="G13" i="1"/>
  <c r="H13" i="1" s="1"/>
  <c r="G31" i="1"/>
  <c r="H31" i="1" s="1"/>
  <c r="G37" i="1"/>
  <c r="H37" i="1" s="1"/>
  <c r="G39" i="1"/>
  <c r="H39" i="1" s="1"/>
  <c r="G41" i="1"/>
  <c r="H41" i="1" s="1"/>
  <c r="G43" i="1"/>
  <c r="H43" i="1" s="1"/>
  <c r="G45" i="1"/>
  <c r="H45" i="1" s="1"/>
  <c r="G47" i="1"/>
  <c r="H47" i="1" s="1"/>
  <c r="G49" i="1"/>
  <c r="H49" i="1" s="1"/>
  <c r="G27" i="1"/>
  <c r="H27" i="1" s="1"/>
  <c r="G29" i="1"/>
  <c r="H29" i="1" s="1"/>
  <c r="G33" i="1"/>
  <c r="H33" i="1" s="1"/>
  <c r="G28" i="1"/>
  <c r="H28" i="1" s="1"/>
  <c r="G30" i="1"/>
  <c r="H30" i="1" s="1"/>
  <c r="G32" i="1"/>
  <c r="H32" i="1" s="1"/>
  <c r="G35" i="1"/>
  <c r="H35" i="1" s="1"/>
  <c r="G36" i="1"/>
  <c r="H36" i="1" s="1"/>
  <c r="G38" i="1"/>
  <c r="H38" i="1" s="1"/>
  <c r="G40" i="1"/>
  <c r="H40" i="1" s="1"/>
  <c r="G42" i="1"/>
  <c r="H42" i="1" s="1"/>
  <c r="G44" i="1"/>
  <c r="H44" i="1" s="1"/>
  <c r="G46" i="1"/>
  <c r="H46" i="1" s="1"/>
  <c r="G48" i="1"/>
  <c r="H48" i="1" s="1"/>
  <c r="H8" i="1"/>
  <c r="H9" i="1"/>
  <c r="H10" i="1"/>
  <c r="H11" i="1"/>
  <c r="H12" i="1"/>
  <c r="G21" i="1"/>
  <c r="H21" i="1" s="1"/>
  <c r="G22" i="1"/>
  <c r="H22" i="1" s="1"/>
  <c r="G23" i="1"/>
  <c r="H23" i="1" s="1"/>
  <c r="G24" i="1"/>
  <c r="H24" i="1" s="1"/>
  <c r="G25" i="1"/>
  <c r="H25" i="1" s="1"/>
  <c r="H55" i="1"/>
  <c r="H56" i="1" s="1"/>
  <c r="F52" i="1" l="1"/>
  <c r="G52" i="1" s="1"/>
  <c r="H52" i="1" s="1"/>
  <c r="G7" i="1"/>
  <c r="H7" i="1" s="1"/>
  <c r="F51" i="1"/>
  <c r="F54" i="1" s="1"/>
  <c r="F57" i="1" s="1"/>
  <c r="F58" i="1" s="1"/>
  <c r="G5" i="1"/>
  <c r="H5" i="1" s="1"/>
  <c r="I10" i="1"/>
  <c r="I11" i="1"/>
  <c r="I23" i="1"/>
  <c r="I27" i="1"/>
  <c r="I31" i="1"/>
  <c r="I37" i="1"/>
  <c r="I41" i="1"/>
  <c r="I45" i="1"/>
  <c r="I49" i="1"/>
  <c r="I12" i="1"/>
  <c r="I24" i="1"/>
  <c r="I30" i="1"/>
  <c r="I36" i="1"/>
  <c r="I44" i="1"/>
  <c r="G6" i="1"/>
  <c r="H6" i="1" s="1"/>
  <c r="I48" i="1"/>
  <c r="I38" i="1"/>
  <c r="I42" i="1"/>
  <c r="G51" i="1" l="1"/>
  <c r="G54" i="1" s="1"/>
  <c r="G57" i="1" s="1"/>
  <c r="G58" i="1" s="1"/>
  <c r="H51" i="1" l="1"/>
  <c r="H54" i="1" s="1"/>
  <c r="H57" i="1" s="1"/>
  <c r="H58" i="1" s="1"/>
</calcChain>
</file>

<file path=xl/sharedStrings.xml><?xml version="1.0" encoding="utf-8"?>
<sst xmlns="http://schemas.openxmlformats.org/spreadsheetml/2006/main" count="177" uniqueCount="133">
  <si>
    <t xml:space="preserve">CENOVÁ KALKULACE - JENDOTKOVÉ CENY ZA ZNEŠKODNĚNÍ ODPADŮ </t>
  </si>
  <si>
    <t>MODELOVÝ PŘÍPAD</t>
  </si>
  <si>
    <t>kód odpadu</t>
  </si>
  <si>
    <t>název odpadu dle kódu</t>
  </si>
  <si>
    <t>kategorie odpadu</t>
  </si>
  <si>
    <t>jednotková cena Kč/ kg (bez DPH)</t>
  </si>
  <si>
    <t>množství odpadu za rok kg</t>
  </si>
  <si>
    <t>cena za odpad (bez DPH)</t>
  </si>
  <si>
    <t>vyčíslené hodnota DPH</t>
  </si>
  <si>
    <t>cena za odpad (včetně DPH)</t>
  </si>
  <si>
    <t xml:space="preserve">15 01 10* </t>
  </si>
  <si>
    <t xml:space="preserve">obaly obsahující zbytky nebezpečných látek nebo obaly těmito látkami znečištěné </t>
  </si>
  <si>
    <t>N</t>
  </si>
  <si>
    <t xml:space="preserve">15 02 02* </t>
  </si>
  <si>
    <t xml:space="preserve">absorpční činidla, filtrační materiály (včetně olejových filtrů jinak blíže neurčených), čistící tkaniny a ochranné oděvy znečištěné nebezpečnými látkami </t>
  </si>
  <si>
    <t xml:space="preserve">16 01 03 </t>
  </si>
  <si>
    <t>Pneumatiky - osobní, lehké nákladní, střední nákladní</t>
  </si>
  <si>
    <t>O</t>
  </si>
  <si>
    <t>Pneumatiky - těžké nákladní, speiální, traktorové, nakladače</t>
  </si>
  <si>
    <t xml:space="preserve">16 01 07* </t>
  </si>
  <si>
    <t>olejové filtry</t>
  </si>
  <si>
    <t xml:space="preserve">16 01 12 </t>
  </si>
  <si>
    <t>brzdové destičky neuvedené pod číslem 16 01 11</t>
  </si>
  <si>
    <t xml:space="preserve">16 01 13* </t>
  </si>
  <si>
    <t xml:space="preserve">brzdové kapaliny </t>
  </si>
  <si>
    <t xml:space="preserve">16 01 14* </t>
  </si>
  <si>
    <t xml:space="preserve">nemrznoucí kapaliny obsahující nebezpečné látky </t>
  </si>
  <si>
    <t xml:space="preserve">17 01 01 </t>
  </si>
  <si>
    <t>beton</t>
  </si>
  <si>
    <t xml:space="preserve">17 01 02 </t>
  </si>
  <si>
    <t>cihly</t>
  </si>
  <si>
    <t xml:space="preserve">17 01 07 </t>
  </si>
  <si>
    <t>směsi nebo oddělené frakce betonu, cihel, tašek a keramických výrobků neuvedené pod číslem 17 01 06</t>
  </si>
  <si>
    <t xml:space="preserve">17 03 02 </t>
  </si>
  <si>
    <t>asfaltové směsi neuvedené pod číslem 17 03 01</t>
  </si>
  <si>
    <t xml:space="preserve">17 05 04 </t>
  </si>
  <si>
    <t>zemina a kamení neuvedené pod číslem 17 05 03</t>
  </si>
  <si>
    <t xml:space="preserve">17 09 04 </t>
  </si>
  <si>
    <t>smésné stavební a demoliční odpady neuvedené pod čísly 17 09 01, 17 09 02 a 17 09 03</t>
  </si>
  <si>
    <t xml:space="preserve">20 03 07 </t>
  </si>
  <si>
    <t>objemný odpad vyřazená kompletní elektrozařízení</t>
  </si>
  <si>
    <t xml:space="preserve">17 06 05* </t>
  </si>
  <si>
    <t>stavební materiály obsahující azbest</t>
  </si>
  <si>
    <t xml:space="preserve">20 01 01 </t>
  </si>
  <si>
    <t>papír a lepenka</t>
  </si>
  <si>
    <t xml:space="preserve">20 01 02 </t>
  </si>
  <si>
    <t>sklo</t>
  </si>
  <si>
    <t>20 01 08</t>
  </si>
  <si>
    <t>biologicky rozložitelný odpad z kuchyní a stravoven</t>
  </si>
  <si>
    <t xml:space="preserve">20 01 10 </t>
  </si>
  <si>
    <t>oděvy</t>
  </si>
  <si>
    <t xml:space="preserve">20 01 11 </t>
  </si>
  <si>
    <t>textilní materiály</t>
  </si>
  <si>
    <t xml:space="preserve">20 01 13* </t>
  </si>
  <si>
    <t>rozpouštědla</t>
  </si>
  <si>
    <t>20 01 14*</t>
  </si>
  <si>
    <t>kyseliny</t>
  </si>
  <si>
    <t xml:space="preserve">20 01 15* </t>
  </si>
  <si>
    <t>zásady</t>
  </si>
  <si>
    <t xml:space="preserve">20 01 17* </t>
  </si>
  <si>
    <t>fotochemikálie</t>
  </si>
  <si>
    <t xml:space="preserve">20 01 19* </t>
  </si>
  <si>
    <t>pesticidy</t>
  </si>
  <si>
    <t xml:space="preserve">20 01 21* </t>
  </si>
  <si>
    <t>zářivky a jiný odpad obsahující rtuť - nekompletní elektrozařízení</t>
  </si>
  <si>
    <t xml:space="preserve">20 01 23* </t>
  </si>
  <si>
    <t>vyřazená zařízení obsahující chlorofluorouhlovodíky - nekompletní elektrozařízení</t>
  </si>
  <si>
    <t xml:space="preserve">20 01 25 </t>
  </si>
  <si>
    <t>jedlý tuk</t>
  </si>
  <si>
    <t xml:space="preserve">20 01 26* </t>
  </si>
  <si>
    <t>olej a tuk neuvedený pod číslem 20 01 25</t>
  </si>
  <si>
    <t xml:space="preserve">20 01 27* </t>
  </si>
  <si>
    <t>barvy, tiskařské barvy, lepidla a pryskyřice obsahující nebezpečné látky</t>
  </si>
  <si>
    <t xml:space="preserve">20 01 28 </t>
  </si>
  <si>
    <t>barvy, tiskařské barvy, lepidla a pryskyřice neuvedené pod číslem 20 01 27</t>
  </si>
  <si>
    <t xml:space="preserve">20 01 29* </t>
  </si>
  <si>
    <t>detergenty obsahující nebezpečné látky</t>
  </si>
  <si>
    <t xml:space="preserve">20 01 30 </t>
  </si>
  <si>
    <t>detergenty neuvedené pod číslem 20 01 29</t>
  </si>
  <si>
    <t>20 01 32</t>
  </si>
  <si>
    <t>jiná nepoužitelná léčiva neuvedená pod číslem 20 01 31</t>
  </si>
  <si>
    <t xml:space="preserve">20 01 33* </t>
  </si>
  <si>
    <t>baterie a akumulátory, zařazené pod čísly 16 06 01, 16 06 02 nebo po číslem 16 06 03 a netříděné baterie a akumulátory obsahující tyto baterie</t>
  </si>
  <si>
    <t xml:space="preserve">20 01 34 </t>
  </si>
  <si>
    <t>baterie a akumulátory neuvedené pod číslem 20 01 33</t>
  </si>
  <si>
    <t xml:space="preserve">20 01 35* </t>
  </si>
  <si>
    <t>vyřazené elektrické a elektronické zařízení obsahující nebezpečné látky neuvedené pod čísly 20 01 21 a 20 01 23 - nekompletní elektrozařízení</t>
  </si>
  <si>
    <t xml:space="preserve">20 01 36 </t>
  </si>
  <si>
    <t>vyřazené elektrické a elektronické zařízení neuvedené pod čísly 20 01 21, 20 01 23 a 20 01 35 - nekompletní elektrozafizení</t>
  </si>
  <si>
    <t xml:space="preserve">20 01 37* </t>
  </si>
  <si>
    <t>dřevo obsahující nebezpečné látky</t>
  </si>
  <si>
    <t xml:space="preserve">20 01 38 </t>
  </si>
  <si>
    <t>dřevo neuvedené pod číslem 20 01 37</t>
  </si>
  <si>
    <t xml:space="preserve">20 01 39 </t>
  </si>
  <si>
    <t>plasty</t>
  </si>
  <si>
    <t xml:space="preserve">20 01 40 </t>
  </si>
  <si>
    <t>kovy</t>
  </si>
  <si>
    <t xml:space="preserve">20 01 41 </t>
  </si>
  <si>
    <t>odpady z čištění komínů</t>
  </si>
  <si>
    <t xml:space="preserve">20 01 99 </t>
  </si>
  <si>
    <t>další frakce jinak blíže neurčené</t>
  </si>
  <si>
    <t>celkové množství odpadu za 1 rok</t>
  </si>
  <si>
    <t>celkové za odpad za 1 rok</t>
  </si>
  <si>
    <t>vyčíslení měsíčního paušálu (cena za 1 měsíc)</t>
  </si>
  <si>
    <t>vyčíslení měsíčního paušálu (cena za 1rok)</t>
  </si>
  <si>
    <t>celková cena za jeden rok</t>
  </si>
  <si>
    <t>celková cena za celé plnění veřejné zakázky (3 roky)</t>
  </si>
  <si>
    <t>rok (počet měsíců)</t>
  </si>
  <si>
    <t>počet let ( roky)</t>
  </si>
  <si>
    <t>paušál</t>
  </si>
  <si>
    <t>počet ostatních odpadů</t>
  </si>
  <si>
    <t>počet hlavních odpadů</t>
  </si>
  <si>
    <t>celková hodnota vah</t>
  </si>
  <si>
    <t>hlavní stupeň váhy</t>
  </si>
  <si>
    <t>1 dílčí stupeň váhy</t>
  </si>
  <si>
    <t>2 dílčí stupeň váhy</t>
  </si>
  <si>
    <t>datum</t>
  </si>
  <si>
    <t>podpis</t>
  </si>
  <si>
    <t xml:space="preserve">Vyplněnou a vytištěnou přílohu nezapomeňte podepsat! </t>
  </si>
  <si>
    <t>celkové za skupinu č. 1 odpadů za 1 rok</t>
  </si>
  <si>
    <t>celkové za skupinu č. 2 odpadů za 1 rok</t>
  </si>
  <si>
    <t>celkové za skupinu č. 3 odpadů za 1 rok</t>
  </si>
  <si>
    <t>Váha (%) za skupinu odpadů</t>
  </si>
  <si>
    <t>3 dílčí stupeň váhy</t>
  </si>
  <si>
    <t>celkový počet odpadů dle podskupin</t>
  </si>
  <si>
    <t>LEGENDA POUŽITÝCH BAREV:</t>
  </si>
  <si>
    <t>pole označenáa touto barvou vyplní uchazeč</t>
  </si>
  <si>
    <t xml:space="preserve">barvou označená pole označují skupinu odpadů, které uchazeč nebude v nabídce účtovat samostatně, ale stanoví cenu za 1 kg odpadů (obecně za celou skupinu) </t>
  </si>
  <si>
    <r>
      <t xml:space="preserve">pole zvýrazněná touto barvou vymezují skupinu odpadů označenou </t>
    </r>
    <r>
      <rPr>
        <b/>
        <sz val="12"/>
        <rFont val="Times New Roman"/>
        <family val="1"/>
        <charset val="238"/>
      </rPr>
      <t>číslem 3 - dále pro tuto skupinu odpadů platí váhové kriterium 8</t>
    </r>
  </si>
  <si>
    <r>
      <t xml:space="preserve">pole zvýrazněná touto barvou vymezují skupinu odpadů označenou </t>
    </r>
    <r>
      <rPr>
        <b/>
        <sz val="12"/>
        <rFont val="Times New Roman"/>
        <family val="1"/>
        <charset val="238"/>
      </rPr>
      <t>číslem 1 - dále pro tuto skupinu odpadů platí váhové kritérium 12</t>
    </r>
  </si>
  <si>
    <r>
      <t xml:space="preserve">pole zvýrazněná touto barvou vymezují skupinu odpadů označenou </t>
    </r>
    <r>
      <rPr>
        <b/>
        <sz val="12"/>
        <rFont val="Times New Roman"/>
        <family val="1"/>
        <charset val="238"/>
      </rPr>
      <t>číslem 2 - dále pro tuto skupinu odpadů platí váhové kritérium 20</t>
    </r>
  </si>
  <si>
    <r>
      <t xml:space="preserve">pole zvýrazněná touto barvou vymezují měsíční paušál vyčíslený </t>
    </r>
    <r>
      <rPr>
        <b/>
        <sz val="11.5"/>
        <rFont val="Times New Roman"/>
        <family val="1"/>
        <charset val="238"/>
      </rPr>
      <t>za rok - dále pro tuto hodnotu platí váhové kritérium 60</t>
    </r>
  </si>
  <si>
    <t>Přehledová tabulka: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</si>
</sst>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b/>
      <i/>
      <sz val="11"/>
      <color rgb="FF00B0F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justify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justify" vertical="center"/>
    </xf>
    <xf numFmtId="0" fontId="2" fillId="3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justify" vertical="center"/>
    </xf>
    <xf numFmtId="0" fontId="2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/>
    <xf numFmtId="0" fontId="5" fillId="4" borderId="0" xfId="0" applyFont="1" applyFill="1" applyBorder="1" applyProtection="1"/>
    <xf numFmtId="0" fontId="1" fillId="4" borderId="0" xfId="0" applyFont="1" applyFill="1" applyAlignment="1" applyProtection="1">
      <alignment horizontal="center"/>
    </xf>
    <xf numFmtId="14" fontId="1" fillId="2" borderId="46" xfId="0" applyNumberFormat="1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164" fontId="1" fillId="5" borderId="40" xfId="0" applyNumberFormat="1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164" fontId="1" fillId="5" borderId="33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6" borderId="15" xfId="0" applyNumberFormat="1" applyFont="1" applyFill="1" applyBorder="1" applyAlignment="1">
      <alignment horizontal="center" vertical="center"/>
    </xf>
    <xf numFmtId="164" fontId="1" fillId="6" borderId="33" xfId="0" applyNumberFormat="1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2" fontId="1" fillId="7" borderId="14" xfId="0" applyNumberFormat="1" applyFont="1" applyFill="1" applyBorder="1" applyAlignment="1">
      <alignment horizontal="center" vertical="center"/>
    </xf>
    <xf numFmtId="2" fontId="1" fillId="7" borderId="15" xfId="0" applyNumberFormat="1" applyFont="1" applyFill="1" applyBorder="1" applyAlignment="1">
      <alignment horizontal="center" vertical="center"/>
    </xf>
    <xf numFmtId="164" fontId="1" fillId="7" borderId="33" xfId="0" applyNumberFormat="1" applyFon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2" fontId="1" fillId="6" borderId="16" xfId="0" applyNumberFormat="1" applyFont="1" applyFill="1" applyBorder="1" applyAlignment="1">
      <alignment horizontal="center" vertical="center"/>
    </xf>
    <xf numFmtId="2" fontId="1" fillId="6" borderId="17" xfId="0" applyNumberFormat="1" applyFont="1" applyFill="1" applyBorder="1" applyAlignment="1">
      <alignment horizontal="center" vertical="center"/>
    </xf>
    <xf numFmtId="164" fontId="1" fillId="6" borderId="43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1" fillId="0" borderId="0" xfId="0" applyFont="1" applyFill="1"/>
    <xf numFmtId="2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2" fontId="1" fillId="6" borderId="32" xfId="0" applyNumberFormat="1" applyFont="1" applyFill="1" applyBorder="1" applyAlignment="1">
      <alignment horizontal="center" vertical="center"/>
    </xf>
    <xf numFmtId="2" fontId="1" fillId="6" borderId="33" xfId="0" applyNumberFormat="1" applyFont="1" applyFill="1" applyBorder="1" applyAlignment="1">
      <alignment horizontal="center" vertical="center"/>
    </xf>
    <xf numFmtId="164" fontId="1" fillId="6" borderId="31" xfId="0" applyNumberFormat="1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2" fontId="1" fillId="8" borderId="32" xfId="0" applyNumberFormat="1" applyFont="1" applyFill="1" applyBorder="1" applyAlignment="1">
      <alignment horizontal="center" vertical="center"/>
    </xf>
    <xf numFmtId="2" fontId="1" fillId="8" borderId="33" xfId="0" applyNumberFormat="1" applyFont="1" applyFill="1" applyBorder="1" applyAlignment="1">
      <alignment horizontal="center" vertical="center"/>
    </xf>
    <xf numFmtId="164" fontId="1" fillId="8" borderId="31" xfId="0" applyNumberFormat="1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2" fontId="1" fillId="5" borderId="32" xfId="0" applyNumberFormat="1" applyFont="1" applyFill="1" applyBorder="1" applyAlignment="1">
      <alignment horizontal="center" vertical="center"/>
    </xf>
    <xf numFmtId="2" fontId="1" fillId="5" borderId="33" xfId="0" applyNumberFormat="1" applyFont="1" applyFill="1" applyBorder="1" applyAlignment="1">
      <alignment horizontal="center" vertic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2" fontId="1" fillId="9" borderId="32" xfId="0" applyNumberFormat="1" applyFont="1" applyFill="1" applyBorder="1" applyAlignment="1">
      <alignment horizontal="center" vertical="center"/>
    </xf>
    <xf numFmtId="2" fontId="1" fillId="9" borderId="33" xfId="0" applyNumberFormat="1" applyFont="1" applyFill="1" applyBorder="1" applyAlignment="1">
      <alignment horizontal="center" vertical="center"/>
    </xf>
    <xf numFmtId="164" fontId="4" fillId="9" borderId="3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4" fontId="1" fillId="5" borderId="31" xfId="0" applyNumberFormat="1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2" fontId="1" fillId="5" borderId="16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2" fontId="1" fillId="5" borderId="17" xfId="0" applyNumberFormat="1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horizontal="center"/>
    </xf>
    <xf numFmtId="0" fontId="1" fillId="4" borderId="46" xfId="0" applyFont="1" applyFill="1" applyBorder="1" applyAlignment="1" applyProtection="1">
      <alignment horizontal="center"/>
    </xf>
    <xf numFmtId="164" fontId="1" fillId="5" borderId="41" xfId="0" applyNumberFormat="1" applyFont="1" applyFill="1" applyBorder="1" applyAlignment="1">
      <alignment horizontal="center" vertical="center"/>
    </xf>
    <xf numFmtId="164" fontId="1" fillId="5" borderId="42" xfId="0" applyNumberFormat="1" applyFont="1" applyFill="1" applyBorder="1" applyAlignment="1">
      <alignment horizontal="center" vertical="center"/>
    </xf>
    <xf numFmtId="164" fontId="1" fillId="5" borderId="31" xfId="0" applyNumberFormat="1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8" fillId="6" borderId="16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7" fillId="9" borderId="14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0" xfId="0" applyFont="1" applyFill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8" fillId="5" borderId="16" xfId="0" applyFont="1" applyFill="1" applyBorder="1" applyAlignment="1" applyProtection="1">
      <alignment horizontal="center"/>
    </xf>
    <xf numFmtId="0" fontId="8" fillId="5" borderId="9" xfId="0" applyFont="1" applyFill="1" applyBorder="1" applyAlignment="1" applyProtection="1">
      <alignment horizontal="center"/>
    </xf>
    <xf numFmtId="0" fontId="8" fillId="8" borderId="16" xfId="0" applyFont="1" applyFill="1" applyBorder="1" applyAlignment="1" applyProtection="1">
      <alignment horizontal="center"/>
    </xf>
    <xf numFmtId="0" fontId="8" fillId="8" borderId="9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 wrapText="1"/>
    </xf>
    <xf numFmtId="0" fontId="10" fillId="0" borderId="14" xfId="0" applyFont="1" applyFill="1" applyBorder="1" applyAlignment="1" applyProtection="1">
      <alignment horizontal="center" wrapText="1"/>
    </xf>
    <xf numFmtId="0" fontId="9" fillId="0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="70" zoomScaleNormal="70" workbookViewId="0">
      <selection activeCell="D6" sqref="D6"/>
    </sheetView>
  </sheetViews>
  <sheetFormatPr defaultRowHeight="15" x14ac:dyDescent="0.25"/>
  <cols>
    <col min="1" max="1" width="11.42578125" customWidth="1"/>
    <col min="2" max="2" width="48.7109375" customWidth="1"/>
    <col min="3" max="3" width="8.85546875" customWidth="1"/>
    <col min="4" max="4" width="11.7109375" customWidth="1"/>
    <col min="5" max="5" width="9.7109375" customWidth="1"/>
    <col min="6" max="6" width="10.5703125" customWidth="1"/>
    <col min="7" max="7" width="13.7109375" customWidth="1"/>
    <col min="8" max="8" width="14.85546875" customWidth="1"/>
    <col min="9" max="9" width="10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ht="60" customHeight="1" thickBot="1" x14ac:dyDescent="0.3">
      <c r="A2" s="111" t="s">
        <v>0</v>
      </c>
      <c r="B2" s="111"/>
      <c r="C2" s="112"/>
      <c r="D2" s="112"/>
      <c r="E2" s="112"/>
      <c r="F2" s="112"/>
      <c r="G2" s="112"/>
      <c r="H2" s="112"/>
    </row>
    <row r="3" spans="1:10" ht="23.25" thickBot="1" x14ac:dyDescent="0.3">
      <c r="A3" s="2"/>
      <c r="B3" s="2"/>
      <c r="C3" s="113" t="s">
        <v>1</v>
      </c>
      <c r="D3" s="114"/>
      <c r="E3" s="114"/>
      <c r="F3" s="114"/>
      <c r="G3" s="114"/>
      <c r="H3" s="115"/>
    </row>
    <row r="4" spans="1:10" ht="57.75" thickBot="1" x14ac:dyDescent="0.3">
      <c r="A4" s="103" t="s">
        <v>2</v>
      </c>
      <c r="B4" s="104" t="s">
        <v>3</v>
      </c>
      <c r="C4" s="105" t="s">
        <v>4</v>
      </c>
      <c r="D4" s="106" t="s">
        <v>5</v>
      </c>
      <c r="E4" s="106" t="s">
        <v>6</v>
      </c>
      <c r="F4" s="106" t="s">
        <v>7</v>
      </c>
      <c r="G4" s="106" t="s">
        <v>8</v>
      </c>
      <c r="H4" s="107" t="s">
        <v>9</v>
      </c>
      <c r="I4" s="108" t="s">
        <v>122</v>
      </c>
      <c r="J4" s="31"/>
    </row>
    <row r="5" spans="1:10" ht="30.75" customHeight="1" thickTop="1" x14ac:dyDescent="0.25">
      <c r="A5" s="3" t="s">
        <v>10</v>
      </c>
      <c r="B5" s="4" t="s">
        <v>11</v>
      </c>
      <c r="C5" s="5" t="s">
        <v>12</v>
      </c>
      <c r="D5" s="37"/>
      <c r="E5" s="44">
        <f>96+153+80+25+12+203</f>
        <v>569</v>
      </c>
      <c r="F5" s="44">
        <f>D5*E5</f>
        <v>0</v>
      </c>
      <c r="G5" s="45">
        <f>(F5/100)*20</f>
        <v>0</v>
      </c>
      <c r="H5" s="46">
        <f>F5+G5</f>
        <v>0</v>
      </c>
      <c r="I5" s="50">
        <f>D96</f>
        <v>12</v>
      </c>
      <c r="J5" s="51">
        <v>1</v>
      </c>
    </row>
    <row r="6" spans="1:10" ht="48" customHeight="1" x14ac:dyDescent="0.25">
      <c r="A6" s="6" t="s">
        <v>13</v>
      </c>
      <c r="B6" s="7" t="s">
        <v>14</v>
      </c>
      <c r="C6" s="5" t="s">
        <v>12</v>
      </c>
      <c r="D6" s="38"/>
      <c r="E6" s="47">
        <f>47+20</f>
        <v>67</v>
      </c>
      <c r="F6" s="47">
        <f t="shared" ref="F6:F49" si="0">D6*E6</f>
        <v>0</v>
      </c>
      <c r="G6" s="48">
        <f t="shared" ref="G6:G49" si="1">(F6/100)*20</f>
        <v>0</v>
      </c>
      <c r="H6" s="49">
        <f t="shared" ref="H6:H49" si="2">F6+G6</f>
        <v>0</v>
      </c>
      <c r="I6" s="52">
        <f>D96</f>
        <v>12</v>
      </c>
      <c r="J6" s="110">
        <v>2</v>
      </c>
    </row>
    <row r="7" spans="1:10" ht="30.75" customHeight="1" x14ac:dyDescent="0.25">
      <c r="A7" s="6" t="s">
        <v>15</v>
      </c>
      <c r="B7" s="7" t="s">
        <v>16</v>
      </c>
      <c r="C7" s="8" t="s">
        <v>17</v>
      </c>
      <c r="D7" s="38"/>
      <c r="E7" s="58">
        <f>458+849+1579+1690+1010+955+559+1047+194+486+61+236</f>
        <v>9124</v>
      </c>
      <c r="F7" s="58">
        <f t="shared" si="0"/>
        <v>0</v>
      </c>
      <c r="G7" s="59">
        <f t="shared" si="1"/>
        <v>0</v>
      </c>
      <c r="H7" s="60">
        <f t="shared" si="2"/>
        <v>0</v>
      </c>
      <c r="I7" s="61">
        <f>D95</f>
        <v>20</v>
      </c>
      <c r="J7" s="62">
        <v>3</v>
      </c>
    </row>
    <row r="8" spans="1:10" ht="30.75" customHeight="1" x14ac:dyDescent="0.25">
      <c r="A8" s="6" t="s">
        <v>15</v>
      </c>
      <c r="B8" s="7" t="s">
        <v>18</v>
      </c>
      <c r="C8" s="8" t="s">
        <v>17</v>
      </c>
      <c r="D8" s="38"/>
      <c r="E8" s="53">
        <v>10</v>
      </c>
      <c r="F8" s="53">
        <f t="shared" si="0"/>
        <v>0</v>
      </c>
      <c r="G8" s="54">
        <f t="shared" si="1"/>
        <v>0</v>
      </c>
      <c r="H8" s="55">
        <f t="shared" si="2"/>
        <v>0</v>
      </c>
      <c r="I8" s="56">
        <f>$D$97</f>
        <v>8</v>
      </c>
      <c r="J8" s="57">
        <v>4</v>
      </c>
    </row>
    <row r="9" spans="1:10" ht="30.75" customHeight="1" x14ac:dyDescent="0.25">
      <c r="A9" s="6" t="s">
        <v>19</v>
      </c>
      <c r="B9" s="7" t="s">
        <v>20</v>
      </c>
      <c r="C9" s="5" t="s">
        <v>12</v>
      </c>
      <c r="D9" s="38"/>
      <c r="E9" s="53">
        <v>10</v>
      </c>
      <c r="F9" s="53">
        <f t="shared" si="0"/>
        <v>0</v>
      </c>
      <c r="G9" s="54">
        <f t="shared" si="1"/>
        <v>0</v>
      </c>
      <c r="H9" s="55">
        <f t="shared" si="2"/>
        <v>0</v>
      </c>
      <c r="I9" s="56">
        <f>$D$97</f>
        <v>8</v>
      </c>
      <c r="J9" s="57">
        <v>5</v>
      </c>
    </row>
    <row r="10" spans="1:10" ht="30.75" customHeight="1" x14ac:dyDescent="0.25">
      <c r="A10" s="6" t="s">
        <v>21</v>
      </c>
      <c r="B10" s="7" t="s">
        <v>22</v>
      </c>
      <c r="C10" s="5" t="s">
        <v>17</v>
      </c>
      <c r="D10" s="38"/>
      <c r="E10" s="53">
        <v>10</v>
      </c>
      <c r="F10" s="53">
        <f t="shared" si="0"/>
        <v>0</v>
      </c>
      <c r="G10" s="54">
        <f t="shared" si="1"/>
        <v>0</v>
      </c>
      <c r="H10" s="55">
        <f t="shared" si="2"/>
        <v>0</v>
      </c>
      <c r="I10" s="56">
        <f>$D$97</f>
        <v>8</v>
      </c>
      <c r="J10" s="57">
        <v>6</v>
      </c>
    </row>
    <row r="11" spans="1:10" ht="30.75" customHeight="1" x14ac:dyDescent="0.25">
      <c r="A11" s="6" t="s">
        <v>23</v>
      </c>
      <c r="B11" s="7" t="s">
        <v>24</v>
      </c>
      <c r="C11" s="5" t="s">
        <v>12</v>
      </c>
      <c r="D11" s="38"/>
      <c r="E11" s="53">
        <v>10</v>
      </c>
      <c r="F11" s="53">
        <f t="shared" si="0"/>
        <v>0</v>
      </c>
      <c r="G11" s="54">
        <f t="shared" si="1"/>
        <v>0</v>
      </c>
      <c r="H11" s="55">
        <f t="shared" si="2"/>
        <v>0</v>
      </c>
      <c r="I11" s="56">
        <f>$D$97</f>
        <v>8</v>
      </c>
      <c r="J11" s="57">
        <v>7</v>
      </c>
    </row>
    <row r="12" spans="1:10" ht="30.75" customHeight="1" x14ac:dyDescent="0.25">
      <c r="A12" s="6" t="s">
        <v>25</v>
      </c>
      <c r="B12" s="7" t="s">
        <v>26</v>
      </c>
      <c r="C12" s="5" t="s">
        <v>12</v>
      </c>
      <c r="D12" s="38"/>
      <c r="E12" s="53">
        <v>10</v>
      </c>
      <c r="F12" s="53">
        <f t="shared" si="0"/>
        <v>0</v>
      </c>
      <c r="G12" s="54">
        <f t="shared" si="1"/>
        <v>0</v>
      </c>
      <c r="H12" s="55">
        <f t="shared" si="2"/>
        <v>0</v>
      </c>
      <c r="I12" s="56">
        <f>$D$97</f>
        <v>8</v>
      </c>
      <c r="J12" s="57">
        <v>8</v>
      </c>
    </row>
    <row r="13" spans="1:10" ht="30.75" customHeight="1" x14ac:dyDescent="0.25">
      <c r="A13" s="9" t="s">
        <v>27</v>
      </c>
      <c r="B13" s="10" t="s">
        <v>28</v>
      </c>
      <c r="C13" s="11" t="s">
        <v>17</v>
      </c>
      <c r="D13" s="116"/>
      <c r="E13" s="118">
        <f>639+230+437+344+369+239+1186+393+35+28</f>
        <v>3900</v>
      </c>
      <c r="F13" s="118">
        <f>D13*E13</f>
        <v>0</v>
      </c>
      <c r="G13" s="120">
        <f t="shared" si="1"/>
        <v>0</v>
      </c>
      <c r="H13" s="122">
        <f t="shared" si="2"/>
        <v>0</v>
      </c>
      <c r="I13" s="135">
        <f>D96</f>
        <v>12</v>
      </c>
      <c r="J13" s="138">
        <v>9</v>
      </c>
    </row>
    <row r="14" spans="1:10" ht="30.75" customHeight="1" x14ac:dyDescent="0.25">
      <c r="A14" s="9" t="s">
        <v>29</v>
      </c>
      <c r="B14" s="10" t="s">
        <v>30</v>
      </c>
      <c r="C14" s="11" t="s">
        <v>17</v>
      </c>
      <c r="D14" s="117"/>
      <c r="E14" s="119"/>
      <c r="F14" s="119"/>
      <c r="G14" s="121"/>
      <c r="H14" s="123"/>
      <c r="I14" s="136"/>
      <c r="J14" s="138"/>
    </row>
    <row r="15" spans="1:10" ht="30.75" customHeight="1" x14ac:dyDescent="0.25">
      <c r="A15" s="9" t="s">
        <v>31</v>
      </c>
      <c r="B15" s="10" t="s">
        <v>32</v>
      </c>
      <c r="C15" s="11" t="s">
        <v>17</v>
      </c>
      <c r="D15" s="117"/>
      <c r="E15" s="119"/>
      <c r="F15" s="119"/>
      <c r="G15" s="121"/>
      <c r="H15" s="123"/>
      <c r="I15" s="136"/>
      <c r="J15" s="138"/>
    </row>
    <row r="16" spans="1:10" ht="30.75" customHeight="1" x14ac:dyDescent="0.25">
      <c r="A16" s="9" t="s">
        <v>33</v>
      </c>
      <c r="B16" s="10" t="s">
        <v>34</v>
      </c>
      <c r="C16" s="12" t="s">
        <v>17</v>
      </c>
      <c r="D16" s="117"/>
      <c r="E16" s="119"/>
      <c r="F16" s="119"/>
      <c r="G16" s="121"/>
      <c r="H16" s="123"/>
      <c r="I16" s="136"/>
      <c r="J16" s="138"/>
    </row>
    <row r="17" spans="1:10" ht="30.75" customHeight="1" x14ac:dyDescent="0.25">
      <c r="A17" s="9" t="s">
        <v>35</v>
      </c>
      <c r="B17" s="10" t="s">
        <v>36</v>
      </c>
      <c r="C17" s="11" t="s">
        <v>17</v>
      </c>
      <c r="D17" s="117"/>
      <c r="E17" s="119"/>
      <c r="F17" s="119"/>
      <c r="G17" s="121"/>
      <c r="H17" s="123"/>
      <c r="I17" s="136"/>
      <c r="J17" s="138"/>
    </row>
    <row r="18" spans="1:10" ht="30.75" customHeight="1" x14ac:dyDescent="0.25">
      <c r="A18" s="9" t="s">
        <v>37</v>
      </c>
      <c r="B18" s="10" t="s">
        <v>38</v>
      </c>
      <c r="C18" s="11" t="s">
        <v>17</v>
      </c>
      <c r="D18" s="117"/>
      <c r="E18" s="119"/>
      <c r="F18" s="119"/>
      <c r="G18" s="121"/>
      <c r="H18" s="123"/>
      <c r="I18" s="136"/>
      <c r="J18" s="138"/>
    </row>
    <row r="19" spans="1:10" ht="30.75" customHeight="1" x14ac:dyDescent="0.25">
      <c r="A19" s="13" t="s">
        <v>39</v>
      </c>
      <c r="B19" s="14" t="s">
        <v>40</v>
      </c>
      <c r="C19" s="15" t="s">
        <v>17</v>
      </c>
      <c r="D19" s="117"/>
      <c r="E19" s="119"/>
      <c r="F19" s="119"/>
      <c r="G19" s="121"/>
      <c r="H19" s="123"/>
      <c r="I19" s="137"/>
      <c r="J19" s="138"/>
    </row>
    <row r="20" spans="1:10" ht="30.75" customHeight="1" x14ac:dyDescent="0.25">
      <c r="A20" s="6" t="s">
        <v>41</v>
      </c>
      <c r="B20" s="7" t="s">
        <v>42</v>
      </c>
      <c r="C20" s="8" t="s">
        <v>12</v>
      </c>
      <c r="D20" s="38"/>
      <c r="E20" s="47">
        <f>99+120+380</f>
        <v>599</v>
      </c>
      <c r="F20" s="47">
        <f t="shared" si="0"/>
        <v>0</v>
      </c>
      <c r="G20" s="48">
        <f t="shared" si="1"/>
        <v>0</v>
      </c>
      <c r="H20" s="49">
        <f t="shared" si="2"/>
        <v>0</v>
      </c>
      <c r="I20" s="52">
        <f>D96</f>
        <v>12</v>
      </c>
      <c r="J20" s="110">
        <v>10</v>
      </c>
    </row>
    <row r="21" spans="1:10" ht="30.75" customHeight="1" x14ac:dyDescent="0.25">
      <c r="A21" s="6" t="s">
        <v>43</v>
      </c>
      <c r="B21" s="7" t="s">
        <v>44</v>
      </c>
      <c r="C21" s="8" t="s">
        <v>17</v>
      </c>
      <c r="D21" s="38"/>
      <c r="E21" s="53">
        <v>10</v>
      </c>
      <c r="F21" s="53">
        <f t="shared" si="0"/>
        <v>0</v>
      </c>
      <c r="G21" s="54">
        <f t="shared" si="1"/>
        <v>0</v>
      </c>
      <c r="H21" s="55">
        <f t="shared" si="2"/>
        <v>0</v>
      </c>
      <c r="I21" s="56">
        <f>$D$97</f>
        <v>8</v>
      </c>
      <c r="J21" s="57">
        <v>11</v>
      </c>
    </row>
    <row r="22" spans="1:10" ht="30.75" customHeight="1" x14ac:dyDescent="0.25">
      <c r="A22" s="6" t="s">
        <v>45</v>
      </c>
      <c r="B22" s="7" t="s">
        <v>46</v>
      </c>
      <c r="C22" s="8" t="s">
        <v>17</v>
      </c>
      <c r="D22" s="38"/>
      <c r="E22" s="53">
        <v>10</v>
      </c>
      <c r="F22" s="53">
        <f t="shared" si="0"/>
        <v>0</v>
      </c>
      <c r="G22" s="54">
        <f t="shared" si="1"/>
        <v>0</v>
      </c>
      <c r="H22" s="55">
        <f t="shared" si="2"/>
        <v>0</v>
      </c>
      <c r="I22" s="56">
        <f>$D$97</f>
        <v>8</v>
      </c>
      <c r="J22" s="57">
        <v>12</v>
      </c>
    </row>
    <row r="23" spans="1:10" ht="30.75" customHeight="1" x14ac:dyDescent="0.25">
      <c r="A23" s="6" t="s">
        <v>47</v>
      </c>
      <c r="B23" s="7" t="s">
        <v>48</v>
      </c>
      <c r="C23" s="5" t="s">
        <v>17</v>
      </c>
      <c r="D23" s="38"/>
      <c r="E23" s="53">
        <v>10</v>
      </c>
      <c r="F23" s="53">
        <f t="shared" si="0"/>
        <v>0</v>
      </c>
      <c r="G23" s="54">
        <f t="shared" si="1"/>
        <v>0</v>
      </c>
      <c r="H23" s="55">
        <f t="shared" si="2"/>
        <v>0</v>
      </c>
      <c r="I23" s="56">
        <f>$D$97</f>
        <v>8</v>
      </c>
      <c r="J23" s="57">
        <v>13</v>
      </c>
    </row>
    <row r="24" spans="1:10" ht="30.75" customHeight="1" x14ac:dyDescent="0.25">
      <c r="A24" s="6" t="s">
        <v>49</v>
      </c>
      <c r="B24" s="7" t="s">
        <v>50</v>
      </c>
      <c r="C24" s="5" t="s">
        <v>17</v>
      </c>
      <c r="D24" s="38"/>
      <c r="E24" s="53">
        <v>10</v>
      </c>
      <c r="F24" s="53">
        <f t="shared" si="0"/>
        <v>0</v>
      </c>
      <c r="G24" s="54">
        <f t="shared" si="1"/>
        <v>0</v>
      </c>
      <c r="H24" s="55">
        <f t="shared" si="2"/>
        <v>0</v>
      </c>
      <c r="I24" s="56">
        <f>$D$97</f>
        <v>8</v>
      </c>
      <c r="J24" s="57">
        <v>14</v>
      </c>
    </row>
    <row r="25" spans="1:10" ht="30.75" customHeight="1" x14ac:dyDescent="0.25">
      <c r="A25" s="6" t="s">
        <v>51</v>
      </c>
      <c r="B25" s="7" t="s">
        <v>52</v>
      </c>
      <c r="C25" s="5" t="s">
        <v>17</v>
      </c>
      <c r="D25" s="38"/>
      <c r="E25" s="53">
        <v>10</v>
      </c>
      <c r="F25" s="53">
        <f t="shared" si="0"/>
        <v>0</v>
      </c>
      <c r="G25" s="54">
        <f t="shared" si="1"/>
        <v>0</v>
      </c>
      <c r="H25" s="55">
        <f t="shared" si="2"/>
        <v>0</v>
      </c>
      <c r="I25" s="56">
        <f>$D$97</f>
        <v>8</v>
      </c>
      <c r="J25" s="57">
        <v>15</v>
      </c>
    </row>
    <row r="26" spans="1:10" ht="30.75" customHeight="1" x14ac:dyDescent="0.25">
      <c r="A26" s="16" t="s">
        <v>53</v>
      </c>
      <c r="B26" s="17" t="s">
        <v>54</v>
      </c>
      <c r="C26" s="18" t="s">
        <v>12</v>
      </c>
      <c r="D26" s="38"/>
      <c r="E26" s="47">
        <f>10+40</f>
        <v>50</v>
      </c>
      <c r="F26" s="47">
        <f t="shared" si="0"/>
        <v>0</v>
      </c>
      <c r="G26" s="48">
        <f t="shared" si="1"/>
        <v>0</v>
      </c>
      <c r="H26" s="49">
        <f t="shared" si="2"/>
        <v>0</v>
      </c>
      <c r="I26" s="52">
        <f>D96</f>
        <v>12</v>
      </c>
      <c r="J26" s="110">
        <v>16</v>
      </c>
    </row>
    <row r="27" spans="1:10" ht="30.75" customHeight="1" x14ac:dyDescent="0.25">
      <c r="A27" s="6" t="s">
        <v>55</v>
      </c>
      <c r="B27" s="7" t="s">
        <v>56</v>
      </c>
      <c r="C27" s="5" t="s">
        <v>12</v>
      </c>
      <c r="D27" s="38"/>
      <c r="E27" s="53">
        <v>10</v>
      </c>
      <c r="F27" s="53">
        <f t="shared" si="0"/>
        <v>0</v>
      </c>
      <c r="G27" s="54">
        <f t="shared" si="1"/>
        <v>0</v>
      </c>
      <c r="H27" s="55">
        <f t="shared" si="2"/>
        <v>0</v>
      </c>
      <c r="I27" s="56">
        <f t="shared" ref="I27:I33" si="3">$D$97</f>
        <v>8</v>
      </c>
      <c r="J27" s="57">
        <v>17</v>
      </c>
    </row>
    <row r="28" spans="1:10" ht="30.75" customHeight="1" x14ac:dyDescent="0.25">
      <c r="A28" s="6" t="s">
        <v>57</v>
      </c>
      <c r="B28" s="7" t="s">
        <v>58</v>
      </c>
      <c r="C28" s="5" t="s">
        <v>12</v>
      </c>
      <c r="D28" s="38"/>
      <c r="E28" s="53">
        <v>10</v>
      </c>
      <c r="F28" s="53">
        <f t="shared" si="0"/>
        <v>0</v>
      </c>
      <c r="G28" s="54">
        <f t="shared" si="1"/>
        <v>0</v>
      </c>
      <c r="H28" s="55">
        <f t="shared" si="2"/>
        <v>0</v>
      </c>
      <c r="I28" s="56">
        <f t="shared" si="3"/>
        <v>8</v>
      </c>
      <c r="J28" s="57">
        <v>18</v>
      </c>
    </row>
    <row r="29" spans="1:10" ht="30.75" customHeight="1" x14ac:dyDescent="0.25">
      <c r="A29" s="6" t="s">
        <v>59</v>
      </c>
      <c r="B29" s="7" t="s">
        <v>60</v>
      </c>
      <c r="C29" s="5" t="s">
        <v>12</v>
      </c>
      <c r="D29" s="38"/>
      <c r="E29" s="53">
        <v>10</v>
      </c>
      <c r="F29" s="53">
        <f t="shared" si="0"/>
        <v>0</v>
      </c>
      <c r="G29" s="54">
        <f t="shared" si="1"/>
        <v>0</v>
      </c>
      <c r="H29" s="55">
        <f t="shared" si="2"/>
        <v>0</v>
      </c>
      <c r="I29" s="56">
        <f t="shared" si="3"/>
        <v>8</v>
      </c>
      <c r="J29" s="57">
        <v>19</v>
      </c>
    </row>
    <row r="30" spans="1:10" ht="30.75" customHeight="1" x14ac:dyDescent="0.25">
      <c r="A30" s="6" t="s">
        <v>61</v>
      </c>
      <c r="B30" s="7" t="s">
        <v>62</v>
      </c>
      <c r="C30" s="5" t="s">
        <v>12</v>
      </c>
      <c r="D30" s="38"/>
      <c r="E30" s="53">
        <v>10</v>
      </c>
      <c r="F30" s="53">
        <f t="shared" si="0"/>
        <v>0</v>
      </c>
      <c r="G30" s="54">
        <f t="shared" si="1"/>
        <v>0</v>
      </c>
      <c r="H30" s="55">
        <f t="shared" si="2"/>
        <v>0</v>
      </c>
      <c r="I30" s="56">
        <f t="shared" si="3"/>
        <v>8</v>
      </c>
      <c r="J30" s="57">
        <v>20</v>
      </c>
    </row>
    <row r="31" spans="1:10" ht="30.75" customHeight="1" x14ac:dyDescent="0.25">
      <c r="A31" s="6" t="s">
        <v>63</v>
      </c>
      <c r="B31" s="7" t="s">
        <v>64</v>
      </c>
      <c r="C31" s="8" t="s">
        <v>12</v>
      </c>
      <c r="D31" s="38"/>
      <c r="E31" s="53">
        <v>10</v>
      </c>
      <c r="F31" s="53">
        <f t="shared" si="0"/>
        <v>0</v>
      </c>
      <c r="G31" s="54">
        <f t="shared" si="1"/>
        <v>0</v>
      </c>
      <c r="H31" s="55">
        <f t="shared" si="2"/>
        <v>0</v>
      </c>
      <c r="I31" s="56">
        <f t="shared" si="3"/>
        <v>8</v>
      </c>
      <c r="J31" s="57">
        <v>21</v>
      </c>
    </row>
    <row r="32" spans="1:10" ht="30.75" customHeight="1" x14ac:dyDescent="0.25">
      <c r="A32" s="6" t="s">
        <v>65</v>
      </c>
      <c r="B32" s="7" t="s">
        <v>66</v>
      </c>
      <c r="C32" s="5" t="s">
        <v>12</v>
      </c>
      <c r="D32" s="38"/>
      <c r="E32" s="53">
        <v>10</v>
      </c>
      <c r="F32" s="53">
        <f t="shared" si="0"/>
        <v>0</v>
      </c>
      <c r="G32" s="54">
        <f t="shared" si="1"/>
        <v>0</v>
      </c>
      <c r="H32" s="55">
        <f t="shared" si="2"/>
        <v>0</v>
      </c>
      <c r="I32" s="56">
        <f t="shared" si="3"/>
        <v>8</v>
      </c>
      <c r="J32" s="57">
        <v>22</v>
      </c>
    </row>
    <row r="33" spans="1:10" ht="30.75" customHeight="1" x14ac:dyDescent="0.25">
      <c r="A33" s="6" t="s">
        <v>67</v>
      </c>
      <c r="B33" s="7" t="s">
        <v>68</v>
      </c>
      <c r="C33" s="5" t="s">
        <v>17</v>
      </c>
      <c r="D33" s="38"/>
      <c r="E33" s="53">
        <v>10</v>
      </c>
      <c r="F33" s="53">
        <f t="shared" si="0"/>
        <v>0</v>
      </c>
      <c r="G33" s="54">
        <f t="shared" si="1"/>
        <v>0</v>
      </c>
      <c r="H33" s="55">
        <f t="shared" si="2"/>
        <v>0</v>
      </c>
      <c r="I33" s="56">
        <f t="shared" si="3"/>
        <v>8</v>
      </c>
      <c r="J33" s="57">
        <v>23</v>
      </c>
    </row>
    <row r="34" spans="1:10" ht="30.75" customHeight="1" x14ac:dyDescent="0.25">
      <c r="A34" s="6" t="s">
        <v>69</v>
      </c>
      <c r="B34" s="7" t="s">
        <v>70</v>
      </c>
      <c r="C34" s="8" t="s">
        <v>12</v>
      </c>
      <c r="D34" s="38"/>
      <c r="E34" s="47">
        <f>70+145+35</f>
        <v>250</v>
      </c>
      <c r="F34" s="47">
        <f t="shared" si="0"/>
        <v>0</v>
      </c>
      <c r="G34" s="48">
        <f t="shared" si="1"/>
        <v>0</v>
      </c>
      <c r="H34" s="49">
        <f t="shared" si="2"/>
        <v>0</v>
      </c>
      <c r="I34" s="52">
        <f>D96</f>
        <v>12</v>
      </c>
      <c r="J34" s="110">
        <v>24</v>
      </c>
    </row>
    <row r="35" spans="1:10" ht="30.75" customHeight="1" x14ac:dyDescent="0.25">
      <c r="A35" s="6" t="s">
        <v>71</v>
      </c>
      <c r="B35" s="7" t="s">
        <v>72</v>
      </c>
      <c r="C35" s="5" t="s">
        <v>12</v>
      </c>
      <c r="D35" s="38"/>
      <c r="E35" s="58">
        <f>170+169+373+154+459+83+120+258+68+86+107+103</f>
        <v>2150</v>
      </c>
      <c r="F35" s="58">
        <f t="shared" si="0"/>
        <v>0</v>
      </c>
      <c r="G35" s="59">
        <f t="shared" si="1"/>
        <v>0</v>
      </c>
      <c r="H35" s="60">
        <f t="shared" si="2"/>
        <v>0</v>
      </c>
      <c r="I35" s="61">
        <f>D95</f>
        <v>20</v>
      </c>
      <c r="J35" s="62">
        <v>25</v>
      </c>
    </row>
    <row r="36" spans="1:10" ht="30.75" customHeight="1" x14ac:dyDescent="0.25">
      <c r="A36" s="6" t="s">
        <v>73</v>
      </c>
      <c r="B36" s="7" t="s">
        <v>74</v>
      </c>
      <c r="C36" s="8" t="s">
        <v>17</v>
      </c>
      <c r="D36" s="38"/>
      <c r="E36" s="53">
        <v>10</v>
      </c>
      <c r="F36" s="53">
        <f t="shared" si="0"/>
        <v>0</v>
      </c>
      <c r="G36" s="54">
        <f t="shared" si="1"/>
        <v>0</v>
      </c>
      <c r="H36" s="55">
        <f t="shared" si="2"/>
        <v>0</v>
      </c>
      <c r="I36" s="56">
        <f t="shared" ref="I36:I49" si="4">$D$97</f>
        <v>8</v>
      </c>
      <c r="J36" s="57">
        <v>26</v>
      </c>
    </row>
    <row r="37" spans="1:10" ht="30.75" customHeight="1" x14ac:dyDescent="0.25">
      <c r="A37" s="6" t="s">
        <v>75</v>
      </c>
      <c r="B37" s="7" t="s">
        <v>76</v>
      </c>
      <c r="C37" s="8" t="s">
        <v>12</v>
      </c>
      <c r="D37" s="38"/>
      <c r="E37" s="53">
        <v>10</v>
      </c>
      <c r="F37" s="53">
        <f t="shared" si="0"/>
        <v>0</v>
      </c>
      <c r="G37" s="54">
        <f t="shared" si="1"/>
        <v>0</v>
      </c>
      <c r="H37" s="55">
        <f t="shared" si="2"/>
        <v>0</v>
      </c>
      <c r="I37" s="56">
        <f t="shared" si="4"/>
        <v>8</v>
      </c>
      <c r="J37" s="57">
        <v>27</v>
      </c>
    </row>
    <row r="38" spans="1:10" ht="30.75" customHeight="1" x14ac:dyDescent="0.25">
      <c r="A38" s="6" t="s">
        <v>77</v>
      </c>
      <c r="B38" s="7" t="s">
        <v>78</v>
      </c>
      <c r="C38" s="5" t="s">
        <v>17</v>
      </c>
      <c r="D38" s="38"/>
      <c r="E38" s="53">
        <v>10</v>
      </c>
      <c r="F38" s="53">
        <f t="shared" si="0"/>
        <v>0</v>
      </c>
      <c r="G38" s="54">
        <f t="shared" si="1"/>
        <v>0</v>
      </c>
      <c r="H38" s="55">
        <f t="shared" si="2"/>
        <v>0</v>
      </c>
      <c r="I38" s="56">
        <f t="shared" si="4"/>
        <v>8</v>
      </c>
      <c r="J38" s="57">
        <v>28</v>
      </c>
    </row>
    <row r="39" spans="1:10" ht="30.75" customHeight="1" x14ac:dyDescent="0.25">
      <c r="A39" s="6" t="s">
        <v>79</v>
      </c>
      <c r="B39" s="7" t="s">
        <v>80</v>
      </c>
      <c r="C39" s="8" t="s">
        <v>17</v>
      </c>
      <c r="D39" s="38"/>
      <c r="E39" s="53">
        <v>10</v>
      </c>
      <c r="F39" s="53">
        <f t="shared" si="0"/>
        <v>0</v>
      </c>
      <c r="G39" s="54">
        <f t="shared" si="1"/>
        <v>0</v>
      </c>
      <c r="H39" s="55">
        <f t="shared" si="2"/>
        <v>0</v>
      </c>
      <c r="I39" s="56">
        <f t="shared" si="4"/>
        <v>8</v>
      </c>
      <c r="J39" s="57">
        <v>29</v>
      </c>
    </row>
    <row r="40" spans="1:10" ht="48" customHeight="1" x14ac:dyDescent="0.25">
      <c r="A40" s="6" t="s">
        <v>81</v>
      </c>
      <c r="B40" s="7" t="s">
        <v>82</v>
      </c>
      <c r="C40" s="5" t="s">
        <v>12</v>
      </c>
      <c r="D40" s="38"/>
      <c r="E40" s="53">
        <v>10</v>
      </c>
      <c r="F40" s="53">
        <f t="shared" si="0"/>
        <v>0</v>
      </c>
      <c r="G40" s="54">
        <f t="shared" si="1"/>
        <v>0</v>
      </c>
      <c r="H40" s="55">
        <f t="shared" si="2"/>
        <v>0</v>
      </c>
      <c r="I40" s="56">
        <f t="shared" si="4"/>
        <v>8</v>
      </c>
      <c r="J40" s="57">
        <v>30</v>
      </c>
    </row>
    <row r="41" spans="1:10" ht="30.75" customHeight="1" x14ac:dyDescent="0.25">
      <c r="A41" s="6" t="s">
        <v>83</v>
      </c>
      <c r="B41" s="7" t="s">
        <v>84</v>
      </c>
      <c r="C41" s="8" t="s">
        <v>17</v>
      </c>
      <c r="D41" s="38"/>
      <c r="E41" s="53">
        <v>10</v>
      </c>
      <c r="F41" s="53">
        <f t="shared" si="0"/>
        <v>0</v>
      </c>
      <c r="G41" s="54">
        <f t="shared" si="1"/>
        <v>0</v>
      </c>
      <c r="H41" s="55">
        <f t="shared" si="2"/>
        <v>0</v>
      </c>
      <c r="I41" s="56">
        <f t="shared" si="4"/>
        <v>8</v>
      </c>
      <c r="J41" s="57">
        <v>31</v>
      </c>
    </row>
    <row r="42" spans="1:10" ht="48" customHeight="1" x14ac:dyDescent="0.25">
      <c r="A42" s="6" t="s">
        <v>85</v>
      </c>
      <c r="B42" s="7" t="s">
        <v>86</v>
      </c>
      <c r="C42" s="5" t="s">
        <v>12</v>
      </c>
      <c r="D42" s="38"/>
      <c r="E42" s="53">
        <v>10</v>
      </c>
      <c r="F42" s="53">
        <f t="shared" si="0"/>
        <v>0</v>
      </c>
      <c r="G42" s="54">
        <f t="shared" si="1"/>
        <v>0</v>
      </c>
      <c r="H42" s="55">
        <f t="shared" si="2"/>
        <v>0</v>
      </c>
      <c r="I42" s="56">
        <f t="shared" si="4"/>
        <v>8</v>
      </c>
      <c r="J42" s="57">
        <v>32</v>
      </c>
    </row>
    <row r="43" spans="1:10" ht="48" customHeight="1" x14ac:dyDescent="0.25">
      <c r="A43" s="6" t="s">
        <v>87</v>
      </c>
      <c r="B43" s="7" t="s">
        <v>88</v>
      </c>
      <c r="C43" s="8" t="s">
        <v>17</v>
      </c>
      <c r="D43" s="38"/>
      <c r="E43" s="53">
        <v>10</v>
      </c>
      <c r="F43" s="53">
        <f t="shared" si="0"/>
        <v>0</v>
      </c>
      <c r="G43" s="54">
        <f t="shared" si="1"/>
        <v>0</v>
      </c>
      <c r="H43" s="55">
        <f t="shared" si="2"/>
        <v>0</v>
      </c>
      <c r="I43" s="56">
        <f t="shared" si="4"/>
        <v>8</v>
      </c>
      <c r="J43" s="57">
        <v>33</v>
      </c>
    </row>
    <row r="44" spans="1:10" ht="30.75" customHeight="1" x14ac:dyDescent="0.25">
      <c r="A44" s="6" t="s">
        <v>89</v>
      </c>
      <c r="B44" s="7" t="s">
        <v>90</v>
      </c>
      <c r="C44" s="8" t="s">
        <v>12</v>
      </c>
      <c r="D44" s="38"/>
      <c r="E44" s="53">
        <v>10</v>
      </c>
      <c r="F44" s="53">
        <f t="shared" si="0"/>
        <v>0</v>
      </c>
      <c r="G44" s="54">
        <f t="shared" si="1"/>
        <v>0</v>
      </c>
      <c r="H44" s="55">
        <f t="shared" si="2"/>
        <v>0</v>
      </c>
      <c r="I44" s="56">
        <f t="shared" si="4"/>
        <v>8</v>
      </c>
      <c r="J44" s="57">
        <v>34</v>
      </c>
    </row>
    <row r="45" spans="1:10" ht="30.75" customHeight="1" x14ac:dyDescent="0.25">
      <c r="A45" s="6" t="s">
        <v>91</v>
      </c>
      <c r="B45" s="7" t="s">
        <v>92</v>
      </c>
      <c r="C45" s="8" t="s">
        <v>17</v>
      </c>
      <c r="D45" s="38"/>
      <c r="E45" s="53">
        <v>10</v>
      </c>
      <c r="F45" s="53">
        <f t="shared" si="0"/>
        <v>0</v>
      </c>
      <c r="G45" s="54">
        <f t="shared" si="1"/>
        <v>0</v>
      </c>
      <c r="H45" s="55">
        <f t="shared" si="2"/>
        <v>0</v>
      </c>
      <c r="I45" s="56">
        <f t="shared" si="4"/>
        <v>8</v>
      </c>
      <c r="J45" s="57">
        <v>35</v>
      </c>
    </row>
    <row r="46" spans="1:10" ht="30.75" customHeight="1" x14ac:dyDescent="0.25">
      <c r="A46" s="6" t="s">
        <v>93</v>
      </c>
      <c r="B46" s="7" t="s">
        <v>94</v>
      </c>
      <c r="C46" s="8" t="s">
        <v>17</v>
      </c>
      <c r="D46" s="38"/>
      <c r="E46" s="53">
        <v>10</v>
      </c>
      <c r="F46" s="53">
        <f t="shared" si="0"/>
        <v>0</v>
      </c>
      <c r="G46" s="54">
        <f t="shared" si="1"/>
        <v>0</v>
      </c>
      <c r="H46" s="55">
        <f t="shared" si="2"/>
        <v>0</v>
      </c>
      <c r="I46" s="56">
        <f t="shared" si="4"/>
        <v>8</v>
      </c>
      <c r="J46" s="57">
        <v>36</v>
      </c>
    </row>
    <row r="47" spans="1:10" ht="30.75" customHeight="1" x14ac:dyDescent="0.25">
      <c r="A47" s="6" t="s">
        <v>95</v>
      </c>
      <c r="B47" s="7" t="s">
        <v>96</v>
      </c>
      <c r="C47" s="8" t="s">
        <v>17</v>
      </c>
      <c r="D47" s="38"/>
      <c r="E47" s="53">
        <v>10</v>
      </c>
      <c r="F47" s="53">
        <f t="shared" si="0"/>
        <v>0</v>
      </c>
      <c r="G47" s="54">
        <f t="shared" si="1"/>
        <v>0</v>
      </c>
      <c r="H47" s="55">
        <f t="shared" si="2"/>
        <v>0</v>
      </c>
      <c r="I47" s="56">
        <f t="shared" si="4"/>
        <v>8</v>
      </c>
      <c r="J47" s="57">
        <v>37</v>
      </c>
    </row>
    <row r="48" spans="1:10" ht="30.75" customHeight="1" x14ac:dyDescent="0.25">
      <c r="A48" s="6" t="s">
        <v>97</v>
      </c>
      <c r="B48" s="7" t="s">
        <v>98</v>
      </c>
      <c r="C48" s="8" t="s">
        <v>17</v>
      </c>
      <c r="D48" s="38"/>
      <c r="E48" s="53">
        <v>10</v>
      </c>
      <c r="F48" s="53">
        <f t="shared" si="0"/>
        <v>0</v>
      </c>
      <c r="G48" s="54">
        <f t="shared" si="1"/>
        <v>0</v>
      </c>
      <c r="H48" s="55">
        <f t="shared" si="2"/>
        <v>0</v>
      </c>
      <c r="I48" s="56">
        <f t="shared" si="4"/>
        <v>8</v>
      </c>
      <c r="J48" s="57">
        <v>38</v>
      </c>
    </row>
    <row r="49" spans="1:11" ht="30.75" customHeight="1" thickBot="1" x14ac:dyDescent="0.3">
      <c r="A49" s="19" t="s">
        <v>99</v>
      </c>
      <c r="B49" s="20" t="s">
        <v>100</v>
      </c>
      <c r="C49" s="21" t="s">
        <v>17</v>
      </c>
      <c r="D49" s="39"/>
      <c r="E49" s="63">
        <v>10</v>
      </c>
      <c r="F49" s="63">
        <f t="shared" si="0"/>
        <v>0</v>
      </c>
      <c r="G49" s="64">
        <f t="shared" si="1"/>
        <v>0</v>
      </c>
      <c r="H49" s="65">
        <f t="shared" si="2"/>
        <v>0</v>
      </c>
      <c r="I49" s="66">
        <f t="shared" si="4"/>
        <v>8</v>
      </c>
      <c r="J49" s="67">
        <v>39</v>
      </c>
    </row>
    <row r="50" spans="1:11" ht="40.5" customHeight="1" x14ac:dyDescent="0.25">
      <c r="A50" s="145" t="s">
        <v>101</v>
      </c>
      <c r="B50" s="146"/>
      <c r="C50" s="146"/>
      <c r="D50" s="147"/>
      <c r="E50" s="22">
        <f>SUM(E2:E49)</f>
        <v>17019</v>
      </c>
      <c r="F50" s="148"/>
      <c r="G50" s="146"/>
      <c r="H50" s="149"/>
      <c r="I50" s="35"/>
      <c r="J50" s="33"/>
    </row>
    <row r="51" spans="1:11" ht="40.5" customHeight="1" x14ac:dyDescent="0.25">
      <c r="A51" s="124" t="s">
        <v>119</v>
      </c>
      <c r="B51" s="125"/>
      <c r="C51" s="125"/>
      <c r="D51" s="125"/>
      <c r="E51" s="126"/>
      <c r="F51" s="90">
        <f>F5+F6+F13+F26+F34</f>
        <v>0</v>
      </c>
      <c r="G51" s="91">
        <f t="shared" ref="G51:G53" si="5">(F51/100)*20</f>
        <v>0</v>
      </c>
      <c r="H51" s="92">
        <f t="shared" ref="H51:H53" si="6">F51+G51</f>
        <v>0</v>
      </c>
      <c r="I51" s="109">
        <v>12</v>
      </c>
      <c r="J51" s="33"/>
    </row>
    <row r="52" spans="1:11" ht="40.5" customHeight="1" x14ac:dyDescent="0.25">
      <c r="A52" s="127" t="s">
        <v>120</v>
      </c>
      <c r="B52" s="128"/>
      <c r="C52" s="128"/>
      <c r="D52" s="128"/>
      <c r="E52" s="129"/>
      <c r="F52" s="86">
        <f>F7+F35</f>
        <v>0</v>
      </c>
      <c r="G52" s="87">
        <f t="shared" si="5"/>
        <v>0</v>
      </c>
      <c r="H52" s="88">
        <f t="shared" si="6"/>
        <v>0</v>
      </c>
      <c r="I52" s="89">
        <v>20</v>
      </c>
      <c r="J52" s="33"/>
    </row>
    <row r="53" spans="1:11" ht="40.5" customHeight="1" x14ac:dyDescent="0.25">
      <c r="A53" s="130" t="s">
        <v>121</v>
      </c>
      <c r="B53" s="131"/>
      <c r="C53" s="131"/>
      <c r="D53" s="131"/>
      <c r="E53" s="132"/>
      <c r="F53" s="82">
        <f>F8+F9+F10+F11+F12+F21+F22+F23+F24+F25+F27+F28+F29+F30+F31+F32+F33+F36+F37+F38+F39+F40+F41+F42+F43+F44+F45+F46+F47+F48+F49</f>
        <v>0</v>
      </c>
      <c r="G53" s="83">
        <f t="shared" si="5"/>
        <v>0</v>
      </c>
      <c r="H53" s="84">
        <f t="shared" si="6"/>
        <v>0</v>
      </c>
      <c r="I53" s="85">
        <v>8</v>
      </c>
      <c r="J53" s="33"/>
    </row>
    <row r="54" spans="1:11" ht="40.5" customHeight="1" x14ac:dyDescent="0.25">
      <c r="A54" s="150" t="s">
        <v>102</v>
      </c>
      <c r="B54" s="151"/>
      <c r="C54" s="151"/>
      <c r="D54" s="151"/>
      <c r="E54" s="152"/>
      <c r="F54" s="23">
        <f>SUM(F51:F53)</f>
        <v>0</v>
      </c>
      <c r="G54" s="23">
        <f t="shared" ref="G54:H54" si="7">SUM(G51:G53)</f>
        <v>0</v>
      </c>
      <c r="H54" s="25">
        <f t="shared" si="7"/>
        <v>0</v>
      </c>
      <c r="I54" s="68"/>
      <c r="J54" s="33"/>
    </row>
    <row r="55" spans="1:11" ht="40.5" customHeight="1" x14ac:dyDescent="0.25">
      <c r="A55" s="150" t="s">
        <v>103</v>
      </c>
      <c r="B55" s="151"/>
      <c r="C55" s="151"/>
      <c r="D55" s="151"/>
      <c r="E55" s="152"/>
      <c r="F55" s="36">
        <v>15000</v>
      </c>
      <c r="G55" s="24">
        <f>(F55/100)*20</f>
        <v>3000</v>
      </c>
      <c r="H55" s="25">
        <f>F55+G55</f>
        <v>18000</v>
      </c>
      <c r="I55" s="32"/>
      <c r="J55" s="33"/>
    </row>
    <row r="56" spans="1:11" ht="40.5" customHeight="1" x14ac:dyDescent="0.25">
      <c r="A56" s="153" t="s">
        <v>104</v>
      </c>
      <c r="B56" s="154"/>
      <c r="C56" s="154"/>
      <c r="D56" s="154"/>
      <c r="E56" s="155"/>
      <c r="F56" s="95">
        <f>$D$87*F55</f>
        <v>180000</v>
      </c>
      <c r="G56" s="95">
        <f>$D$87*G55</f>
        <v>36000</v>
      </c>
      <c r="H56" s="96">
        <f>$D$87*H55</f>
        <v>216000</v>
      </c>
      <c r="I56" s="97">
        <v>60</v>
      </c>
      <c r="J56" s="33"/>
    </row>
    <row r="57" spans="1:11" ht="40.5" customHeight="1" x14ac:dyDescent="0.25">
      <c r="A57" s="150" t="s">
        <v>105</v>
      </c>
      <c r="B57" s="151"/>
      <c r="C57" s="151"/>
      <c r="D57" s="151"/>
      <c r="E57" s="152"/>
      <c r="F57" s="26">
        <f>F54+F56</f>
        <v>180000</v>
      </c>
      <c r="G57" s="24">
        <f t="shared" ref="G57:H57" si="8">G54+G56</f>
        <v>36000</v>
      </c>
      <c r="H57" s="25">
        <f t="shared" si="8"/>
        <v>216000</v>
      </c>
      <c r="I57" s="32"/>
      <c r="J57" s="33"/>
    </row>
    <row r="58" spans="1:11" ht="40.5" customHeight="1" thickBot="1" x14ac:dyDescent="0.3">
      <c r="A58" s="140" t="s">
        <v>106</v>
      </c>
      <c r="B58" s="141"/>
      <c r="C58" s="141"/>
      <c r="D58" s="141"/>
      <c r="E58" s="142"/>
      <c r="F58" s="27">
        <f>F57*$D$88</f>
        <v>540000</v>
      </c>
      <c r="G58" s="28">
        <f>G57*$D$88</f>
        <v>108000</v>
      </c>
      <c r="H58" s="29">
        <f>H57*$D$88</f>
        <v>648000</v>
      </c>
      <c r="I58" s="34"/>
      <c r="J58" s="33"/>
    </row>
    <row r="59" spans="1:11" ht="40.5" customHeight="1" x14ac:dyDescent="0.25">
      <c r="A59" s="69"/>
      <c r="B59" s="69"/>
      <c r="C59" s="69"/>
      <c r="D59" s="69"/>
      <c r="E59" s="69"/>
      <c r="F59" s="70"/>
      <c r="G59" s="71"/>
      <c r="H59" s="71"/>
      <c r="I59" s="72"/>
      <c r="J59" s="33"/>
    </row>
    <row r="60" spans="1:11" ht="15" customHeight="1" x14ac:dyDescent="0.25">
      <c r="A60" s="1"/>
      <c r="B60" s="1"/>
      <c r="C60" s="1"/>
      <c r="D60" s="1"/>
      <c r="E60" s="1"/>
      <c r="F60" s="30"/>
      <c r="G60" s="30"/>
      <c r="H60" s="30"/>
    </row>
    <row r="61" spans="1:11" x14ac:dyDescent="0.25">
      <c r="A61" s="40"/>
      <c r="B61" s="43"/>
      <c r="C61" s="40"/>
      <c r="D61" s="40"/>
      <c r="E61" s="40"/>
      <c r="F61" s="134"/>
      <c r="G61" s="134"/>
      <c r="H61" s="41"/>
      <c r="I61" s="159"/>
      <c r="J61" s="160"/>
      <c r="K61" s="160"/>
    </row>
    <row r="62" spans="1:11" x14ac:dyDescent="0.25">
      <c r="A62" s="40"/>
      <c r="B62" s="42" t="s">
        <v>116</v>
      </c>
      <c r="C62" s="40"/>
      <c r="D62" s="40"/>
      <c r="E62" s="40"/>
      <c r="F62" s="161" t="s">
        <v>117</v>
      </c>
      <c r="G62" s="161"/>
      <c r="H62" s="40"/>
      <c r="I62" s="1"/>
      <c r="J62" s="1"/>
      <c r="K62" s="1"/>
    </row>
    <row r="63" spans="1:11" x14ac:dyDescent="0.25">
      <c r="A63" s="40"/>
      <c r="B63" s="40"/>
      <c r="C63" s="133" t="s">
        <v>118</v>
      </c>
      <c r="D63" s="133"/>
      <c r="E63" s="133"/>
      <c r="F63" s="133"/>
      <c r="G63" s="133"/>
      <c r="H63" s="133"/>
      <c r="I63" s="1"/>
      <c r="J63" s="1"/>
      <c r="K63" s="1"/>
    </row>
    <row r="64" spans="1:11" x14ac:dyDescent="0.25">
      <c r="A64" s="73"/>
      <c r="B64" s="73"/>
      <c r="C64" s="74"/>
      <c r="D64" s="74"/>
      <c r="E64" s="74"/>
      <c r="F64" s="74"/>
      <c r="G64" s="74"/>
      <c r="H64" s="74"/>
      <c r="I64" s="1"/>
      <c r="J64" s="1"/>
      <c r="K64" s="1"/>
    </row>
    <row r="65" spans="1:11" x14ac:dyDescent="0.25">
      <c r="A65" s="73"/>
      <c r="B65" s="73"/>
      <c r="C65" s="74"/>
      <c r="D65" s="74"/>
      <c r="E65" s="74"/>
      <c r="F65" s="74"/>
      <c r="G65" s="74"/>
      <c r="H65" s="74"/>
      <c r="I65" s="1"/>
      <c r="J65" s="1"/>
      <c r="K65" s="1"/>
    </row>
    <row r="66" spans="1:11" ht="15.75" x14ac:dyDescent="0.25">
      <c r="A66" s="75" t="s">
        <v>125</v>
      </c>
      <c r="B66" s="76"/>
      <c r="C66" s="80"/>
      <c r="D66" s="93"/>
      <c r="E66" s="93"/>
      <c r="F66" s="94"/>
      <c r="G66" s="94"/>
      <c r="H66" s="94"/>
      <c r="I66" s="1"/>
      <c r="J66" s="1"/>
      <c r="K66" s="1"/>
    </row>
    <row r="67" spans="1:11" ht="15.75" x14ac:dyDescent="0.25">
      <c r="A67" s="75"/>
      <c r="B67" s="76"/>
      <c r="C67" s="80"/>
      <c r="D67" s="93"/>
      <c r="E67" s="93"/>
      <c r="F67" s="94"/>
      <c r="G67" s="94"/>
      <c r="H67" s="94"/>
      <c r="I67" s="1"/>
      <c r="J67" s="1"/>
      <c r="K67" s="1"/>
    </row>
    <row r="68" spans="1:11" ht="15.75" x14ac:dyDescent="0.25">
      <c r="A68" s="163"/>
      <c r="B68" s="162" t="s">
        <v>126</v>
      </c>
      <c r="C68" s="162"/>
      <c r="D68" s="162"/>
      <c r="E68" s="162"/>
      <c r="F68" s="94"/>
      <c r="G68" s="94"/>
      <c r="H68" s="94"/>
      <c r="I68" s="1"/>
      <c r="J68" s="1"/>
      <c r="K68" s="1"/>
    </row>
    <row r="69" spans="1:11" ht="15.75" customHeight="1" x14ac:dyDescent="0.25">
      <c r="A69" s="164"/>
      <c r="B69" s="162"/>
      <c r="C69" s="162"/>
      <c r="D69" s="162"/>
      <c r="E69" s="162"/>
      <c r="F69" s="94"/>
      <c r="G69" s="94"/>
      <c r="H69" s="94"/>
      <c r="I69" s="1"/>
      <c r="J69" s="1"/>
      <c r="K69" s="1"/>
    </row>
    <row r="70" spans="1:11" ht="15.75" customHeight="1" x14ac:dyDescent="0.25">
      <c r="A70" s="165"/>
      <c r="B70" s="173" t="s">
        <v>127</v>
      </c>
      <c r="C70" s="173"/>
      <c r="D70" s="173"/>
      <c r="E70" s="173"/>
      <c r="F70" s="94"/>
      <c r="G70" s="94"/>
      <c r="H70" s="94"/>
      <c r="I70" s="1"/>
      <c r="J70" s="1"/>
      <c r="K70" s="1"/>
    </row>
    <row r="71" spans="1:11" ht="15.75" x14ac:dyDescent="0.25">
      <c r="A71" s="166"/>
      <c r="B71" s="173"/>
      <c r="C71" s="173"/>
      <c r="D71" s="173"/>
      <c r="E71" s="173"/>
      <c r="F71" s="94"/>
      <c r="G71" s="94"/>
      <c r="H71" s="94"/>
      <c r="I71" s="1"/>
      <c r="J71" s="1"/>
      <c r="K71" s="1"/>
    </row>
    <row r="72" spans="1:11" ht="15.75" x14ac:dyDescent="0.25">
      <c r="A72" s="166"/>
      <c r="B72" s="173"/>
      <c r="C72" s="173"/>
      <c r="D72" s="173"/>
      <c r="E72" s="173"/>
      <c r="F72" s="94"/>
      <c r="G72" s="94"/>
      <c r="H72" s="94"/>
      <c r="I72" s="1"/>
      <c r="J72" s="1"/>
      <c r="K72" s="1"/>
    </row>
    <row r="73" spans="1:11" ht="15.75" customHeight="1" x14ac:dyDescent="0.25">
      <c r="A73" s="167"/>
      <c r="B73" s="171" t="s">
        <v>129</v>
      </c>
      <c r="C73" s="171"/>
      <c r="D73" s="171"/>
      <c r="E73" s="171"/>
      <c r="F73" s="81"/>
      <c r="G73" s="81"/>
      <c r="H73" s="81"/>
      <c r="I73" s="1"/>
      <c r="J73" s="1"/>
      <c r="K73" s="1"/>
    </row>
    <row r="74" spans="1:11" ht="15.75" x14ac:dyDescent="0.25">
      <c r="A74" s="168"/>
      <c r="B74" s="171"/>
      <c r="C74" s="171"/>
      <c r="D74" s="171"/>
      <c r="E74" s="171"/>
      <c r="F74" s="79"/>
      <c r="G74" s="79"/>
      <c r="H74" s="79"/>
      <c r="I74" s="1"/>
      <c r="J74" s="1"/>
      <c r="K74" s="1"/>
    </row>
    <row r="75" spans="1:11" ht="15.75" customHeight="1" x14ac:dyDescent="0.25">
      <c r="A75" s="169"/>
      <c r="B75" s="171" t="s">
        <v>130</v>
      </c>
      <c r="C75" s="171"/>
      <c r="D75" s="171"/>
      <c r="E75" s="171"/>
      <c r="F75" s="79"/>
      <c r="G75" s="79"/>
      <c r="H75" s="79"/>
      <c r="I75" s="1"/>
      <c r="J75" s="1"/>
      <c r="K75" s="1"/>
    </row>
    <row r="76" spans="1:11" ht="15.75" x14ac:dyDescent="0.25">
      <c r="A76" s="170"/>
      <c r="B76" s="171"/>
      <c r="C76" s="171"/>
      <c r="D76" s="171"/>
      <c r="E76" s="171"/>
      <c r="F76" s="79"/>
      <c r="G76" s="79"/>
      <c r="H76" s="79"/>
      <c r="I76" s="1"/>
      <c r="J76" s="1"/>
      <c r="K76" s="1"/>
    </row>
    <row r="77" spans="1:11" ht="15.75" customHeight="1" x14ac:dyDescent="0.25">
      <c r="A77" s="156"/>
      <c r="B77" s="171" t="s">
        <v>128</v>
      </c>
      <c r="C77" s="171"/>
      <c r="D77" s="171"/>
      <c r="E77" s="171"/>
      <c r="F77" s="79"/>
      <c r="G77" s="79"/>
      <c r="H77" s="79"/>
      <c r="I77" s="1"/>
      <c r="J77" s="1"/>
      <c r="K77" s="1"/>
    </row>
    <row r="78" spans="1:11" ht="15.75" customHeight="1" x14ac:dyDescent="0.25">
      <c r="A78" s="157"/>
      <c r="B78" s="171"/>
      <c r="C78" s="171"/>
      <c r="D78" s="171"/>
      <c r="E78" s="171"/>
      <c r="F78" s="79"/>
      <c r="G78" s="79"/>
      <c r="H78" s="79"/>
      <c r="I78" s="1"/>
      <c r="J78" s="1"/>
      <c r="K78" s="1"/>
    </row>
    <row r="79" spans="1:11" ht="15.75" customHeight="1" x14ac:dyDescent="0.25">
      <c r="A79" s="158"/>
      <c r="B79" s="172" t="s">
        <v>131</v>
      </c>
      <c r="C79" s="172"/>
      <c r="D79" s="172"/>
      <c r="E79" s="172"/>
      <c r="F79" s="79"/>
      <c r="G79" s="79"/>
      <c r="H79" s="79"/>
      <c r="I79" s="1"/>
      <c r="J79" s="1"/>
      <c r="K79" s="1"/>
    </row>
    <row r="80" spans="1:11" ht="15.75" x14ac:dyDescent="0.25">
      <c r="A80" s="158"/>
      <c r="B80" s="172"/>
      <c r="C80" s="172"/>
      <c r="D80" s="172"/>
      <c r="E80" s="172"/>
      <c r="F80" s="79"/>
      <c r="G80" s="79"/>
      <c r="H80" s="79"/>
      <c r="I80" s="1"/>
      <c r="J80" s="1"/>
      <c r="K80" s="1"/>
    </row>
    <row r="81" spans="1:11" ht="15.75" x14ac:dyDescent="0.25">
      <c r="A81" s="75"/>
      <c r="B81" s="76"/>
      <c r="C81" s="76"/>
      <c r="D81" s="76"/>
      <c r="E81" s="76"/>
      <c r="F81" s="76"/>
      <c r="G81" s="76"/>
      <c r="H81" s="73"/>
      <c r="I81" s="1"/>
      <c r="J81" s="1"/>
      <c r="K81" s="1"/>
    </row>
    <row r="82" spans="1:11" ht="15.75" x14ac:dyDescent="0.25">
      <c r="A82" s="75"/>
      <c r="B82" s="76"/>
      <c r="C82" s="76"/>
      <c r="D82" s="76"/>
      <c r="E82" s="76"/>
      <c r="F82" s="76"/>
      <c r="G82" s="76"/>
      <c r="H82" s="73"/>
      <c r="I82" s="1"/>
      <c r="J82" s="1"/>
      <c r="K82" s="1"/>
    </row>
    <row r="83" spans="1:11" ht="15.75" x14ac:dyDescent="0.25">
      <c r="A83" s="75"/>
      <c r="B83" s="76"/>
      <c r="C83" s="76"/>
      <c r="D83" s="76"/>
      <c r="E83" s="76"/>
      <c r="F83" s="76"/>
      <c r="G83" s="76"/>
      <c r="H83" s="73"/>
      <c r="I83" s="1"/>
      <c r="J83" s="1"/>
      <c r="K83" s="1"/>
    </row>
    <row r="84" spans="1:11" ht="15.75" x14ac:dyDescent="0.25">
      <c r="A84" s="75"/>
      <c r="B84" s="76"/>
      <c r="C84" s="76"/>
      <c r="D84" s="76"/>
      <c r="E84" s="76"/>
      <c r="F84" s="76"/>
      <c r="G84" s="76"/>
      <c r="H84" s="73"/>
      <c r="I84" s="1"/>
      <c r="J84" s="1"/>
      <c r="K84" s="1"/>
    </row>
    <row r="85" spans="1:11" ht="15.75" x14ac:dyDescent="0.25">
      <c r="A85" s="75"/>
      <c r="B85" s="76"/>
      <c r="C85" s="76"/>
      <c r="D85" s="76"/>
      <c r="E85" s="76"/>
      <c r="F85" s="76"/>
      <c r="G85" s="76"/>
      <c r="H85" s="73"/>
      <c r="I85" s="1"/>
      <c r="J85" s="1"/>
      <c r="K85" s="1"/>
    </row>
    <row r="86" spans="1:11" ht="26.25" customHeight="1" x14ac:dyDescent="0.25">
      <c r="A86" s="75"/>
      <c r="B86" s="102" t="s">
        <v>132</v>
      </c>
      <c r="C86" s="76"/>
      <c r="D86" s="76"/>
      <c r="E86" s="76"/>
      <c r="F86" s="76"/>
      <c r="G86" s="76"/>
      <c r="H86" s="73"/>
      <c r="I86" s="1"/>
      <c r="J86" s="1"/>
      <c r="K86" s="1"/>
    </row>
    <row r="87" spans="1:11" x14ac:dyDescent="0.25">
      <c r="A87" s="77"/>
      <c r="B87" s="143" t="s">
        <v>107</v>
      </c>
      <c r="C87" s="143"/>
      <c r="D87" s="98">
        <f>12</f>
        <v>12</v>
      </c>
      <c r="E87" s="77"/>
      <c r="F87" s="78"/>
      <c r="G87" s="78"/>
      <c r="H87" s="78"/>
    </row>
    <row r="88" spans="1:11" x14ac:dyDescent="0.25">
      <c r="A88" s="1"/>
      <c r="B88" s="139" t="s">
        <v>108</v>
      </c>
      <c r="C88" s="139"/>
      <c r="D88" s="99">
        <v>3</v>
      </c>
      <c r="E88" s="1"/>
      <c r="F88" s="30"/>
      <c r="G88" s="30"/>
      <c r="H88" s="30"/>
    </row>
    <row r="89" spans="1:11" x14ac:dyDescent="0.25">
      <c r="A89" s="1"/>
      <c r="B89" s="139" t="s">
        <v>109</v>
      </c>
      <c r="C89" s="139"/>
      <c r="D89" s="99">
        <v>1</v>
      </c>
      <c r="E89" s="1"/>
      <c r="F89" s="30"/>
      <c r="G89" s="30"/>
      <c r="H89" s="30"/>
    </row>
    <row r="90" spans="1:11" x14ac:dyDescent="0.25">
      <c r="A90" s="1"/>
      <c r="B90" s="144" t="s">
        <v>110</v>
      </c>
      <c r="C90" s="144"/>
      <c r="D90" s="99">
        <v>6</v>
      </c>
      <c r="E90" s="1"/>
      <c r="F90" s="30"/>
      <c r="G90" s="30"/>
      <c r="H90" s="30"/>
    </row>
    <row r="91" spans="1:11" x14ac:dyDescent="0.25">
      <c r="A91" s="1"/>
      <c r="B91" s="139" t="s">
        <v>111</v>
      </c>
      <c r="C91" s="139"/>
      <c r="D91" s="99">
        <v>2</v>
      </c>
      <c r="E91" s="1"/>
      <c r="F91" s="30"/>
      <c r="G91" s="30"/>
      <c r="H91" s="30"/>
    </row>
    <row r="92" spans="1:11" x14ac:dyDescent="0.25">
      <c r="A92" s="1"/>
      <c r="B92" s="139" t="s">
        <v>124</v>
      </c>
      <c r="C92" s="139"/>
      <c r="D92" s="99">
        <f>J49</f>
        <v>39</v>
      </c>
      <c r="E92" s="1"/>
      <c r="F92" s="30"/>
      <c r="G92" s="30"/>
      <c r="H92" s="30"/>
    </row>
    <row r="93" spans="1:11" x14ac:dyDescent="0.25">
      <c r="A93" s="1"/>
      <c r="B93" s="139" t="s">
        <v>112</v>
      </c>
      <c r="C93" s="139"/>
      <c r="D93" s="100">
        <v>100</v>
      </c>
      <c r="E93" s="1"/>
      <c r="F93" s="30"/>
      <c r="G93" s="30"/>
      <c r="H93" s="30"/>
    </row>
    <row r="94" spans="1:11" x14ac:dyDescent="0.25">
      <c r="A94" s="1"/>
      <c r="B94" s="139" t="s">
        <v>113</v>
      </c>
      <c r="C94" s="139"/>
      <c r="D94" s="99">
        <v>60</v>
      </c>
      <c r="E94" s="1"/>
      <c r="F94" s="30"/>
      <c r="G94" s="30"/>
      <c r="H94" s="30"/>
    </row>
    <row r="95" spans="1:11" x14ac:dyDescent="0.25">
      <c r="A95" s="1"/>
      <c r="B95" s="139" t="s">
        <v>114</v>
      </c>
      <c r="C95" s="139"/>
      <c r="D95" s="99">
        <v>20</v>
      </c>
      <c r="E95" s="1"/>
      <c r="F95" s="30"/>
      <c r="G95" s="30"/>
      <c r="H95" s="30"/>
    </row>
    <row r="96" spans="1:11" x14ac:dyDescent="0.25">
      <c r="A96" s="1"/>
      <c r="B96" s="139" t="s">
        <v>115</v>
      </c>
      <c r="C96" s="139"/>
      <c r="D96" s="99">
        <v>12</v>
      </c>
      <c r="E96" s="1"/>
      <c r="F96" s="30"/>
      <c r="G96" s="30"/>
      <c r="H96" s="30"/>
    </row>
    <row r="97" spans="1:8" x14ac:dyDescent="0.25">
      <c r="A97" s="1"/>
      <c r="B97" s="139" t="s">
        <v>123</v>
      </c>
      <c r="C97" s="139"/>
      <c r="D97" s="101">
        <v>8</v>
      </c>
      <c r="E97" s="1"/>
      <c r="F97" s="30"/>
      <c r="G97" s="30"/>
      <c r="H97" s="30"/>
    </row>
  </sheetData>
  <sheetProtection sheet="1" objects="1" scenarios="1"/>
  <mergeCells count="46">
    <mergeCell ref="B79:E80"/>
    <mergeCell ref="B70:E72"/>
    <mergeCell ref="A77:A78"/>
    <mergeCell ref="A79:A80"/>
    <mergeCell ref="I61:K61"/>
    <mergeCell ref="F62:G62"/>
    <mergeCell ref="B97:C97"/>
    <mergeCell ref="B94:C94"/>
    <mergeCell ref="B95:C95"/>
    <mergeCell ref="B96:C96"/>
    <mergeCell ref="B68:E69"/>
    <mergeCell ref="A68:A69"/>
    <mergeCell ref="A70:A72"/>
    <mergeCell ref="A73:A74"/>
    <mergeCell ref="A75:A76"/>
    <mergeCell ref="B73:E74"/>
    <mergeCell ref="B75:E76"/>
    <mergeCell ref="B77:E78"/>
    <mergeCell ref="I13:I19"/>
    <mergeCell ref="J13:J19"/>
    <mergeCell ref="B91:C91"/>
    <mergeCell ref="B92:C92"/>
    <mergeCell ref="B93:C93"/>
    <mergeCell ref="A58:E58"/>
    <mergeCell ref="B87:C87"/>
    <mergeCell ref="B88:C88"/>
    <mergeCell ref="B89:C89"/>
    <mergeCell ref="B90:C90"/>
    <mergeCell ref="A50:D50"/>
    <mergeCell ref="F50:H50"/>
    <mergeCell ref="A54:E54"/>
    <mergeCell ref="A55:E55"/>
    <mergeCell ref="A56:E56"/>
    <mergeCell ref="A57:E57"/>
    <mergeCell ref="A51:E51"/>
    <mergeCell ref="A52:E52"/>
    <mergeCell ref="A53:E53"/>
    <mergeCell ref="C63:H63"/>
    <mergeCell ref="F61:G61"/>
    <mergeCell ref="A2:H2"/>
    <mergeCell ref="C3:H3"/>
    <mergeCell ref="D13:D19"/>
    <mergeCell ref="E13:E19"/>
    <mergeCell ref="F13:F19"/>
    <mergeCell ref="G13:G19"/>
    <mergeCell ref="H13:H19"/>
  </mergeCells>
  <dataValidations disablePrompts="1" count="1">
    <dataValidation type="date" allowBlank="1" showInputMessage="1" showErrorMessage="1" errorTitle="CHYBA" error="_x000a_Toto není platné datum zpracování přílohy. Doporučujeme zadání dnešního data. " sqref="B61">
      <formula1>40909</formula1>
      <formula2>41090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TI SYSTEMS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Majer</dc:creator>
  <cp:lastModifiedBy>Antonín Majer</cp:lastModifiedBy>
  <cp:lastPrinted>2012-07-17T04:55:15Z</cp:lastPrinted>
  <dcterms:created xsi:type="dcterms:W3CDTF">2012-06-28T03:37:11Z</dcterms:created>
  <dcterms:modified xsi:type="dcterms:W3CDTF">2012-07-25T10:24:17Z</dcterms:modified>
</cp:coreProperties>
</file>