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302 - SO 302 - Dešťová ka..." sheetId="2" r:id="rId2"/>
    <sheet name="Pokyny pro vyplnění" sheetId="3" r:id="rId3"/>
  </sheets>
  <definedNames>
    <definedName name="_xlnm._FilterDatabase" localSheetId="1" hidden="1">'302 - SO 302 - Dešťová ka...'!$C$86:$K$86</definedName>
    <definedName name="_xlnm.Print_Titles" localSheetId="1">'302 - SO 302 - Dešťová ka...'!$86:$86</definedName>
    <definedName name="_xlnm.Print_Titles" localSheetId="0">'Rekapitulace stavby'!$49:$49</definedName>
    <definedName name="_xlnm.Print_Area" localSheetId="1">'302 - SO 302 - Dešťová ka...'!$C$4:$J$36,'302 - SO 302 - Dešťová ka...'!$C$42:$J$68,'302 - SO 302 - Dešťová ka...'!$C$74:$K$231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<sst xmlns="http://schemas.openxmlformats.org/spreadsheetml/2006/main" count="2063" uniqueCount="615">
  <si>
    <t>Export VZ</t>
  </si>
  <si>
    <t>List obsahuje:</t>
  </si>
  <si>
    <t>3.0</t>
  </si>
  <si>
    <t>ODOM</t>
  </si>
  <si>
    <t>False</t>
  </si>
  <si>
    <t>{ADEB658D-8DFA-4270-892B-930F75153B2B}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</si>
  <si>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</si>
  <si>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</si>
  <si>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</si>
  <si>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</si>
  <si>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</si>
  <si>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</si>
  <si>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</si>
  <si>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</si>
  <si>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X629</t>
  </si>
  <si>
    <t>Stavba:</t>
  </si>
  <si>
    <t>Revitalizace a architekonická úprava starého náměstí</t>
  </si>
  <si>
    <t>0,1</t>
  </si>
  <si>
    <t>KSO:</t>
  </si>
  <si>
    <t>CC-CZ:</t>
  </si>
  <si>
    <t>1</t>
  </si>
  <si>
    <t>Místo:</t>
  </si>
  <si>
    <t>Kyšperk nad Ohří</t>
  </si>
  <si>
    <t>Datum:</t>
  </si>
  <si>
    <t>28.08.2014</t>
  </si>
  <si>
    <t>10</t>
  </si>
  <si>
    <t>100</t>
  </si>
  <si>
    <t>Zadavatel:</t>
  </si>
  <si>
    <t>IČ:</t>
  </si>
  <si>
    <t>Město Kyšperk nad Ohří</t>
  </si>
  <si>
    <t>DIČ:</t>
  </si>
  <si>
    <t>Uchazeč:</t>
  </si>
  <si>
    <t xml:space="preserve"> </t>
  </si>
  <si>
    <t>Projektant:</t>
  </si>
  <si>
    <t>Pavel Stejskal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</si>
  <si>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</si>
  <si>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</si>
  <si>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</si>
  <si>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</si>
  <si>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</si>
  <si>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</si>
  <si>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</si>
  <si>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</si>
  <si>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</si>
  <si>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</si>
  <si>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</si>
  <si>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</si>
  <si>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</si>
  <si>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</si>
  <si>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</si>
  <si>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</si>
  <si>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</si>
  <si>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</si>
  <si>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</si>
  <si>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</si>
  <si>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</si>
  <si>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</si>
  <si>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</si>
  <si>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</si>
  <si>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</si>
  <si>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</si>
  <si>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</si>
  <si>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</si>
  <si>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</si>
  <si>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</si>
  <si>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</si>
  <si>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</si>
  <si>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</si>
  <si>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</si>
  <si>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</si>
  <si>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</si>
  <si>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</si>
  <si>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</si>
  <si>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</si>
  <si>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</si>
  <si>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302</t>
  </si>
  <si>
    <t>SO 302 - Dešťová kanalizace</t>
  </si>
  <si>
    <t>STA</t>
  </si>
  <si>
    <t>{29FB9C0A-C1F2-40C8-B1A0-F9479476F743}</t>
  </si>
  <si>
    <t>2</t>
  </si>
  <si>
    <t>Zpět na list:</t>
  </si>
  <si>
    <t>KRYCÍ LIST SOUPISU</t>
  </si>
  <si>
    <t>Objekt:</t>
  </si>
  <si>
    <t>302 - SO 302 - Dešťová kanalizace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</si>
  <si>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</si>
  <si>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</si>
  <si>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</si>
  <si>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</si>
  <si>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</si>
  <si>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</si>
  <si>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</si>
  <si>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13 - Zemní práce - hloubené vykopávky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</si>
  <si>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</si>
  <si>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</si>
  <si>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</si>
  <si>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</si>
  <si>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</si>
  <si>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</si>
  <si>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</si>
  <si>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</si>
  <si>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</si>
  <si>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</si>
  <si>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</si>
  <si>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</si>
  <si>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</si>
  <si>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</si>
  <si>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</si>
  <si>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</si>
  <si>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</si>
  <si>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</si>
  <si>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</si>
  <si>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</si>
  <si>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</si>
  <si>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</si>
  <si>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</si>
  <si>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</si>
  <si>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</si>
  <si>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</si>
  <si>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</si>
  <si>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</si>
  <si>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113107042</t>
  </si>
  <si>
    <t>Odstranění podkladu plochy do 15 m2 živičných tl 100 mm při překopech inž sítí</t>
  </si>
  <si>
    <t>m2</t>
  </si>
  <si>
    <t>CS ÚRS 2014 01</t>
  </si>
  <si>
    <t>4</t>
  </si>
  <si>
    <t>1082693982</t>
  </si>
  <si>
    <t>VV</t>
  </si>
  <si>
    <t>35*0,8</t>
  </si>
  <si>
    <t>119001401</t>
  </si>
  <si>
    <t>Dočasné zajištění potrubí ocelového nebo litinového DN do 200</t>
  </si>
  <si>
    <t>m</t>
  </si>
  <si>
    <t>-1081030360</t>
  </si>
  <si>
    <t>PP</t>
  </si>
  <si>
    <t>3</t>
  </si>
  <si>
    <t>119001421</t>
  </si>
  <si>
    <t>Dočasné zajištění kabelů a kabelových tratí ze 3 volně ložených kabelů</t>
  </si>
  <si>
    <t>-871501775</t>
  </si>
  <si>
    <t>132201201</t>
  </si>
  <si>
    <t>Hloubení rýh š do 2000 mm v hornině tř. 3 objemu do 100 m3</t>
  </si>
  <si>
    <t>m3</t>
  </si>
  <si>
    <t>757388234</t>
  </si>
  <si>
    <t>279,86*0,8*2,65+279,86*0,4*2,65 "hlavní řad</t>
  </si>
  <si>
    <t>355,6*0,6*1,65 "přípojky</t>
  </si>
  <si>
    <t>5</t>
  </si>
  <si>
    <t>132201209</t>
  </si>
  <si>
    <t>Příplatek za lepivost k hloubení rýh š do 2000 mm v hornině tř. 3</t>
  </si>
  <si>
    <t>-501019112</t>
  </si>
  <si>
    <t>1241,999*0,5 'Přepočtené koeficientem množství</t>
  </si>
  <si>
    <t>6</t>
  </si>
  <si>
    <t>151101101</t>
  </si>
  <si>
    <t>Zřízení příložného pažení a rozepření stěn rýh hl do 2 m</t>
  </si>
  <si>
    <t>-1892408714</t>
  </si>
  <si>
    <t>355,6*2*1,65 "přípojky</t>
  </si>
  <si>
    <t>7</t>
  </si>
  <si>
    <t>151101102</t>
  </si>
  <si>
    <t>Zřízení příložného pažení a rozepření stěn rýh hl do 4 m</t>
  </si>
  <si>
    <t>162588538</t>
  </si>
  <si>
    <t>279,86*2*2,65 "hlavní řad</t>
  </si>
  <si>
    <t>8</t>
  </si>
  <si>
    <t>151101111</t>
  </si>
  <si>
    <t>Odstranění příložného pažení a rozepření stěn rýh hl do 2 m</t>
  </si>
  <si>
    <t>-1501708138</t>
  </si>
  <si>
    <t>9</t>
  </si>
  <si>
    <t>151101112</t>
  </si>
  <si>
    <t>Odstranění příložného pažení a rozepření stěn rýh hl do 4 m</t>
  </si>
  <si>
    <t>699509418</t>
  </si>
  <si>
    <t>161101101</t>
  </si>
  <si>
    <t>Svislé přemístění výkopku z horniny tř. 1 až 4 hl výkopu do 2,5 m</t>
  </si>
  <si>
    <t>151446009</t>
  </si>
  <si>
    <t>11</t>
  </si>
  <si>
    <t>162501102</t>
  </si>
  <si>
    <t>Vodorovné přemístění do 3000 m výkopku/sypaniny z horniny tř. 1 až 4</t>
  </si>
  <si>
    <t>-483325722</t>
  </si>
  <si>
    <t>967,92*2</t>
  </si>
  <si>
    <t>12</t>
  </si>
  <si>
    <t>162701105</t>
  </si>
  <si>
    <t>Vodorovné přemístění do 10000 m výkopku/sypaniny z horniny tř. 1 až 4</t>
  </si>
  <si>
    <t>844137293</t>
  </si>
  <si>
    <t>1241,999-967,92</t>
  </si>
  <si>
    <t>13</t>
  </si>
  <si>
    <t>162701109</t>
  </si>
  <si>
    <t>Příplatek k vodorovnému přemístění výkopku/sypaniny z horniny tř. 1 až 4 ZKD 1000 m přes 10000 m</t>
  </si>
  <si>
    <t>306117514</t>
  </si>
  <si>
    <t>274,079*5 'Přepočtené koeficientem množství</t>
  </si>
  <si>
    <t>14</t>
  </si>
  <si>
    <t>167101101</t>
  </si>
  <si>
    <t>Nakládání výkopku z hornin tř. 1 až 4 do 100 m3</t>
  </si>
  <si>
    <t>1992632499</t>
  </si>
  <si>
    <t>171201201</t>
  </si>
  <si>
    <t>Uložení sypaniny na skládky</t>
  </si>
  <si>
    <t>892338684</t>
  </si>
  <si>
    <t>16</t>
  </si>
  <si>
    <t>171201211</t>
  </si>
  <si>
    <t>Poplatek za uložení odpadu ze sypaniny na skládce (skládkovné)</t>
  </si>
  <si>
    <t>t</t>
  </si>
  <si>
    <t>-478200570</t>
  </si>
  <si>
    <t>274,079*2 'Přepočtené koeficientem množství</t>
  </si>
  <si>
    <t>17</t>
  </si>
  <si>
    <t>174101101</t>
  </si>
  <si>
    <t>Zásyp jam, šachet rýh nebo kolem objektů sypaninou se zhutněním</t>
  </si>
  <si>
    <t>-681579455</t>
  </si>
  <si>
    <t>1241,99</t>
  </si>
  <si>
    <t>-279,86*0,8*0,6 "hlavní řad</t>
  </si>
  <si>
    <t>-355,6*0,6*0,45 "přípojky</t>
  </si>
  <si>
    <t>-279,86*0,8*0,1 "hlavní řad</t>
  </si>
  <si>
    <t>-355,6*0,6*0,1 "přípojky</t>
  </si>
  <si>
    <t>18</t>
  </si>
  <si>
    <t>175102101</t>
  </si>
  <si>
    <t>Obsypání potrubí při překopech inž sítí ručně objem do 10 m3 z hor tř. 1 až 4</t>
  </si>
  <si>
    <t>-535150330</t>
  </si>
  <si>
    <t>279,86*0,8*0,6 "hlavní řad</t>
  </si>
  <si>
    <t>-279,86*0,07</t>
  </si>
  <si>
    <t>355,6*0,6*0,45 "přípojky</t>
  </si>
  <si>
    <t>-355,6*0,018</t>
  </si>
  <si>
    <t>19</t>
  </si>
  <si>
    <t>M</t>
  </si>
  <si>
    <t>583312810</t>
  </si>
  <si>
    <t>kamenivo těžené drobné frakce 0-1</t>
  </si>
  <si>
    <t>-1643835596</t>
  </si>
  <si>
    <t>204,354*2 'Přepočtené koeficientem množství</t>
  </si>
  <si>
    <t>Zemní práce - hloubené vykopávky</t>
  </si>
  <si>
    <t>20</t>
  </si>
  <si>
    <t>130001101</t>
  </si>
  <si>
    <t>Příplatek za ztížení vykopávky v blízkosti podzemního vedení</t>
  </si>
  <si>
    <t>-2068162493</t>
  </si>
  <si>
    <t>2,65*0,8*2*17</t>
  </si>
  <si>
    <t>Vodorovné konstrukce</t>
  </si>
  <si>
    <t>451573111</t>
  </si>
  <si>
    <t>Lože pod potrubí otevřený výkop ze štěrkopísku</t>
  </si>
  <si>
    <t>593315639</t>
  </si>
  <si>
    <t>279,86*0,8*0,1 "hlavní řad</t>
  </si>
  <si>
    <t>355,6*0,6*0,1 "přípojky</t>
  </si>
  <si>
    <t>Komunikace</t>
  </si>
  <si>
    <t>22</t>
  </si>
  <si>
    <t>564831111</t>
  </si>
  <si>
    <t>Podklad ze štěrkodrtě ŠD tl 100 mm</t>
  </si>
  <si>
    <t>-344366915</t>
  </si>
  <si>
    <t>23</t>
  </si>
  <si>
    <t>566901231</t>
  </si>
  <si>
    <t>Vyspravení podkladu po překopech ing sítí plochy přes 15 m2 štěrkodrtí tl. 100 mm</t>
  </si>
  <si>
    <t>-255570055</t>
  </si>
  <si>
    <t>24</t>
  </si>
  <si>
    <t>566901261</t>
  </si>
  <si>
    <t>Vyspravení podkladu po překopech ing sítí plochy přes 15 m2 obalovaným kamenivem ACP (OK) tl. 100 mm</t>
  </si>
  <si>
    <t>645584007</t>
  </si>
  <si>
    <t>25</t>
  </si>
  <si>
    <t>572341112</t>
  </si>
  <si>
    <t>Vyspravení krytu komunikací po překopech plochy přes 15 m2 asfalt betonem ACO (AB) tl 70 mm</t>
  </si>
  <si>
    <t>1598873471</t>
  </si>
  <si>
    <t>26</t>
  </si>
  <si>
    <t>573111113</t>
  </si>
  <si>
    <t>Postřik živičný infiltrační s posypem z asfaltu množství 1,5 kg/m2</t>
  </si>
  <si>
    <t>-791759134</t>
  </si>
  <si>
    <t>27</t>
  </si>
  <si>
    <t>573211111</t>
  </si>
  <si>
    <t>Postřik živičný spojovací z asfaltu v množství do 0,70 kg/m2</t>
  </si>
  <si>
    <t>1224172023</t>
  </si>
  <si>
    <t>Trubní vedení</t>
  </si>
  <si>
    <t>28</t>
  </si>
  <si>
    <t>871265221</t>
  </si>
  <si>
    <t>Kanalizační potrubí z tvrdého PVC-systém KG tuhost třídy SN8 DN100</t>
  </si>
  <si>
    <t>-1629937683</t>
  </si>
  <si>
    <t>29</t>
  </si>
  <si>
    <t>871315211</t>
  </si>
  <si>
    <t>Kanalizační potrubí z tvrdého PVC-systém KG tuhost třídy SN4 DN150</t>
  </si>
  <si>
    <t>914697271</t>
  </si>
  <si>
    <t>30</t>
  </si>
  <si>
    <t>871373121</t>
  </si>
  <si>
    <t>Montáž kanalizačního potrubí z PVC těsněné gumovým kroužkem otevřený výkop sklon do 20 % DN 300</t>
  </si>
  <si>
    <t>1345549606</t>
  </si>
  <si>
    <t>31</t>
  </si>
  <si>
    <t>286112730</t>
  </si>
  <si>
    <t>trubka KGEM s hrdlem 300X9,2X5M SN8KOEX,PVC</t>
  </si>
  <si>
    <t>kus</t>
  </si>
  <si>
    <t>-1993227349</t>
  </si>
  <si>
    <t>56*1,092 'Přepočtené koeficientem množství</t>
  </si>
  <si>
    <t>32</t>
  </si>
  <si>
    <t>871990001</t>
  </si>
  <si>
    <t>Napojení do stávajícího odlehčovacího objektu</t>
  </si>
  <si>
    <t>R-pol.</t>
  </si>
  <si>
    <t>644337888</t>
  </si>
  <si>
    <t>Přepojení stávající uliční vpusti</t>
  </si>
  <si>
    <t>33</t>
  </si>
  <si>
    <t>877313123</t>
  </si>
  <si>
    <t>Montáž tvarovek jednoosých na potrubí z trub z PVC těsněných kroužkem otevřený výkop DN 150</t>
  </si>
  <si>
    <t>1114446681</t>
  </si>
  <si>
    <t>34</t>
  </si>
  <si>
    <t>286113610</t>
  </si>
  <si>
    <t>koleno kanalizace plastové KGB 150x45°</t>
  </si>
  <si>
    <t>-1004752115</t>
  </si>
  <si>
    <t>35</t>
  </si>
  <si>
    <t>286115040</t>
  </si>
  <si>
    <t>redukce kanalizace plastová KGR 160/110</t>
  </si>
  <si>
    <t>-1002874040</t>
  </si>
  <si>
    <t>36</t>
  </si>
  <si>
    <t>877355121</t>
  </si>
  <si>
    <t>Výřez a montáž tvarovek odbočných na potrubí z kanalizačních trub z PVC DN 200</t>
  </si>
  <si>
    <t>-1426695106</t>
  </si>
  <si>
    <t>37</t>
  </si>
  <si>
    <t>286113920</t>
  </si>
  <si>
    <t>odbočka kanalizační plastová s hrdlem KGEA-150/150/45°</t>
  </si>
  <si>
    <t>-1473491167</t>
  </si>
  <si>
    <t>38</t>
  </si>
  <si>
    <t>894118001</t>
  </si>
  <si>
    <t>Příplatek ZKD 0,60 m výšky vstupu na potrubí</t>
  </si>
  <si>
    <t>-1540222542</t>
  </si>
  <si>
    <t>39</t>
  </si>
  <si>
    <t>894411121</t>
  </si>
  <si>
    <t>Zřízení šachet kanalizačních z betonových dílců na potrubí DN nad 200 do 300 dno beton tř. C 25/30</t>
  </si>
  <si>
    <t>1983345845</t>
  </si>
  <si>
    <t>40</t>
  </si>
  <si>
    <t>592243390</t>
  </si>
  <si>
    <t>dno betonové šachty kanalizační přímé TBZ-Q.1 100/100 V max. 60 100/100x60 cm</t>
  </si>
  <si>
    <t>-1665389698</t>
  </si>
  <si>
    <t>41</t>
  </si>
  <si>
    <t>592243120</t>
  </si>
  <si>
    <t>konus šachetní betonový TBR-Q.1 100-63/58/12 KPS 100x62,5x58 cm</t>
  </si>
  <si>
    <t>-484564049</t>
  </si>
  <si>
    <t>42</t>
  </si>
  <si>
    <t>592243000</t>
  </si>
  <si>
    <t>skruž betonová šachetní TBS-Q.1 100/25 D100x25x9 cm</t>
  </si>
  <si>
    <t>1248164961</t>
  </si>
  <si>
    <t>43</t>
  </si>
  <si>
    <t>592243010</t>
  </si>
  <si>
    <t>skruž betonová šachetní TBS-Q.1 100/50 D100x50x9 cm</t>
  </si>
  <si>
    <t>1700680377</t>
  </si>
  <si>
    <t>44</t>
  </si>
  <si>
    <t>592243020</t>
  </si>
  <si>
    <t>skruž betonová šachetní TBS-Q.1 100/100 D100x100x9 cm</t>
  </si>
  <si>
    <t>-868359624</t>
  </si>
  <si>
    <t>45</t>
  </si>
  <si>
    <t>592243230</t>
  </si>
  <si>
    <t>prstenec šachetní betonový vyrovnávací TBW-Q.1 63/10 62,5 x 12 x 10 cm</t>
  </si>
  <si>
    <t>128</t>
  </si>
  <si>
    <t>-637121284</t>
  </si>
  <si>
    <t>46</t>
  </si>
  <si>
    <t>895941311</t>
  </si>
  <si>
    <t>Zřízení vpusti kanalizační uliční z betonových dílců typ UVB-50</t>
  </si>
  <si>
    <t>-1245831798</t>
  </si>
  <si>
    <t>47</t>
  </si>
  <si>
    <t>592238500</t>
  </si>
  <si>
    <t>dno betonové pro uliční vpusť s výtokovým otvorem TBV-Q 450/330/1a 45x33x5 cm</t>
  </si>
  <si>
    <t>-1373412978</t>
  </si>
  <si>
    <t>48</t>
  </si>
  <si>
    <t>592238580</t>
  </si>
  <si>
    <t>skruž betonová pro uliční vpusť horní TBV-Q 450/555/5d, 45x55x5 cm</t>
  </si>
  <si>
    <t>-1059159290</t>
  </si>
  <si>
    <t>49</t>
  </si>
  <si>
    <t>592238640</t>
  </si>
  <si>
    <t>prstenec betonový pro uliční vpusť vyrovnávací TBV-Q 390/60/10a, 39x6x5 cm</t>
  </si>
  <si>
    <t>1698919633</t>
  </si>
  <si>
    <t>50</t>
  </si>
  <si>
    <t>899103111</t>
  </si>
  <si>
    <t>Osazení poklopů litinových nebo ocelových včetně rámů hmotnosti nad 100 do 150 kg</t>
  </si>
  <si>
    <t>1897223053</t>
  </si>
  <si>
    <t>51</t>
  </si>
  <si>
    <t>552434420</t>
  </si>
  <si>
    <t>poklop na vstupní šachtu litinový 600 D400, vzor DIN</t>
  </si>
  <si>
    <t>497444307</t>
  </si>
  <si>
    <t>52</t>
  </si>
  <si>
    <t>899202111</t>
  </si>
  <si>
    <t>Osazení mříží litinových včetně rámů a košů na bahno hmotnosti nad 50 do 100 kg</t>
  </si>
  <si>
    <t>1537006613</t>
  </si>
  <si>
    <t>53</t>
  </si>
  <si>
    <t>592238740</t>
  </si>
  <si>
    <t>koš pozink. C3 DIN 4052, vysoký, pro rám 500/300</t>
  </si>
  <si>
    <t>-240901302</t>
  </si>
  <si>
    <t>54</t>
  </si>
  <si>
    <t>592238780</t>
  </si>
  <si>
    <t>mříž M1 D400 DIN 19583-13, 500/500 mm</t>
  </si>
  <si>
    <t>-862376681</t>
  </si>
  <si>
    <t>55</t>
  </si>
  <si>
    <t>592238760</t>
  </si>
  <si>
    <t>rám zabetonovaný DIN 19583-9 500/500 mm</t>
  </si>
  <si>
    <t>-1772071617</t>
  </si>
  <si>
    <t>Ostatní konstrukce a práce-bourání</t>
  </si>
  <si>
    <t>56</t>
  </si>
  <si>
    <t>919735112</t>
  </si>
  <si>
    <t>Řezání stávajícího živičného krytu hl do 100 mm</t>
  </si>
  <si>
    <t>-1782798926</t>
  </si>
  <si>
    <t>35*2</t>
  </si>
  <si>
    <t>57</t>
  </si>
  <si>
    <t>935113111</t>
  </si>
  <si>
    <t>Osazení odvodňovacího polymerbetonového žlabu s krycím roštem šířky do 200 mm</t>
  </si>
  <si>
    <t>-1742264275</t>
  </si>
  <si>
    <t>58</t>
  </si>
  <si>
    <t>592271001</t>
  </si>
  <si>
    <t>Žlab liniový šíře 200 mm pro střední zátěž dl. 100 cm</t>
  </si>
  <si>
    <t>ks</t>
  </si>
  <si>
    <t>-1267167946</t>
  </si>
  <si>
    <t>59</t>
  </si>
  <si>
    <t>592271002</t>
  </si>
  <si>
    <t>Žlab liniový šíře 200 mm pro střední zátěž dl. 100 cm s nátrubkem DN150</t>
  </si>
  <si>
    <t>1114916355</t>
  </si>
  <si>
    <t>60</t>
  </si>
  <si>
    <t>592271003</t>
  </si>
  <si>
    <t>Žlab liniový šíře 200 mm pro střední zátěž dl. 50 cm s bočním vývodem DN150</t>
  </si>
  <si>
    <t>1715335081</t>
  </si>
  <si>
    <t>61</t>
  </si>
  <si>
    <t>592271004</t>
  </si>
  <si>
    <t>Čelní stěna pro žlab šíře 200 mm</t>
  </si>
  <si>
    <t>337545826</t>
  </si>
  <si>
    <t>62</t>
  </si>
  <si>
    <t>592271005</t>
  </si>
  <si>
    <t>Rošt litinový pro žlab šíře 200 mm s aretací pro střední až vysokou zátěž</t>
  </si>
  <si>
    <t>-171747326</t>
  </si>
  <si>
    <t>63</t>
  </si>
  <si>
    <t>592271006</t>
  </si>
  <si>
    <t>Tvarovka připojovací PE-HD DN 150</t>
  </si>
  <si>
    <t>214244107</t>
  </si>
  <si>
    <t>64</t>
  </si>
  <si>
    <t>592271007</t>
  </si>
  <si>
    <t>Tvarovka oblouková PE-HD DN 150</t>
  </si>
  <si>
    <t>1657827246</t>
  </si>
  <si>
    <t>997</t>
  </si>
  <si>
    <t>Přesun sutě</t>
  </si>
  <si>
    <t>65</t>
  </si>
  <si>
    <t>997013501</t>
  </si>
  <si>
    <t>Odvoz suti na skládku a vybouraných hmot nebo meziskládku do 1 km se složením</t>
  </si>
  <si>
    <t>-1227168904</t>
  </si>
  <si>
    <t>66</t>
  </si>
  <si>
    <t>997013509</t>
  </si>
  <si>
    <t>Příplatek k odvozu suti a vybouraných hmot na skládku ZKD 1 km přes 1 km</t>
  </si>
  <si>
    <t>1960280772</t>
  </si>
  <si>
    <t>5,068*14 'Přepočtené koeficientem množství</t>
  </si>
  <si>
    <t>67</t>
  </si>
  <si>
    <t>997013831-1</t>
  </si>
  <si>
    <t>Poplatek za uložení na skládce (skládkovné)</t>
  </si>
  <si>
    <t>1263152096</t>
  </si>
  <si>
    <t>998</t>
  </si>
  <si>
    <t>Přesun hmot</t>
  </si>
  <si>
    <t>68</t>
  </si>
  <si>
    <t>998276101</t>
  </si>
  <si>
    <t>Přesun hmot pro trubní vedení z trub z plastických hmot otevřený výkop</t>
  </si>
  <si>
    <t>1299326958</t>
  </si>
  <si>
    <t>PSV</t>
  </si>
  <si>
    <t>Práce a dodávky PSV</t>
  </si>
  <si>
    <t>721</t>
  </si>
  <si>
    <t>Zdravotechnika - vnitřní kanalizace</t>
  </si>
  <si>
    <t>69</t>
  </si>
  <si>
    <t>721242115</t>
  </si>
  <si>
    <t>Lapač střešních splavenin z PP se zápachovou klapkou a lapacím košem DN 110</t>
  </si>
  <si>
    <t>-1930920013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</si>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</sst>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i/>
      <sz val="9"/>
      <name val="Trebuchet MS"/>
      <family val="2"/>
    </font>
    <font>
      <sz val="8"/>
      <name val="Tahoma"/>
      <family val="2"/>
    </font>
    <font>
      <u val="single"/>
      <sz val="8"/>
      <color indexed="36"/>
      <name val="Trebuchet MS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1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3" borderId="8" applyNumberFormat="0" applyAlignment="0" applyProtection="0"/>
    <xf numFmtId="0" fontId="39" fillId="9" borderId="8" applyNumberFormat="0" applyAlignment="0" applyProtection="0"/>
    <xf numFmtId="0" fontId="38" fillId="9" borderId="9" applyNumberFormat="0" applyAlignment="0" applyProtection="0"/>
    <xf numFmtId="0" fontId="43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2" borderId="0" applyNumberFormat="0" applyBorder="0" applyAlignment="0" applyProtection="0"/>
  </cellStyleXfs>
  <cellXfs count="2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0" borderId="0" xfId="0" applyFill="1" applyAlignment="1">
      <alignment horizontal="left" vertical="top"/>
    </xf>
    <xf numFmtId="0" fontId="1" fillId="10" borderId="0" xfId="0" applyFont="1" applyFill="1" applyAlignment="1">
      <alignment horizontal="left" vertical="center"/>
    </xf>
    <xf numFmtId="0" fontId="0" fillId="10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7" fillId="9" borderId="17" xfId="0" applyFont="1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7" fillId="9" borderId="18" xfId="0" applyFont="1" applyFill="1" applyBorder="1" applyAlignment="1">
      <alignment horizontal="center" vertical="center"/>
    </xf>
    <xf numFmtId="164" fontId="7" fillId="9" borderId="18" xfId="0" applyNumberFormat="1" applyFont="1" applyFill="1" applyBorder="1" applyAlignment="1">
      <alignment horizontal="right" vertical="center"/>
    </xf>
    <xf numFmtId="0" fontId="0" fillId="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9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12" fillId="0" borderId="24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5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7" fillId="9" borderId="18" xfId="0" applyFont="1" applyFill="1" applyBorder="1" applyAlignment="1">
      <alignment horizontal="right" vertical="center"/>
    </xf>
    <xf numFmtId="0" fontId="0" fillId="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0" xfId="0" applyFont="1" applyFill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64" fontId="20" fillId="0" borderId="32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167" fontId="23" fillId="0" borderId="22" xfId="0" applyNumberFormat="1" applyFont="1" applyBorder="1" applyAlignment="1">
      <alignment horizontal="right"/>
    </xf>
    <xf numFmtId="167" fontId="23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5" fillId="0" borderId="24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5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8" fontId="26" fillId="0" borderId="0" xfId="0" applyNumberFormat="1" applyFont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168" fontId="29" fillId="0" borderId="36" xfId="0" applyNumberFormat="1" applyFont="1" applyBorder="1" applyAlignment="1">
      <alignment horizontal="right" vertical="center"/>
    </xf>
    <xf numFmtId="164" fontId="29" fillId="0" borderId="36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9" fillId="0" borderId="32" xfId="0" applyNumberFormat="1" applyFont="1" applyBorder="1" applyAlignment="1">
      <alignment horizontal="right" vertical="center"/>
    </xf>
    <xf numFmtId="167" fontId="9" fillId="0" borderId="3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8" fillId="0" borderId="37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7" fillId="10" borderId="0" xfId="36" applyFill="1" applyAlignment="1">
      <alignment horizontal="left" vertical="top"/>
    </xf>
    <xf numFmtId="0" fontId="48" fillId="0" borderId="0" xfId="36" applyFont="1" applyAlignment="1">
      <alignment horizontal="center" vertical="center"/>
    </xf>
    <xf numFmtId="0" fontId="1" fillId="10" borderId="0" xfId="0" applyFont="1" applyFill="1" applyAlignment="1" applyProtection="1">
      <alignment horizontal="left" vertical="center"/>
      <protection/>
    </xf>
    <xf numFmtId="0" fontId="21" fillId="10" borderId="0" xfId="0" applyFont="1" applyFill="1" applyAlignment="1" applyProtection="1">
      <alignment horizontal="left" vertical="center"/>
      <protection/>
    </xf>
    <xf numFmtId="0" fontId="2" fillId="10" borderId="0" xfId="0" applyFont="1" applyFill="1" applyAlignment="1" applyProtection="1">
      <alignment horizontal="left" vertical="center"/>
      <protection/>
    </xf>
    <xf numFmtId="0" fontId="49" fillId="10" borderId="0" xfId="36" applyFont="1" applyFill="1" applyAlignment="1" applyProtection="1">
      <alignment horizontal="left" vertical="center"/>
      <protection/>
    </xf>
    <xf numFmtId="0" fontId="0" fillId="10" borderId="0" xfId="0" applyFont="1" applyFill="1" applyAlignment="1" applyProtection="1">
      <alignment horizontal="left" vertical="top"/>
      <protection/>
    </xf>
    <xf numFmtId="0" fontId="47" fillId="10" borderId="0" xfId="36" applyFill="1" applyAlignment="1" applyProtection="1">
      <alignment horizontal="left" vertical="top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4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5" fillId="0" borderId="37" xfId="0" applyFont="1" applyBorder="1" applyAlignment="1">
      <alignment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16" xfId="0" applyBorder="1" applyAlignment="1">
      <alignment horizontal="left" vertical="center"/>
    </xf>
    <xf numFmtId="0" fontId="49" fillId="10" borderId="0" xfId="36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18" fillId="0" borderId="37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wrapText="1"/>
    </xf>
    <xf numFmtId="0" fontId="3" fillId="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9" borderId="18" xfId="0" applyFont="1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164" fontId="7" fillId="9" borderId="18" xfId="0" applyNumberFormat="1" applyFont="1" applyFill="1" applyBorder="1" applyAlignment="1">
      <alignment horizontal="right" vertical="center"/>
    </xf>
    <xf numFmtId="0" fontId="0" fillId="9" borderId="26" xfId="0" applyFill="1" applyBorder="1" applyAlignment="1">
      <alignment horizontal="left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04B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390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BM37" activePane="bottomLeft" state="frozen"/>
      <selection pane="topLeft" activeCell="A1" sqref="A1"/>
      <selection pane="bottomLeft" activeCell="Z60" sqref="Z6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7" t="s">
        <v>0</v>
      </c>
      <c r="B1" s="148"/>
      <c r="C1" s="148"/>
      <c r="D1" s="149" t="s">
        <v>1</v>
      </c>
      <c r="E1" s="148"/>
      <c r="F1" s="148"/>
      <c r="G1" s="148"/>
      <c r="H1" s="148"/>
      <c r="I1" s="148"/>
      <c r="J1" s="148"/>
      <c r="K1" s="150" t="s">
        <v>443</v>
      </c>
      <c r="L1" s="150"/>
      <c r="M1" s="150"/>
      <c r="N1" s="150"/>
      <c r="O1" s="150"/>
      <c r="P1" s="150"/>
      <c r="Q1" s="150"/>
      <c r="R1" s="150"/>
      <c r="S1" s="150"/>
      <c r="T1" s="148"/>
      <c r="U1" s="148"/>
      <c r="V1" s="148"/>
      <c r="W1" s="150" t="s">
        <v>444</v>
      </c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4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37" t="s">
        <v>6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247" t="s">
        <v>14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Q5" s="12"/>
      <c r="BS5" s="6" t="s">
        <v>7</v>
      </c>
    </row>
    <row r="6" spans="2:71" s="2" customFormat="1" ht="37.5" customHeight="1">
      <c r="B6" s="10"/>
      <c r="D6" s="16" t="s">
        <v>15</v>
      </c>
      <c r="K6" s="263" t="s">
        <v>16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Q6" s="12"/>
      <c r="BS6" s="6" t="s">
        <v>17</v>
      </c>
    </row>
    <row r="7" spans="2:71" s="2" customFormat="1" ht="15" customHeight="1">
      <c r="B7" s="10"/>
      <c r="D7" s="17" t="s">
        <v>18</v>
      </c>
      <c r="K7" s="15"/>
      <c r="AK7" s="17" t="s">
        <v>19</v>
      </c>
      <c r="AN7" s="15"/>
      <c r="AQ7" s="12"/>
      <c r="BS7" s="6" t="s">
        <v>20</v>
      </c>
    </row>
    <row r="8" spans="2:71" s="2" customFormat="1" ht="15" customHeight="1">
      <c r="B8" s="10"/>
      <c r="D8" s="17" t="s">
        <v>21</v>
      </c>
      <c r="K8" s="15" t="s">
        <v>22</v>
      </c>
      <c r="AK8" s="17" t="s">
        <v>23</v>
      </c>
      <c r="AN8" s="15" t="s">
        <v>24</v>
      </c>
      <c r="AQ8" s="12"/>
      <c r="BS8" s="6" t="s">
        <v>25</v>
      </c>
    </row>
    <row r="9" spans="2:71" s="2" customFormat="1" ht="15" customHeight="1">
      <c r="B9" s="10"/>
      <c r="AQ9" s="12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28</v>
      </c>
      <c r="AN10" s="15"/>
      <c r="AQ10" s="12"/>
      <c r="BS10" s="6" t="s">
        <v>17</v>
      </c>
    </row>
    <row r="11" spans="2:71" s="2" customFormat="1" ht="19.5" customHeight="1">
      <c r="B11" s="10"/>
      <c r="E11" s="15" t="s">
        <v>29</v>
      </c>
      <c r="AK11" s="17" t="s">
        <v>30</v>
      </c>
      <c r="AN11" s="15"/>
      <c r="AQ11" s="12"/>
      <c r="BS11" s="6" t="s">
        <v>17</v>
      </c>
    </row>
    <row r="12" spans="2:71" s="2" customFormat="1" ht="7.5" customHeight="1">
      <c r="B12" s="10"/>
      <c r="AQ12" s="12"/>
      <c r="BS12" s="6" t="s">
        <v>17</v>
      </c>
    </row>
    <row r="13" spans="2:71" s="2" customFormat="1" ht="15" customHeight="1">
      <c r="B13" s="10"/>
      <c r="D13" s="17" t="s">
        <v>31</v>
      </c>
      <c r="AK13" s="17" t="s">
        <v>28</v>
      </c>
      <c r="AN13" s="15"/>
      <c r="AQ13" s="12"/>
      <c r="BS13" s="6" t="s">
        <v>17</v>
      </c>
    </row>
    <row r="14" spans="2:71" s="2" customFormat="1" ht="15.75" customHeight="1">
      <c r="B14" s="10"/>
      <c r="E14" s="15" t="s">
        <v>32</v>
      </c>
      <c r="AK14" s="17" t="s">
        <v>30</v>
      </c>
      <c r="AN14" s="15"/>
      <c r="AQ14" s="12"/>
      <c r="BS14" s="6" t="s">
        <v>17</v>
      </c>
    </row>
    <row r="15" spans="2:71" s="2" customFormat="1" ht="7.5" customHeight="1">
      <c r="B15" s="10"/>
      <c r="AQ15" s="12"/>
      <c r="BS15" s="6" t="s">
        <v>4</v>
      </c>
    </row>
    <row r="16" spans="2:71" s="2" customFormat="1" ht="15" customHeight="1">
      <c r="B16" s="10"/>
      <c r="D16" s="17" t="s">
        <v>33</v>
      </c>
      <c r="AK16" s="17" t="s">
        <v>28</v>
      </c>
      <c r="AN16" s="15"/>
      <c r="AQ16" s="12"/>
      <c r="BS16" s="6" t="s">
        <v>4</v>
      </c>
    </row>
    <row r="17" spans="2:71" ht="19.5" customHeight="1">
      <c r="B17" s="10"/>
      <c r="E17" s="15" t="s">
        <v>34</v>
      </c>
      <c r="AK17" s="17" t="s">
        <v>30</v>
      </c>
      <c r="AN17" s="15"/>
      <c r="AQ17" s="1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35</v>
      </c>
    </row>
    <row r="18" spans="2:71" ht="7.5" customHeight="1">
      <c r="B18" s="10"/>
      <c r="AQ18" s="1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7" t="s">
        <v>36</v>
      </c>
      <c r="AQ19" s="1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15.75" customHeight="1">
      <c r="B20" s="10"/>
      <c r="E20" s="264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Q20" s="1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43" s="6" customFormat="1" ht="27" customHeight="1">
      <c r="B23" s="19"/>
      <c r="D23" s="20" t="s">
        <v>37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65"/>
      <c r="AL23" s="225"/>
      <c r="AM23" s="225"/>
      <c r="AN23" s="225"/>
      <c r="AO23" s="225"/>
      <c r="AQ23" s="22"/>
    </row>
    <row r="24" spans="2:43" s="6" customFormat="1" ht="7.5" customHeight="1">
      <c r="B24" s="19"/>
      <c r="AQ24" s="22"/>
    </row>
    <row r="25" spans="2:43" s="6" customFormat="1" ht="14.25" customHeight="1">
      <c r="B25" s="19"/>
      <c r="L25" s="262" t="s">
        <v>38</v>
      </c>
      <c r="M25" s="246"/>
      <c r="N25" s="246"/>
      <c r="O25" s="246"/>
      <c r="W25" s="262" t="s">
        <v>39</v>
      </c>
      <c r="X25" s="246"/>
      <c r="Y25" s="246"/>
      <c r="Z25" s="246"/>
      <c r="AA25" s="246"/>
      <c r="AB25" s="246"/>
      <c r="AC25" s="246"/>
      <c r="AD25" s="246"/>
      <c r="AE25" s="246"/>
      <c r="AK25" s="262" t="s">
        <v>40</v>
      </c>
      <c r="AL25" s="246"/>
      <c r="AM25" s="246"/>
      <c r="AN25" s="246"/>
      <c r="AO25" s="246"/>
      <c r="AQ25" s="22"/>
    </row>
    <row r="26" spans="2:43" s="6" customFormat="1" ht="15" customHeight="1">
      <c r="B26" s="24"/>
      <c r="D26" s="25" t="s">
        <v>41</v>
      </c>
      <c r="F26" s="25" t="s">
        <v>42</v>
      </c>
      <c r="L26" s="261">
        <v>0.21</v>
      </c>
      <c r="M26" s="260"/>
      <c r="N26" s="260"/>
      <c r="O26" s="260"/>
      <c r="W26" s="259"/>
      <c r="X26" s="260"/>
      <c r="Y26" s="260"/>
      <c r="Z26" s="260"/>
      <c r="AA26" s="260"/>
      <c r="AB26" s="260"/>
      <c r="AC26" s="260"/>
      <c r="AD26" s="260"/>
      <c r="AE26" s="260"/>
      <c r="AK26" s="259"/>
      <c r="AL26" s="260"/>
      <c r="AM26" s="260"/>
      <c r="AN26" s="260"/>
      <c r="AO26" s="260"/>
      <c r="AQ26" s="26"/>
    </row>
    <row r="27" spans="2:43" s="6" customFormat="1" ht="15" customHeight="1">
      <c r="B27" s="24"/>
      <c r="F27" s="25" t="s">
        <v>43</v>
      </c>
      <c r="L27" s="261">
        <v>0.15</v>
      </c>
      <c r="M27" s="260"/>
      <c r="N27" s="260"/>
      <c r="O27" s="260"/>
      <c r="W27" s="259">
        <f>ROUND($BA$51,2)</f>
        <v>0</v>
      </c>
      <c r="X27" s="260"/>
      <c r="Y27" s="260"/>
      <c r="Z27" s="260"/>
      <c r="AA27" s="260"/>
      <c r="AB27" s="260"/>
      <c r="AC27" s="260"/>
      <c r="AD27" s="260"/>
      <c r="AE27" s="260"/>
      <c r="AK27" s="259">
        <f>ROUND($AW$51,2)</f>
        <v>0</v>
      </c>
      <c r="AL27" s="260"/>
      <c r="AM27" s="260"/>
      <c r="AN27" s="260"/>
      <c r="AO27" s="260"/>
      <c r="AQ27" s="26"/>
    </row>
    <row r="28" spans="2:43" s="6" customFormat="1" ht="15" customHeight="1" hidden="1">
      <c r="B28" s="24"/>
      <c r="F28" s="25" t="s">
        <v>44</v>
      </c>
      <c r="L28" s="261">
        <v>0.21</v>
      </c>
      <c r="M28" s="260"/>
      <c r="N28" s="260"/>
      <c r="O28" s="260"/>
      <c r="W28" s="259">
        <f>ROUND($BB$51,2)</f>
        <v>0</v>
      </c>
      <c r="X28" s="260"/>
      <c r="Y28" s="260"/>
      <c r="Z28" s="260"/>
      <c r="AA28" s="260"/>
      <c r="AB28" s="260"/>
      <c r="AC28" s="260"/>
      <c r="AD28" s="260"/>
      <c r="AE28" s="260"/>
      <c r="AK28" s="259">
        <v>0</v>
      </c>
      <c r="AL28" s="260"/>
      <c r="AM28" s="260"/>
      <c r="AN28" s="260"/>
      <c r="AO28" s="260"/>
      <c r="AQ28" s="26"/>
    </row>
    <row r="29" spans="2:43" s="6" customFormat="1" ht="15" customHeight="1" hidden="1">
      <c r="B29" s="24"/>
      <c r="F29" s="25" t="s">
        <v>45</v>
      </c>
      <c r="L29" s="261">
        <v>0.15</v>
      </c>
      <c r="M29" s="260"/>
      <c r="N29" s="260"/>
      <c r="O29" s="260"/>
      <c r="W29" s="259">
        <f>ROUND($BC$51,2)</f>
        <v>0</v>
      </c>
      <c r="X29" s="260"/>
      <c r="Y29" s="260"/>
      <c r="Z29" s="260"/>
      <c r="AA29" s="260"/>
      <c r="AB29" s="260"/>
      <c r="AC29" s="260"/>
      <c r="AD29" s="260"/>
      <c r="AE29" s="260"/>
      <c r="AK29" s="259">
        <v>0</v>
      </c>
      <c r="AL29" s="260"/>
      <c r="AM29" s="260"/>
      <c r="AN29" s="260"/>
      <c r="AO29" s="260"/>
      <c r="AQ29" s="26"/>
    </row>
    <row r="30" spans="2:43" s="6" customFormat="1" ht="15" customHeight="1" hidden="1">
      <c r="B30" s="24"/>
      <c r="F30" s="25" t="s">
        <v>46</v>
      </c>
      <c r="L30" s="261">
        <v>0</v>
      </c>
      <c r="M30" s="260"/>
      <c r="N30" s="260"/>
      <c r="O30" s="260"/>
      <c r="W30" s="259">
        <f>ROUND($BD$51,2)</f>
        <v>0</v>
      </c>
      <c r="X30" s="260"/>
      <c r="Y30" s="260"/>
      <c r="Z30" s="260"/>
      <c r="AA30" s="260"/>
      <c r="AB30" s="260"/>
      <c r="AC30" s="260"/>
      <c r="AD30" s="260"/>
      <c r="AE30" s="260"/>
      <c r="AK30" s="259">
        <v>0</v>
      </c>
      <c r="AL30" s="260"/>
      <c r="AM30" s="260"/>
      <c r="AN30" s="260"/>
      <c r="AO30" s="260"/>
      <c r="AQ30" s="26"/>
    </row>
    <row r="31" spans="2:43" s="6" customFormat="1" ht="7.5" customHeight="1">
      <c r="B31" s="19"/>
      <c r="AQ31" s="22"/>
    </row>
    <row r="32" spans="2:43" s="6" customFormat="1" ht="27" customHeight="1">
      <c r="B32" s="19"/>
      <c r="C32" s="27"/>
      <c r="D32" s="28" t="s">
        <v>47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 t="s">
        <v>48</v>
      </c>
      <c r="U32" s="29"/>
      <c r="V32" s="29"/>
      <c r="W32" s="29"/>
      <c r="X32" s="251" t="s">
        <v>49</v>
      </c>
      <c r="Y32" s="252"/>
      <c r="Z32" s="252"/>
      <c r="AA32" s="252"/>
      <c r="AB32" s="252"/>
      <c r="AC32" s="29"/>
      <c r="AD32" s="29"/>
      <c r="AE32" s="29"/>
      <c r="AF32" s="29"/>
      <c r="AG32" s="29"/>
      <c r="AH32" s="29"/>
      <c r="AI32" s="29"/>
      <c r="AJ32" s="29"/>
      <c r="AK32" s="253"/>
      <c r="AL32" s="252"/>
      <c r="AM32" s="252"/>
      <c r="AN32" s="252"/>
      <c r="AO32" s="254"/>
      <c r="AP32" s="27"/>
      <c r="AQ32" s="32"/>
    </row>
    <row r="33" spans="2:43" s="6" customFormat="1" ht="7.5" customHeight="1">
      <c r="B33" s="19"/>
      <c r="AQ33" s="22"/>
    </row>
    <row r="34" spans="2:43" s="6" customFormat="1" ht="7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8" spans="2:44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19"/>
    </row>
    <row r="39" spans="2:44" s="6" customFormat="1" ht="37.5" customHeight="1">
      <c r="B39" s="19"/>
      <c r="C39" s="11" t="s">
        <v>50</v>
      </c>
      <c r="AR39" s="19"/>
    </row>
    <row r="40" spans="2:44" s="6" customFormat="1" ht="7.5" customHeight="1">
      <c r="B40" s="19"/>
      <c r="AR40" s="19"/>
    </row>
    <row r="41" spans="2:44" s="15" customFormat="1" ht="15" customHeight="1">
      <c r="B41" s="38"/>
      <c r="C41" s="17" t="s">
        <v>13</v>
      </c>
      <c r="L41" s="15" t="str">
        <f>$K$5</f>
        <v>X629</v>
      </c>
      <c r="AR41" s="38"/>
    </row>
    <row r="42" spans="2:44" s="39" customFormat="1" ht="37.5" customHeight="1">
      <c r="B42" s="40"/>
      <c r="C42" s="39" t="s">
        <v>15</v>
      </c>
      <c r="L42" s="258" t="str">
        <f>$K$6</f>
        <v>Revitalizace a architekonická úprava starého náměstí</v>
      </c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R42" s="40"/>
    </row>
    <row r="43" spans="2:44" s="6" customFormat="1" ht="7.5" customHeight="1">
      <c r="B43" s="19"/>
      <c r="AR43" s="19"/>
    </row>
    <row r="44" spans="2:44" s="6" customFormat="1" ht="15.75" customHeight="1">
      <c r="B44" s="19"/>
      <c r="C44" s="17" t="s">
        <v>21</v>
      </c>
      <c r="L44" s="41" t="str">
        <f>IF($K$8="","",$K$8)</f>
        <v>Kyšperk nad Ohří</v>
      </c>
      <c r="AI44" s="17" t="s">
        <v>23</v>
      </c>
      <c r="AM44" s="245" t="str">
        <f>IF($AN$8="","",$AN$8)</f>
        <v>28.08.2014</v>
      </c>
      <c r="AN44" s="246"/>
      <c r="AR44" s="19"/>
    </row>
    <row r="45" spans="2:44" s="6" customFormat="1" ht="7.5" customHeight="1">
      <c r="B45" s="19"/>
      <c r="AR45" s="19"/>
    </row>
    <row r="46" spans="2:56" s="6" customFormat="1" ht="18.75" customHeight="1">
      <c r="B46" s="19"/>
      <c r="C46" s="17" t="s">
        <v>27</v>
      </c>
      <c r="L46" s="15" t="str">
        <f>IF($E$11="","",$E$11)</f>
        <v>Město Kyšperk nad Ohří</v>
      </c>
      <c r="AI46" s="17" t="s">
        <v>33</v>
      </c>
      <c r="AM46" s="247" t="str">
        <f>IF($E$17="","",$E$17)</f>
        <v>Pavel Stejskal</v>
      </c>
      <c r="AN46" s="246"/>
      <c r="AO46" s="246"/>
      <c r="AP46" s="246"/>
      <c r="AR46" s="19"/>
      <c r="AS46" s="248" t="s">
        <v>51</v>
      </c>
      <c r="AT46" s="249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19"/>
      <c r="C47" s="17" t="s">
        <v>31</v>
      </c>
      <c r="L47" s="15" t="str">
        <f>IF($E$14="","",$E$14)</f>
        <v> </v>
      </c>
      <c r="AR47" s="19"/>
      <c r="AS47" s="250"/>
      <c r="AT47" s="246"/>
      <c r="BD47" s="46"/>
    </row>
    <row r="48" spans="2:56" s="6" customFormat="1" ht="12" customHeight="1">
      <c r="B48" s="19"/>
      <c r="AR48" s="19"/>
      <c r="AS48" s="250"/>
      <c r="AT48" s="246"/>
      <c r="BD48" s="46"/>
    </row>
    <row r="49" spans="2:57" s="6" customFormat="1" ht="30" customHeight="1">
      <c r="B49" s="19"/>
      <c r="C49" s="255" t="s">
        <v>52</v>
      </c>
      <c r="D49" s="252"/>
      <c r="E49" s="252"/>
      <c r="F49" s="252"/>
      <c r="G49" s="252"/>
      <c r="H49" s="29"/>
      <c r="I49" s="256" t="s">
        <v>53</v>
      </c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7" t="s">
        <v>54</v>
      </c>
      <c r="AH49" s="252"/>
      <c r="AI49" s="252"/>
      <c r="AJ49" s="252"/>
      <c r="AK49" s="252"/>
      <c r="AL49" s="252"/>
      <c r="AM49" s="252"/>
      <c r="AN49" s="256" t="s">
        <v>55</v>
      </c>
      <c r="AO49" s="252"/>
      <c r="AP49" s="252"/>
      <c r="AQ49" s="47" t="s">
        <v>56</v>
      </c>
      <c r="AR49" s="19"/>
      <c r="AS49" s="48" t="s">
        <v>57</v>
      </c>
      <c r="AT49" s="49" t="s">
        <v>58</v>
      </c>
      <c r="AU49" s="49" t="s">
        <v>59</v>
      </c>
      <c r="AV49" s="49" t="s">
        <v>60</v>
      </c>
      <c r="AW49" s="49" t="s">
        <v>61</v>
      </c>
      <c r="AX49" s="49" t="s">
        <v>62</v>
      </c>
      <c r="AY49" s="49" t="s">
        <v>63</v>
      </c>
      <c r="AZ49" s="49" t="s">
        <v>64</v>
      </c>
      <c r="BA49" s="49" t="s">
        <v>65</v>
      </c>
      <c r="BB49" s="49" t="s">
        <v>66</v>
      </c>
      <c r="BC49" s="49" t="s">
        <v>67</v>
      </c>
      <c r="BD49" s="50" t="s">
        <v>68</v>
      </c>
      <c r="BE49" s="51"/>
    </row>
    <row r="50" spans="2:56" s="6" customFormat="1" ht="12" customHeight="1">
      <c r="B50" s="19"/>
      <c r="AR50" s="19"/>
      <c r="AS50" s="52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39" customFormat="1" ht="33" customHeight="1">
      <c r="B51" s="40"/>
      <c r="C51" s="53" t="s">
        <v>69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243"/>
      <c r="AH51" s="244"/>
      <c r="AI51" s="244"/>
      <c r="AJ51" s="244"/>
      <c r="AK51" s="244"/>
      <c r="AL51" s="244"/>
      <c r="AM51" s="244"/>
      <c r="AN51" s="243"/>
      <c r="AO51" s="244"/>
      <c r="AP51" s="244"/>
      <c r="AQ51" s="55"/>
      <c r="AR51" s="40"/>
      <c r="AS51" s="56">
        <f>ROUND($AS$52,2)</f>
        <v>0</v>
      </c>
      <c r="AT51" s="57">
        <f>ROUND(SUM($AV$51:$AW$51),2)</f>
        <v>0</v>
      </c>
      <c r="AU51" s="58">
        <f>ROUND($AU$52,5)</f>
        <v>0</v>
      </c>
      <c r="AV51" s="57">
        <f>ROUND($AZ$51*$L$26,2)</f>
        <v>0</v>
      </c>
      <c r="AW51" s="57">
        <f>ROUND($BA$51*$L$27,2)</f>
        <v>0</v>
      </c>
      <c r="AX51" s="57">
        <f>ROUND($BB$51*$L$26,2)</f>
        <v>0</v>
      </c>
      <c r="AY51" s="57">
        <f>ROUND($BC$51*$L$27,2)</f>
        <v>0</v>
      </c>
      <c r="AZ51" s="57">
        <f>ROUND($AZ$52,2)</f>
        <v>0</v>
      </c>
      <c r="BA51" s="57">
        <f>ROUND($BA$52,2)</f>
        <v>0</v>
      </c>
      <c r="BB51" s="57">
        <f>ROUND($BB$52,2)</f>
        <v>0</v>
      </c>
      <c r="BC51" s="57">
        <f>ROUND($BC$52,2)</f>
        <v>0</v>
      </c>
      <c r="BD51" s="59">
        <f>ROUND($BD$52,2)</f>
        <v>0</v>
      </c>
      <c r="BS51" s="39" t="s">
        <v>70</v>
      </c>
      <c r="BT51" s="39" t="s">
        <v>71</v>
      </c>
      <c r="BU51" s="60" t="s">
        <v>72</v>
      </c>
      <c r="BV51" s="39" t="s">
        <v>73</v>
      </c>
      <c r="BW51" s="39" t="s">
        <v>5</v>
      </c>
      <c r="BX51" s="39" t="s">
        <v>74</v>
      </c>
    </row>
    <row r="52" spans="1:91" s="61" customFormat="1" ht="28.5" customHeight="1">
      <c r="A52" s="146" t="s">
        <v>445</v>
      </c>
      <c r="B52" s="62"/>
      <c r="C52" s="63"/>
      <c r="D52" s="241" t="s">
        <v>75</v>
      </c>
      <c r="E52" s="242"/>
      <c r="F52" s="242"/>
      <c r="G52" s="242"/>
      <c r="H52" s="242"/>
      <c r="I52" s="63"/>
      <c r="J52" s="241" t="s">
        <v>76</v>
      </c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39"/>
      <c r="AH52" s="240"/>
      <c r="AI52" s="240"/>
      <c r="AJ52" s="240"/>
      <c r="AK52" s="240"/>
      <c r="AL52" s="240"/>
      <c r="AM52" s="240"/>
      <c r="AN52" s="239"/>
      <c r="AO52" s="240"/>
      <c r="AP52" s="240"/>
      <c r="AQ52" s="64" t="s">
        <v>77</v>
      </c>
      <c r="AR52" s="62"/>
      <c r="AS52" s="65">
        <v>0</v>
      </c>
      <c r="AT52" s="66">
        <f>ROUND(SUM($AV$52:$AW$52),2)</f>
        <v>0</v>
      </c>
      <c r="AU52" s="67">
        <f>'302 - SO 302 - Dešťová ka...'!$P$87</f>
        <v>0</v>
      </c>
      <c r="AV52" s="66">
        <f>'302 - SO 302 - Dešťová ka...'!$J$30</f>
        <v>0</v>
      </c>
      <c r="AW52" s="66">
        <f>'302 - SO 302 - Dešťová ka...'!$J$31</f>
        <v>0</v>
      </c>
      <c r="AX52" s="66">
        <f>'302 - SO 302 - Dešťová ka...'!$J$32</f>
        <v>0</v>
      </c>
      <c r="AY52" s="66">
        <f>'302 - SO 302 - Dešťová ka...'!$J$33</f>
        <v>0</v>
      </c>
      <c r="AZ52" s="66">
        <f>'302 - SO 302 - Dešťová ka...'!$F$30</f>
        <v>0</v>
      </c>
      <c r="BA52" s="66">
        <f>'302 - SO 302 - Dešťová ka...'!$F$31</f>
        <v>0</v>
      </c>
      <c r="BB52" s="66">
        <f>'302 - SO 302 - Dešťová ka...'!$F$32</f>
        <v>0</v>
      </c>
      <c r="BC52" s="66">
        <f>'302 - SO 302 - Dešťová ka...'!$F$33</f>
        <v>0</v>
      </c>
      <c r="BD52" s="68">
        <f>'302 - SO 302 - Dešťová ka...'!$F$34</f>
        <v>0</v>
      </c>
      <c r="BT52" s="61" t="s">
        <v>20</v>
      </c>
      <c r="BV52" s="61" t="s">
        <v>73</v>
      </c>
      <c r="BW52" s="61" t="s">
        <v>78</v>
      </c>
      <c r="BX52" s="61" t="s">
        <v>5</v>
      </c>
      <c r="CM52" s="61" t="s">
        <v>79</v>
      </c>
    </row>
    <row r="53" spans="2:44" s="6" customFormat="1" ht="30.75" customHeight="1">
      <c r="B53" s="19"/>
      <c r="AR53" s="19"/>
    </row>
    <row r="54" spans="2:44" s="6" customFormat="1" ht="7.5" customHeight="1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19"/>
    </row>
  </sheetData>
  <sheetProtection/>
  <mergeCells count="39">
    <mergeCell ref="L25:O25"/>
    <mergeCell ref="W25:AE25"/>
    <mergeCell ref="AK25:AO25"/>
    <mergeCell ref="K5:AO5"/>
    <mergeCell ref="K6:AO6"/>
    <mergeCell ref="E20:AN20"/>
    <mergeCell ref="AK23:AO23"/>
    <mergeCell ref="L30:O30"/>
    <mergeCell ref="W30:AE30"/>
    <mergeCell ref="AK30:AO30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2:AB32"/>
    <mergeCell ref="AK32:AO32"/>
    <mergeCell ref="C49:G49"/>
    <mergeCell ref="I49:AF49"/>
    <mergeCell ref="AG49:AM49"/>
    <mergeCell ref="AN49:AP49"/>
    <mergeCell ref="L42:AO42"/>
    <mergeCell ref="AR2:BE2"/>
    <mergeCell ref="AN52:AP52"/>
    <mergeCell ref="AG52:AM52"/>
    <mergeCell ref="D52:H52"/>
    <mergeCell ref="J52:AF52"/>
    <mergeCell ref="AG51:AM51"/>
    <mergeCell ref="AN51:AP51"/>
    <mergeCell ref="AM44:AN44"/>
    <mergeCell ref="AM46:AP46"/>
    <mergeCell ref="AS46:AT4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302 - SO 302 - Dešťová ka...'!C2" tooltip="302 - SO 302 - Dešťová k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showGridLines="0" tabSelected="1" zoomScalePageLayoutView="0" workbookViewId="0" topLeftCell="A1">
      <pane ySplit="1" topLeftCell="BM222" activePane="bottomLeft" state="frozen"/>
      <selection pane="topLeft" activeCell="A1" sqref="A1"/>
      <selection pane="bottomLeft" activeCell="C86" sqref="C8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1"/>
      <c r="B1" s="148"/>
      <c r="C1" s="148"/>
      <c r="D1" s="149" t="s">
        <v>1</v>
      </c>
      <c r="E1" s="148"/>
      <c r="F1" s="150" t="s">
        <v>446</v>
      </c>
      <c r="G1" s="226" t="s">
        <v>447</v>
      </c>
      <c r="H1" s="226"/>
      <c r="I1" s="148"/>
      <c r="J1" s="150" t="s">
        <v>448</v>
      </c>
      <c r="K1" s="149" t="s">
        <v>80</v>
      </c>
      <c r="L1" s="150" t="s">
        <v>449</v>
      </c>
      <c r="M1" s="150"/>
      <c r="N1" s="150"/>
      <c r="O1" s="150"/>
      <c r="P1" s="150"/>
      <c r="Q1" s="150"/>
      <c r="R1" s="150"/>
      <c r="S1" s="150"/>
      <c r="T1" s="150"/>
      <c r="U1" s="152"/>
      <c r="V1" s="15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37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81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15</v>
      </c>
      <c r="K6" s="12"/>
    </row>
    <row r="7" spans="2:11" s="2" customFormat="1" ht="15.75" customHeight="1">
      <c r="B7" s="10"/>
      <c r="E7" s="227" t="str">
        <f>'Rekapitulace stavby'!$K$6</f>
        <v>Revitalizace a architekonická úprava starého náměstí</v>
      </c>
      <c r="F7" s="238"/>
      <c r="G7" s="238"/>
      <c r="H7" s="238"/>
      <c r="K7" s="12"/>
    </row>
    <row r="8" spans="2:11" s="6" customFormat="1" ht="15.75" customHeight="1">
      <c r="B8" s="19"/>
      <c r="D8" s="17" t="s">
        <v>82</v>
      </c>
      <c r="K8" s="22"/>
    </row>
    <row r="9" spans="2:11" s="6" customFormat="1" ht="37.5" customHeight="1">
      <c r="B9" s="19"/>
      <c r="E9" s="258" t="s">
        <v>83</v>
      </c>
      <c r="F9" s="246"/>
      <c r="G9" s="246"/>
      <c r="H9" s="246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18</v>
      </c>
      <c r="F11" s="15"/>
      <c r="I11" s="17" t="s">
        <v>19</v>
      </c>
      <c r="J11" s="15"/>
      <c r="K11" s="22"/>
    </row>
    <row r="12" spans="2:11" s="6" customFormat="1" ht="15" customHeight="1">
      <c r="B12" s="19"/>
      <c r="D12" s="17" t="s">
        <v>21</v>
      </c>
      <c r="F12" s="15" t="s">
        <v>22</v>
      </c>
      <c r="I12" s="17" t="s">
        <v>23</v>
      </c>
      <c r="J12" s="42" t="str">
        <f>'Rekapitulace stavby'!$AN$8</f>
        <v>28.08.2014</v>
      </c>
      <c r="K12" s="22"/>
    </row>
    <row r="13" spans="2:11" s="6" customFormat="1" ht="12" customHeight="1">
      <c r="B13" s="19"/>
      <c r="K13" s="22"/>
    </row>
    <row r="14" spans="2:11" s="6" customFormat="1" ht="15" customHeight="1">
      <c r="B14" s="19"/>
      <c r="D14" s="17" t="s">
        <v>27</v>
      </c>
      <c r="I14" s="17" t="s">
        <v>28</v>
      </c>
      <c r="J14" s="15"/>
      <c r="K14" s="22"/>
    </row>
    <row r="15" spans="2:11" s="6" customFormat="1" ht="18.75" customHeight="1">
      <c r="B15" s="19"/>
      <c r="E15" s="15" t="s">
        <v>34</v>
      </c>
      <c r="I15" s="17" t="s">
        <v>30</v>
      </c>
      <c r="J15" s="15"/>
      <c r="K15" s="22"/>
    </row>
    <row r="16" spans="2:11" s="6" customFormat="1" ht="7.5" customHeight="1">
      <c r="B16" s="19"/>
      <c r="K16" s="22"/>
    </row>
    <row r="17" spans="2:11" s="6" customFormat="1" ht="15" customHeight="1">
      <c r="B17" s="19"/>
      <c r="D17" s="17" t="s">
        <v>31</v>
      </c>
      <c r="I17" s="17" t="s">
        <v>28</v>
      </c>
      <c r="J17" s="15">
        <f>IF('Rekapitulace stavby'!$AN$13="Vyplň údaj","",IF('Rekapitulace stavby'!$AN$13="","",'Rekapitulace stavby'!$AN$13))</f>
      </c>
      <c r="K17" s="22"/>
    </row>
    <row r="18" spans="2:11" s="6" customFormat="1" ht="18.75" customHeight="1">
      <c r="B18" s="19"/>
      <c r="E18" s="15" t="str">
        <f>IF('Rekapitulace stavby'!$E$14="Vyplň údaj","",IF('Rekapitulace stavby'!$E$14="","",'Rekapitulace stavby'!$E$14))</f>
        <v> </v>
      </c>
      <c r="I18" s="17" t="s">
        <v>30</v>
      </c>
      <c r="J18" s="15">
        <f>IF('Rekapitulace stavby'!$AN$14="Vyplň údaj","",IF('Rekapitulace stavby'!$AN$14="","",'Rekapitulace stavby'!$AN$14))</f>
      </c>
      <c r="K18" s="22"/>
    </row>
    <row r="19" spans="2:11" s="6" customFormat="1" ht="7.5" customHeight="1">
      <c r="B19" s="19"/>
      <c r="K19" s="22"/>
    </row>
    <row r="20" spans="2:11" s="6" customFormat="1" ht="15" customHeight="1">
      <c r="B20" s="19"/>
      <c r="D20" s="17" t="s">
        <v>33</v>
      </c>
      <c r="I20" s="17" t="s">
        <v>28</v>
      </c>
      <c r="J20" s="15">
        <f>IF('Rekapitulace stavby'!$AN$16="","",'Rekapitulace stavby'!$AN$16)</f>
      </c>
      <c r="K20" s="22"/>
    </row>
    <row r="21" spans="2:11" s="6" customFormat="1" ht="18.75" customHeight="1">
      <c r="B21" s="19"/>
      <c r="E21" s="15" t="str">
        <f>IF('Rekapitulace stavby'!$E$17="","",'Rekapitulace stavby'!$E$17)</f>
        <v>Pavel Stejskal</v>
      </c>
      <c r="I21" s="17" t="s">
        <v>30</v>
      </c>
      <c r="J21" s="15">
        <f>IF('Rekapitulace stavby'!$AN$17="","",'Rekapitulace stavby'!$AN$17)</f>
      </c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36</v>
      </c>
      <c r="K23" s="22"/>
    </row>
    <row r="24" spans="2:11" s="69" customFormat="1" ht="15.75" customHeight="1">
      <c r="B24" s="70"/>
      <c r="E24" s="264"/>
      <c r="F24" s="228"/>
      <c r="G24" s="228"/>
      <c r="H24" s="228"/>
      <c r="K24" s="71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72"/>
    </row>
    <row r="27" spans="2:11" s="6" customFormat="1" ht="26.25" customHeight="1">
      <c r="B27" s="19"/>
      <c r="D27" s="73" t="s">
        <v>37</v>
      </c>
      <c r="J27" s="54"/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72"/>
    </row>
    <row r="29" spans="2:11" s="6" customFormat="1" ht="15" customHeight="1">
      <c r="B29" s="19"/>
      <c r="F29" s="23" t="s">
        <v>39</v>
      </c>
      <c r="I29" s="23" t="s">
        <v>38</v>
      </c>
      <c r="J29" s="23" t="s">
        <v>40</v>
      </c>
      <c r="K29" s="22"/>
    </row>
    <row r="30" spans="2:11" s="6" customFormat="1" ht="15" customHeight="1">
      <c r="B30" s="19"/>
      <c r="D30" s="25" t="s">
        <v>41</v>
      </c>
      <c r="E30" s="25" t="s">
        <v>42</v>
      </c>
      <c r="F30" s="74">
        <v>0</v>
      </c>
      <c r="I30" s="75">
        <v>0.21</v>
      </c>
      <c r="J30" s="74">
        <v>0</v>
      </c>
      <c r="K30" s="22"/>
    </row>
    <row r="31" spans="2:11" s="6" customFormat="1" ht="15" customHeight="1">
      <c r="B31" s="19"/>
      <c r="E31" s="25" t="s">
        <v>43</v>
      </c>
      <c r="F31" s="74">
        <f>ROUND(SUM($BF$87:$BF$231),2)</f>
        <v>0</v>
      </c>
      <c r="I31" s="75">
        <v>0.15</v>
      </c>
      <c r="J31" s="74">
        <f>ROUND(SUM($BF$87:$BF$231)*$I$31,2)</f>
        <v>0</v>
      </c>
      <c r="K31" s="22"/>
    </row>
    <row r="32" spans="2:11" s="6" customFormat="1" ht="15" customHeight="1" hidden="1">
      <c r="B32" s="19"/>
      <c r="E32" s="25" t="s">
        <v>44</v>
      </c>
      <c r="F32" s="74">
        <f>ROUND(SUM($BG$87:$BG$231),2)</f>
        <v>0</v>
      </c>
      <c r="I32" s="75">
        <v>0.21</v>
      </c>
      <c r="J32" s="74">
        <v>0</v>
      </c>
      <c r="K32" s="22"/>
    </row>
    <row r="33" spans="2:11" s="6" customFormat="1" ht="15" customHeight="1" hidden="1">
      <c r="B33" s="19"/>
      <c r="E33" s="25" t="s">
        <v>45</v>
      </c>
      <c r="F33" s="74">
        <f>ROUND(SUM($BH$87:$BH$231),2)</f>
        <v>0</v>
      </c>
      <c r="I33" s="75">
        <v>0.15</v>
      </c>
      <c r="J33" s="74">
        <v>0</v>
      </c>
      <c r="K33" s="22"/>
    </row>
    <row r="34" spans="2:11" s="6" customFormat="1" ht="15" customHeight="1" hidden="1">
      <c r="B34" s="19"/>
      <c r="E34" s="25" t="s">
        <v>46</v>
      </c>
      <c r="F34" s="74">
        <f>ROUND(SUM($BI$87:$BI$231),2)</f>
        <v>0</v>
      </c>
      <c r="I34" s="75">
        <v>0</v>
      </c>
      <c r="J34" s="74">
        <v>0</v>
      </c>
      <c r="K34" s="22"/>
    </row>
    <row r="35" spans="2:11" s="6" customFormat="1" ht="7.5" customHeight="1">
      <c r="B35" s="19"/>
      <c r="K35" s="22"/>
    </row>
    <row r="36" spans="2:11" s="6" customFormat="1" ht="26.25" customHeight="1">
      <c r="B36" s="19"/>
      <c r="C36" s="27"/>
      <c r="D36" s="28" t="s">
        <v>47</v>
      </c>
      <c r="E36" s="29"/>
      <c r="F36" s="29"/>
      <c r="G36" s="76" t="s">
        <v>48</v>
      </c>
      <c r="H36" s="30" t="s">
        <v>49</v>
      </c>
      <c r="I36" s="29"/>
      <c r="J36" s="31">
        <f>ROUND(SUM($J$27:$J$34),2)</f>
        <v>0</v>
      </c>
      <c r="K36" s="77"/>
    </row>
    <row r="37" spans="2:11" s="6" customFormat="1" ht="15" customHeight="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41" spans="2:11" s="6" customFormat="1" ht="7.5" customHeight="1">
      <c r="B41" s="36"/>
      <c r="C41" s="37"/>
      <c r="D41" s="37"/>
      <c r="E41" s="37"/>
      <c r="F41" s="37"/>
      <c r="G41" s="37"/>
      <c r="H41" s="37"/>
      <c r="I41" s="37"/>
      <c r="J41" s="37"/>
      <c r="K41" s="78"/>
    </row>
    <row r="42" spans="2:11" s="6" customFormat="1" ht="37.5" customHeight="1">
      <c r="B42" s="19"/>
      <c r="C42" s="11" t="s">
        <v>84</v>
      </c>
      <c r="K42" s="22"/>
    </row>
    <row r="43" spans="2:11" s="6" customFormat="1" ht="7.5" customHeight="1">
      <c r="B43" s="19"/>
      <c r="K43" s="22"/>
    </row>
    <row r="44" spans="2:11" s="6" customFormat="1" ht="15" customHeight="1">
      <c r="B44" s="19"/>
      <c r="C44" s="17" t="s">
        <v>15</v>
      </c>
      <c r="K44" s="22"/>
    </row>
    <row r="45" spans="2:11" s="6" customFormat="1" ht="16.5" customHeight="1">
      <c r="B45" s="19"/>
      <c r="E45" s="227" t="str">
        <f>$E$7</f>
        <v>Revitalizace a architekonická úprava starého náměstí</v>
      </c>
      <c r="F45" s="246"/>
      <c r="G45" s="246"/>
      <c r="H45" s="246"/>
      <c r="K45" s="22"/>
    </row>
    <row r="46" spans="2:11" s="6" customFormat="1" ht="15" customHeight="1">
      <c r="B46" s="19"/>
      <c r="C46" s="17" t="s">
        <v>82</v>
      </c>
      <c r="K46" s="22"/>
    </row>
    <row r="47" spans="2:11" s="6" customFormat="1" ht="19.5" customHeight="1">
      <c r="B47" s="19"/>
      <c r="E47" s="258" t="str">
        <f>$E$9</f>
        <v>302 - SO 302 - Dešťová kanalizace</v>
      </c>
      <c r="F47" s="246"/>
      <c r="G47" s="246"/>
      <c r="H47" s="246"/>
      <c r="K47" s="22"/>
    </row>
    <row r="48" spans="2:11" s="6" customFormat="1" ht="7.5" customHeight="1">
      <c r="B48" s="19"/>
      <c r="K48" s="22"/>
    </row>
    <row r="49" spans="2:11" s="6" customFormat="1" ht="18.75" customHeight="1">
      <c r="B49" s="19"/>
      <c r="C49" s="17" t="s">
        <v>21</v>
      </c>
      <c r="F49" s="15" t="str">
        <f>$F$12</f>
        <v>Kyšperk nad Ohří</v>
      </c>
      <c r="I49" s="17" t="s">
        <v>23</v>
      </c>
      <c r="J49" s="42" t="str">
        <f>IF($J$12="","",$J$12)</f>
        <v>28.08.2014</v>
      </c>
      <c r="K49" s="22"/>
    </row>
    <row r="50" spans="2:11" s="6" customFormat="1" ht="7.5" customHeight="1">
      <c r="B50" s="19"/>
      <c r="K50" s="22"/>
    </row>
    <row r="51" spans="2:11" s="6" customFormat="1" ht="15.75" customHeight="1">
      <c r="B51" s="19"/>
      <c r="C51" s="17" t="s">
        <v>27</v>
      </c>
      <c r="F51" s="15" t="str">
        <f>$E$15</f>
        <v>Pavel Stejskal</v>
      </c>
      <c r="I51" s="17" t="s">
        <v>33</v>
      </c>
      <c r="J51" s="15" t="str">
        <f>$E$21</f>
        <v>Pavel Stejskal</v>
      </c>
      <c r="K51" s="22"/>
    </row>
    <row r="52" spans="2:11" s="6" customFormat="1" ht="15" customHeight="1">
      <c r="B52" s="19"/>
      <c r="C52" s="17" t="s">
        <v>31</v>
      </c>
      <c r="F52" s="15" t="str">
        <f>IF($E$18="","",$E$18)</f>
        <v> </v>
      </c>
      <c r="K52" s="22"/>
    </row>
    <row r="53" spans="2:11" s="6" customFormat="1" ht="11.25" customHeight="1">
      <c r="B53" s="19"/>
      <c r="K53" s="22"/>
    </row>
    <row r="54" spans="2:11" s="6" customFormat="1" ht="30" customHeight="1">
      <c r="B54" s="19"/>
      <c r="C54" s="79" t="s">
        <v>85</v>
      </c>
      <c r="D54" s="27"/>
      <c r="E54" s="27"/>
      <c r="F54" s="27"/>
      <c r="G54" s="27"/>
      <c r="H54" s="27"/>
      <c r="I54" s="27"/>
      <c r="J54" s="80" t="s">
        <v>86</v>
      </c>
      <c r="K54" s="32"/>
    </row>
    <row r="55" spans="2:11" s="6" customFormat="1" ht="11.25" customHeight="1">
      <c r="B55" s="19"/>
      <c r="K55" s="22"/>
    </row>
    <row r="56" spans="2:47" s="6" customFormat="1" ht="30" customHeight="1">
      <c r="B56" s="19"/>
      <c r="C56" s="53" t="s">
        <v>87</v>
      </c>
      <c r="J56" s="54">
        <f>ROUND($J$87,2)</f>
        <v>0</v>
      </c>
      <c r="K56" s="22"/>
      <c r="AU56" s="6" t="s">
        <v>88</v>
      </c>
    </row>
    <row r="57" spans="2:11" s="60" customFormat="1" ht="25.5" customHeight="1">
      <c r="B57" s="81"/>
      <c r="D57" s="82" t="s">
        <v>89</v>
      </c>
      <c r="E57" s="82"/>
      <c r="F57" s="82"/>
      <c r="G57" s="82"/>
      <c r="H57" s="82"/>
      <c r="I57" s="82"/>
      <c r="J57" s="83">
        <v>0</v>
      </c>
      <c r="K57" s="84"/>
    </row>
    <row r="58" spans="2:11" s="85" customFormat="1" ht="21" customHeight="1">
      <c r="B58" s="86"/>
      <c r="D58" s="87" t="s">
        <v>90</v>
      </c>
      <c r="E58" s="87"/>
      <c r="F58" s="87"/>
      <c r="G58" s="87"/>
      <c r="H58" s="87"/>
      <c r="I58" s="87"/>
      <c r="J58" s="88">
        <v>0</v>
      </c>
      <c r="K58" s="89"/>
    </row>
    <row r="59" spans="2:11" s="85" customFormat="1" ht="15.75" customHeight="1">
      <c r="B59" s="86"/>
      <c r="D59" s="87" t="s">
        <v>91</v>
      </c>
      <c r="E59" s="87"/>
      <c r="F59" s="87"/>
      <c r="G59" s="87"/>
      <c r="H59" s="87"/>
      <c r="I59" s="87"/>
      <c r="J59" s="88">
        <v>0</v>
      </c>
      <c r="K59" s="89"/>
    </row>
    <row r="60" spans="2:11" s="85" customFormat="1" ht="21" customHeight="1">
      <c r="B60" s="86"/>
      <c r="D60" s="87" t="s">
        <v>92</v>
      </c>
      <c r="E60" s="87"/>
      <c r="F60" s="87"/>
      <c r="G60" s="87"/>
      <c r="H60" s="87"/>
      <c r="I60" s="87"/>
      <c r="J60" s="88">
        <v>0</v>
      </c>
      <c r="K60" s="89"/>
    </row>
    <row r="61" spans="2:11" s="85" customFormat="1" ht="21" customHeight="1">
      <c r="B61" s="86"/>
      <c r="D61" s="87" t="s">
        <v>93</v>
      </c>
      <c r="E61" s="87"/>
      <c r="F61" s="87"/>
      <c r="G61" s="87"/>
      <c r="H61" s="87"/>
      <c r="I61" s="87"/>
      <c r="J61" s="88">
        <v>0</v>
      </c>
      <c r="K61" s="89"/>
    </row>
    <row r="62" spans="2:11" s="85" customFormat="1" ht="21" customHeight="1">
      <c r="B62" s="86"/>
      <c r="D62" s="87" t="s">
        <v>94</v>
      </c>
      <c r="E62" s="87"/>
      <c r="F62" s="87"/>
      <c r="G62" s="87"/>
      <c r="H62" s="87"/>
      <c r="I62" s="87"/>
      <c r="J62" s="88">
        <v>0</v>
      </c>
      <c r="K62" s="89"/>
    </row>
    <row r="63" spans="2:11" s="85" customFormat="1" ht="21" customHeight="1">
      <c r="B63" s="86"/>
      <c r="D63" s="87" t="s">
        <v>95</v>
      </c>
      <c r="E63" s="87"/>
      <c r="F63" s="87"/>
      <c r="G63" s="87"/>
      <c r="H63" s="87"/>
      <c r="I63" s="87"/>
      <c r="J63" s="88">
        <v>0</v>
      </c>
      <c r="K63" s="89"/>
    </row>
    <row r="64" spans="2:11" s="85" customFormat="1" ht="21" customHeight="1">
      <c r="B64" s="86"/>
      <c r="D64" s="87" t="s">
        <v>96</v>
      </c>
      <c r="E64" s="87"/>
      <c r="F64" s="87"/>
      <c r="G64" s="87"/>
      <c r="H64" s="87"/>
      <c r="I64" s="87"/>
      <c r="J64" s="88">
        <v>0</v>
      </c>
      <c r="K64" s="89"/>
    </row>
    <row r="65" spans="2:11" s="85" customFormat="1" ht="21" customHeight="1">
      <c r="B65" s="86"/>
      <c r="D65" s="87" t="s">
        <v>97</v>
      </c>
      <c r="E65" s="87"/>
      <c r="F65" s="87"/>
      <c r="G65" s="87"/>
      <c r="H65" s="87"/>
      <c r="I65" s="87"/>
      <c r="J65" s="88">
        <v>0</v>
      </c>
      <c r="K65" s="89"/>
    </row>
    <row r="66" spans="2:11" s="60" customFormat="1" ht="25.5" customHeight="1">
      <c r="B66" s="81"/>
      <c r="D66" s="82" t="s">
        <v>98</v>
      </c>
      <c r="E66" s="82"/>
      <c r="F66" s="82"/>
      <c r="G66" s="82"/>
      <c r="H66" s="82"/>
      <c r="I66" s="82"/>
      <c r="J66" s="83">
        <v>0</v>
      </c>
      <c r="K66" s="84"/>
    </row>
    <row r="67" spans="2:11" s="85" customFormat="1" ht="21" customHeight="1">
      <c r="B67" s="86"/>
      <c r="D67" s="87" t="s">
        <v>99</v>
      </c>
      <c r="E67" s="87"/>
      <c r="F67" s="87"/>
      <c r="G67" s="87"/>
      <c r="H67" s="87"/>
      <c r="I67" s="87"/>
      <c r="J67" s="88">
        <v>0</v>
      </c>
      <c r="K67" s="89"/>
    </row>
    <row r="68" spans="2:11" s="6" customFormat="1" ht="22.5" customHeight="1">
      <c r="B68" s="19"/>
      <c r="K68" s="22"/>
    </row>
    <row r="69" spans="2:11" s="6" customFormat="1" ht="7.5" customHeight="1">
      <c r="B69" s="33"/>
      <c r="C69" s="34"/>
      <c r="D69" s="34"/>
      <c r="E69" s="34"/>
      <c r="F69" s="34"/>
      <c r="G69" s="34"/>
      <c r="H69" s="34"/>
      <c r="I69" s="34"/>
      <c r="J69" s="34"/>
      <c r="K69" s="35"/>
    </row>
    <row r="73" spans="2:12" s="6" customFormat="1" ht="7.5" customHeight="1"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9"/>
    </row>
    <row r="74" spans="2:12" s="6" customFormat="1" ht="37.5" customHeight="1">
      <c r="B74" s="19"/>
      <c r="C74" s="11" t="s">
        <v>100</v>
      </c>
      <c r="L74" s="19"/>
    </row>
    <row r="75" spans="2:12" s="6" customFormat="1" ht="7.5" customHeight="1">
      <c r="B75" s="19"/>
      <c r="L75" s="19"/>
    </row>
    <row r="76" spans="2:12" s="6" customFormat="1" ht="15" customHeight="1">
      <c r="B76" s="19"/>
      <c r="C76" s="17" t="s">
        <v>15</v>
      </c>
      <c r="L76" s="19"/>
    </row>
    <row r="77" spans="2:12" s="6" customFormat="1" ht="16.5" customHeight="1">
      <c r="B77" s="19"/>
      <c r="E77" s="227" t="str">
        <f>$E$7</f>
        <v>Revitalizace a architekonická úprava starého náměstí</v>
      </c>
      <c r="F77" s="246"/>
      <c r="G77" s="246"/>
      <c r="H77" s="246"/>
      <c r="L77" s="19"/>
    </row>
    <row r="78" spans="2:12" s="6" customFormat="1" ht="15" customHeight="1">
      <c r="B78" s="19"/>
      <c r="C78" s="17" t="s">
        <v>82</v>
      </c>
      <c r="L78" s="19"/>
    </row>
    <row r="79" spans="2:12" s="6" customFormat="1" ht="19.5" customHeight="1">
      <c r="B79" s="19"/>
      <c r="E79" s="258" t="str">
        <f>$E$9</f>
        <v>302 - SO 302 - Dešťová kanalizace</v>
      </c>
      <c r="F79" s="246"/>
      <c r="G79" s="246"/>
      <c r="H79" s="246"/>
      <c r="L79" s="19"/>
    </row>
    <row r="80" spans="2:12" s="6" customFormat="1" ht="7.5" customHeight="1">
      <c r="B80" s="19"/>
      <c r="L80" s="19"/>
    </row>
    <row r="81" spans="2:12" s="6" customFormat="1" ht="18.75" customHeight="1">
      <c r="B81" s="19"/>
      <c r="C81" s="17" t="s">
        <v>21</v>
      </c>
      <c r="F81" s="15" t="str">
        <f>$F$12</f>
        <v>Kyšperk nad Ohří</v>
      </c>
      <c r="I81" s="17" t="s">
        <v>23</v>
      </c>
      <c r="J81" s="42" t="str">
        <f>IF($J$12="","",$J$12)</f>
        <v>28.08.2014</v>
      </c>
      <c r="L81" s="19"/>
    </row>
    <row r="82" spans="2:12" s="6" customFormat="1" ht="7.5" customHeight="1">
      <c r="B82" s="19"/>
      <c r="L82" s="19"/>
    </row>
    <row r="83" spans="2:12" s="6" customFormat="1" ht="15.75" customHeight="1">
      <c r="B83" s="19"/>
      <c r="C83" s="17" t="s">
        <v>27</v>
      </c>
      <c r="F83" s="15" t="str">
        <f>$E$15</f>
        <v>Pavel Stejskal</v>
      </c>
      <c r="I83" s="17" t="s">
        <v>33</v>
      </c>
      <c r="J83" s="15" t="str">
        <f>$E$21</f>
        <v>Pavel Stejskal</v>
      </c>
      <c r="L83" s="19"/>
    </row>
    <row r="84" spans="2:12" s="6" customFormat="1" ht="15" customHeight="1">
      <c r="B84" s="19"/>
      <c r="C84" s="17" t="s">
        <v>31</v>
      </c>
      <c r="F84" s="15" t="str">
        <f>IF($E$18="","",$E$18)</f>
        <v> </v>
      </c>
      <c r="L84" s="19"/>
    </row>
    <row r="85" spans="2:12" s="6" customFormat="1" ht="11.25" customHeight="1">
      <c r="B85" s="19"/>
      <c r="L85" s="19"/>
    </row>
    <row r="86" spans="2:20" s="90" customFormat="1" ht="30" customHeight="1">
      <c r="B86" s="91"/>
      <c r="C86" s="92" t="s">
        <v>101</v>
      </c>
      <c r="D86" s="93" t="s">
        <v>56</v>
      </c>
      <c r="E86" s="93" t="s">
        <v>52</v>
      </c>
      <c r="F86" s="93" t="s">
        <v>102</v>
      </c>
      <c r="G86" s="93" t="s">
        <v>103</v>
      </c>
      <c r="H86" s="93" t="s">
        <v>104</v>
      </c>
      <c r="I86" s="93" t="s">
        <v>105</v>
      </c>
      <c r="J86" s="93" t="s">
        <v>106</v>
      </c>
      <c r="K86" s="94" t="s">
        <v>107</v>
      </c>
      <c r="L86" s="91"/>
      <c r="M86" s="48" t="s">
        <v>108</v>
      </c>
      <c r="N86" s="49" t="s">
        <v>41</v>
      </c>
      <c r="O86" s="49" t="s">
        <v>109</v>
      </c>
      <c r="P86" s="49" t="s">
        <v>110</v>
      </c>
      <c r="Q86" s="49" t="s">
        <v>111</v>
      </c>
      <c r="R86" s="49" t="s">
        <v>112</v>
      </c>
      <c r="S86" s="49" t="s">
        <v>113</v>
      </c>
      <c r="T86" s="50" t="s">
        <v>114</v>
      </c>
    </row>
    <row r="87" spans="2:63" s="6" customFormat="1" ht="30" customHeight="1">
      <c r="B87" s="19"/>
      <c r="C87" s="53" t="s">
        <v>87</v>
      </c>
      <c r="J87" s="95">
        <v>0</v>
      </c>
      <c r="L87" s="19"/>
      <c r="M87" s="52"/>
      <c r="N87" s="43"/>
      <c r="O87" s="43"/>
      <c r="P87" s="96">
        <f>$P$88+$P$229</f>
        <v>0</v>
      </c>
      <c r="Q87" s="43"/>
      <c r="R87" s="96">
        <f>$R$88+$R$229</f>
        <v>113.7876413</v>
      </c>
      <c r="S87" s="43"/>
      <c r="T87" s="97">
        <f>$T$88+$T$229</f>
        <v>5.068</v>
      </c>
      <c r="AT87" s="6" t="s">
        <v>70</v>
      </c>
      <c r="AU87" s="6" t="s">
        <v>88</v>
      </c>
      <c r="BK87" s="98">
        <f>$BK$88+$BK$229</f>
        <v>0</v>
      </c>
    </row>
    <row r="88" spans="2:63" s="99" customFormat="1" ht="37.5" customHeight="1">
      <c r="B88" s="100"/>
      <c r="D88" s="101" t="s">
        <v>70</v>
      </c>
      <c r="E88" s="102" t="s">
        <v>115</v>
      </c>
      <c r="F88" s="102" t="s">
        <v>116</v>
      </c>
      <c r="J88" s="103">
        <v>0</v>
      </c>
      <c r="L88" s="100"/>
      <c r="M88" s="104"/>
      <c r="P88" s="105">
        <f>$P$89+$P$142+$P$147+$P$154+$P$203+$P$221+$P$226</f>
        <v>0</v>
      </c>
      <c r="R88" s="105">
        <f>$R$89+$R$142+$R$147+$R$154+$R$203+$R$221+$R$226</f>
        <v>113.7661913</v>
      </c>
      <c r="T88" s="106">
        <f>$T$89+$T$142+$T$147+$T$154+$T$203+$T$221+$T$226</f>
        <v>5.068</v>
      </c>
      <c r="AR88" s="101" t="s">
        <v>20</v>
      </c>
      <c r="AT88" s="101" t="s">
        <v>70</v>
      </c>
      <c r="AU88" s="101" t="s">
        <v>71</v>
      </c>
      <c r="AY88" s="101" t="s">
        <v>117</v>
      </c>
      <c r="BK88" s="107">
        <f>$BK$89+$BK$142+$BK$147+$BK$154+$BK$203+$BK$221+$BK$226</f>
        <v>0</v>
      </c>
    </row>
    <row r="89" spans="2:63" s="99" customFormat="1" ht="21" customHeight="1">
      <c r="B89" s="100"/>
      <c r="D89" s="101" t="s">
        <v>70</v>
      </c>
      <c r="E89" s="108" t="s">
        <v>20</v>
      </c>
      <c r="F89" s="108" t="s">
        <v>118</v>
      </c>
      <c r="J89" s="109">
        <v>0</v>
      </c>
      <c r="L89" s="100"/>
      <c r="M89" s="104"/>
      <c r="P89" s="105">
        <f>$P$90+SUM($P$91:$P$138)</f>
        <v>0</v>
      </c>
      <c r="R89" s="105">
        <f>$R$90+SUM($R$91:$R$138)</f>
        <v>2.6436725</v>
      </c>
      <c r="T89" s="106">
        <f>$T$90+SUM($T$91:$T$138)</f>
        <v>5.068</v>
      </c>
      <c r="AR89" s="101" t="s">
        <v>20</v>
      </c>
      <c r="AT89" s="101" t="s">
        <v>70</v>
      </c>
      <c r="AU89" s="101" t="s">
        <v>20</v>
      </c>
      <c r="AY89" s="101" t="s">
        <v>117</v>
      </c>
      <c r="BK89" s="107">
        <f>$BK$90+SUM($BK$91:$BK$138)</f>
        <v>0</v>
      </c>
    </row>
    <row r="90" spans="2:65" s="6" customFormat="1" ht="15.75" customHeight="1">
      <c r="B90" s="19"/>
      <c r="C90" s="110" t="s">
        <v>20</v>
      </c>
      <c r="D90" s="110" t="s">
        <v>119</v>
      </c>
      <c r="E90" s="111" t="s">
        <v>120</v>
      </c>
      <c r="F90" s="112" t="s">
        <v>121</v>
      </c>
      <c r="G90" s="113" t="s">
        <v>122</v>
      </c>
      <c r="H90" s="114">
        <v>28</v>
      </c>
      <c r="I90" s="115">
        <v>0</v>
      </c>
      <c r="J90" s="115">
        <f>ROUND($I$90*$H$90,2)</f>
        <v>0</v>
      </c>
      <c r="K90" s="112" t="s">
        <v>123</v>
      </c>
      <c r="L90" s="19"/>
      <c r="M90" s="116"/>
      <c r="N90" s="117" t="s">
        <v>42</v>
      </c>
      <c r="Q90" s="118">
        <v>0</v>
      </c>
      <c r="R90" s="118">
        <f>$Q$90*$H$90</f>
        <v>0</v>
      </c>
      <c r="S90" s="118">
        <v>0.181</v>
      </c>
      <c r="T90" s="119">
        <f>$S$90*$H$90</f>
        <v>5.068</v>
      </c>
      <c r="AR90" s="69" t="s">
        <v>124</v>
      </c>
      <c r="AT90" s="69" t="s">
        <v>119</v>
      </c>
      <c r="AU90" s="69" t="s">
        <v>79</v>
      </c>
      <c r="AY90" s="6" t="s">
        <v>117</v>
      </c>
      <c r="BE90" s="120">
        <f>IF($N$90="základní",$J$90,0)</f>
        <v>0</v>
      </c>
      <c r="BF90" s="120">
        <f>IF($N$90="snížená",$J$90,0)</f>
        <v>0</v>
      </c>
      <c r="BG90" s="120">
        <f>IF($N$90="zákl. přenesená",$J$90,0)</f>
        <v>0</v>
      </c>
      <c r="BH90" s="120">
        <f>IF($N$90="sníž. přenesená",$J$90,0)</f>
        <v>0</v>
      </c>
      <c r="BI90" s="120">
        <f>IF($N$90="nulová",$J$90,0)</f>
        <v>0</v>
      </c>
      <c r="BJ90" s="69" t="s">
        <v>20</v>
      </c>
      <c r="BK90" s="120">
        <f>ROUND($I$90*$H$90,2)</f>
        <v>0</v>
      </c>
      <c r="BL90" s="69" t="s">
        <v>124</v>
      </c>
      <c r="BM90" s="69" t="s">
        <v>125</v>
      </c>
    </row>
    <row r="91" spans="2:51" s="6" customFormat="1" ht="15.75" customHeight="1">
      <c r="B91" s="121"/>
      <c r="D91" s="122" t="s">
        <v>126</v>
      </c>
      <c r="E91" s="123"/>
      <c r="F91" s="123" t="s">
        <v>127</v>
      </c>
      <c r="H91" s="124">
        <v>28</v>
      </c>
      <c r="L91" s="121"/>
      <c r="M91" s="125"/>
      <c r="T91" s="126"/>
      <c r="AT91" s="127" t="s">
        <v>126</v>
      </c>
      <c r="AU91" s="127" t="s">
        <v>79</v>
      </c>
      <c r="AV91" s="127" t="s">
        <v>79</v>
      </c>
      <c r="AW91" s="127" t="s">
        <v>88</v>
      </c>
      <c r="AX91" s="127" t="s">
        <v>20</v>
      </c>
      <c r="AY91" s="127" t="s">
        <v>117</v>
      </c>
    </row>
    <row r="92" spans="2:65" s="6" customFormat="1" ht="15.75" customHeight="1">
      <c r="B92" s="19"/>
      <c r="C92" s="110" t="s">
        <v>79</v>
      </c>
      <c r="D92" s="110" t="s">
        <v>119</v>
      </c>
      <c r="E92" s="111" t="s">
        <v>128</v>
      </c>
      <c r="F92" s="112" t="s">
        <v>129</v>
      </c>
      <c r="G92" s="113" t="s">
        <v>130</v>
      </c>
      <c r="H92" s="114">
        <v>16</v>
      </c>
      <c r="I92" s="115">
        <v>0</v>
      </c>
      <c r="J92" s="115">
        <f>ROUND($I$92*$H$92,2)</f>
        <v>0</v>
      </c>
      <c r="K92" s="112" t="s">
        <v>123</v>
      </c>
      <c r="L92" s="19"/>
      <c r="M92" s="116"/>
      <c r="N92" s="117" t="s">
        <v>42</v>
      </c>
      <c r="Q92" s="118">
        <v>0.00868</v>
      </c>
      <c r="R92" s="118">
        <f>$Q$92*$H$92</f>
        <v>0.13888</v>
      </c>
      <c r="S92" s="118">
        <v>0</v>
      </c>
      <c r="T92" s="119">
        <f>$S$92*$H$92</f>
        <v>0</v>
      </c>
      <c r="AR92" s="69" t="s">
        <v>124</v>
      </c>
      <c r="AT92" s="69" t="s">
        <v>119</v>
      </c>
      <c r="AU92" s="69" t="s">
        <v>79</v>
      </c>
      <c r="AY92" s="6" t="s">
        <v>117</v>
      </c>
      <c r="BE92" s="120">
        <f>IF($N$92="základní",$J$92,0)</f>
        <v>0</v>
      </c>
      <c r="BF92" s="120">
        <f>IF($N$92="snížená",$J$92,0)</f>
        <v>0</v>
      </c>
      <c r="BG92" s="120">
        <f>IF($N$92="zákl. přenesená",$J$92,0)</f>
        <v>0</v>
      </c>
      <c r="BH92" s="120">
        <f>IF($N$92="sníž. přenesená",$J$92,0)</f>
        <v>0</v>
      </c>
      <c r="BI92" s="120">
        <f>IF($N$92="nulová",$J$92,0)</f>
        <v>0</v>
      </c>
      <c r="BJ92" s="69" t="s">
        <v>20</v>
      </c>
      <c r="BK92" s="120">
        <f>ROUND($I$92*$H$92,2)</f>
        <v>0</v>
      </c>
      <c r="BL92" s="69" t="s">
        <v>124</v>
      </c>
      <c r="BM92" s="69" t="s">
        <v>131</v>
      </c>
    </row>
    <row r="93" spans="2:47" s="6" customFormat="1" ht="16.5" customHeight="1">
      <c r="B93" s="19"/>
      <c r="D93" s="122" t="s">
        <v>132</v>
      </c>
      <c r="F93" s="128" t="s">
        <v>129</v>
      </c>
      <c r="L93" s="19"/>
      <c r="M93" s="45"/>
      <c r="T93" s="46"/>
      <c r="AT93" s="6" t="s">
        <v>132</v>
      </c>
      <c r="AU93" s="6" t="s">
        <v>79</v>
      </c>
    </row>
    <row r="94" spans="2:65" s="6" customFormat="1" ht="15.75" customHeight="1">
      <c r="B94" s="19"/>
      <c r="C94" s="110" t="s">
        <v>133</v>
      </c>
      <c r="D94" s="110" t="s">
        <v>119</v>
      </c>
      <c r="E94" s="111" t="s">
        <v>134</v>
      </c>
      <c r="F94" s="112" t="s">
        <v>135</v>
      </c>
      <c r="G94" s="113" t="s">
        <v>130</v>
      </c>
      <c r="H94" s="114">
        <v>7</v>
      </c>
      <c r="I94" s="115">
        <v>0</v>
      </c>
      <c r="J94" s="115">
        <f>ROUND($I$94*$H$94,2)</f>
        <v>0</v>
      </c>
      <c r="K94" s="112" t="s">
        <v>123</v>
      </c>
      <c r="L94" s="19"/>
      <c r="M94" s="116"/>
      <c r="N94" s="117" t="s">
        <v>42</v>
      </c>
      <c r="Q94" s="118">
        <v>0.0369</v>
      </c>
      <c r="R94" s="118">
        <f>$Q$94*$H$94</f>
        <v>0.25830000000000003</v>
      </c>
      <c r="S94" s="118">
        <v>0</v>
      </c>
      <c r="T94" s="119">
        <f>$S$94*$H$94</f>
        <v>0</v>
      </c>
      <c r="AR94" s="69" t="s">
        <v>124</v>
      </c>
      <c r="AT94" s="69" t="s">
        <v>119</v>
      </c>
      <c r="AU94" s="69" t="s">
        <v>79</v>
      </c>
      <c r="AY94" s="6" t="s">
        <v>117</v>
      </c>
      <c r="BE94" s="120">
        <f>IF($N$94="základní",$J$94,0)</f>
        <v>0</v>
      </c>
      <c r="BF94" s="120">
        <f>IF($N$94="snížená",$J$94,0)</f>
        <v>0</v>
      </c>
      <c r="BG94" s="120">
        <f>IF($N$94="zákl. přenesená",$J$94,0)</f>
        <v>0</v>
      </c>
      <c r="BH94" s="120">
        <f>IF($N$94="sníž. přenesená",$J$94,0)</f>
        <v>0</v>
      </c>
      <c r="BI94" s="120">
        <f>IF($N$94="nulová",$J$94,0)</f>
        <v>0</v>
      </c>
      <c r="BJ94" s="69" t="s">
        <v>20</v>
      </c>
      <c r="BK94" s="120">
        <f>ROUND($I$94*$H$94,2)</f>
        <v>0</v>
      </c>
      <c r="BL94" s="69" t="s">
        <v>124</v>
      </c>
      <c r="BM94" s="69" t="s">
        <v>136</v>
      </c>
    </row>
    <row r="95" spans="2:47" s="6" customFormat="1" ht="16.5" customHeight="1">
      <c r="B95" s="19"/>
      <c r="D95" s="122" t="s">
        <v>132</v>
      </c>
      <c r="F95" s="128" t="s">
        <v>135</v>
      </c>
      <c r="L95" s="19"/>
      <c r="M95" s="45"/>
      <c r="T95" s="46"/>
      <c r="AT95" s="6" t="s">
        <v>132</v>
      </c>
      <c r="AU95" s="6" t="s">
        <v>79</v>
      </c>
    </row>
    <row r="96" spans="2:65" s="6" customFormat="1" ht="15.75" customHeight="1">
      <c r="B96" s="19"/>
      <c r="C96" s="110" t="s">
        <v>124</v>
      </c>
      <c r="D96" s="110" t="s">
        <v>119</v>
      </c>
      <c r="E96" s="111" t="s">
        <v>137</v>
      </c>
      <c r="F96" s="112" t="s">
        <v>138</v>
      </c>
      <c r="G96" s="113" t="s">
        <v>139</v>
      </c>
      <c r="H96" s="114">
        <v>1241.999</v>
      </c>
      <c r="I96" s="115">
        <v>0</v>
      </c>
      <c r="J96" s="115">
        <f>ROUND($I$96*$H$96,2)</f>
        <v>0</v>
      </c>
      <c r="K96" s="112" t="s">
        <v>123</v>
      </c>
      <c r="L96" s="19"/>
      <c r="M96" s="116"/>
      <c r="N96" s="117" t="s">
        <v>42</v>
      </c>
      <c r="Q96" s="118">
        <v>0</v>
      </c>
      <c r="R96" s="118">
        <f>$Q$96*$H$96</f>
        <v>0</v>
      </c>
      <c r="S96" s="118">
        <v>0</v>
      </c>
      <c r="T96" s="119">
        <f>$S$96*$H$96</f>
        <v>0</v>
      </c>
      <c r="AR96" s="69" t="s">
        <v>124</v>
      </c>
      <c r="AT96" s="69" t="s">
        <v>119</v>
      </c>
      <c r="AU96" s="69" t="s">
        <v>79</v>
      </c>
      <c r="AY96" s="6" t="s">
        <v>117</v>
      </c>
      <c r="BE96" s="120">
        <f>IF($N$96="základní",$J$96,0)</f>
        <v>0</v>
      </c>
      <c r="BF96" s="120">
        <f>IF($N$96="snížená",$J$96,0)</f>
        <v>0</v>
      </c>
      <c r="BG96" s="120">
        <f>IF($N$96="zákl. přenesená",$J$96,0)</f>
        <v>0</v>
      </c>
      <c r="BH96" s="120">
        <f>IF($N$96="sníž. přenesená",$J$96,0)</f>
        <v>0</v>
      </c>
      <c r="BI96" s="120">
        <f>IF($N$96="nulová",$J$96,0)</f>
        <v>0</v>
      </c>
      <c r="BJ96" s="69" t="s">
        <v>20</v>
      </c>
      <c r="BK96" s="120">
        <f>ROUND($I$96*$H$96,2)</f>
        <v>0</v>
      </c>
      <c r="BL96" s="69" t="s">
        <v>124</v>
      </c>
      <c r="BM96" s="69" t="s">
        <v>140</v>
      </c>
    </row>
    <row r="97" spans="2:51" s="6" customFormat="1" ht="15.75" customHeight="1">
      <c r="B97" s="121"/>
      <c r="D97" s="122" t="s">
        <v>126</v>
      </c>
      <c r="E97" s="123"/>
      <c r="F97" s="123" t="s">
        <v>141</v>
      </c>
      <c r="H97" s="124">
        <v>889.955</v>
      </c>
      <c r="L97" s="121"/>
      <c r="M97" s="125"/>
      <c r="T97" s="126"/>
      <c r="AT97" s="127" t="s">
        <v>126</v>
      </c>
      <c r="AU97" s="127" t="s">
        <v>79</v>
      </c>
      <c r="AV97" s="127" t="s">
        <v>79</v>
      </c>
      <c r="AW97" s="127" t="s">
        <v>88</v>
      </c>
      <c r="AX97" s="127" t="s">
        <v>71</v>
      </c>
      <c r="AY97" s="127" t="s">
        <v>117</v>
      </c>
    </row>
    <row r="98" spans="2:51" s="6" customFormat="1" ht="15.75" customHeight="1">
      <c r="B98" s="121"/>
      <c r="D98" s="129" t="s">
        <v>126</v>
      </c>
      <c r="E98" s="127"/>
      <c r="F98" s="123" t="s">
        <v>142</v>
      </c>
      <c r="H98" s="124">
        <v>352.044</v>
      </c>
      <c r="L98" s="121"/>
      <c r="M98" s="125"/>
      <c r="T98" s="126"/>
      <c r="AT98" s="127" t="s">
        <v>126</v>
      </c>
      <c r="AU98" s="127" t="s">
        <v>79</v>
      </c>
      <c r="AV98" s="127" t="s">
        <v>79</v>
      </c>
      <c r="AW98" s="127" t="s">
        <v>88</v>
      </c>
      <c r="AX98" s="127" t="s">
        <v>71</v>
      </c>
      <c r="AY98" s="127" t="s">
        <v>117</v>
      </c>
    </row>
    <row r="99" spans="2:65" s="6" customFormat="1" ht="15.75" customHeight="1">
      <c r="B99" s="19"/>
      <c r="C99" s="110" t="s">
        <v>143</v>
      </c>
      <c r="D99" s="110" t="s">
        <v>119</v>
      </c>
      <c r="E99" s="111" t="s">
        <v>144</v>
      </c>
      <c r="F99" s="112" t="s">
        <v>145</v>
      </c>
      <c r="G99" s="113" t="s">
        <v>139</v>
      </c>
      <c r="H99" s="114">
        <v>621</v>
      </c>
      <c r="I99" s="115">
        <v>0</v>
      </c>
      <c r="J99" s="115">
        <f>ROUND($I$99*$H$99,2)</f>
        <v>0</v>
      </c>
      <c r="K99" s="112" t="s">
        <v>123</v>
      </c>
      <c r="L99" s="19"/>
      <c r="M99" s="116"/>
      <c r="N99" s="117" t="s">
        <v>42</v>
      </c>
      <c r="Q99" s="118">
        <v>0</v>
      </c>
      <c r="R99" s="118">
        <f>$Q$99*$H$99</f>
        <v>0</v>
      </c>
      <c r="S99" s="118">
        <v>0</v>
      </c>
      <c r="T99" s="119">
        <f>$S$99*$H$99</f>
        <v>0</v>
      </c>
      <c r="AR99" s="69" t="s">
        <v>124</v>
      </c>
      <c r="AT99" s="69" t="s">
        <v>119</v>
      </c>
      <c r="AU99" s="69" t="s">
        <v>79</v>
      </c>
      <c r="AY99" s="6" t="s">
        <v>117</v>
      </c>
      <c r="BE99" s="120">
        <f>IF($N$99="základní",$J$99,0)</f>
        <v>0</v>
      </c>
      <c r="BF99" s="120">
        <f>IF($N$99="snížená",$J$99,0)</f>
        <v>0</v>
      </c>
      <c r="BG99" s="120">
        <f>IF($N$99="zákl. přenesená",$J$99,0)</f>
        <v>0</v>
      </c>
      <c r="BH99" s="120">
        <f>IF($N$99="sníž. přenesená",$J$99,0)</f>
        <v>0</v>
      </c>
      <c r="BI99" s="120">
        <f>IF($N$99="nulová",$J$99,0)</f>
        <v>0</v>
      </c>
      <c r="BJ99" s="69" t="s">
        <v>20</v>
      </c>
      <c r="BK99" s="120">
        <f>ROUND($I$99*$H$99,2)</f>
        <v>0</v>
      </c>
      <c r="BL99" s="69" t="s">
        <v>124</v>
      </c>
      <c r="BM99" s="69" t="s">
        <v>146</v>
      </c>
    </row>
    <row r="100" spans="2:51" s="6" customFormat="1" ht="15.75" customHeight="1">
      <c r="B100" s="121"/>
      <c r="D100" s="129" t="s">
        <v>126</v>
      </c>
      <c r="F100" s="123" t="s">
        <v>147</v>
      </c>
      <c r="H100" s="124">
        <v>621</v>
      </c>
      <c r="L100" s="121"/>
      <c r="M100" s="125"/>
      <c r="T100" s="126"/>
      <c r="AT100" s="127" t="s">
        <v>126</v>
      </c>
      <c r="AU100" s="127" t="s">
        <v>79</v>
      </c>
      <c r="AV100" s="127" t="s">
        <v>79</v>
      </c>
      <c r="AW100" s="127" t="s">
        <v>71</v>
      </c>
      <c r="AX100" s="127" t="s">
        <v>20</v>
      </c>
      <c r="AY100" s="127" t="s">
        <v>117</v>
      </c>
    </row>
    <row r="101" spans="2:65" s="6" customFormat="1" ht="15.75" customHeight="1">
      <c r="B101" s="19"/>
      <c r="C101" s="110" t="s">
        <v>148</v>
      </c>
      <c r="D101" s="110" t="s">
        <v>119</v>
      </c>
      <c r="E101" s="111" t="s">
        <v>149</v>
      </c>
      <c r="F101" s="112" t="s">
        <v>150</v>
      </c>
      <c r="G101" s="113" t="s">
        <v>122</v>
      </c>
      <c r="H101" s="114">
        <v>1173.48</v>
      </c>
      <c r="I101" s="115">
        <v>0</v>
      </c>
      <c r="J101" s="115">
        <f>ROUND($I$101*$H$101,2)</f>
        <v>0</v>
      </c>
      <c r="K101" s="112" t="s">
        <v>123</v>
      </c>
      <c r="L101" s="19"/>
      <c r="M101" s="116"/>
      <c r="N101" s="117" t="s">
        <v>42</v>
      </c>
      <c r="Q101" s="118">
        <v>0.00084</v>
      </c>
      <c r="R101" s="118">
        <f>$Q$101*$H$101</f>
        <v>0.9857232</v>
      </c>
      <c r="S101" s="118">
        <v>0</v>
      </c>
      <c r="T101" s="119">
        <f>$S$101*$H$101</f>
        <v>0</v>
      </c>
      <c r="AR101" s="69" t="s">
        <v>124</v>
      </c>
      <c r="AT101" s="69" t="s">
        <v>119</v>
      </c>
      <c r="AU101" s="69" t="s">
        <v>79</v>
      </c>
      <c r="AY101" s="6" t="s">
        <v>117</v>
      </c>
      <c r="BE101" s="120">
        <f>IF($N$101="základní",$J$101,0)</f>
        <v>0</v>
      </c>
      <c r="BF101" s="120">
        <f>IF($N$101="snížená",$J$101,0)</f>
        <v>0</v>
      </c>
      <c r="BG101" s="120">
        <f>IF($N$101="zákl. přenesená",$J$101,0)</f>
        <v>0</v>
      </c>
      <c r="BH101" s="120">
        <f>IF($N$101="sníž. přenesená",$J$101,0)</f>
        <v>0</v>
      </c>
      <c r="BI101" s="120">
        <f>IF($N$101="nulová",$J$101,0)</f>
        <v>0</v>
      </c>
      <c r="BJ101" s="69" t="s">
        <v>20</v>
      </c>
      <c r="BK101" s="120">
        <f>ROUND($I$101*$H$101,2)</f>
        <v>0</v>
      </c>
      <c r="BL101" s="69" t="s">
        <v>124</v>
      </c>
      <c r="BM101" s="69" t="s">
        <v>151</v>
      </c>
    </row>
    <row r="102" spans="2:51" s="6" customFormat="1" ht="15.75" customHeight="1">
      <c r="B102" s="121"/>
      <c r="D102" s="122" t="s">
        <v>126</v>
      </c>
      <c r="E102" s="123"/>
      <c r="F102" s="123" t="s">
        <v>152</v>
      </c>
      <c r="H102" s="124">
        <v>1173.48</v>
      </c>
      <c r="L102" s="121"/>
      <c r="M102" s="125"/>
      <c r="T102" s="126"/>
      <c r="AT102" s="127" t="s">
        <v>126</v>
      </c>
      <c r="AU102" s="127" t="s">
        <v>79</v>
      </c>
      <c r="AV102" s="127" t="s">
        <v>79</v>
      </c>
      <c r="AW102" s="127" t="s">
        <v>88</v>
      </c>
      <c r="AX102" s="127" t="s">
        <v>71</v>
      </c>
      <c r="AY102" s="127" t="s">
        <v>117</v>
      </c>
    </row>
    <row r="103" spans="2:65" s="6" customFormat="1" ht="15.75" customHeight="1">
      <c r="B103" s="19"/>
      <c r="C103" s="110" t="s">
        <v>153</v>
      </c>
      <c r="D103" s="110" t="s">
        <v>119</v>
      </c>
      <c r="E103" s="111" t="s">
        <v>154</v>
      </c>
      <c r="F103" s="112" t="s">
        <v>155</v>
      </c>
      <c r="G103" s="113" t="s">
        <v>122</v>
      </c>
      <c r="H103" s="114">
        <v>1483.258</v>
      </c>
      <c r="I103" s="115">
        <v>0</v>
      </c>
      <c r="J103" s="115">
        <f>ROUND($I$103*$H$103,2)</f>
        <v>0</v>
      </c>
      <c r="K103" s="112" t="s">
        <v>123</v>
      </c>
      <c r="L103" s="19"/>
      <c r="M103" s="116"/>
      <c r="N103" s="117" t="s">
        <v>42</v>
      </c>
      <c r="Q103" s="118">
        <v>0.00085</v>
      </c>
      <c r="R103" s="118">
        <f>$Q$103*$H$103</f>
        <v>1.2607693</v>
      </c>
      <c r="S103" s="118">
        <v>0</v>
      </c>
      <c r="T103" s="119">
        <f>$S$103*$H$103</f>
        <v>0</v>
      </c>
      <c r="AR103" s="69" t="s">
        <v>124</v>
      </c>
      <c r="AT103" s="69" t="s">
        <v>119</v>
      </c>
      <c r="AU103" s="69" t="s">
        <v>79</v>
      </c>
      <c r="AY103" s="6" t="s">
        <v>117</v>
      </c>
      <c r="BE103" s="120">
        <f>IF($N$103="základní",$J$103,0)</f>
        <v>0</v>
      </c>
      <c r="BF103" s="120">
        <f>IF($N$103="snížená",$J$103,0)</f>
        <v>0</v>
      </c>
      <c r="BG103" s="120">
        <f>IF($N$103="zákl. přenesená",$J$103,0)</f>
        <v>0</v>
      </c>
      <c r="BH103" s="120">
        <f>IF($N$103="sníž. přenesená",$J$103,0)</f>
        <v>0</v>
      </c>
      <c r="BI103" s="120">
        <f>IF($N$103="nulová",$J$103,0)</f>
        <v>0</v>
      </c>
      <c r="BJ103" s="69" t="s">
        <v>20</v>
      </c>
      <c r="BK103" s="120">
        <f>ROUND($I$103*$H$103,2)</f>
        <v>0</v>
      </c>
      <c r="BL103" s="69" t="s">
        <v>124</v>
      </c>
      <c r="BM103" s="69" t="s">
        <v>156</v>
      </c>
    </row>
    <row r="104" spans="2:51" s="6" customFormat="1" ht="15.75" customHeight="1">
      <c r="B104" s="121"/>
      <c r="D104" s="122" t="s">
        <v>126</v>
      </c>
      <c r="E104" s="123"/>
      <c r="F104" s="123" t="s">
        <v>157</v>
      </c>
      <c r="H104" s="124">
        <v>1483.258</v>
      </c>
      <c r="L104" s="121"/>
      <c r="M104" s="125"/>
      <c r="T104" s="126"/>
      <c r="AT104" s="127" t="s">
        <v>126</v>
      </c>
      <c r="AU104" s="127" t="s">
        <v>79</v>
      </c>
      <c r="AV104" s="127" t="s">
        <v>79</v>
      </c>
      <c r="AW104" s="127" t="s">
        <v>88</v>
      </c>
      <c r="AX104" s="127" t="s">
        <v>71</v>
      </c>
      <c r="AY104" s="127" t="s">
        <v>117</v>
      </c>
    </row>
    <row r="105" spans="2:65" s="6" customFormat="1" ht="15.75" customHeight="1">
      <c r="B105" s="19"/>
      <c r="C105" s="110" t="s">
        <v>158</v>
      </c>
      <c r="D105" s="110" t="s">
        <v>119</v>
      </c>
      <c r="E105" s="111" t="s">
        <v>159</v>
      </c>
      <c r="F105" s="112" t="s">
        <v>160</v>
      </c>
      <c r="G105" s="113" t="s">
        <v>122</v>
      </c>
      <c r="H105" s="114">
        <v>1173.48</v>
      </c>
      <c r="I105" s="115">
        <v>0</v>
      </c>
      <c r="J105" s="115">
        <f>ROUND($I$105*$H$105,2)</f>
        <v>0</v>
      </c>
      <c r="K105" s="112" t="s">
        <v>123</v>
      </c>
      <c r="L105" s="19"/>
      <c r="M105" s="116"/>
      <c r="N105" s="117" t="s">
        <v>42</v>
      </c>
      <c r="Q105" s="118">
        <v>0</v>
      </c>
      <c r="R105" s="118">
        <f>$Q$105*$H$105</f>
        <v>0</v>
      </c>
      <c r="S105" s="118">
        <v>0</v>
      </c>
      <c r="T105" s="119">
        <f>$S$105*$H$105</f>
        <v>0</v>
      </c>
      <c r="AR105" s="69" t="s">
        <v>124</v>
      </c>
      <c r="AT105" s="69" t="s">
        <v>119</v>
      </c>
      <c r="AU105" s="69" t="s">
        <v>79</v>
      </c>
      <c r="AY105" s="6" t="s">
        <v>117</v>
      </c>
      <c r="BE105" s="120">
        <f>IF($N$105="základní",$J$105,0)</f>
        <v>0</v>
      </c>
      <c r="BF105" s="120">
        <f>IF($N$105="snížená",$J$105,0)</f>
        <v>0</v>
      </c>
      <c r="BG105" s="120">
        <f>IF($N$105="zákl. přenesená",$J$105,0)</f>
        <v>0</v>
      </c>
      <c r="BH105" s="120">
        <f>IF($N$105="sníž. přenesená",$J$105,0)</f>
        <v>0</v>
      </c>
      <c r="BI105" s="120">
        <f>IF($N$105="nulová",$J$105,0)</f>
        <v>0</v>
      </c>
      <c r="BJ105" s="69" t="s">
        <v>20</v>
      </c>
      <c r="BK105" s="120">
        <f>ROUND($I$105*$H$105,2)</f>
        <v>0</v>
      </c>
      <c r="BL105" s="69" t="s">
        <v>124</v>
      </c>
      <c r="BM105" s="69" t="s">
        <v>161</v>
      </c>
    </row>
    <row r="106" spans="2:65" s="6" customFormat="1" ht="15.75" customHeight="1">
      <c r="B106" s="19"/>
      <c r="C106" s="113" t="s">
        <v>162</v>
      </c>
      <c r="D106" s="113" t="s">
        <v>119</v>
      </c>
      <c r="E106" s="111" t="s">
        <v>163</v>
      </c>
      <c r="F106" s="112" t="s">
        <v>164</v>
      </c>
      <c r="G106" s="113" t="s">
        <v>122</v>
      </c>
      <c r="H106" s="114">
        <v>1483.258</v>
      </c>
      <c r="I106" s="115">
        <v>0</v>
      </c>
      <c r="J106" s="115">
        <f>ROUND($I$106*$H$106,2)</f>
        <v>0</v>
      </c>
      <c r="K106" s="112" t="s">
        <v>123</v>
      </c>
      <c r="L106" s="19"/>
      <c r="M106" s="116"/>
      <c r="N106" s="117" t="s">
        <v>42</v>
      </c>
      <c r="Q106" s="118">
        <v>0</v>
      </c>
      <c r="R106" s="118">
        <f>$Q$106*$H$106</f>
        <v>0</v>
      </c>
      <c r="S106" s="118">
        <v>0</v>
      </c>
      <c r="T106" s="119">
        <f>$S$106*$H$106</f>
        <v>0</v>
      </c>
      <c r="AR106" s="69" t="s">
        <v>124</v>
      </c>
      <c r="AT106" s="69" t="s">
        <v>119</v>
      </c>
      <c r="AU106" s="69" t="s">
        <v>79</v>
      </c>
      <c r="AY106" s="69" t="s">
        <v>117</v>
      </c>
      <c r="BE106" s="120">
        <f>IF($N$106="základní",$J$106,0)</f>
        <v>0</v>
      </c>
      <c r="BF106" s="120">
        <f>IF($N$106="snížená",$J$106,0)</f>
        <v>0</v>
      </c>
      <c r="BG106" s="120">
        <f>IF($N$106="zákl. přenesená",$J$106,0)</f>
        <v>0</v>
      </c>
      <c r="BH106" s="120">
        <f>IF($N$106="sníž. přenesená",$J$106,0)</f>
        <v>0</v>
      </c>
      <c r="BI106" s="120">
        <f>IF($N$106="nulová",$J$106,0)</f>
        <v>0</v>
      </c>
      <c r="BJ106" s="69" t="s">
        <v>20</v>
      </c>
      <c r="BK106" s="120">
        <f>ROUND($I$106*$H$106,2)</f>
        <v>0</v>
      </c>
      <c r="BL106" s="69" t="s">
        <v>124</v>
      </c>
      <c r="BM106" s="69" t="s">
        <v>165</v>
      </c>
    </row>
    <row r="107" spans="2:65" s="6" customFormat="1" ht="15.75" customHeight="1">
      <c r="B107" s="19"/>
      <c r="C107" s="113" t="s">
        <v>25</v>
      </c>
      <c r="D107" s="113" t="s">
        <v>119</v>
      </c>
      <c r="E107" s="111" t="s">
        <v>166</v>
      </c>
      <c r="F107" s="112" t="s">
        <v>167</v>
      </c>
      <c r="G107" s="113" t="s">
        <v>139</v>
      </c>
      <c r="H107" s="114">
        <v>1241.999</v>
      </c>
      <c r="I107" s="115">
        <v>0</v>
      </c>
      <c r="J107" s="115">
        <f>ROUND($I$107*$H$107,2)</f>
        <v>0</v>
      </c>
      <c r="K107" s="112" t="s">
        <v>123</v>
      </c>
      <c r="L107" s="19"/>
      <c r="M107" s="116"/>
      <c r="N107" s="117" t="s">
        <v>42</v>
      </c>
      <c r="Q107" s="118">
        <v>0</v>
      </c>
      <c r="R107" s="118">
        <f>$Q$107*$H$107</f>
        <v>0</v>
      </c>
      <c r="S107" s="118">
        <v>0</v>
      </c>
      <c r="T107" s="119">
        <f>$S$107*$H$107</f>
        <v>0</v>
      </c>
      <c r="AR107" s="69" t="s">
        <v>124</v>
      </c>
      <c r="AT107" s="69" t="s">
        <v>119</v>
      </c>
      <c r="AU107" s="69" t="s">
        <v>79</v>
      </c>
      <c r="AY107" s="69" t="s">
        <v>117</v>
      </c>
      <c r="BE107" s="120">
        <f>IF($N$107="základní",$J$107,0)</f>
        <v>0</v>
      </c>
      <c r="BF107" s="120">
        <f>IF($N$107="snížená",$J$107,0)</f>
        <v>0</v>
      </c>
      <c r="BG107" s="120">
        <f>IF($N$107="zákl. přenesená",$J$107,0)</f>
        <v>0</v>
      </c>
      <c r="BH107" s="120">
        <f>IF($N$107="sníž. přenesená",$J$107,0)</f>
        <v>0</v>
      </c>
      <c r="BI107" s="120">
        <f>IF($N$107="nulová",$J$107,0)</f>
        <v>0</v>
      </c>
      <c r="BJ107" s="69" t="s">
        <v>20</v>
      </c>
      <c r="BK107" s="120">
        <f>ROUND($I$107*$H$107,2)</f>
        <v>0</v>
      </c>
      <c r="BL107" s="69" t="s">
        <v>124</v>
      </c>
      <c r="BM107" s="69" t="s">
        <v>168</v>
      </c>
    </row>
    <row r="108" spans="2:47" s="6" customFormat="1" ht="16.5" customHeight="1">
      <c r="B108" s="19"/>
      <c r="D108" s="122" t="s">
        <v>132</v>
      </c>
      <c r="F108" s="128" t="s">
        <v>167</v>
      </c>
      <c r="L108" s="19"/>
      <c r="M108" s="45"/>
      <c r="T108" s="46"/>
      <c r="AT108" s="6" t="s">
        <v>132</v>
      </c>
      <c r="AU108" s="6" t="s">
        <v>79</v>
      </c>
    </row>
    <row r="109" spans="2:65" s="6" customFormat="1" ht="15.75" customHeight="1">
      <c r="B109" s="19"/>
      <c r="C109" s="110" t="s">
        <v>169</v>
      </c>
      <c r="D109" s="110" t="s">
        <v>119</v>
      </c>
      <c r="E109" s="111" t="s">
        <v>170</v>
      </c>
      <c r="F109" s="112" t="s">
        <v>171</v>
      </c>
      <c r="G109" s="113" t="s">
        <v>139</v>
      </c>
      <c r="H109" s="114">
        <v>1935.84</v>
      </c>
      <c r="I109" s="115">
        <v>0</v>
      </c>
      <c r="J109" s="115">
        <v>0</v>
      </c>
      <c r="K109" s="112" t="s">
        <v>123</v>
      </c>
      <c r="L109" s="19"/>
      <c r="M109" s="116"/>
      <c r="N109" s="117" t="s">
        <v>42</v>
      </c>
      <c r="Q109" s="118">
        <v>0</v>
      </c>
      <c r="R109" s="118">
        <f>$Q$109*$H$109</f>
        <v>0</v>
      </c>
      <c r="S109" s="118">
        <v>0</v>
      </c>
      <c r="T109" s="119">
        <f>$S$109*$H$109</f>
        <v>0</v>
      </c>
      <c r="AR109" s="69" t="s">
        <v>124</v>
      </c>
      <c r="AT109" s="69" t="s">
        <v>119</v>
      </c>
      <c r="AU109" s="69" t="s">
        <v>79</v>
      </c>
      <c r="AY109" s="6" t="s">
        <v>117</v>
      </c>
      <c r="BE109" s="120">
        <f>IF($N$109="základní",$J$109,0)</f>
        <v>0</v>
      </c>
      <c r="BF109" s="120">
        <f>IF($N$109="snížená",$J$109,0)</f>
        <v>0</v>
      </c>
      <c r="BG109" s="120">
        <f>IF($N$109="zákl. přenesená",$J$109,0)</f>
        <v>0</v>
      </c>
      <c r="BH109" s="120">
        <f>IF($N$109="sníž. přenesená",$J$109,0)</f>
        <v>0</v>
      </c>
      <c r="BI109" s="120">
        <f>IF($N$109="nulová",$J$109,0)</f>
        <v>0</v>
      </c>
      <c r="BJ109" s="69" t="s">
        <v>20</v>
      </c>
      <c r="BK109" s="120">
        <f>ROUND($I$109*$H$109,2)</f>
        <v>0</v>
      </c>
      <c r="BL109" s="69" t="s">
        <v>124</v>
      </c>
      <c r="BM109" s="69" t="s">
        <v>172</v>
      </c>
    </row>
    <row r="110" spans="2:51" s="6" customFormat="1" ht="15.75" customHeight="1">
      <c r="B110" s="121"/>
      <c r="D110" s="122" t="s">
        <v>126</v>
      </c>
      <c r="E110" s="123"/>
      <c r="F110" s="123" t="s">
        <v>173</v>
      </c>
      <c r="H110" s="124">
        <v>1935.84</v>
      </c>
      <c r="L110" s="121"/>
      <c r="M110" s="125"/>
      <c r="T110" s="126"/>
      <c r="AT110" s="127" t="s">
        <v>126</v>
      </c>
      <c r="AU110" s="127" t="s">
        <v>79</v>
      </c>
      <c r="AV110" s="127" t="s">
        <v>79</v>
      </c>
      <c r="AW110" s="127" t="s">
        <v>88</v>
      </c>
      <c r="AX110" s="127" t="s">
        <v>71</v>
      </c>
      <c r="AY110" s="127" t="s">
        <v>117</v>
      </c>
    </row>
    <row r="111" spans="2:65" s="6" customFormat="1" ht="15.75" customHeight="1">
      <c r="B111" s="19"/>
      <c r="C111" s="110" t="s">
        <v>174</v>
      </c>
      <c r="D111" s="110" t="s">
        <v>119</v>
      </c>
      <c r="E111" s="111" t="s">
        <v>175</v>
      </c>
      <c r="F111" s="112" t="s">
        <v>176</v>
      </c>
      <c r="G111" s="113" t="s">
        <v>139</v>
      </c>
      <c r="H111" s="114">
        <v>274.079</v>
      </c>
      <c r="I111" s="115">
        <v>0</v>
      </c>
      <c r="J111" s="115">
        <v>0</v>
      </c>
      <c r="K111" s="112" t="s">
        <v>123</v>
      </c>
      <c r="L111" s="19"/>
      <c r="M111" s="116"/>
      <c r="N111" s="117" t="s">
        <v>42</v>
      </c>
      <c r="Q111" s="118">
        <v>0</v>
      </c>
      <c r="R111" s="118">
        <f>$Q$111*$H$111</f>
        <v>0</v>
      </c>
      <c r="S111" s="118">
        <v>0</v>
      </c>
      <c r="T111" s="119">
        <f>$S$111*$H$111</f>
        <v>0</v>
      </c>
      <c r="AR111" s="69" t="s">
        <v>124</v>
      </c>
      <c r="AT111" s="69" t="s">
        <v>119</v>
      </c>
      <c r="AU111" s="69" t="s">
        <v>79</v>
      </c>
      <c r="AY111" s="6" t="s">
        <v>117</v>
      </c>
      <c r="BE111" s="120">
        <f>IF($N$111="základní",$J$111,0)</f>
        <v>0</v>
      </c>
      <c r="BF111" s="120">
        <f>IF($N$111="snížená",$J$111,0)</f>
        <v>0</v>
      </c>
      <c r="BG111" s="120">
        <f>IF($N$111="zákl. přenesená",$J$111,0)</f>
        <v>0</v>
      </c>
      <c r="BH111" s="120">
        <f>IF($N$111="sníž. přenesená",$J$111,0)</f>
        <v>0</v>
      </c>
      <c r="BI111" s="120">
        <f>IF($N$111="nulová",$J$111,0)</f>
        <v>0</v>
      </c>
      <c r="BJ111" s="69" t="s">
        <v>20</v>
      </c>
      <c r="BK111" s="120">
        <f>ROUND($I$111*$H$111,2)</f>
        <v>0</v>
      </c>
      <c r="BL111" s="69" t="s">
        <v>124</v>
      </c>
      <c r="BM111" s="69" t="s">
        <v>177</v>
      </c>
    </row>
    <row r="112" spans="2:47" s="6" customFormat="1" ht="16.5" customHeight="1">
      <c r="B112" s="19"/>
      <c r="D112" s="122" t="s">
        <v>132</v>
      </c>
      <c r="F112" s="128" t="s">
        <v>176</v>
      </c>
      <c r="L112" s="19"/>
      <c r="M112" s="45"/>
      <c r="T112" s="46"/>
      <c r="AT112" s="6" t="s">
        <v>132</v>
      </c>
      <c r="AU112" s="6" t="s">
        <v>79</v>
      </c>
    </row>
    <row r="113" spans="2:51" s="6" customFormat="1" ht="15.75" customHeight="1">
      <c r="B113" s="121"/>
      <c r="D113" s="129" t="s">
        <v>126</v>
      </c>
      <c r="E113" s="127"/>
      <c r="F113" s="123" t="s">
        <v>178</v>
      </c>
      <c r="H113" s="124">
        <v>274.079</v>
      </c>
      <c r="L113" s="121"/>
      <c r="M113" s="125"/>
      <c r="T113" s="126"/>
      <c r="AT113" s="127" t="s">
        <v>126</v>
      </c>
      <c r="AU113" s="127" t="s">
        <v>79</v>
      </c>
      <c r="AV113" s="127" t="s">
        <v>79</v>
      </c>
      <c r="AW113" s="127" t="s">
        <v>88</v>
      </c>
      <c r="AX113" s="127" t="s">
        <v>71</v>
      </c>
      <c r="AY113" s="127" t="s">
        <v>117</v>
      </c>
    </row>
    <row r="114" spans="2:65" s="6" customFormat="1" ht="15.75" customHeight="1">
      <c r="B114" s="19"/>
      <c r="C114" s="110" t="s">
        <v>179</v>
      </c>
      <c r="D114" s="110" t="s">
        <v>119</v>
      </c>
      <c r="E114" s="111" t="s">
        <v>180</v>
      </c>
      <c r="F114" s="112" t="s">
        <v>181</v>
      </c>
      <c r="G114" s="113" t="s">
        <v>139</v>
      </c>
      <c r="H114" s="114">
        <v>1370.395</v>
      </c>
      <c r="I114" s="115">
        <v>0</v>
      </c>
      <c r="J114" s="115">
        <v>0</v>
      </c>
      <c r="K114" s="112" t="s">
        <v>123</v>
      </c>
      <c r="L114" s="19"/>
      <c r="M114" s="116"/>
      <c r="N114" s="117" t="s">
        <v>42</v>
      </c>
      <c r="Q114" s="118">
        <v>0</v>
      </c>
      <c r="R114" s="118">
        <f>$Q$114*$H$114</f>
        <v>0</v>
      </c>
      <c r="S114" s="118">
        <v>0</v>
      </c>
      <c r="T114" s="119">
        <f>$S$114*$H$114</f>
        <v>0</v>
      </c>
      <c r="AR114" s="69" t="s">
        <v>124</v>
      </c>
      <c r="AT114" s="69" t="s">
        <v>119</v>
      </c>
      <c r="AU114" s="69" t="s">
        <v>79</v>
      </c>
      <c r="AY114" s="6" t="s">
        <v>117</v>
      </c>
      <c r="BE114" s="120">
        <f>IF($N$114="základní",$J$114,0)</f>
        <v>0</v>
      </c>
      <c r="BF114" s="120">
        <f>IF($N$114="snížená",$J$114,0)</f>
        <v>0</v>
      </c>
      <c r="BG114" s="120">
        <f>IF($N$114="zákl. přenesená",$J$114,0)</f>
        <v>0</v>
      </c>
      <c r="BH114" s="120">
        <f>IF($N$114="sníž. přenesená",$J$114,0)</f>
        <v>0</v>
      </c>
      <c r="BI114" s="120">
        <f>IF($N$114="nulová",$J$114,0)</f>
        <v>0</v>
      </c>
      <c r="BJ114" s="69" t="s">
        <v>20</v>
      </c>
      <c r="BK114" s="120">
        <f>ROUND($I$114*$H$114,2)</f>
        <v>0</v>
      </c>
      <c r="BL114" s="69" t="s">
        <v>124</v>
      </c>
      <c r="BM114" s="69" t="s">
        <v>182</v>
      </c>
    </row>
    <row r="115" spans="2:47" s="6" customFormat="1" ht="16.5" customHeight="1">
      <c r="B115" s="19"/>
      <c r="D115" s="122" t="s">
        <v>132</v>
      </c>
      <c r="F115" s="128" t="s">
        <v>181</v>
      </c>
      <c r="L115" s="19"/>
      <c r="M115" s="45"/>
      <c r="T115" s="46"/>
      <c r="AT115" s="6" t="s">
        <v>132</v>
      </c>
      <c r="AU115" s="6" t="s">
        <v>79</v>
      </c>
    </row>
    <row r="116" spans="2:51" s="6" customFormat="1" ht="15.75" customHeight="1">
      <c r="B116" s="121"/>
      <c r="D116" s="129" t="s">
        <v>126</v>
      </c>
      <c r="F116" s="123" t="s">
        <v>183</v>
      </c>
      <c r="H116" s="124">
        <v>1370.395</v>
      </c>
      <c r="L116" s="121"/>
      <c r="M116" s="125"/>
      <c r="T116" s="126"/>
      <c r="AT116" s="127" t="s">
        <v>126</v>
      </c>
      <c r="AU116" s="127" t="s">
        <v>79</v>
      </c>
      <c r="AV116" s="127" t="s">
        <v>79</v>
      </c>
      <c r="AW116" s="127" t="s">
        <v>71</v>
      </c>
      <c r="AX116" s="127" t="s">
        <v>20</v>
      </c>
      <c r="AY116" s="127" t="s">
        <v>117</v>
      </c>
    </row>
    <row r="117" spans="2:65" s="6" customFormat="1" ht="15.75" customHeight="1">
      <c r="B117" s="19"/>
      <c r="C117" s="110" t="s">
        <v>184</v>
      </c>
      <c r="D117" s="110" t="s">
        <v>119</v>
      </c>
      <c r="E117" s="111" t="s">
        <v>185</v>
      </c>
      <c r="F117" s="112" t="s">
        <v>186</v>
      </c>
      <c r="G117" s="113" t="s">
        <v>139</v>
      </c>
      <c r="H117" s="114">
        <v>967.92</v>
      </c>
      <c r="I117" s="115">
        <v>0</v>
      </c>
      <c r="J117" s="115">
        <v>0</v>
      </c>
      <c r="K117" s="112" t="s">
        <v>123</v>
      </c>
      <c r="L117" s="19"/>
      <c r="M117" s="116"/>
      <c r="N117" s="117" t="s">
        <v>42</v>
      </c>
      <c r="Q117" s="118">
        <v>0</v>
      </c>
      <c r="R117" s="118">
        <f>$Q$117*$H$117</f>
        <v>0</v>
      </c>
      <c r="S117" s="118">
        <v>0</v>
      </c>
      <c r="T117" s="119">
        <f>$S$117*$H$117</f>
        <v>0</v>
      </c>
      <c r="AR117" s="69" t="s">
        <v>124</v>
      </c>
      <c r="AT117" s="69" t="s">
        <v>119</v>
      </c>
      <c r="AU117" s="69" t="s">
        <v>79</v>
      </c>
      <c r="AY117" s="6" t="s">
        <v>117</v>
      </c>
      <c r="BE117" s="120">
        <f>IF($N$117="základní",$J$117,0)</f>
        <v>0</v>
      </c>
      <c r="BF117" s="120">
        <f>IF($N$117="snížená",$J$117,0)</f>
        <v>0</v>
      </c>
      <c r="BG117" s="120">
        <f>IF($N$117="zákl. přenesená",$J$117,0)</f>
        <v>0</v>
      </c>
      <c r="BH117" s="120">
        <f>IF($N$117="sníž. přenesená",$J$117,0)</f>
        <v>0</v>
      </c>
      <c r="BI117" s="120">
        <f>IF($N$117="nulová",$J$117,0)</f>
        <v>0</v>
      </c>
      <c r="BJ117" s="69" t="s">
        <v>20</v>
      </c>
      <c r="BK117" s="120">
        <f>ROUND($I$117*$H$117,2)</f>
        <v>0</v>
      </c>
      <c r="BL117" s="69" t="s">
        <v>124</v>
      </c>
      <c r="BM117" s="69" t="s">
        <v>187</v>
      </c>
    </row>
    <row r="118" spans="2:65" s="6" customFormat="1" ht="15.75" customHeight="1">
      <c r="B118" s="19"/>
      <c r="C118" s="113" t="s">
        <v>9</v>
      </c>
      <c r="D118" s="113" t="s">
        <v>119</v>
      </c>
      <c r="E118" s="111" t="s">
        <v>188</v>
      </c>
      <c r="F118" s="112" t="s">
        <v>189</v>
      </c>
      <c r="G118" s="113" t="s">
        <v>139</v>
      </c>
      <c r="H118" s="114">
        <v>274.079</v>
      </c>
      <c r="I118" s="115">
        <v>0</v>
      </c>
      <c r="J118" s="115">
        <v>0</v>
      </c>
      <c r="K118" s="112" t="s">
        <v>123</v>
      </c>
      <c r="L118" s="19"/>
      <c r="M118" s="116"/>
      <c r="N118" s="117" t="s">
        <v>42</v>
      </c>
      <c r="Q118" s="118">
        <v>0</v>
      </c>
      <c r="R118" s="118">
        <f>$Q$118*$H$118</f>
        <v>0</v>
      </c>
      <c r="S118" s="118">
        <v>0</v>
      </c>
      <c r="T118" s="119">
        <f>$S$118*$H$118</f>
        <v>0</v>
      </c>
      <c r="AR118" s="69" t="s">
        <v>124</v>
      </c>
      <c r="AT118" s="69" t="s">
        <v>119</v>
      </c>
      <c r="AU118" s="69" t="s">
        <v>79</v>
      </c>
      <c r="AY118" s="69" t="s">
        <v>117</v>
      </c>
      <c r="BE118" s="120">
        <f>IF($N$118="základní",$J$118,0)</f>
        <v>0</v>
      </c>
      <c r="BF118" s="120">
        <f>IF($N$118="snížená",$J$118,0)</f>
        <v>0</v>
      </c>
      <c r="BG118" s="120">
        <f>IF($N$118="zákl. přenesená",$J$118,0)</f>
        <v>0</v>
      </c>
      <c r="BH118" s="120">
        <f>IF($N$118="sníž. přenesená",$J$118,0)</f>
        <v>0</v>
      </c>
      <c r="BI118" s="120">
        <f>IF($N$118="nulová",$J$118,0)</f>
        <v>0</v>
      </c>
      <c r="BJ118" s="69" t="s">
        <v>20</v>
      </c>
      <c r="BK118" s="120">
        <f>ROUND($I$118*$H$118,2)</f>
        <v>0</v>
      </c>
      <c r="BL118" s="69" t="s">
        <v>124</v>
      </c>
      <c r="BM118" s="69" t="s">
        <v>190</v>
      </c>
    </row>
    <row r="119" spans="2:47" s="6" customFormat="1" ht="16.5" customHeight="1">
      <c r="B119" s="19"/>
      <c r="D119" s="122" t="s">
        <v>132</v>
      </c>
      <c r="F119" s="128" t="s">
        <v>189</v>
      </c>
      <c r="L119" s="19"/>
      <c r="M119" s="45"/>
      <c r="T119" s="46"/>
      <c r="AT119" s="6" t="s">
        <v>132</v>
      </c>
      <c r="AU119" s="6" t="s">
        <v>79</v>
      </c>
    </row>
    <row r="120" spans="2:65" s="6" customFormat="1" ht="15.75" customHeight="1">
      <c r="B120" s="19"/>
      <c r="C120" s="110" t="s">
        <v>191</v>
      </c>
      <c r="D120" s="110" t="s">
        <v>119</v>
      </c>
      <c r="E120" s="111" t="s">
        <v>192</v>
      </c>
      <c r="F120" s="112" t="s">
        <v>193</v>
      </c>
      <c r="G120" s="113" t="s">
        <v>194</v>
      </c>
      <c r="H120" s="114">
        <v>548.158</v>
      </c>
      <c r="I120" s="115">
        <v>0</v>
      </c>
      <c r="J120" s="115">
        <v>0</v>
      </c>
      <c r="K120" s="112" t="s">
        <v>123</v>
      </c>
      <c r="L120" s="19"/>
      <c r="M120" s="116"/>
      <c r="N120" s="117" t="s">
        <v>42</v>
      </c>
      <c r="Q120" s="118">
        <v>0</v>
      </c>
      <c r="R120" s="118">
        <f>$Q$120*$H$120</f>
        <v>0</v>
      </c>
      <c r="S120" s="118">
        <v>0</v>
      </c>
      <c r="T120" s="119">
        <f>$S$120*$H$120</f>
        <v>0</v>
      </c>
      <c r="AR120" s="69" t="s">
        <v>124</v>
      </c>
      <c r="AT120" s="69" t="s">
        <v>119</v>
      </c>
      <c r="AU120" s="69" t="s">
        <v>79</v>
      </c>
      <c r="AY120" s="6" t="s">
        <v>117</v>
      </c>
      <c r="BE120" s="120">
        <f>IF($N$120="základní",$J$120,0)</f>
        <v>0</v>
      </c>
      <c r="BF120" s="120">
        <f>IF($N$120="snížená",$J$120,0)</f>
        <v>0</v>
      </c>
      <c r="BG120" s="120">
        <f>IF($N$120="zákl. přenesená",$J$120,0)</f>
        <v>0</v>
      </c>
      <c r="BH120" s="120">
        <f>IF($N$120="sníž. přenesená",$J$120,0)</f>
        <v>0</v>
      </c>
      <c r="BI120" s="120">
        <f>IF($N$120="nulová",$J$120,0)</f>
        <v>0</v>
      </c>
      <c r="BJ120" s="69" t="s">
        <v>20</v>
      </c>
      <c r="BK120" s="120">
        <f>ROUND($I$120*$H$120,2)</f>
        <v>0</v>
      </c>
      <c r="BL120" s="69" t="s">
        <v>124</v>
      </c>
      <c r="BM120" s="69" t="s">
        <v>195</v>
      </c>
    </row>
    <row r="121" spans="2:47" s="6" customFormat="1" ht="16.5" customHeight="1">
      <c r="B121" s="19"/>
      <c r="D121" s="122" t="s">
        <v>132</v>
      </c>
      <c r="F121" s="128" t="s">
        <v>193</v>
      </c>
      <c r="L121" s="19"/>
      <c r="M121" s="45"/>
      <c r="T121" s="46"/>
      <c r="AT121" s="6" t="s">
        <v>132</v>
      </c>
      <c r="AU121" s="6" t="s">
        <v>79</v>
      </c>
    </row>
    <row r="122" spans="2:51" s="6" customFormat="1" ht="15.75" customHeight="1">
      <c r="B122" s="121"/>
      <c r="D122" s="129" t="s">
        <v>126</v>
      </c>
      <c r="F122" s="123" t="s">
        <v>196</v>
      </c>
      <c r="H122" s="124">
        <v>548.158</v>
      </c>
      <c r="L122" s="121"/>
      <c r="M122" s="125"/>
      <c r="T122" s="126"/>
      <c r="AT122" s="127" t="s">
        <v>126</v>
      </c>
      <c r="AU122" s="127" t="s">
        <v>79</v>
      </c>
      <c r="AV122" s="127" t="s">
        <v>79</v>
      </c>
      <c r="AW122" s="127" t="s">
        <v>71</v>
      </c>
      <c r="AX122" s="127" t="s">
        <v>20</v>
      </c>
      <c r="AY122" s="127" t="s">
        <v>117</v>
      </c>
    </row>
    <row r="123" spans="2:65" s="6" customFormat="1" ht="15.75" customHeight="1">
      <c r="B123" s="19"/>
      <c r="C123" s="110" t="s">
        <v>197</v>
      </c>
      <c r="D123" s="110" t="s">
        <v>119</v>
      </c>
      <c r="E123" s="111" t="s">
        <v>198</v>
      </c>
      <c r="F123" s="112" t="s">
        <v>199</v>
      </c>
      <c r="G123" s="113" t="s">
        <v>139</v>
      </c>
      <c r="H123" s="114">
        <v>967.92</v>
      </c>
      <c r="I123" s="115">
        <v>0</v>
      </c>
      <c r="J123" s="115">
        <v>0</v>
      </c>
      <c r="K123" s="112" t="s">
        <v>123</v>
      </c>
      <c r="L123" s="19"/>
      <c r="M123" s="116"/>
      <c r="N123" s="117" t="s">
        <v>42</v>
      </c>
      <c r="Q123" s="118">
        <v>0</v>
      </c>
      <c r="R123" s="118">
        <f>$Q$123*$H$123</f>
        <v>0</v>
      </c>
      <c r="S123" s="118">
        <v>0</v>
      </c>
      <c r="T123" s="119">
        <f>$S$123*$H$123</f>
        <v>0</v>
      </c>
      <c r="AR123" s="69" t="s">
        <v>124</v>
      </c>
      <c r="AT123" s="69" t="s">
        <v>119</v>
      </c>
      <c r="AU123" s="69" t="s">
        <v>79</v>
      </c>
      <c r="AY123" s="6" t="s">
        <v>117</v>
      </c>
      <c r="BE123" s="120">
        <f>IF($N$123="základní",$J$123,0)</f>
        <v>0</v>
      </c>
      <c r="BF123" s="120">
        <f>IF($N$123="snížená",$J$123,0)</f>
        <v>0</v>
      </c>
      <c r="BG123" s="120">
        <f>IF($N$123="zákl. přenesená",$J$123,0)</f>
        <v>0</v>
      </c>
      <c r="BH123" s="120">
        <f>IF($N$123="sníž. přenesená",$J$123,0)</f>
        <v>0</v>
      </c>
      <c r="BI123" s="120">
        <f>IF($N$123="nulová",$J$123,0)</f>
        <v>0</v>
      </c>
      <c r="BJ123" s="69" t="s">
        <v>20</v>
      </c>
      <c r="BK123" s="120">
        <f>ROUND($I$123*$H$123,2)</f>
        <v>0</v>
      </c>
      <c r="BL123" s="69" t="s">
        <v>124</v>
      </c>
      <c r="BM123" s="69" t="s">
        <v>200</v>
      </c>
    </row>
    <row r="124" spans="2:51" s="6" customFormat="1" ht="15.75" customHeight="1">
      <c r="B124" s="121"/>
      <c r="D124" s="122" t="s">
        <v>126</v>
      </c>
      <c r="E124" s="123"/>
      <c r="F124" s="123" t="s">
        <v>201</v>
      </c>
      <c r="H124" s="124">
        <v>1241.99</v>
      </c>
      <c r="L124" s="121"/>
      <c r="M124" s="125"/>
      <c r="T124" s="126"/>
      <c r="AT124" s="127" t="s">
        <v>126</v>
      </c>
      <c r="AU124" s="127" t="s">
        <v>79</v>
      </c>
      <c r="AV124" s="127" t="s">
        <v>79</v>
      </c>
      <c r="AW124" s="127" t="s">
        <v>88</v>
      </c>
      <c r="AX124" s="127" t="s">
        <v>71</v>
      </c>
      <c r="AY124" s="127" t="s">
        <v>117</v>
      </c>
    </row>
    <row r="125" spans="2:51" s="6" customFormat="1" ht="15.75" customHeight="1">
      <c r="B125" s="121"/>
      <c r="D125" s="129" t="s">
        <v>126</v>
      </c>
      <c r="E125" s="127"/>
      <c r="F125" s="123" t="s">
        <v>202</v>
      </c>
      <c r="H125" s="124">
        <v>-134.333</v>
      </c>
      <c r="L125" s="121"/>
      <c r="M125" s="125"/>
      <c r="T125" s="126"/>
      <c r="AT125" s="127" t="s">
        <v>126</v>
      </c>
      <c r="AU125" s="127" t="s">
        <v>79</v>
      </c>
      <c r="AV125" s="127" t="s">
        <v>79</v>
      </c>
      <c r="AW125" s="127" t="s">
        <v>88</v>
      </c>
      <c r="AX125" s="127" t="s">
        <v>71</v>
      </c>
      <c r="AY125" s="127" t="s">
        <v>117</v>
      </c>
    </row>
    <row r="126" spans="2:51" s="6" customFormat="1" ht="15.75" customHeight="1">
      <c r="B126" s="121"/>
      <c r="D126" s="129" t="s">
        <v>126</v>
      </c>
      <c r="E126" s="127"/>
      <c r="F126" s="123" t="s">
        <v>203</v>
      </c>
      <c r="H126" s="124">
        <v>-96.012</v>
      </c>
      <c r="L126" s="121"/>
      <c r="M126" s="125"/>
      <c r="T126" s="126"/>
      <c r="AT126" s="127" t="s">
        <v>126</v>
      </c>
      <c r="AU126" s="127" t="s">
        <v>79</v>
      </c>
      <c r="AV126" s="127" t="s">
        <v>79</v>
      </c>
      <c r="AW126" s="127" t="s">
        <v>88</v>
      </c>
      <c r="AX126" s="127" t="s">
        <v>71</v>
      </c>
      <c r="AY126" s="127" t="s">
        <v>117</v>
      </c>
    </row>
    <row r="127" spans="2:51" s="6" customFormat="1" ht="15.75" customHeight="1">
      <c r="B127" s="121"/>
      <c r="D127" s="129" t="s">
        <v>126</v>
      </c>
      <c r="E127" s="127"/>
      <c r="F127" s="123" t="s">
        <v>204</v>
      </c>
      <c r="H127" s="124">
        <v>-22.389</v>
      </c>
      <c r="L127" s="121"/>
      <c r="M127" s="125"/>
      <c r="T127" s="126"/>
      <c r="AT127" s="127" t="s">
        <v>126</v>
      </c>
      <c r="AU127" s="127" t="s">
        <v>79</v>
      </c>
      <c r="AV127" s="127" t="s">
        <v>79</v>
      </c>
      <c r="AW127" s="127" t="s">
        <v>88</v>
      </c>
      <c r="AX127" s="127" t="s">
        <v>71</v>
      </c>
      <c r="AY127" s="127" t="s">
        <v>117</v>
      </c>
    </row>
    <row r="128" spans="2:51" s="6" customFormat="1" ht="15.75" customHeight="1">
      <c r="B128" s="121"/>
      <c r="D128" s="129" t="s">
        <v>126</v>
      </c>
      <c r="E128" s="127"/>
      <c r="F128" s="123" t="s">
        <v>205</v>
      </c>
      <c r="H128" s="124">
        <v>-21.336</v>
      </c>
      <c r="L128" s="121"/>
      <c r="M128" s="125"/>
      <c r="T128" s="126"/>
      <c r="AT128" s="127" t="s">
        <v>126</v>
      </c>
      <c r="AU128" s="127" t="s">
        <v>79</v>
      </c>
      <c r="AV128" s="127" t="s">
        <v>79</v>
      </c>
      <c r="AW128" s="127" t="s">
        <v>88</v>
      </c>
      <c r="AX128" s="127" t="s">
        <v>71</v>
      </c>
      <c r="AY128" s="127" t="s">
        <v>117</v>
      </c>
    </row>
    <row r="129" spans="2:65" s="6" customFormat="1" ht="15.75" customHeight="1">
      <c r="B129" s="19"/>
      <c r="C129" s="110" t="s">
        <v>206</v>
      </c>
      <c r="D129" s="110" t="s">
        <v>119</v>
      </c>
      <c r="E129" s="111" t="s">
        <v>207</v>
      </c>
      <c r="F129" s="112" t="s">
        <v>208</v>
      </c>
      <c r="G129" s="113" t="s">
        <v>139</v>
      </c>
      <c r="H129" s="114">
        <v>204.354</v>
      </c>
      <c r="I129" s="115">
        <v>0</v>
      </c>
      <c r="J129" s="115">
        <v>0</v>
      </c>
      <c r="K129" s="112" t="s">
        <v>123</v>
      </c>
      <c r="L129" s="19"/>
      <c r="M129" s="116"/>
      <c r="N129" s="117" t="s">
        <v>42</v>
      </c>
      <c r="Q129" s="118">
        <v>0</v>
      </c>
      <c r="R129" s="118">
        <f>$Q$129*$H$129</f>
        <v>0</v>
      </c>
      <c r="S129" s="118">
        <v>0</v>
      </c>
      <c r="T129" s="119">
        <f>$S$129*$H$129</f>
        <v>0</v>
      </c>
      <c r="AR129" s="69" t="s">
        <v>124</v>
      </c>
      <c r="AT129" s="69" t="s">
        <v>119</v>
      </c>
      <c r="AU129" s="69" t="s">
        <v>79</v>
      </c>
      <c r="AY129" s="6" t="s">
        <v>117</v>
      </c>
      <c r="BE129" s="120">
        <f>IF($N$129="základní",$J$129,0)</f>
        <v>0</v>
      </c>
      <c r="BF129" s="120">
        <f>IF($N$129="snížená",$J$129,0)</f>
        <v>0</v>
      </c>
      <c r="BG129" s="120">
        <f>IF($N$129="zákl. přenesená",$J$129,0)</f>
        <v>0</v>
      </c>
      <c r="BH129" s="120">
        <f>IF($N$129="sníž. přenesená",$J$129,0)</f>
        <v>0</v>
      </c>
      <c r="BI129" s="120">
        <f>IF($N$129="nulová",$J$129,0)</f>
        <v>0</v>
      </c>
      <c r="BJ129" s="69" t="s">
        <v>20</v>
      </c>
      <c r="BK129" s="120">
        <f>ROUND($I$129*$H$129,2)</f>
        <v>0</v>
      </c>
      <c r="BL129" s="69" t="s">
        <v>124</v>
      </c>
      <c r="BM129" s="69" t="s">
        <v>209</v>
      </c>
    </row>
    <row r="130" spans="2:47" s="6" customFormat="1" ht="16.5" customHeight="1">
      <c r="B130" s="19"/>
      <c r="D130" s="122" t="s">
        <v>132</v>
      </c>
      <c r="F130" s="128" t="s">
        <v>208</v>
      </c>
      <c r="L130" s="19"/>
      <c r="M130" s="45"/>
      <c r="T130" s="46"/>
      <c r="AT130" s="6" t="s">
        <v>132</v>
      </c>
      <c r="AU130" s="6" t="s">
        <v>79</v>
      </c>
    </row>
    <row r="131" spans="2:51" s="6" customFormat="1" ht="15.75" customHeight="1">
      <c r="B131" s="121"/>
      <c r="D131" s="129" t="s">
        <v>126</v>
      </c>
      <c r="E131" s="127"/>
      <c r="F131" s="123" t="s">
        <v>210</v>
      </c>
      <c r="H131" s="124">
        <v>134.333</v>
      </c>
      <c r="L131" s="121"/>
      <c r="M131" s="125"/>
      <c r="T131" s="126"/>
      <c r="AT131" s="127" t="s">
        <v>126</v>
      </c>
      <c r="AU131" s="127" t="s">
        <v>79</v>
      </c>
      <c r="AV131" s="127" t="s">
        <v>79</v>
      </c>
      <c r="AW131" s="127" t="s">
        <v>88</v>
      </c>
      <c r="AX131" s="127" t="s">
        <v>71</v>
      </c>
      <c r="AY131" s="127" t="s">
        <v>117</v>
      </c>
    </row>
    <row r="132" spans="2:51" s="6" customFormat="1" ht="15.75" customHeight="1">
      <c r="B132" s="121"/>
      <c r="D132" s="129" t="s">
        <v>126</v>
      </c>
      <c r="E132" s="127"/>
      <c r="F132" s="123" t="s">
        <v>211</v>
      </c>
      <c r="H132" s="124">
        <v>-19.59</v>
      </c>
      <c r="L132" s="121"/>
      <c r="M132" s="125"/>
      <c r="T132" s="126"/>
      <c r="AT132" s="127" t="s">
        <v>126</v>
      </c>
      <c r="AU132" s="127" t="s">
        <v>79</v>
      </c>
      <c r="AV132" s="127" t="s">
        <v>79</v>
      </c>
      <c r="AW132" s="127" t="s">
        <v>88</v>
      </c>
      <c r="AX132" s="127" t="s">
        <v>71</v>
      </c>
      <c r="AY132" s="127" t="s">
        <v>117</v>
      </c>
    </row>
    <row r="133" spans="2:51" s="6" customFormat="1" ht="15.75" customHeight="1">
      <c r="B133" s="121"/>
      <c r="D133" s="129" t="s">
        <v>126</v>
      </c>
      <c r="E133" s="127"/>
      <c r="F133" s="123" t="s">
        <v>212</v>
      </c>
      <c r="H133" s="124">
        <v>96.012</v>
      </c>
      <c r="L133" s="121"/>
      <c r="M133" s="125"/>
      <c r="T133" s="126"/>
      <c r="AT133" s="127" t="s">
        <v>126</v>
      </c>
      <c r="AU133" s="127" t="s">
        <v>79</v>
      </c>
      <c r="AV133" s="127" t="s">
        <v>79</v>
      </c>
      <c r="AW133" s="127" t="s">
        <v>88</v>
      </c>
      <c r="AX133" s="127" t="s">
        <v>71</v>
      </c>
      <c r="AY133" s="127" t="s">
        <v>117</v>
      </c>
    </row>
    <row r="134" spans="2:51" s="6" customFormat="1" ht="15.75" customHeight="1">
      <c r="B134" s="121"/>
      <c r="D134" s="129" t="s">
        <v>126</v>
      </c>
      <c r="E134" s="127"/>
      <c r="F134" s="123" t="s">
        <v>213</v>
      </c>
      <c r="H134" s="124">
        <v>-6.401</v>
      </c>
      <c r="L134" s="121"/>
      <c r="M134" s="125"/>
      <c r="T134" s="126"/>
      <c r="AT134" s="127" t="s">
        <v>126</v>
      </c>
      <c r="AU134" s="127" t="s">
        <v>79</v>
      </c>
      <c r="AV134" s="127" t="s">
        <v>79</v>
      </c>
      <c r="AW134" s="127" t="s">
        <v>88</v>
      </c>
      <c r="AX134" s="127" t="s">
        <v>71</v>
      </c>
      <c r="AY134" s="127" t="s">
        <v>117</v>
      </c>
    </row>
    <row r="135" spans="2:65" s="6" customFormat="1" ht="15.75" customHeight="1">
      <c r="B135" s="19"/>
      <c r="C135" s="130" t="s">
        <v>214</v>
      </c>
      <c r="D135" s="130" t="s">
        <v>215</v>
      </c>
      <c r="E135" s="131" t="s">
        <v>216</v>
      </c>
      <c r="F135" s="132" t="s">
        <v>217</v>
      </c>
      <c r="G135" s="133" t="s">
        <v>194</v>
      </c>
      <c r="H135" s="134">
        <v>408.708</v>
      </c>
      <c r="I135" s="135">
        <v>0</v>
      </c>
      <c r="J135" s="135">
        <v>0</v>
      </c>
      <c r="K135" s="132" t="s">
        <v>123</v>
      </c>
      <c r="L135" s="136"/>
      <c r="M135" s="132"/>
      <c r="N135" s="137" t="s">
        <v>42</v>
      </c>
      <c r="Q135" s="118">
        <v>0</v>
      </c>
      <c r="R135" s="118">
        <f>$Q$135*$H$135</f>
        <v>0</v>
      </c>
      <c r="S135" s="118">
        <v>0</v>
      </c>
      <c r="T135" s="119">
        <f>$S$135*$H$135</f>
        <v>0</v>
      </c>
      <c r="AR135" s="69" t="s">
        <v>158</v>
      </c>
      <c r="AT135" s="69" t="s">
        <v>215</v>
      </c>
      <c r="AU135" s="69" t="s">
        <v>79</v>
      </c>
      <c r="AY135" s="6" t="s">
        <v>117</v>
      </c>
      <c r="BE135" s="120">
        <f>IF($N$135="základní",$J$135,0)</f>
        <v>0</v>
      </c>
      <c r="BF135" s="120">
        <f>IF($N$135="snížená",$J$135,0)</f>
        <v>0</v>
      </c>
      <c r="BG135" s="120">
        <f>IF($N$135="zákl. přenesená",$J$135,0)</f>
        <v>0</v>
      </c>
      <c r="BH135" s="120">
        <f>IF($N$135="sníž. přenesená",$J$135,0)</f>
        <v>0</v>
      </c>
      <c r="BI135" s="120">
        <f>IF($N$135="nulová",$J$135,0)</f>
        <v>0</v>
      </c>
      <c r="BJ135" s="69" t="s">
        <v>20</v>
      </c>
      <c r="BK135" s="120">
        <f>ROUND($I$135*$H$135,2)</f>
        <v>0</v>
      </c>
      <c r="BL135" s="69" t="s">
        <v>124</v>
      </c>
      <c r="BM135" s="69" t="s">
        <v>218</v>
      </c>
    </row>
    <row r="136" spans="2:47" s="6" customFormat="1" ht="16.5" customHeight="1">
      <c r="B136" s="19"/>
      <c r="D136" s="122" t="s">
        <v>132</v>
      </c>
      <c r="F136" s="128" t="s">
        <v>217</v>
      </c>
      <c r="L136" s="19"/>
      <c r="M136" s="45"/>
      <c r="T136" s="46"/>
      <c r="AT136" s="6" t="s">
        <v>132</v>
      </c>
      <c r="AU136" s="6" t="s">
        <v>79</v>
      </c>
    </row>
    <row r="137" spans="2:51" s="6" customFormat="1" ht="15.75" customHeight="1">
      <c r="B137" s="121"/>
      <c r="D137" s="129" t="s">
        <v>126</v>
      </c>
      <c r="F137" s="123" t="s">
        <v>219</v>
      </c>
      <c r="H137" s="124">
        <v>408.708</v>
      </c>
      <c r="L137" s="121"/>
      <c r="M137" s="125"/>
      <c r="T137" s="126"/>
      <c r="AT137" s="127" t="s">
        <v>126</v>
      </c>
      <c r="AU137" s="127" t="s">
        <v>79</v>
      </c>
      <c r="AV137" s="127" t="s">
        <v>79</v>
      </c>
      <c r="AW137" s="127" t="s">
        <v>71</v>
      </c>
      <c r="AX137" s="127" t="s">
        <v>20</v>
      </c>
      <c r="AY137" s="127" t="s">
        <v>117</v>
      </c>
    </row>
    <row r="138" spans="2:63" s="99" customFormat="1" ht="23.25" customHeight="1">
      <c r="B138" s="100"/>
      <c r="D138" s="101" t="s">
        <v>70</v>
      </c>
      <c r="E138" s="108" t="s">
        <v>179</v>
      </c>
      <c r="F138" s="108" t="s">
        <v>220</v>
      </c>
      <c r="J138" s="109">
        <v>0</v>
      </c>
      <c r="L138" s="100"/>
      <c r="M138" s="104"/>
      <c r="P138" s="105">
        <f>SUM($P$139:$P$141)</f>
        <v>0</v>
      </c>
      <c r="R138" s="105">
        <f>SUM($R$139:$R$141)</f>
        <v>0</v>
      </c>
      <c r="T138" s="106">
        <f>SUM($T$139:$T$141)</f>
        <v>0</v>
      </c>
      <c r="AR138" s="101" t="s">
        <v>20</v>
      </c>
      <c r="AT138" s="101" t="s">
        <v>70</v>
      </c>
      <c r="AU138" s="101" t="s">
        <v>79</v>
      </c>
      <c r="AY138" s="101" t="s">
        <v>117</v>
      </c>
      <c r="BK138" s="107">
        <f>SUM($BK$139:$BK$141)</f>
        <v>0</v>
      </c>
    </row>
    <row r="139" spans="2:65" s="6" customFormat="1" ht="15.75" customHeight="1">
      <c r="B139" s="19"/>
      <c r="C139" s="110" t="s">
        <v>221</v>
      </c>
      <c r="D139" s="110" t="s">
        <v>119</v>
      </c>
      <c r="E139" s="111" t="s">
        <v>222</v>
      </c>
      <c r="F139" s="112" t="s">
        <v>223</v>
      </c>
      <c r="G139" s="113" t="s">
        <v>139</v>
      </c>
      <c r="H139" s="114">
        <v>72.08</v>
      </c>
      <c r="I139" s="115">
        <v>0</v>
      </c>
      <c r="J139" s="115">
        <v>0</v>
      </c>
      <c r="K139" s="112" t="s">
        <v>123</v>
      </c>
      <c r="L139" s="19"/>
      <c r="M139" s="116"/>
      <c r="N139" s="117" t="s">
        <v>42</v>
      </c>
      <c r="Q139" s="118">
        <v>0</v>
      </c>
      <c r="R139" s="118">
        <f>$Q$139*$H$139</f>
        <v>0</v>
      </c>
      <c r="S139" s="118">
        <v>0</v>
      </c>
      <c r="T139" s="119">
        <f>$S$139*$H$139</f>
        <v>0</v>
      </c>
      <c r="AR139" s="69" t="s">
        <v>124</v>
      </c>
      <c r="AT139" s="69" t="s">
        <v>119</v>
      </c>
      <c r="AU139" s="69" t="s">
        <v>133</v>
      </c>
      <c r="AY139" s="6" t="s">
        <v>117</v>
      </c>
      <c r="BE139" s="120">
        <f>IF($N$139="základní",$J$139,0)</f>
        <v>0</v>
      </c>
      <c r="BF139" s="120">
        <f>IF($N$139="snížená",$J$139,0)</f>
        <v>0</v>
      </c>
      <c r="BG139" s="120">
        <f>IF($N$139="zákl. přenesená",$J$139,0)</f>
        <v>0</v>
      </c>
      <c r="BH139" s="120">
        <f>IF($N$139="sníž. přenesená",$J$139,0)</f>
        <v>0</v>
      </c>
      <c r="BI139" s="120">
        <f>IF($N$139="nulová",$J$139,0)</f>
        <v>0</v>
      </c>
      <c r="BJ139" s="69" t="s">
        <v>20</v>
      </c>
      <c r="BK139" s="120">
        <f>ROUND($I$139*$H$139,2)</f>
        <v>0</v>
      </c>
      <c r="BL139" s="69" t="s">
        <v>124</v>
      </c>
      <c r="BM139" s="69" t="s">
        <v>224</v>
      </c>
    </row>
    <row r="140" spans="2:47" s="6" customFormat="1" ht="16.5" customHeight="1">
      <c r="B140" s="19"/>
      <c r="D140" s="122" t="s">
        <v>132</v>
      </c>
      <c r="F140" s="128" t="s">
        <v>223</v>
      </c>
      <c r="L140" s="19"/>
      <c r="M140" s="45"/>
      <c r="T140" s="46"/>
      <c r="AT140" s="6" t="s">
        <v>132</v>
      </c>
      <c r="AU140" s="6" t="s">
        <v>133</v>
      </c>
    </row>
    <row r="141" spans="2:51" s="6" customFormat="1" ht="15.75" customHeight="1">
      <c r="B141" s="121"/>
      <c r="D141" s="129" t="s">
        <v>126</v>
      </c>
      <c r="E141" s="127"/>
      <c r="F141" s="123" t="s">
        <v>225</v>
      </c>
      <c r="H141" s="124">
        <v>72.08</v>
      </c>
      <c r="L141" s="121"/>
      <c r="M141" s="125"/>
      <c r="T141" s="126"/>
      <c r="AT141" s="127" t="s">
        <v>126</v>
      </c>
      <c r="AU141" s="127" t="s">
        <v>133</v>
      </c>
      <c r="AV141" s="127" t="s">
        <v>79</v>
      </c>
      <c r="AW141" s="127" t="s">
        <v>88</v>
      </c>
      <c r="AX141" s="127" t="s">
        <v>71</v>
      </c>
      <c r="AY141" s="127" t="s">
        <v>117</v>
      </c>
    </row>
    <row r="142" spans="2:63" s="99" customFormat="1" ht="30.75" customHeight="1">
      <c r="B142" s="100"/>
      <c r="D142" s="101" t="s">
        <v>70</v>
      </c>
      <c r="E142" s="108" t="s">
        <v>124</v>
      </c>
      <c r="F142" s="108" t="s">
        <v>226</v>
      </c>
      <c r="J142" s="109">
        <v>0</v>
      </c>
      <c r="L142" s="100"/>
      <c r="M142" s="104"/>
      <c r="P142" s="105">
        <f>SUM($P$143:$P$146)</f>
        <v>0</v>
      </c>
      <c r="R142" s="105">
        <f>SUM($R$143:$R$146)</f>
        <v>0</v>
      </c>
      <c r="T142" s="106">
        <f>SUM($T$143:$T$146)</f>
        <v>0</v>
      </c>
      <c r="AR142" s="101" t="s">
        <v>20</v>
      </c>
      <c r="AT142" s="101" t="s">
        <v>70</v>
      </c>
      <c r="AU142" s="101" t="s">
        <v>20</v>
      </c>
      <c r="AY142" s="101" t="s">
        <v>117</v>
      </c>
      <c r="BK142" s="107">
        <f>SUM($BK$143:$BK$146)</f>
        <v>0</v>
      </c>
    </row>
    <row r="143" spans="2:65" s="6" customFormat="1" ht="15.75" customHeight="1">
      <c r="B143" s="19"/>
      <c r="C143" s="110" t="s">
        <v>8</v>
      </c>
      <c r="D143" s="110" t="s">
        <v>119</v>
      </c>
      <c r="E143" s="111" t="s">
        <v>227</v>
      </c>
      <c r="F143" s="112" t="s">
        <v>228</v>
      </c>
      <c r="G143" s="113" t="s">
        <v>139</v>
      </c>
      <c r="H143" s="114">
        <v>43.725</v>
      </c>
      <c r="I143" s="115">
        <v>0</v>
      </c>
      <c r="J143" s="115">
        <v>0</v>
      </c>
      <c r="K143" s="112" t="s">
        <v>123</v>
      </c>
      <c r="L143" s="19"/>
      <c r="M143" s="116"/>
      <c r="N143" s="117" t="s">
        <v>42</v>
      </c>
      <c r="Q143" s="118">
        <v>0</v>
      </c>
      <c r="R143" s="118">
        <f>$Q$143*$H$143</f>
        <v>0</v>
      </c>
      <c r="S143" s="118">
        <v>0</v>
      </c>
      <c r="T143" s="119">
        <f>$S$143*$H$143</f>
        <v>0</v>
      </c>
      <c r="AR143" s="69" t="s">
        <v>124</v>
      </c>
      <c r="AT143" s="69" t="s">
        <v>119</v>
      </c>
      <c r="AU143" s="69" t="s">
        <v>79</v>
      </c>
      <c r="AY143" s="6" t="s">
        <v>117</v>
      </c>
      <c r="BE143" s="120">
        <f>IF($N$143="základní",$J$143,0)</f>
        <v>0</v>
      </c>
      <c r="BF143" s="120">
        <f>IF($N$143="snížená",$J$143,0)</f>
        <v>0</v>
      </c>
      <c r="BG143" s="120">
        <f>IF($N$143="zákl. přenesená",$J$143,0)</f>
        <v>0</v>
      </c>
      <c r="BH143" s="120">
        <f>IF($N$143="sníž. přenesená",$J$143,0)</f>
        <v>0</v>
      </c>
      <c r="BI143" s="120">
        <f>IF($N$143="nulová",$J$143,0)</f>
        <v>0</v>
      </c>
      <c r="BJ143" s="69" t="s">
        <v>20</v>
      </c>
      <c r="BK143" s="120">
        <f>ROUND($I$143*$H$143,2)</f>
        <v>0</v>
      </c>
      <c r="BL143" s="69" t="s">
        <v>124</v>
      </c>
      <c r="BM143" s="69" t="s">
        <v>229</v>
      </c>
    </row>
    <row r="144" spans="2:47" s="6" customFormat="1" ht="16.5" customHeight="1">
      <c r="B144" s="19"/>
      <c r="D144" s="122" t="s">
        <v>132</v>
      </c>
      <c r="F144" s="128" t="s">
        <v>228</v>
      </c>
      <c r="L144" s="19"/>
      <c r="M144" s="45"/>
      <c r="T144" s="46"/>
      <c r="AT144" s="6" t="s">
        <v>132</v>
      </c>
      <c r="AU144" s="6" t="s">
        <v>79</v>
      </c>
    </row>
    <row r="145" spans="2:51" s="6" customFormat="1" ht="15.75" customHeight="1">
      <c r="B145" s="121"/>
      <c r="D145" s="129" t="s">
        <v>126</v>
      </c>
      <c r="E145" s="127"/>
      <c r="F145" s="123" t="s">
        <v>230</v>
      </c>
      <c r="H145" s="124">
        <v>22.389</v>
      </c>
      <c r="L145" s="121"/>
      <c r="M145" s="125"/>
      <c r="T145" s="126"/>
      <c r="AT145" s="127" t="s">
        <v>126</v>
      </c>
      <c r="AU145" s="127" t="s">
        <v>79</v>
      </c>
      <c r="AV145" s="127" t="s">
        <v>79</v>
      </c>
      <c r="AW145" s="127" t="s">
        <v>88</v>
      </c>
      <c r="AX145" s="127" t="s">
        <v>71</v>
      </c>
      <c r="AY145" s="127" t="s">
        <v>117</v>
      </c>
    </row>
    <row r="146" spans="2:51" s="6" customFormat="1" ht="15.75" customHeight="1">
      <c r="B146" s="121"/>
      <c r="D146" s="129" t="s">
        <v>126</v>
      </c>
      <c r="E146" s="127"/>
      <c r="F146" s="123" t="s">
        <v>231</v>
      </c>
      <c r="H146" s="124">
        <v>21.336</v>
      </c>
      <c r="L146" s="121"/>
      <c r="M146" s="125"/>
      <c r="T146" s="126"/>
      <c r="AT146" s="127" t="s">
        <v>126</v>
      </c>
      <c r="AU146" s="127" t="s">
        <v>79</v>
      </c>
      <c r="AV146" s="127" t="s">
        <v>79</v>
      </c>
      <c r="AW146" s="127" t="s">
        <v>88</v>
      </c>
      <c r="AX146" s="127" t="s">
        <v>71</v>
      </c>
      <c r="AY146" s="127" t="s">
        <v>117</v>
      </c>
    </row>
    <row r="147" spans="2:63" s="99" customFormat="1" ht="30.75" customHeight="1">
      <c r="B147" s="100"/>
      <c r="D147" s="101" t="s">
        <v>70</v>
      </c>
      <c r="E147" s="108" t="s">
        <v>143</v>
      </c>
      <c r="F147" s="108" t="s">
        <v>232</v>
      </c>
      <c r="J147" s="109">
        <v>0</v>
      </c>
      <c r="L147" s="100"/>
      <c r="M147" s="104"/>
      <c r="P147" s="105">
        <f>SUM($P$148:$P$153)</f>
        <v>0</v>
      </c>
      <c r="R147" s="105">
        <f>SUM($R$148:$R$153)</f>
        <v>18.687479999999997</v>
      </c>
      <c r="T147" s="106">
        <f>SUM($T$148:$T$153)</f>
        <v>0</v>
      </c>
      <c r="AR147" s="101" t="s">
        <v>20</v>
      </c>
      <c r="AT147" s="101" t="s">
        <v>70</v>
      </c>
      <c r="AU147" s="101" t="s">
        <v>20</v>
      </c>
      <c r="AY147" s="101" t="s">
        <v>117</v>
      </c>
      <c r="BK147" s="107">
        <f>SUM($BK$148:$BK$153)</f>
        <v>0</v>
      </c>
    </row>
    <row r="148" spans="2:65" s="6" customFormat="1" ht="15.75" customHeight="1">
      <c r="B148" s="19"/>
      <c r="C148" s="110" t="s">
        <v>233</v>
      </c>
      <c r="D148" s="110" t="s">
        <v>119</v>
      </c>
      <c r="E148" s="111" t="s">
        <v>234</v>
      </c>
      <c r="F148" s="112" t="s">
        <v>235</v>
      </c>
      <c r="G148" s="113" t="s">
        <v>122</v>
      </c>
      <c r="H148" s="114">
        <v>28</v>
      </c>
      <c r="I148" s="115">
        <v>0</v>
      </c>
      <c r="J148" s="115">
        <v>0</v>
      </c>
      <c r="K148" s="112" t="s">
        <v>123</v>
      </c>
      <c r="L148" s="19"/>
      <c r="M148" s="116"/>
      <c r="N148" s="117" t="s">
        <v>42</v>
      </c>
      <c r="Q148" s="118">
        <v>0</v>
      </c>
      <c r="R148" s="118">
        <f>$Q$148*$H$148</f>
        <v>0</v>
      </c>
      <c r="S148" s="118">
        <v>0</v>
      </c>
      <c r="T148" s="119">
        <f>$S$148*$H$148</f>
        <v>0</v>
      </c>
      <c r="AR148" s="69" t="s">
        <v>124</v>
      </c>
      <c r="AT148" s="69" t="s">
        <v>119</v>
      </c>
      <c r="AU148" s="69" t="s">
        <v>79</v>
      </c>
      <c r="AY148" s="6" t="s">
        <v>117</v>
      </c>
      <c r="BE148" s="120">
        <f>IF($N$148="základní",$J$148,0)</f>
        <v>0</v>
      </c>
      <c r="BF148" s="120">
        <f>IF($N$148="snížená",$J$148,0)</f>
        <v>0</v>
      </c>
      <c r="BG148" s="120">
        <f>IF($N$148="zákl. přenesená",$J$148,0)</f>
        <v>0</v>
      </c>
      <c r="BH148" s="120">
        <f>IF($N$148="sníž. přenesená",$J$148,0)</f>
        <v>0</v>
      </c>
      <c r="BI148" s="120">
        <f>IF($N$148="nulová",$J$148,0)</f>
        <v>0</v>
      </c>
      <c r="BJ148" s="69" t="s">
        <v>20</v>
      </c>
      <c r="BK148" s="120">
        <f>ROUND($I$148*$H$148,2)</f>
        <v>0</v>
      </c>
      <c r="BL148" s="69" t="s">
        <v>124</v>
      </c>
      <c r="BM148" s="69" t="s">
        <v>236</v>
      </c>
    </row>
    <row r="149" spans="2:65" s="6" customFormat="1" ht="15.75" customHeight="1">
      <c r="B149" s="19"/>
      <c r="C149" s="113" t="s">
        <v>237</v>
      </c>
      <c r="D149" s="113" t="s">
        <v>119</v>
      </c>
      <c r="E149" s="111" t="s">
        <v>238</v>
      </c>
      <c r="F149" s="112" t="s">
        <v>239</v>
      </c>
      <c r="G149" s="113" t="s">
        <v>122</v>
      </c>
      <c r="H149" s="114">
        <v>28</v>
      </c>
      <c r="I149" s="115">
        <v>0</v>
      </c>
      <c r="J149" s="115">
        <v>0</v>
      </c>
      <c r="K149" s="112" t="s">
        <v>123</v>
      </c>
      <c r="L149" s="19"/>
      <c r="M149" s="116"/>
      <c r="N149" s="117" t="s">
        <v>42</v>
      </c>
      <c r="Q149" s="118">
        <v>0.18907</v>
      </c>
      <c r="R149" s="118">
        <f>$Q$149*$H$149</f>
        <v>5.293959999999999</v>
      </c>
      <c r="S149" s="118">
        <v>0</v>
      </c>
      <c r="T149" s="119">
        <f>$S$149*$H$149</f>
        <v>0</v>
      </c>
      <c r="AR149" s="69" t="s">
        <v>124</v>
      </c>
      <c r="AT149" s="69" t="s">
        <v>119</v>
      </c>
      <c r="AU149" s="69" t="s">
        <v>79</v>
      </c>
      <c r="AY149" s="69" t="s">
        <v>117</v>
      </c>
      <c r="BE149" s="120">
        <f>IF($N$149="základní",$J$149,0)</f>
        <v>0</v>
      </c>
      <c r="BF149" s="120">
        <f>IF($N$149="snížená",$J$149,0)</f>
        <v>0</v>
      </c>
      <c r="BG149" s="120">
        <f>IF($N$149="zákl. přenesená",$J$149,0)</f>
        <v>0</v>
      </c>
      <c r="BH149" s="120">
        <f>IF($N$149="sníž. přenesená",$J$149,0)</f>
        <v>0</v>
      </c>
      <c r="BI149" s="120">
        <f>IF($N$149="nulová",$J$149,0)</f>
        <v>0</v>
      </c>
      <c r="BJ149" s="69" t="s">
        <v>20</v>
      </c>
      <c r="BK149" s="120">
        <f>ROUND($I$149*$H$149,2)</f>
        <v>0</v>
      </c>
      <c r="BL149" s="69" t="s">
        <v>124</v>
      </c>
      <c r="BM149" s="69" t="s">
        <v>240</v>
      </c>
    </row>
    <row r="150" spans="2:65" s="6" customFormat="1" ht="15.75" customHeight="1">
      <c r="B150" s="19"/>
      <c r="C150" s="113" t="s">
        <v>241</v>
      </c>
      <c r="D150" s="113" t="s">
        <v>119</v>
      </c>
      <c r="E150" s="111" t="s">
        <v>242</v>
      </c>
      <c r="F150" s="112" t="s">
        <v>243</v>
      </c>
      <c r="G150" s="113" t="s">
        <v>122</v>
      </c>
      <c r="H150" s="114">
        <v>28</v>
      </c>
      <c r="I150" s="115">
        <v>0</v>
      </c>
      <c r="J150" s="115">
        <v>0</v>
      </c>
      <c r="K150" s="112" t="s">
        <v>123</v>
      </c>
      <c r="L150" s="19"/>
      <c r="M150" s="116"/>
      <c r="N150" s="117" t="s">
        <v>42</v>
      </c>
      <c r="Q150" s="118">
        <v>0.26376</v>
      </c>
      <c r="R150" s="118">
        <f>$Q$150*$H$150</f>
        <v>7.38528</v>
      </c>
      <c r="S150" s="118">
        <v>0</v>
      </c>
      <c r="T150" s="119">
        <f>$S$150*$H$150</f>
        <v>0</v>
      </c>
      <c r="AR150" s="69" t="s">
        <v>124</v>
      </c>
      <c r="AT150" s="69" t="s">
        <v>119</v>
      </c>
      <c r="AU150" s="69" t="s">
        <v>79</v>
      </c>
      <c r="AY150" s="69" t="s">
        <v>117</v>
      </c>
      <c r="BE150" s="120">
        <f>IF($N$150="základní",$J$150,0)</f>
        <v>0</v>
      </c>
      <c r="BF150" s="120">
        <f>IF($N$150="snížená",$J$150,0)</f>
        <v>0</v>
      </c>
      <c r="BG150" s="120">
        <f>IF($N$150="zákl. přenesená",$J$150,0)</f>
        <v>0</v>
      </c>
      <c r="BH150" s="120">
        <f>IF($N$150="sníž. přenesená",$J$150,0)</f>
        <v>0</v>
      </c>
      <c r="BI150" s="120">
        <f>IF($N$150="nulová",$J$150,0)</f>
        <v>0</v>
      </c>
      <c r="BJ150" s="69" t="s">
        <v>20</v>
      </c>
      <c r="BK150" s="120">
        <f>ROUND($I$150*$H$150,2)</f>
        <v>0</v>
      </c>
      <c r="BL150" s="69" t="s">
        <v>124</v>
      </c>
      <c r="BM150" s="69" t="s">
        <v>244</v>
      </c>
    </row>
    <row r="151" spans="2:65" s="6" customFormat="1" ht="15.75" customHeight="1">
      <c r="B151" s="19"/>
      <c r="C151" s="113" t="s">
        <v>245</v>
      </c>
      <c r="D151" s="113" t="s">
        <v>119</v>
      </c>
      <c r="E151" s="111" t="s">
        <v>246</v>
      </c>
      <c r="F151" s="112" t="s">
        <v>247</v>
      </c>
      <c r="G151" s="113" t="s">
        <v>122</v>
      </c>
      <c r="H151" s="114">
        <v>28</v>
      </c>
      <c r="I151" s="115">
        <v>0</v>
      </c>
      <c r="J151" s="115">
        <v>0</v>
      </c>
      <c r="K151" s="112" t="s">
        <v>123</v>
      </c>
      <c r="L151" s="19"/>
      <c r="M151" s="116"/>
      <c r="N151" s="117" t="s">
        <v>42</v>
      </c>
      <c r="Q151" s="118">
        <v>0.20745</v>
      </c>
      <c r="R151" s="118">
        <f>$Q$151*$H$151</f>
        <v>5.8086</v>
      </c>
      <c r="S151" s="118">
        <v>0</v>
      </c>
      <c r="T151" s="119">
        <f>$S$151*$H$151</f>
        <v>0</v>
      </c>
      <c r="AR151" s="69" t="s">
        <v>124</v>
      </c>
      <c r="AT151" s="69" t="s">
        <v>119</v>
      </c>
      <c r="AU151" s="69" t="s">
        <v>79</v>
      </c>
      <c r="AY151" s="69" t="s">
        <v>117</v>
      </c>
      <c r="BE151" s="120">
        <f>IF($N$151="základní",$J$151,0)</f>
        <v>0</v>
      </c>
      <c r="BF151" s="120">
        <f>IF($N$151="snížená",$J$151,0)</f>
        <v>0</v>
      </c>
      <c r="BG151" s="120">
        <f>IF($N$151="zákl. přenesená",$J$151,0)</f>
        <v>0</v>
      </c>
      <c r="BH151" s="120">
        <f>IF($N$151="sníž. přenesená",$J$151,0)</f>
        <v>0</v>
      </c>
      <c r="BI151" s="120">
        <f>IF($N$151="nulová",$J$151,0)</f>
        <v>0</v>
      </c>
      <c r="BJ151" s="69" t="s">
        <v>20</v>
      </c>
      <c r="BK151" s="120">
        <f>ROUND($I$151*$H$151,2)</f>
        <v>0</v>
      </c>
      <c r="BL151" s="69" t="s">
        <v>124</v>
      </c>
      <c r="BM151" s="69" t="s">
        <v>248</v>
      </c>
    </row>
    <row r="152" spans="2:65" s="6" customFormat="1" ht="15.75" customHeight="1">
      <c r="B152" s="19"/>
      <c r="C152" s="113" t="s">
        <v>249</v>
      </c>
      <c r="D152" s="113" t="s">
        <v>119</v>
      </c>
      <c r="E152" s="111" t="s">
        <v>250</v>
      </c>
      <c r="F152" s="112" t="s">
        <v>251</v>
      </c>
      <c r="G152" s="113" t="s">
        <v>122</v>
      </c>
      <c r="H152" s="114">
        <v>28</v>
      </c>
      <c r="I152" s="115">
        <v>0</v>
      </c>
      <c r="J152" s="115">
        <v>0</v>
      </c>
      <c r="K152" s="112" t="s">
        <v>123</v>
      </c>
      <c r="L152" s="19"/>
      <c r="M152" s="116"/>
      <c r="N152" s="117" t="s">
        <v>42</v>
      </c>
      <c r="Q152" s="118">
        <v>0.00652</v>
      </c>
      <c r="R152" s="118">
        <f>$Q$152*$H$152</f>
        <v>0.18256</v>
      </c>
      <c r="S152" s="118">
        <v>0</v>
      </c>
      <c r="T152" s="119">
        <f>$S$152*$H$152</f>
        <v>0</v>
      </c>
      <c r="AR152" s="69" t="s">
        <v>124</v>
      </c>
      <c r="AT152" s="69" t="s">
        <v>119</v>
      </c>
      <c r="AU152" s="69" t="s">
        <v>79</v>
      </c>
      <c r="AY152" s="69" t="s">
        <v>117</v>
      </c>
      <c r="BE152" s="120">
        <f>IF($N$152="základní",$J$152,0)</f>
        <v>0</v>
      </c>
      <c r="BF152" s="120">
        <f>IF($N$152="snížená",$J$152,0)</f>
        <v>0</v>
      </c>
      <c r="BG152" s="120">
        <f>IF($N$152="zákl. přenesená",$J$152,0)</f>
        <v>0</v>
      </c>
      <c r="BH152" s="120">
        <f>IF($N$152="sníž. přenesená",$J$152,0)</f>
        <v>0</v>
      </c>
      <c r="BI152" s="120">
        <f>IF($N$152="nulová",$J$152,0)</f>
        <v>0</v>
      </c>
      <c r="BJ152" s="69" t="s">
        <v>20</v>
      </c>
      <c r="BK152" s="120">
        <f>ROUND($I$152*$H$152,2)</f>
        <v>0</v>
      </c>
      <c r="BL152" s="69" t="s">
        <v>124</v>
      </c>
      <c r="BM152" s="69" t="s">
        <v>252</v>
      </c>
    </row>
    <row r="153" spans="2:65" s="6" customFormat="1" ht="15.75" customHeight="1">
      <c r="B153" s="19"/>
      <c r="C153" s="113" t="s">
        <v>253</v>
      </c>
      <c r="D153" s="113" t="s">
        <v>119</v>
      </c>
      <c r="E153" s="111" t="s">
        <v>254</v>
      </c>
      <c r="F153" s="112" t="s">
        <v>255</v>
      </c>
      <c r="G153" s="113" t="s">
        <v>122</v>
      </c>
      <c r="H153" s="114">
        <v>28</v>
      </c>
      <c r="I153" s="115">
        <v>0</v>
      </c>
      <c r="J153" s="115">
        <v>0</v>
      </c>
      <c r="K153" s="112" t="s">
        <v>123</v>
      </c>
      <c r="L153" s="19"/>
      <c r="M153" s="116"/>
      <c r="N153" s="117" t="s">
        <v>42</v>
      </c>
      <c r="Q153" s="118">
        <v>0.00061</v>
      </c>
      <c r="R153" s="118">
        <f>$Q$153*$H$153</f>
        <v>0.017079999999999998</v>
      </c>
      <c r="S153" s="118">
        <v>0</v>
      </c>
      <c r="T153" s="119">
        <f>$S$153*$H$153</f>
        <v>0</v>
      </c>
      <c r="AR153" s="69" t="s">
        <v>124</v>
      </c>
      <c r="AT153" s="69" t="s">
        <v>119</v>
      </c>
      <c r="AU153" s="69" t="s">
        <v>79</v>
      </c>
      <c r="AY153" s="69" t="s">
        <v>117</v>
      </c>
      <c r="BE153" s="120">
        <f>IF($N$153="základní",$J$153,0)</f>
        <v>0</v>
      </c>
      <c r="BF153" s="120">
        <f>IF($N$153="snížená",$J$153,0)</f>
        <v>0</v>
      </c>
      <c r="BG153" s="120">
        <f>IF($N$153="zákl. přenesená",$J$153,0)</f>
        <v>0</v>
      </c>
      <c r="BH153" s="120">
        <f>IF($N$153="sníž. přenesená",$J$153,0)</f>
        <v>0</v>
      </c>
      <c r="BI153" s="120">
        <f>IF($N$153="nulová",$J$153,0)</f>
        <v>0</v>
      </c>
      <c r="BJ153" s="69" t="s">
        <v>20</v>
      </c>
      <c r="BK153" s="120">
        <f>ROUND($I$153*$H$153,2)</f>
        <v>0</v>
      </c>
      <c r="BL153" s="69" t="s">
        <v>124</v>
      </c>
      <c r="BM153" s="69" t="s">
        <v>256</v>
      </c>
    </row>
    <row r="154" spans="2:63" s="99" customFormat="1" ht="30.75" customHeight="1">
      <c r="B154" s="100"/>
      <c r="D154" s="101" t="s">
        <v>70</v>
      </c>
      <c r="E154" s="108" t="s">
        <v>158</v>
      </c>
      <c r="F154" s="108" t="s">
        <v>257</v>
      </c>
      <c r="J154" s="109">
        <v>0</v>
      </c>
      <c r="L154" s="100"/>
      <c r="M154" s="104"/>
      <c r="P154" s="105">
        <f>SUM($P$155:$P$202)</f>
        <v>0</v>
      </c>
      <c r="R154" s="105">
        <f>SUM($R$155:$R$202)</f>
        <v>56.2009988</v>
      </c>
      <c r="T154" s="106">
        <f>SUM($T$155:$T$202)</f>
        <v>0</v>
      </c>
      <c r="AR154" s="101" t="s">
        <v>20</v>
      </c>
      <c r="AT154" s="101" t="s">
        <v>70</v>
      </c>
      <c r="AU154" s="101" t="s">
        <v>20</v>
      </c>
      <c r="AY154" s="101" t="s">
        <v>117</v>
      </c>
      <c r="BK154" s="107">
        <f>SUM($BK$155:$BK$202)</f>
        <v>0</v>
      </c>
    </row>
    <row r="155" spans="2:65" s="6" customFormat="1" ht="15.75" customHeight="1">
      <c r="B155" s="19"/>
      <c r="C155" s="113" t="s">
        <v>258</v>
      </c>
      <c r="D155" s="113" t="s">
        <v>119</v>
      </c>
      <c r="E155" s="111" t="s">
        <v>259</v>
      </c>
      <c r="F155" s="112" t="s">
        <v>260</v>
      </c>
      <c r="G155" s="113" t="s">
        <v>130</v>
      </c>
      <c r="H155" s="114">
        <v>30</v>
      </c>
      <c r="I155" s="115">
        <v>0</v>
      </c>
      <c r="J155" s="115">
        <v>0</v>
      </c>
      <c r="K155" s="112" t="s">
        <v>123</v>
      </c>
      <c r="L155" s="19"/>
      <c r="M155" s="116"/>
      <c r="N155" s="117" t="s">
        <v>42</v>
      </c>
      <c r="Q155" s="118">
        <v>0.00159</v>
      </c>
      <c r="R155" s="118">
        <f>$Q$155*$H$155</f>
        <v>0.0477</v>
      </c>
      <c r="S155" s="118">
        <v>0</v>
      </c>
      <c r="T155" s="119">
        <f>$S$155*$H$155</f>
        <v>0</v>
      </c>
      <c r="AR155" s="69" t="s">
        <v>124</v>
      </c>
      <c r="AT155" s="69" t="s">
        <v>119</v>
      </c>
      <c r="AU155" s="69" t="s">
        <v>79</v>
      </c>
      <c r="AY155" s="69" t="s">
        <v>117</v>
      </c>
      <c r="BE155" s="120">
        <f>IF($N$155="základní",$J$155,0)</f>
        <v>0</v>
      </c>
      <c r="BF155" s="120">
        <f>IF($N$155="snížená",$J$155,0)</f>
        <v>0</v>
      </c>
      <c r="BG155" s="120">
        <f>IF($N$155="zákl. přenesená",$J$155,0)</f>
        <v>0</v>
      </c>
      <c r="BH155" s="120">
        <f>IF($N$155="sníž. přenesená",$J$155,0)</f>
        <v>0</v>
      </c>
      <c r="BI155" s="120">
        <f>IF($N$155="nulová",$J$155,0)</f>
        <v>0</v>
      </c>
      <c r="BJ155" s="69" t="s">
        <v>20</v>
      </c>
      <c r="BK155" s="120">
        <f>ROUND($I$155*$H$155,2)</f>
        <v>0</v>
      </c>
      <c r="BL155" s="69" t="s">
        <v>124</v>
      </c>
      <c r="BM155" s="69" t="s">
        <v>261</v>
      </c>
    </row>
    <row r="156" spans="2:65" s="6" customFormat="1" ht="15.75" customHeight="1">
      <c r="B156" s="19"/>
      <c r="C156" s="113" t="s">
        <v>262</v>
      </c>
      <c r="D156" s="113" t="s">
        <v>119</v>
      </c>
      <c r="E156" s="111" t="s">
        <v>263</v>
      </c>
      <c r="F156" s="112" t="s">
        <v>264</v>
      </c>
      <c r="G156" s="113" t="s">
        <v>130</v>
      </c>
      <c r="H156" s="114">
        <v>325.6</v>
      </c>
      <c r="I156" s="115">
        <v>0</v>
      </c>
      <c r="J156" s="115">
        <v>0</v>
      </c>
      <c r="K156" s="112" t="s">
        <v>123</v>
      </c>
      <c r="L156" s="19"/>
      <c r="M156" s="116"/>
      <c r="N156" s="117" t="s">
        <v>42</v>
      </c>
      <c r="Q156" s="118">
        <v>0.00273</v>
      </c>
      <c r="R156" s="118">
        <f>$Q$156*$H$156</f>
        <v>0.888888</v>
      </c>
      <c r="S156" s="118">
        <v>0</v>
      </c>
      <c r="T156" s="119">
        <f>$S$156*$H$156</f>
        <v>0</v>
      </c>
      <c r="AR156" s="69" t="s">
        <v>124</v>
      </c>
      <c r="AT156" s="69" t="s">
        <v>119</v>
      </c>
      <c r="AU156" s="69" t="s">
        <v>79</v>
      </c>
      <c r="AY156" s="69" t="s">
        <v>117</v>
      </c>
      <c r="BE156" s="120">
        <f>IF($N$156="základní",$J$156,0)</f>
        <v>0</v>
      </c>
      <c r="BF156" s="120">
        <f>IF($N$156="snížená",$J$156,0)</f>
        <v>0</v>
      </c>
      <c r="BG156" s="120">
        <f>IF($N$156="zákl. přenesená",$J$156,0)</f>
        <v>0</v>
      </c>
      <c r="BH156" s="120">
        <f>IF($N$156="sníž. přenesená",$J$156,0)</f>
        <v>0</v>
      </c>
      <c r="BI156" s="120">
        <f>IF($N$156="nulová",$J$156,0)</f>
        <v>0</v>
      </c>
      <c r="BJ156" s="69" t="s">
        <v>20</v>
      </c>
      <c r="BK156" s="120">
        <f>ROUND($I$156*$H$156,2)</f>
        <v>0</v>
      </c>
      <c r="BL156" s="69" t="s">
        <v>124</v>
      </c>
      <c r="BM156" s="69" t="s">
        <v>265</v>
      </c>
    </row>
    <row r="157" spans="2:47" s="6" customFormat="1" ht="16.5" customHeight="1">
      <c r="B157" s="19"/>
      <c r="D157" s="122" t="s">
        <v>132</v>
      </c>
      <c r="F157" s="128" t="s">
        <v>264</v>
      </c>
      <c r="L157" s="19"/>
      <c r="M157" s="45"/>
      <c r="T157" s="46"/>
      <c r="AT157" s="6" t="s">
        <v>132</v>
      </c>
      <c r="AU157" s="6" t="s">
        <v>79</v>
      </c>
    </row>
    <row r="158" spans="2:65" s="6" customFormat="1" ht="15.75" customHeight="1">
      <c r="B158" s="19"/>
      <c r="C158" s="110" t="s">
        <v>266</v>
      </c>
      <c r="D158" s="110" t="s">
        <v>119</v>
      </c>
      <c r="E158" s="111" t="s">
        <v>267</v>
      </c>
      <c r="F158" s="112" t="s">
        <v>268</v>
      </c>
      <c r="G158" s="113" t="s">
        <v>130</v>
      </c>
      <c r="H158" s="114">
        <v>279.86</v>
      </c>
      <c r="I158" s="115">
        <v>0</v>
      </c>
      <c r="J158" s="115">
        <v>0</v>
      </c>
      <c r="K158" s="112" t="s">
        <v>123</v>
      </c>
      <c r="L158" s="19"/>
      <c r="M158" s="116"/>
      <c r="N158" s="117" t="s">
        <v>42</v>
      </c>
      <c r="Q158" s="118">
        <v>0</v>
      </c>
      <c r="R158" s="118">
        <f>$Q$158*$H$158</f>
        <v>0</v>
      </c>
      <c r="S158" s="118">
        <v>0</v>
      </c>
      <c r="T158" s="119">
        <f>$S$158*$H$158</f>
        <v>0</v>
      </c>
      <c r="AR158" s="69" t="s">
        <v>124</v>
      </c>
      <c r="AT158" s="69" t="s">
        <v>119</v>
      </c>
      <c r="AU158" s="69" t="s">
        <v>79</v>
      </c>
      <c r="AY158" s="6" t="s">
        <v>117</v>
      </c>
      <c r="BE158" s="120">
        <f>IF($N$158="základní",$J$158,0)</f>
        <v>0</v>
      </c>
      <c r="BF158" s="120">
        <f>IF($N$158="snížená",$J$158,0)</f>
        <v>0</v>
      </c>
      <c r="BG158" s="120">
        <f>IF($N$158="zákl. přenesená",$J$158,0)</f>
        <v>0</v>
      </c>
      <c r="BH158" s="120">
        <f>IF($N$158="sníž. přenesená",$J$158,0)</f>
        <v>0</v>
      </c>
      <c r="BI158" s="120">
        <f>IF($N$158="nulová",$J$158,0)</f>
        <v>0</v>
      </c>
      <c r="BJ158" s="69" t="s">
        <v>20</v>
      </c>
      <c r="BK158" s="120">
        <f>ROUND($I$158*$H$158,2)</f>
        <v>0</v>
      </c>
      <c r="BL158" s="69" t="s">
        <v>124</v>
      </c>
      <c r="BM158" s="69" t="s">
        <v>269</v>
      </c>
    </row>
    <row r="159" spans="2:47" s="6" customFormat="1" ht="16.5" customHeight="1">
      <c r="B159" s="19"/>
      <c r="D159" s="122" t="s">
        <v>132</v>
      </c>
      <c r="F159" s="128" t="s">
        <v>268</v>
      </c>
      <c r="L159" s="19"/>
      <c r="M159" s="45"/>
      <c r="T159" s="46"/>
      <c r="AT159" s="6" t="s">
        <v>132</v>
      </c>
      <c r="AU159" s="6" t="s">
        <v>79</v>
      </c>
    </row>
    <row r="160" spans="2:65" s="6" customFormat="1" ht="15.75" customHeight="1">
      <c r="B160" s="19"/>
      <c r="C160" s="130" t="s">
        <v>270</v>
      </c>
      <c r="D160" s="130" t="s">
        <v>215</v>
      </c>
      <c r="E160" s="131" t="s">
        <v>271</v>
      </c>
      <c r="F160" s="132" t="s">
        <v>272</v>
      </c>
      <c r="G160" s="133" t="s">
        <v>273</v>
      </c>
      <c r="H160" s="134">
        <v>61.152</v>
      </c>
      <c r="I160" s="135">
        <v>0</v>
      </c>
      <c r="J160" s="135">
        <v>0</v>
      </c>
      <c r="K160" s="132" t="s">
        <v>123</v>
      </c>
      <c r="L160" s="136"/>
      <c r="M160" s="132"/>
      <c r="N160" s="137" t="s">
        <v>42</v>
      </c>
      <c r="Q160" s="118">
        <v>0.05165</v>
      </c>
      <c r="R160" s="118">
        <f>$Q$160*$H$160</f>
        <v>3.1585008</v>
      </c>
      <c r="S160" s="118">
        <v>0</v>
      </c>
      <c r="T160" s="119">
        <f>$S$160*$H$160</f>
        <v>0</v>
      </c>
      <c r="AR160" s="69" t="s">
        <v>158</v>
      </c>
      <c r="AT160" s="69" t="s">
        <v>215</v>
      </c>
      <c r="AU160" s="69" t="s">
        <v>79</v>
      </c>
      <c r="AY160" s="6" t="s">
        <v>117</v>
      </c>
      <c r="BE160" s="120">
        <f>IF($N$160="základní",$J$160,0)</f>
        <v>0</v>
      </c>
      <c r="BF160" s="120">
        <f>IF($N$160="snížená",$J$160,0)</f>
        <v>0</v>
      </c>
      <c r="BG160" s="120">
        <f>IF($N$160="zákl. přenesená",$J$160,0)</f>
        <v>0</v>
      </c>
      <c r="BH160" s="120">
        <f>IF($N$160="sníž. přenesená",$J$160,0)</f>
        <v>0</v>
      </c>
      <c r="BI160" s="120">
        <f>IF($N$160="nulová",$J$160,0)</f>
        <v>0</v>
      </c>
      <c r="BJ160" s="69" t="s">
        <v>20</v>
      </c>
      <c r="BK160" s="120">
        <f>ROUND($I$160*$H$160,2)</f>
        <v>0</v>
      </c>
      <c r="BL160" s="69" t="s">
        <v>124</v>
      </c>
      <c r="BM160" s="69" t="s">
        <v>274</v>
      </c>
    </row>
    <row r="161" spans="2:51" s="6" customFormat="1" ht="15.75" customHeight="1">
      <c r="B161" s="121"/>
      <c r="D161" s="129" t="s">
        <v>126</v>
      </c>
      <c r="F161" s="123" t="s">
        <v>275</v>
      </c>
      <c r="H161" s="124">
        <v>61.152</v>
      </c>
      <c r="L161" s="121"/>
      <c r="M161" s="125"/>
      <c r="T161" s="126"/>
      <c r="AT161" s="127" t="s">
        <v>126</v>
      </c>
      <c r="AU161" s="127" t="s">
        <v>79</v>
      </c>
      <c r="AV161" s="127" t="s">
        <v>79</v>
      </c>
      <c r="AW161" s="127" t="s">
        <v>71</v>
      </c>
      <c r="AX161" s="127" t="s">
        <v>20</v>
      </c>
      <c r="AY161" s="127" t="s">
        <v>117</v>
      </c>
    </row>
    <row r="162" spans="2:65" s="6" customFormat="1" ht="15.75" customHeight="1">
      <c r="B162" s="19"/>
      <c r="C162" s="110" t="s">
        <v>276</v>
      </c>
      <c r="D162" s="110" t="s">
        <v>119</v>
      </c>
      <c r="E162" s="111" t="s">
        <v>277</v>
      </c>
      <c r="F162" s="112" t="s">
        <v>278</v>
      </c>
      <c r="G162" s="113" t="s">
        <v>273</v>
      </c>
      <c r="H162" s="114">
        <v>1</v>
      </c>
      <c r="I162" s="115">
        <v>0</v>
      </c>
      <c r="J162" s="115">
        <v>0</v>
      </c>
      <c r="K162" s="112" t="s">
        <v>279</v>
      </c>
      <c r="L162" s="19"/>
      <c r="M162" s="116"/>
      <c r="N162" s="117" t="s">
        <v>42</v>
      </c>
      <c r="Q162" s="118">
        <v>0</v>
      </c>
      <c r="R162" s="118">
        <f>$Q$162*$H$162</f>
        <v>0</v>
      </c>
      <c r="S162" s="118">
        <v>0</v>
      </c>
      <c r="T162" s="119">
        <f>$S$162*$H$162</f>
        <v>0</v>
      </c>
      <c r="AR162" s="69" t="s">
        <v>124</v>
      </c>
      <c r="AT162" s="69" t="s">
        <v>119</v>
      </c>
      <c r="AU162" s="69" t="s">
        <v>79</v>
      </c>
      <c r="AY162" s="6" t="s">
        <v>117</v>
      </c>
      <c r="BE162" s="120">
        <f>IF($N$162="základní",$J$162,0)</f>
        <v>0</v>
      </c>
      <c r="BF162" s="120">
        <f>IF($N$162="snížená",$J$162,0)</f>
        <v>0</v>
      </c>
      <c r="BG162" s="120">
        <f>IF($N$162="zákl. přenesená",$J$162,0)</f>
        <v>0</v>
      </c>
      <c r="BH162" s="120">
        <f>IF($N$162="sníž. přenesená",$J$162,0)</f>
        <v>0</v>
      </c>
      <c r="BI162" s="120">
        <f>IF($N$162="nulová",$J$162,0)</f>
        <v>0</v>
      </c>
      <c r="BJ162" s="69" t="s">
        <v>20</v>
      </c>
      <c r="BK162" s="120">
        <f>ROUND($I$162*$H$162,2)</f>
        <v>0</v>
      </c>
      <c r="BL162" s="69" t="s">
        <v>124</v>
      </c>
      <c r="BM162" s="69" t="s">
        <v>280</v>
      </c>
    </row>
    <row r="163" spans="2:47" s="6" customFormat="1" ht="16.5" customHeight="1">
      <c r="B163" s="19"/>
      <c r="D163" s="122" t="s">
        <v>132</v>
      </c>
      <c r="F163" s="128" t="s">
        <v>281</v>
      </c>
      <c r="L163" s="19"/>
      <c r="M163" s="45"/>
      <c r="T163" s="46"/>
      <c r="AT163" s="6" t="s">
        <v>132</v>
      </c>
      <c r="AU163" s="6" t="s">
        <v>79</v>
      </c>
    </row>
    <row r="164" spans="2:65" s="6" customFormat="1" ht="15.75" customHeight="1">
      <c r="B164" s="19"/>
      <c r="C164" s="110" t="s">
        <v>282</v>
      </c>
      <c r="D164" s="110" t="s">
        <v>119</v>
      </c>
      <c r="E164" s="111" t="s">
        <v>283</v>
      </c>
      <c r="F164" s="112" t="s">
        <v>284</v>
      </c>
      <c r="G164" s="113" t="s">
        <v>273</v>
      </c>
      <c r="H164" s="114">
        <v>71</v>
      </c>
      <c r="I164" s="115">
        <v>0</v>
      </c>
      <c r="J164" s="115">
        <v>0</v>
      </c>
      <c r="K164" s="112" t="s">
        <v>123</v>
      </c>
      <c r="L164" s="19"/>
      <c r="M164" s="116"/>
      <c r="N164" s="117" t="s">
        <v>42</v>
      </c>
      <c r="Q164" s="118">
        <v>1E-05</v>
      </c>
      <c r="R164" s="118">
        <f>$Q$164*$H$164</f>
        <v>0.00071</v>
      </c>
      <c r="S164" s="118">
        <v>0</v>
      </c>
      <c r="T164" s="119">
        <f>$S$164*$H$164</f>
        <v>0</v>
      </c>
      <c r="AR164" s="69" t="s">
        <v>124</v>
      </c>
      <c r="AT164" s="69" t="s">
        <v>119</v>
      </c>
      <c r="AU164" s="69" t="s">
        <v>79</v>
      </c>
      <c r="AY164" s="6" t="s">
        <v>117</v>
      </c>
      <c r="BE164" s="120">
        <f>IF($N$164="základní",$J$164,0)</f>
        <v>0</v>
      </c>
      <c r="BF164" s="120">
        <f>IF($N$164="snížená",$J$164,0)</f>
        <v>0</v>
      </c>
      <c r="BG164" s="120">
        <f>IF($N$164="zákl. přenesená",$J$164,0)</f>
        <v>0</v>
      </c>
      <c r="BH164" s="120">
        <f>IF($N$164="sníž. přenesená",$J$164,0)</f>
        <v>0</v>
      </c>
      <c r="BI164" s="120">
        <f>IF($N$164="nulová",$J$164,0)</f>
        <v>0</v>
      </c>
      <c r="BJ164" s="69" t="s">
        <v>20</v>
      </c>
      <c r="BK164" s="120">
        <f>ROUND($I$164*$H$164,2)</f>
        <v>0</v>
      </c>
      <c r="BL164" s="69" t="s">
        <v>124</v>
      </c>
      <c r="BM164" s="69" t="s">
        <v>285</v>
      </c>
    </row>
    <row r="165" spans="2:47" s="6" customFormat="1" ht="16.5" customHeight="1">
      <c r="B165" s="19"/>
      <c r="D165" s="122" t="s">
        <v>132</v>
      </c>
      <c r="F165" s="128" t="s">
        <v>284</v>
      </c>
      <c r="L165" s="19"/>
      <c r="M165" s="45"/>
      <c r="T165" s="46"/>
      <c r="AT165" s="6" t="s">
        <v>132</v>
      </c>
      <c r="AU165" s="6" t="s">
        <v>79</v>
      </c>
    </row>
    <row r="166" spans="2:65" s="6" customFormat="1" ht="15.75" customHeight="1">
      <c r="B166" s="19"/>
      <c r="C166" s="130" t="s">
        <v>286</v>
      </c>
      <c r="D166" s="130" t="s">
        <v>215</v>
      </c>
      <c r="E166" s="131" t="s">
        <v>287</v>
      </c>
      <c r="F166" s="132" t="s">
        <v>288</v>
      </c>
      <c r="G166" s="133" t="s">
        <v>273</v>
      </c>
      <c r="H166" s="134">
        <v>56</v>
      </c>
      <c r="I166" s="135">
        <v>0</v>
      </c>
      <c r="J166" s="135">
        <v>0</v>
      </c>
      <c r="K166" s="132" t="s">
        <v>123</v>
      </c>
      <c r="L166" s="136"/>
      <c r="M166" s="132"/>
      <c r="N166" s="137" t="s">
        <v>42</v>
      </c>
      <c r="Q166" s="118">
        <v>0.00065</v>
      </c>
      <c r="R166" s="118">
        <f>$Q$166*$H$166</f>
        <v>0.0364</v>
      </c>
      <c r="S166" s="118">
        <v>0</v>
      </c>
      <c r="T166" s="119">
        <f>$S$166*$H$166</f>
        <v>0</v>
      </c>
      <c r="AR166" s="69" t="s">
        <v>158</v>
      </c>
      <c r="AT166" s="69" t="s">
        <v>215</v>
      </c>
      <c r="AU166" s="69" t="s">
        <v>79</v>
      </c>
      <c r="AY166" s="6" t="s">
        <v>117</v>
      </c>
      <c r="BE166" s="120">
        <f>IF($N$166="základní",$J$166,0)</f>
        <v>0</v>
      </c>
      <c r="BF166" s="120">
        <f>IF($N$166="snížená",$J$166,0)</f>
        <v>0</v>
      </c>
      <c r="BG166" s="120">
        <f>IF($N$166="zákl. přenesená",$J$166,0)</f>
        <v>0</v>
      </c>
      <c r="BH166" s="120">
        <f>IF($N$166="sníž. přenesená",$J$166,0)</f>
        <v>0</v>
      </c>
      <c r="BI166" s="120">
        <f>IF($N$166="nulová",$J$166,0)</f>
        <v>0</v>
      </c>
      <c r="BJ166" s="69" t="s">
        <v>20</v>
      </c>
      <c r="BK166" s="120">
        <f>ROUND($I$166*$H$166,2)</f>
        <v>0</v>
      </c>
      <c r="BL166" s="69" t="s">
        <v>124</v>
      </c>
      <c r="BM166" s="69" t="s">
        <v>289</v>
      </c>
    </row>
    <row r="167" spans="2:47" s="6" customFormat="1" ht="16.5" customHeight="1">
      <c r="B167" s="19"/>
      <c r="D167" s="122" t="s">
        <v>132</v>
      </c>
      <c r="F167" s="128" t="s">
        <v>288</v>
      </c>
      <c r="L167" s="19"/>
      <c r="M167" s="45"/>
      <c r="T167" s="46"/>
      <c r="AT167" s="6" t="s">
        <v>132</v>
      </c>
      <c r="AU167" s="6" t="s">
        <v>79</v>
      </c>
    </row>
    <row r="168" spans="2:65" s="6" customFormat="1" ht="15.75" customHeight="1">
      <c r="B168" s="19"/>
      <c r="C168" s="130" t="s">
        <v>290</v>
      </c>
      <c r="D168" s="130" t="s">
        <v>215</v>
      </c>
      <c r="E168" s="131" t="s">
        <v>291</v>
      </c>
      <c r="F168" s="132" t="s">
        <v>292</v>
      </c>
      <c r="G168" s="133" t="s">
        <v>273</v>
      </c>
      <c r="H168" s="134">
        <v>15</v>
      </c>
      <c r="I168" s="135">
        <v>0</v>
      </c>
      <c r="J168" s="135">
        <v>0</v>
      </c>
      <c r="K168" s="132" t="s">
        <v>123</v>
      </c>
      <c r="L168" s="136"/>
      <c r="M168" s="132"/>
      <c r="N168" s="137" t="s">
        <v>42</v>
      </c>
      <c r="Q168" s="118">
        <v>0.00046</v>
      </c>
      <c r="R168" s="118">
        <f>$Q$168*$H$168</f>
        <v>0.0069</v>
      </c>
      <c r="S168" s="118">
        <v>0</v>
      </c>
      <c r="T168" s="119">
        <f>$S$168*$H$168</f>
        <v>0</v>
      </c>
      <c r="AR168" s="69" t="s">
        <v>158</v>
      </c>
      <c r="AT168" s="69" t="s">
        <v>215</v>
      </c>
      <c r="AU168" s="69" t="s">
        <v>79</v>
      </c>
      <c r="AY168" s="6" t="s">
        <v>117</v>
      </c>
      <c r="BE168" s="120">
        <f>IF($N$168="základní",$J$168,0)</f>
        <v>0</v>
      </c>
      <c r="BF168" s="120">
        <f>IF($N$168="snížená",$J$168,0)</f>
        <v>0</v>
      </c>
      <c r="BG168" s="120">
        <f>IF($N$168="zákl. přenesená",$J$168,0)</f>
        <v>0</v>
      </c>
      <c r="BH168" s="120">
        <f>IF($N$168="sníž. přenesená",$J$168,0)</f>
        <v>0</v>
      </c>
      <c r="BI168" s="120">
        <f>IF($N$168="nulová",$J$168,0)</f>
        <v>0</v>
      </c>
      <c r="BJ168" s="69" t="s">
        <v>20</v>
      </c>
      <c r="BK168" s="120">
        <f>ROUND($I$168*$H$168,2)</f>
        <v>0</v>
      </c>
      <c r="BL168" s="69" t="s">
        <v>124</v>
      </c>
      <c r="BM168" s="69" t="s">
        <v>293</v>
      </c>
    </row>
    <row r="169" spans="2:65" s="6" customFormat="1" ht="15.75" customHeight="1">
      <c r="B169" s="19"/>
      <c r="C169" s="113" t="s">
        <v>294</v>
      </c>
      <c r="D169" s="113" t="s">
        <v>119</v>
      </c>
      <c r="E169" s="111" t="s">
        <v>295</v>
      </c>
      <c r="F169" s="112" t="s">
        <v>296</v>
      </c>
      <c r="G169" s="113" t="s">
        <v>273</v>
      </c>
      <c r="H169" s="114">
        <v>19</v>
      </c>
      <c r="I169" s="115">
        <v>0</v>
      </c>
      <c r="J169" s="115">
        <v>0</v>
      </c>
      <c r="K169" s="112" t="s">
        <v>123</v>
      </c>
      <c r="L169" s="19"/>
      <c r="M169" s="116"/>
      <c r="N169" s="117" t="s">
        <v>42</v>
      </c>
      <c r="Q169" s="118">
        <v>7E-05</v>
      </c>
      <c r="R169" s="118">
        <f>$Q$169*$H$169</f>
        <v>0.0013299999999999998</v>
      </c>
      <c r="S169" s="118">
        <v>0</v>
      </c>
      <c r="T169" s="119">
        <f>$S$169*$H$169</f>
        <v>0</v>
      </c>
      <c r="AR169" s="69" t="s">
        <v>124</v>
      </c>
      <c r="AT169" s="69" t="s">
        <v>119</v>
      </c>
      <c r="AU169" s="69" t="s">
        <v>79</v>
      </c>
      <c r="AY169" s="69" t="s">
        <v>117</v>
      </c>
      <c r="BE169" s="120">
        <f>IF($N$169="základní",$J$169,0)</f>
        <v>0</v>
      </c>
      <c r="BF169" s="120">
        <f>IF($N$169="snížená",$J$169,0)</f>
        <v>0</v>
      </c>
      <c r="BG169" s="120">
        <f>IF($N$169="zákl. přenesená",$J$169,0)</f>
        <v>0</v>
      </c>
      <c r="BH169" s="120">
        <f>IF($N$169="sníž. přenesená",$J$169,0)</f>
        <v>0</v>
      </c>
      <c r="BI169" s="120">
        <f>IF($N$169="nulová",$J$169,0)</f>
        <v>0</v>
      </c>
      <c r="BJ169" s="69" t="s">
        <v>20</v>
      </c>
      <c r="BK169" s="120">
        <f>ROUND($I$169*$H$169,2)</f>
        <v>0</v>
      </c>
      <c r="BL169" s="69" t="s">
        <v>124</v>
      </c>
      <c r="BM169" s="69" t="s">
        <v>297</v>
      </c>
    </row>
    <row r="170" spans="2:65" s="6" customFormat="1" ht="15.75" customHeight="1">
      <c r="B170" s="19"/>
      <c r="C170" s="133" t="s">
        <v>298</v>
      </c>
      <c r="D170" s="133" t="s">
        <v>215</v>
      </c>
      <c r="E170" s="131" t="s">
        <v>299</v>
      </c>
      <c r="F170" s="132" t="s">
        <v>300</v>
      </c>
      <c r="G170" s="133" t="s">
        <v>273</v>
      </c>
      <c r="H170" s="134">
        <v>19</v>
      </c>
      <c r="I170" s="135">
        <v>0</v>
      </c>
      <c r="J170" s="135">
        <v>0</v>
      </c>
      <c r="K170" s="132" t="s">
        <v>123</v>
      </c>
      <c r="L170" s="136"/>
      <c r="M170" s="132"/>
      <c r="N170" s="137" t="s">
        <v>42</v>
      </c>
      <c r="Q170" s="118">
        <v>0.00154</v>
      </c>
      <c r="R170" s="118">
        <f>$Q$170*$H$170</f>
        <v>0.029259999999999998</v>
      </c>
      <c r="S170" s="118">
        <v>0</v>
      </c>
      <c r="T170" s="119">
        <f>$S$170*$H$170</f>
        <v>0</v>
      </c>
      <c r="AR170" s="69" t="s">
        <v>158</v>
      </c>
      <c r="AT170" s="69" t="s">
        <v>215</v>
      </c>
      <c r="AU170" s="69" t="s">
        <v>79</v>
      </c>
      <c r="AY170" s="69" t="s">
        <v>117</v>
      </c>
      <c r="BE170" s="120">
        <f>IF($N$170="základní",$J$170,0)</f>
        <v>0</v>
      </c>
      <c r="BF170" s="120">
        <f>IF($N$170="snížená",$J$170,0)</f>
        <v>0</v>
      </c>
      <c r="BG170" s="120">
        <f>IF($N$170="zákl. přenesená",$J$170,0)</f>
        <v>0</v>
      </c>
      <c r="BH170" s="120">
        <f>IF($N$170="sníž. přenesená",$J$170,0)</f>
        <v>0</v>
      </c>
      <c r="BI170" s="120">
        <f>IF($N$170="nulová",$J$170,0)</f>
        <v>0</v>
      </c>
      <c r="BJ170" s="69" t="s">
        <v>20</v>
      </c>
      <c r="BK170" s="120">
        <f>ROUND($I$170*$H$170,2)</f>
        <v>0</v>
      </c>
      <c r="BL170" s="69" t="s">
        <v>124</v>
      </c>
      <c r="BM170" s="69" t="s">
        <v>301</v>
      </c>
    </row>
    <row r="171" spans="2:65" s="6" customFormat="1" ht="15.75" customHeight="1">
      <c r="B171" s="19"/>
      <c r="C171" s="113" t="s">
        <v>302</v>
      </c>
      <c r="D171" s="113" t="s">
        <v>119</v>
      </c>
      <c r="E171" s="111" t="s">
        <v>303</v>
      </c>
      <c r="F171" s="112" t="s">
        <v>304</v>
      </c>
      <c r="G171" s="113" t="s">
        <v>273</v>
      </c>
      <c r="H171" s="114">
        <v>5</v>
      </c>
      <c r="I171" s="115">
        <v>0</v>
      </c>
      <c r="J171" s="115">
        <v>0</v>
      </c>
      <c r="K171" s="112" t="s">
        <v>123</v>
      </c>
      <c r="L171" s="19"/>
      <c r="M171" s="116"/>
      <c r="N171" s="117" t="s">
        <v>42</v>
      </c>
      <c r="Q171" s="118">
        <v>0.03717</v>
      </c>
      <c r="R171" s="118">
        <f>$Q$171*$H$171</f>
        <v>0.18585000000000002</v>
      </c>
      <c r="S171" s="118">
        <v>0</v>
      </c>
      <c r="T171" s="119">
        <f>$S$171*$H$171</f>
        <v>0</v>
      </c>
      <c r="AR171" s="69" t="s">
        <v>124</v>
      </c>
      <c r="AT171" s="69" t="s">
        <v>119</v>
      </c>
      <c r="AU171" s="69" t="s">
        <v>79</v>
      </c>
      <c r="AY171" s="69" t="s">
        <v>117</v>
      </c>
      <c r="BE171" s="120">
        <f>IF($N$171="základní",$J$171,0)</f>
        <v>0</v>
      </c>
      <c r="BF171" s="120">
        <f>IF($N$171="snížená",$J$171,0)</f>
        <v>0</v>
      </c>
      <c r="BG171" s="120">
        <f>IF($N$171="zákl. přenesená",$J$171,0)</f>
        <v>0</v>
      </c>
      <c r="BH171" s="120">
        <f>IF($N$171="sníž. přenesená",$J$171,0)</f>
        <v>0</v>
      </c>
      <c r="BI171" s="120">
        <f>IF($N$171="nulová",$J$171,0)</f>
        <v>0</v>
      </c>
      <c r="BJ171" s="69" t="s">
        <v>20</v>
      </c>
      <c r="BK171" s="120">
        <f>ROUND($I$171*$H$171,2)</f>
        <v>0</v>
      </c>
      <c r="BL171" s="69" t="s">
        <v>124</v>
      </c>
      <c r="BM171" s="69" t="s">
        <v>305</v>
      </c>
    </row>
    <row r="172" spans="2:65" s="6" customFormat="1" ht="15.75" customHeight="1">
      <c r="B172" s="19"/>
      <c r="C172" s="113" t="s">
        <v>306</v>
      </c>
      <c r="D172" s="113" t="s">
        <v>119</v>
      </c>
      <c r="E172" s="111" t="s">
        <v>307</v>
      </c>
      <c r="F172" s="112" t="s">
        <v>308</v>
      </c>
      <c r="G172" s="113" t="s">
        <v>273</v>
      </c>
      <c r="H172" s="114">
        <v>8</v>
      </c>
      <c r="I172" s="115">
        <v>0</v>
      </c>
      <c r="J172" s="115">
        <v>0</v>
      </c>
      <c r="K172" s="112" t="s">
        <v>123</v>
      </c>
      <c r="L172" s="19"/>
      <c r="M172" s="116"/>
      <c r="N172" s="117" t="s">
        <v>42</v>
      </c>
      <c r="Q172" s="118">
        <v>2.02655</v>
      </c>
      <c r="R172" s="118">
        <f>$Q$172*$H$172</f>
        <v>16.2124</v>
      </c>
      <c r="S172" s="118">
        <v>0</v>
      </c>
      <c r="T172" s="119">
        <f>$S$172*$H$172</f>
        <v>0</v>
      </c>
      <c r="AR172" s="69" t="s">
        <v>124</v>
      </c>
      <c r="AT172" s="69" t="s">
        <v>119</v>
      </c>
      <c r="AU172" s="69" t="s">
        <v>79</v>
      </c>
      <c r="AY172" s="69" t="s">
        <v>117</v>
      </c>
      <c r="BE172" s="120">
        <f>IF($N$172="základní",$J$172,0)</f>
        <v>0</v>
      </c>
      <c r="BF172" s="120">
        <f>IF($N$172="snížená",$J$172,0)</f>
        <v>0</v>
      </c>
      <c r="BG172" s="120">
        <f>IF($N$172="zákl. přenesená",$J$172,0)</f>
        <v>0</v>
      </c>
      <c r="BH172" s="120">
        <f>IF($N$172="sníž. přenesená",$J$172,0)</f>
        <v>0</v>
      </c>
      <c r="BI172" s="120">
        <f>IF($N$172="nulová",$J$172,0)</f>
        <v>0</v>
      </c>
      <c r="BJ172" s="69" t="s">
        <v>20</v>
      </c>
      <c r="BK172" s="120">
        <f>ROUND($I$172*$H$172,2)</f>
        <v>0</v>
      </c>
      <c r="BL172" s="69" t="s">
        <v>124</v>
      </c>
      <c r="BM172" s="69" t="s">
        <v>309</v>
      </c>
    </row>
    <row r="173" spans="2:47" s="6" customFormat="1" ht="16.5" customHeight="1">
      <c r="B173" s="19"/>
      <c r="D173" s="122" t="s">
        <v>132</v>
      </c>
      <c r="F173" s="128" t="s">
        <v>308</v>
      </c>
      <c r="L173" s="19"/>
      <c r="M173" s="45"/>
      <c r="T173" s="46"/>
      <c r="AT173" s="6" t="s">
        <v>132</v>
      </c>
      <c r="AU173" s="6" t="s">
        <v>79</v>
      </c>
    </row>
    <row r="174" spans="2:65" s="6" customFormat="1" ht="15.75" customHeight="1">
      <c r="B174" s="19"/>
      <c r="C174" s="130" t="s">
        <v>310</v>
      </c>
      <c r="D174" s="130" t="s">
        <v>215</v>
      </c>
      <c r="E174" s="131" t="s">
        <v>311</v>
      </c>
      <c r="F174" s="132" t="s">
        <v>312</v>
      </c>
      <c r="G174" s="133" t="s">
        <v>273</v>
      </c>
      <c r="H174" s="134">
        <v>8</v>
      </c>
      <c r="I174" s="135">
        <v>0</v>
      </c>
      <c r="J174" s="135">
        <v>0</v>
      </c>
      <c r="K174" s="132" t="s">
        <v>123</v>
      </c>
      <c r="L174" s="136"/>
      <c r="M174" s="132"/>
      <c r="N174" s="137" t="s">
        <v>42</v>
      </c>
      <c r="Q174" s="118">
        <v>2.1</v>
      </c>
      <c r="R174" s="118">
        <f>$Q$174*$H$174</f>
        <v>16.8</v>
      </c>
      <c r="S174" s="118">
        <v>0</v>
      </c>
      <c r="T174" s="119">
        <f>$S$174*$H$174</f>
        <v>0</v>
      </c>
      <c r="AR174" s="69" t="s">
        <v>158</v>
      </c>
      <c r="AT174" s="69" t="s">
        <v>215</v>
      </c>
      <c r="AU174" s="69" t="s">
        <v>79</v>
      </c>
      <c r="AY174" s="6" t="s">
        <v>117</v>
      </c>
      <c r="BE174" s="120">
        <f>IF($N$174="základní",$J$174,0)</f>
        <v>0</v>
      </c>
      <c r="BF174" s="120">
        <f>IF($N$174="snížená",$J$174,0)</f>
        <v>0</v>
      </c>
      <c r="BG174" s="120">
        <f>IF($N$174="zákl. přenesená",$J$174,0)</f>
        <v>0</v>
      </c>
      <c r="BH174" s="120">
        <f>IF($N$174="sníž. přenesená",$J$174,0)</f>
        <v>0</v>
      </c>
      <c r="BI174" s="120">
        <f>IF($N$174="nulová",$J$174,0)</f>
        <v>0</v>
      </c>
      <c r="BJ174" s="69" t="s">
        <v>20</v>
      </c>
      <c r="BK174" s="120">
        <f>ROUND($I$174*$H$174,2)</f>
        <v>0</v>
      </c>
      <c r="BL174" s="69" t="s">
        <v>124</v>
      </c>
      <c r="BM174" s="69" t="s">
        <v>313</v>
      </c>
    </row>
    <row r="175" spans="2:47" s="6" customFormat="1" ht="16.5" customHeight="1">
      <c r="B175" s="19"/>
      <c r="D175" s="122" t="s">
        <v>132</v>
      </c>
      <c r="F175" s="128" t="s">
        <v>312</v>
      </c>
      <c r="L175" s="19"/>
      <c r="M175" s="45"/>
      <c r="T175" s="46"/>
      <c r="AT175" s="6" t="s">
        <v>132</v>
      </c>
      <c r="AU175" s="6" t="s">
        <v>79</v>
      </c>
    </row>
    <row r="176" spans="2:65" s="6" customFormat="1" ht="15.75" customHeight="1">
      <c r="B176" s="19"/>
      <c r="C176" s="130" t="s">
        <v>314</v>
      </c>
      <c r="D176" s="130" t="s">
        <v>215</v>
      </c>
      <c r="E176" s="131" t="s">
        <v>315</v>
      </c>
      <c r="F176" s="132" t="s">
        <v>316</v>
      </c>
      <c r="G176" s="133" t="s">
        <v>273</v>
      </c>
      <c r="H176" s="134">
        <v>8</v>
      </c>
      <c r="I176" s="135">
        <v>0</v>
      </c>
      <c r="J176" s="135">
        <v>0</v>
      </c>
      <c r="K176" s="132" t="s">
        <v>123</v>
      </c>
      <c r="L176" s="136"/>
      <c r="M176" s="132"/>
      <c r="N176" s="137" t="s">
        <v>42</v>
      </c>
      <c r="Q176" s="118">
        <v>0.585</v>
      </c>
      <c r="R176" s="118">
        <f>$Q$176*$H$176</f>
        <v>4.68</v>
      </c>
      <c r="S176" s="118">
        <v>0</v>
      </c>
      <c r="T176" s="119">
        <f>$S$176*$H$176</f>
        <v>0</v>
      </c>
      <c r="AR176" s="69" t="s">
        <v>158</v>
      </c>
      <c r="AT176" s="69" t="s">
        <v>215</v>
      </c>
      <c r="AU176" s="69" t="s">
        <v>79</v>
      </c>
      <c r="AY176" s="6" t="s">
        <v>117</v>
      </c>
      <c r="BE176" s="120">
        <f>IF($N$176="základní",$J$176,0)</f>
        <v>0</v>
      </c>
      <c r="BF176" s="120">
        <f>IF($N$176="snížená",$J$176,0)</f>
        <v>0</v>
      </c>
      <c r="BG176" s="120">
        <f>IF($N$176="zákl. přenesená",$J$176,0)</f>
        <v>0</v>
      </c>
      <c r="BH176" s="120">
        <f>IF($N$176="sníž. přenesená",$J$176,0)</f>
        <v>0</v>
      </c>
      <c r="BI176" s="120">
        <f>IF($N$176="nulová",$J$176,0)</f>
        <v>0</v>
      </c>
      <c r="BJ176" s="69" t="s">
        <v>20</v>
      </c>
      <c r="BK176" s="120">
        <f>ROUND($I$176*$H$176,2)</f>
        <v>0</v>
      </c>
      <c r="BL176" s="69" t="s">
        <v>124</v>
      </c>
      <c r="BM176" s="69" t="s">
        <v>317</v>
      </c>
    </row>
    <row r="177" spans="2:47" s="6" customFormat="1" ht="16.5" customHeight="1">
      <c r="B177" s="19"/>
      <c r="D177" s="122" t="s">
        <v>132</v>
      </c>
      <c r="F177" s="128" t="s">
        <v>316</v>
      </c>
      <c r="L177" s="19"/>
      <c r="M177" s="45"/>
      <c r="T177" s="46"/>
      <c r="AT177" s="6" t="s">
        <v>132</v>
      </c>
      <c r="AU177" s="6" t="s">
        <v>79</v>
      </c>
    </row>
    <row r="178" spans="2:65" s="6" customFormat="1" ht="15.75" customHeight="1">
      <c r="B178" s="19"/>
      <c r="C178" s="130" t="s">
        <v>318</v>
      </c>
      <c r="D178" s="130" t="s">
        <v>215</v>
      </c>
      <c r="E178" s="131" t="s">
        <v>319</v>
      </c>
      <c r="F178" s="132" t="s">
        <v>320</v>
      </c>
      <c r="G178" s="133" t="s">
        <v>273</v>
      </c>
      <c r="H178" s="134">
        <v>1</v>
      </c>
      <c r="I178" s="135">
        <v>0</v>
      </c>
      <c r="J178" s="135">
        <v>0</v>
      </c>
      <c r="K178" s="132" t="s">
        <v>123</v>
      </c>
      <c r="L178" s="136"/>
      <c r="M178" s="132"/>
      <c r="N178" s="137" t="s">
        <v>42</v>
      </c>
      <c r="Q178" s="118">
        <v>0.185</v>
      </c>
      <c r="R178" s="118">
        <f>$Q$178*$H$178</f>
        <v>0.185</v>
      </c>
      <c r="S178" s="118">
        <v>0</v>
      </c>
      <c r="T178" s="119">
        <f>$S$178*$H$178</f>
        <v>0</v>
      </c>
      <c r="AR178" s="69" t="s">
        <v>158</v>
      </c>
      <c r="AT178" s="69" t="s">
        <v>215</v>
      </c>
      <c r="AU178" s="69" t="s">
        <v>79</v>
      </c>
      <c r="AY178" s="6" t="s">
        <v>117</v>
      </c>
      <c r="BE178" s="120">
        <f>IF($N$178="základní",$J$178,0)</f>
        <v>0</v>
      </c>
      <c r="BF178" s="120">
        <f>IF($N$178="snížená",$J$178,0)</f>
        <v>0</v>
      </c>
      <c r="BG178" s="120">
        <f>IF($N$178="zákl. přenesená",$J$178,0)</f>
        <v>0</v>
      </c>
      <c r="BH178" s="120">
        <f>IF($N$178="sníž. přenesená",$J$178,0)</f>
        <v>0</v>
      </c>
      <c r="BI178" s="120">
        <f>IF($N$178="nulová",$J$178,0)</f>
        <v>0</v>
      </c>
      <c r="BJ178" s="69" t="s">
        <v>20</v>
      </c>
      <c r="BK178" s="120">
        <f>ROUND($I$178*$H$178,2)</f>
        <v>0</v>
      </c>
      <c r="BL178" s="69" t="s">
        <v>124</v>
      </c>
      <c r="BM178" s="69" t="s">
        <v>321</v>
      </c>
    </row>
    <row r="179" spans="2:65" s="6" customFormat="1" ht="15.75" customHeight="1">
      <c r="B179" s="19"/>
      <c r="C179" s="133" t="s">
        <v>322</v>
      </c>
      <c r="D179" s="133" t="s">
        <v>215</v>
      </c>
      <c r="E179" s="131" t="s">
        <v>323</v>
      </c>
      <c r="F179" s="132" t="s">
        <v>324</v>
      </c>
      <c r="G179" s="133" t="s">
        <v>273</v>
      </c>
      <c r="H179" s="134">
        <v>6</v>
      </c>
      <c r="I179" s="135">
        <v>0</v>
      </c>
      <c r="J179" s="135">
        <v>0</v>
      </c>
      <c r="K179" s="132" t="s">
        <v>123</v>
      </c>
      <c r="L179" s="136"/>
      <c r="M179" s="132"/>
      <c r="N179" s="137" t="s">
        <v>42</v>
      </c>
      <c r="Q179" s="118">
        <v>0.37</v>
      </c>
      <c r="R179" s="118">
        <f>$Q$179*$H$179</f>
        <v>2.2199999999999998</v>
      </c>
      <c r="S179" s="118">
        <v>0</v>
      </c>
      <c r="T179" s="119">
        <f>$S$179*$H$179</f>
        <v>0</v>
      </c>
      <c r="AR179" s="69" t="s">
        <v>158</v>
      </c>
      <c r="AT179" s="69" t="s">
        <v>215</v>
      </c>
      <c r="AU179" s="69" t="s">
        <v>79</v>
      </c>
      <c r="AY179" s="69" t="s">
        <v>117</v>
      </c>
      <c r="BE179" s="120">
        <f>IF($N$179="základní",$J$179,0)</f>
        <v>0</v>
      </c>
      <c r="BF179" s="120">
        <f>IF($N$179="snížená",$J$179,0)</f>
        <v>0</v>
      </c>
      <c r="BG179" s="120">
        <f>IF($N$179="zákl. přenesená",$J$179,0)</f>
        <v>0</v>
      </c>
      <c r="BH179" s="120">
        <f>IF($N$179="sníž. přenesená",$J$179,0)</f>
        <v>0</v>
      </c>
      <c r="BI179" s="120">
        <f>IF($N$179="nulová",$J$179,0)</f>
        <v>0</v>
      </c>
      <c r="BJ179" s="69" t="s">
        <v>20</v>
      </c>
      <c r="BK179" s="120">
        <f>ROUND($I$179*$H$179,2)</f>
        <v>0</v>
      </c>
      <c r="BL179" s="69" t="s">
        <v>124</v>
      </c>
      <c r="BM179" s="69" t="s">
        <v>325</v>
      </c>
    </row>
    <row r="180" spans="2:65" s="6" customFormat="1" ht="15.75" customHeight="1">
      <c r="B180" s="19"/>
      <c r="C180" s="133" t="s">
        <v>326</v>
      </c>
      <c r="D180" s="133" t="s">
        <v>215</v>
      </c>
      <c r="E180" s="131" t="s">
        <v>327</v>
      </c>
      <c r="F180" s="132" t="s">
        <v>328</v>
      </c>
      <c r="G180" s="133" t="s">
        <v>273</v>
      </c>
      <c r="H180" s="134">
        <v>2</v>
      </c>
      <c r="I180" s="135">
        <v>0</v>
      </c>
      <c r="J180" s="135">
        <v>0</v>
      </c>
      <c r="K180" s="132" t="s">
        <v>123</v>
      </c>
      <c r="L180" s="136"/>
      <c r="M180" s="132"/>
      <c r="N180" s="137" t="s">
        <v>42</v>
      </c>
      <c r="Q180" s="118">
        <v>0.74</v>
      </c>
      <c r="R180" s="118">
        <f>$Q$180*$H$180</f>
        <v>1.48</v>
      </c>
      <c r="S180" s="118">
        <v>0</v>
      </c>
      <c r="T180" s="119">
        <f>$S$180*$H$180</f>
        <v>0</v>
      </c>
      <c r="AR180" s="69" t="s">
        <v>158</v>
      </c>
      <c r="AT180" s="69" t="s">
        <v>215</v>
      </c>
      <c r="AU180" s="69" t="s">
        <v>79</v>
      </c>
      <c r="AY180" s="69" t="s">
        <v>117</v>
      </c>
      <c r="BE180" s="120">
        <f>IF($N$180="základní",$J$180,0)</f>
        <v>0</v>
      </c>
      <c r="BF180" s="120">
        <f>IF($N$180="snížená",$J$180,0)</f>
        <v>0</v>
      </c>
      <c r="BG180" s="120">
        <f>IF($N$180="zákl. přenesená",$J$180,0)</f>
        <v>0</v>
      </c>
      <c r="BH180" s="120">
        <f>IF($N$180="sníž. přenesená",$J$180,0)</f>
        <v>0</v>
      </c>
      <c r="BI180" s="120">
        <f>IF($N$180="nulová",$J$180,0)</f>
        <v>0</v>
      </c>
      <c r="BJ180" s="69" t="s">
        <v>20</v>
      </c>
      <c r="BK180" s="120">
        <f>ROUND($I$180*$H$180,2)</f>
        <v>0</v>
      </c>
      <c r="BL180" s="69" t="s">
        <v>124</v>
      </c>
      <c r="BM180" s="69" t="s">
        <v>329</v>
      </c>
    </row>
    <row r="181" spans="2:65" s="6" customFormat="1" ht="15.75" customHeight="1">
      <c r="B181" s="19"/>
      <c r="C181" s="133" t="s">
        <v>330</v>
      </c>
      <c r="D181" s="133" t="s">
        <v>215</v>
      </c>
      <c r="E181" s="131" t="s">
        <v>331</v>
      </c>
      <c r="F181" s="132" t="s">
        <v>332</v>
      </c>
      <c r="G181" s="133" t="s">
        <v>273</v>
      </c>
      <c r="H181" s="134">
        <v>8</v>
      </c>
      <c r="I181" s="135">
        <v>0</v>
      </c>
      <c r="J181" s="135">
        <v>0</v>
      </c>
      <c r="K181" s="132" t="s">
        <v>123</v>
      </c>
      <c r="L181" s="136"/>
      <c r="M181" s="132"/>
      <c r="N181" s="137" t="s">
        <v>42</v>
      </c>
      <c r="Q181" s="118">
        <v>0.068</v>
      </c>
      <c r="R181" s="118">
        <f>$Q$181*$H$181</f>
        <v>0.544</v>
      </c>
      <c r="S181" s="118">
        <v>0</v>
      </c>
      <c r="T181" s="119">
        <f>$S$181*$H$181</f>
        <v>0</v>
      </c>
      <c r="AR181" s="69" t="s">
        <v>333</v>
      </c>
      <c r="AT181" s="69" t="s">
        <v>215</v>
      </c>
      <c r="AU181" s="69" t="s">
        <v>79</v>
      </c>
      <c r="AY181" s="69" t="s">
        <v>117</v>
      </c>
      <c r="BE181" s="120">
        <f>IF($N$181="základní",$J$181,0)</f>
        <v>0</v>
      </c>
      <c r="BF181" s="120">
        <f>IF($N$181="snížená",$J$181,0)</f>
        <v>0</v>
      </c>
      <c r="BG181" s="120">
        <f>IF($N$181="zákl. přenesená",$J$181,0)</f>
        <v>0</v>
      </c>
      <c r="BH181" s="120">
        <f>IF($N$181="sníž. přenesená",$J$181,0)</f>
        <v>0</v>
      </c>
      <c r="BI181" s="120">
        <f>IF($N$181="nulová",$J$181,0)</f>
        <v>0</v>
      </c>
      <c r="BJ181" s="69" t="s">
        <v>20</v>
      </c>
      <c r="BK181" s="120">
        <f>ROUND($I$181*$H$181,2)</f>
        <v>0</v>
      </c>
      <c r="BL181" s="69" t="s">
        <v>333</v>
      </c>
      <c r="BM181" s="69" t="s">
        <v>334</v>
      </c>
    </row>
    <row r="182" spans="2:47" s="6" customFormat="1" ht="16.5" customHeight="1">
      <c r="B182" s="19"/>
      <c r="D182" s="122" t="s">
        <v>132</v>
      </c>
      <c r="F182" s="128" t="s">
        <v>332</v>
      </c>
      <c r="L182" s="19"/>
      <c r="M182" s="45"/>
      <c r="T182" s="46"/>
      <c r="AT182" s="6" t="s">
        <v>132</v>
      </c>
      <c r="AU182" s="6" t="s">
        <v>79</v>
      </c>
    </row>
    <row r="183" spans="2:65" s="6" customFormat="1" ht="15.75" customHeight="1">
      <c r="B183" s="19"/>
      <c r="C183" s="110" t="s">
        <v>335</v>
      </c>
      <c r="D183" s="110" t="s">
        <v>119</v>
      </c>
      <c r="E183" s="111" t="s">
        <v>336</v>
      </c>
      <c r="F183" s="112" t="s">
        <v>337</v>
      </c>
      <c r="G183" s="113" t="s">
        <v>273</v>
      </c>
      <c r="H183" s="114">
        <v>13</v>
      </c>
      <c r="I183" s="115">
        <v>0</v>
      </c>
      <c r="J183" s="115">
        <v>0</v>
      </c>
      <c r="K183" s="112" t="s">
        <v>123</v>
      </c>
      <c r="L183" s="19"/>
      <c r="M183" s="116"/>
      <c r="N183" s="117" t="s">
        <v>42</v>
      </c>
      <c r="Q183" s="118">
        <v>0.14494</v>
      </c>
      <c r="R183" s="118">
        <f>$Q$183*$H$183</f>
        <v>1.8842200000000002</v>
      </c>
      <c r="S183" s="118">
        <v>0</v>
      </c>
      <c r="T183" s="119">
        <f>$S$183*$H$183</f>
        <v>0</v>
      </c>
      <c r="AR183" s="69" t="s">
        <v>124</v>
      </c>
      <c r="AT183" s="69" t="s">
        <v>119</v>
      </c>
      <c r="AU183" s="69" t="s">
        <v>79</v>
      </c>
      <c r="AY183" s="6" t="s">
        <v>117</v>
      </c>
      <c r="BE183" s="120">
        <f>IF($N$183="základní",$J$183,0)</f>
        <v>0</v>
      </c>
      <c r="BF183" s="120">
        <f>IF($N$183="snížená",$J$183,0)</f>
        <v>0</v>
      </c>
      <c r="BG183" s="120">
        <f>IF($N$183="zákl. přenesená",$J$183,0)</f>
        <v>0</v>
      </c>
      <c r="BH183" s="120">
        <f>IF($N$183="sníž. přenesená",$J$183,0)</f>
        <v>0</v>
      </c>
      <c r="BI183" s="120">
        <f>IF($N$183="nulová",$J$183,0)</f>
        <v>0</v>
      </c>
      <c r="BJ183" s="69" t="s">
        <v>20</v>
      </c>
      <c r="BK183" s="120">
        <f>ROUND($I$183*$H$183,2)</f>
        <v>0</v>
      </c>
      <c r="BL183" s="69" t="s">
        <v>124</v>
      </c>
      <c r="BM183" s="69" t="s">
        <v>338</v>
      </c>
    </row>
    <row r="184" spans="2:47" s="6" customFormat="1" ht="16.5" customHeight="1">
      <c r="B184" s="19"/>
      <c r="D184" s="122" t="s">
        <v>132</v>
      </c>
      <c r="F184" s="128" t="s">
        <v>337</v>
      </c>
      <c r="L184" s="19"/>
      <c r="M184" s="45"/>
      <c r="T184" s="46"/>
      <c r="AT184" s="6" t="s">
        <v>132</v>
      </c>
      <c r="AU184" s="6" t="s">
        <v>79</v>
      </c>
    </row>
    <row r="185" spans="2:65" s="6" customFormat="1" ht="15.75" customHeight="1">
      <c r="B185" s="19"/>
      <c r="C185" s="130" t="s">
        <v>339</v>
      </c>
      <c r="D185" s="130" t="s">
        <v>215</v>
      </c>
      <c r="E185" s="131" t="s">
        <v>340</v>
      </c>
      <c r="F185" s="132" t="s">
        <v>341</v>
      </c>
      <c r="G185" s="133" t="s">
        <v>273</v>
      </c>
      <c r="H185" s="134">
        <v>13</v>
      </c>
      <c r="I185" s="135">
        <v>0</v>
      </c>
      <c r="J185" s="135">
        <v>0</v>
      </c>
      <c r="K185" s="132" t="s">
        <v>123</v>
      </c>
      <c r="L185" s="136"/>
      <c r="M185" s="132"/>
      <c r="N185" s="137" t="s">
        <v>42</v>
      </c>
      <c r="Q185" s="118">
        <v>0.097</v>
      </c>
      <c r="R185" s="118">
        <f>$Q$185*$H$185</f>
        <v>1.2610000000000001</v>
      </c>
      <c r="S185" s="118">
        <v>0</v>
      </c>
      <c r="T185" s="119">
        <f>$S$185*$H$185</f>
        <v>0</v>
      </c>
      <c r="AR185" s="69" t="s">
        <v>158</v>
      </c>
      <c r="AT185" s="69" t="s">
        <v>215</v>
      </c>
      <c r="AU185" s="69" t="s">
        <v>79</v>
      </c>
      <c r="AY185" s="6" t="s">
        <v>117</v>
      </c>
      <c r="BE185" s="120">
        <f>IF($N$185="základní",$J$185,0)</f>
        <v>0</v>
      </c>
      <c r="BF185" s="120">
        <f>IF($N$185="snížená",$J$185,0)</f>
        <v>0</v>
      </c>
      <c r="BG185" s="120">
        <f>IF($N$185="zákl. přenesená",$J$185,0)</f>
        <v>0</v>
      </c>
      <c r="BH185" s="120">
        <f>IF($N$185="sníž. přenesená",$J$185,0)</f>
        <v>0</v>
      </c>
      <c r="BI185" s="120">
        <f>IF($N$185="nulová",$J$185,0)</f>
        <v>0</v>
      </c>
      <c r="BJ185" s="69" t="s">
        <v>20</v>
      </c>
      <c r="BK185" s="120">
        <f>ROUND($I$185*$H$185,2)</f>
        <v>0</v>
      </c>
      <c r="BL185" s="69" t="s">
        <v>124</v>
      </c>
      <c r="BM185" s="69" t="s">
        <v>342</v>
      </c>
    </row>
    <row r="186" spans="2:47" s="6" customFormat="1" ht="16.5" customHeight="1">
      <c r="B186" s="19"/>
      <c r="D186" s="122" t="s">
        <v>132</v>
      </c>
      <c r="F186" s="128" t="s">
        <v>341</v>
      </c>
      <c r="L186" s="19"/>
      <c r="M186" s="45"/>
      <c r="T186" s="46"/>
      <c r="AT186" s="6" t="s">
        <v>132</v>
      </c>
      <c r="AU186" s="6" t="s">
        <v>79</v>
      </c>
    </row>
    <row r="187" spans="2:65" s="6" customFormat="1" ht="15.75" customHeight="1">
      <c r="B187" s="19"/>
      <c r="C187" s="130" t="s">
        <v>343</v>
      </c>
      <c r="D187" s="130" t="s">
        <v>215</v>
      </c>
      <c r="E187" s="131" t="s">
        <v>344</v>
      </c>
      <c r="F187" s="132" t="s">
        <v>345</v>
      </c>
      <c r="G187" s="133" t="s">
        <v>273</v>
      </c>
      <c r="H187" s="134">
        <v>26</v>
      </c>
      <c r="I187" s="135">
        <v>0</v>
      </c>
      <c r="J187" s="135">
        <v>0</v>
      </c>
      <c r="K187" s="132" t="s">
        <v>123</v>
      </c>
      <c r="L187" s="136"/>
      <c r="M187" s="132"/>
      <c r="N187" s="137" t="s">
        <v>42</v>
      </c>
      <c r="Q187" s="118">
        <v>0.111</v>
      </c>
      <c r="R187" s="118">
        <f>$Q$187*$H$187</f>
        <v>2.886</v>
      </c>
      <c r="S187" s="118">
        <v>0</v>
      </c>
      <c r="T187" s="119">
        <f>$S$187*$H$187</f>
        <v>0</v>
      </c>
      <c r="AR187" s="69" t="s">
        <v>158</v>
      </c>
      <c r="AT187" s="69" t="s">
        <v>215</v>
      </c>
      <c r="AU187" s="69" t="s">
        <v>79</v>
      </c>
      <c r="AY187" s="6" t="s">
        <v>117</v>
      </c>
      <c r="BE187" s="120">
        <f>IF($N$187="základní",$J$187,0)</f>
        <v>0</v>
      </c>
      <c r="BF187" s="120">
        <f>IF($N$187="snížená",$J$187,0)</f>
        <v>0</v>
      </c>
      <c r="BG187" s="120">
        <f>IF($N$187="zákl. přenesená",$J$187,0)</f>
        <v>0</v>
      </c>
      <c r="BH187" s="120">
        <f>IF($N$187="sníž. přenesená",$J$187,0)</f>
        <v>0</v>
      </c>
      <c r="BI187" s="120">
        <f>IF($N$187="nulová",$J$187,0)</f>
        <v>0</v>
      </c>
      <c r="BJ187" s="69" t="s">
        <v>20</v>
      </c>
      <c r="BK187" s="120">
        <f>ROUND($I$187*$H$187,2)</f>
        <v>0</v>
      </c>
      <c r="BL187" s="69" t="s">
        <v>124</v>
      </c>
      <c r="BM187" s="69" t="s">
        <v>346</v>
      </c>
    </row>
    <row r="188" spans="2:47" s="6" customFormat="1" ht="16.5" customHeight="1">
      <c r="B188" s="19"/>
      <c r="D188" s="122" t="s">
        <v>132</v>
      </c>
      <c r="F188" s="128" t="s">
        <v>345</v>
      </c>
      <c r="L188" s="19"/>
      <c r="M188" s="45"/>
      <c r="T188" s="46"/>
      <c r="AT188" s="6" t="s">
        <v>132</v>
      </c>
      <c r="AU188" s="6" t="s">
        <v>79</v>
      </c>
    </row>
    <row r="189" spans="2:65" s="6" customFormat="1" ht="15.75" customHeight="1">
      <c r="B189" s="19"/>
      <c r="C189" s="130" t="s">
        <v>347</v>
      </c>
      <c r="D189" s="130" t="s">
        <v>215</v>
      </c>
      <c r="E189" s="131" t="s">
        <v>348</v>
      </c>
      <c r="F189" s="132" t="s">
        <v>349</v>
      </c>
      <c r="G189" s="133" t="s">
        <v>273</v>
      </c>
      <c r="H189" s="134">
        <v>13</v>
      </c>
      <c r="I189" s="135">
        <v>0</v>
      </c>
      <c r="J189" s="135">
        <v>0</v>
      </c>
      <c r="K189" s="132" t="s">
        <v>123</v>
      </c>
      <c r="L189" s="136"/>
      <c r="M189" s="132"/>
      <c r="N189" s="137" t="s">
        <v>42</v>
      </c>
      <c r="Q189" s="118">
        <v>0.027</v>
      </c>
      <c r="R189" s="118">
        <f>$Q$189*$H$189</f>
        <v>0.351</v>
      </c>
      <c r="S189" s="118">
        <v>0</v>
      </c>
      <c r="T189" s="119">
        <f>$S$189*$H$189</f>
        <v>0</v>
      </c>
      <c r="AR189" s="69" t="s">
        <v>158</v>
      </c>
      <c r="AT189" s="69" t="s">
        <v>215</v>
      </c>
      <c r="AU189" s="69" t="s">
        <v>79</v>
      </c>
      <c r="AY189" s="6" t="s">
        <v>117</v>
      </c>
      <c r="BE189" s="120">
        <f>IF($N$189="základní",$J$189,0)</f>
        <v>0</v>
      </c>
      <c r="BF189" s="120">
        <f>IF($N$189="snížená",$J$189,0)</f>
        <v>0</v>
      </c>
      <c r="BG189" s="120">
        <f>IF($N$189="zákl. přenesená",$J$189,0)</f>
        <v>0</v>
      </c>
      <c r="BH189" s="120">
        <f>IF($N$189="sníž. přenesená",$J$189,0)</f>
        <v>0</v>
      </c>
      <c r="BI189" s="120">
        <f>IF($N$189="nulová",$J$189,0)</f>
        <v>0</v>
      </c>
      <c r="BJ189" s="69" t="s">
        <v>20</v>
      </c>
      <c r="BK189" s="120">
        <f>ROUND($I$189*$H$189,2)</f>
        <v>0</v>
      </c>
      <c r="BL189" s="69" t="s">
        <v>124</v>
      </c>
      <c r="BM189" s="69" t="s">
        <v>350</v>
      </c>
    </row>
    <row r="190" spans="2:47" s="6" customFormat="1" ht="16.5" customHeight="1">
      <c r="B190" s="19"/>
      <c r="D190" s="122" t="s">
        <v>132</v>
      </c>
      <c r="F190" s="128" t="s">
        <v>349</v>
      </c>
      <c r="L190" s="19"/>
      <c r="M190" s="45"/>
      <c r="T190" s="46"/>
      <c r="AT190" s="6" t="s">
        <v>132</v>
      </c>
      <c r="AU190" s="6" t="s">
        <v>79</v>
      </c>
    </row>
    <row r="191" spans="2:65" s="6" customFormat="1" ht="15.75" customHeight="1">
      <c r="B191" s="19"/>
      <c r="C191" s="110" t="s">
        <v>351</v>
      </c>
      <c r="D191" s="110" t="s">
        <v>119</v>
      </c>
      <c r="E191" s="111" t="s">
        <v>352</v>
      </c>
      <c r="F191" s="112" t="s">
        <v>353</v>
      </c>
      <c r="G191" s="113" t="s">
        <v>273</v>
      </c>
      <c r="H191" s="114">
        <v>8</v>
      </c>
      <c r="I191" s="115">
        <v>0</v>
      </c>
      <c r="J191" s="115">
        <v>0</v>
      </c>
      <c r="K191" s="112" t="s">
        <v>123</v>
      </c>
      <c r="L191" s="19"/>
      <c r="M191" s="116"/>
      <c r="N191" s="117" t="s">
        <v>42</v>
      </c>
      <c r="Q191" s="118">
        <v>0.00702</v>
      </c>
      <c r="R191" s="118">
        <f>$Q$191*$H$191</f>
        <v>0.05616</v>
      </c>
      <c r="S191" s="118">
        <v>0</v>
      </c>
      <c r="T191" s="119">
        <f>$S$191*$H$191</f>
        <v>0</v>
      </c>
      <c r="AR191" s="69" t="s">
        <v>124</v>
      </c>
      <c r="AT191" s="69" t="s">
        <v>119</v>
      </c>
      <c r="AU191" s="69" t="s">
        <v>79</v>
      </c>
      <c r="AY191" s="6" t="s">
        <v>117</v>
      </c>
      <c r="BE191" s="120">
        <f>IF($N$191="základní",$J$191,0)</f>
        <v>0</v>
      </c>
      <c r="BF191" s="120">
        <f>IF($N$191="snížená",$J$191,0)</f>
        <v>0</v>
      </c>
      <c r="BG191" s="120">
        <f>IF($N$191="zákl. přenesená",$J$191,0)</f>
        <v>0</v>
      </c>
      <c r="BH191" s="120">
        <f>IF($N$191="sníž. přenesená",$J$191,0)</f>
        <v>0</v>
      </c>
      <c r="BI191" s="120">
        <f>IF($N$191="nulová",$J$191,0)</f>
        <v>0</v>
      </c>
      <c r="BJ191" s="69" t="s">
        <v>20</v>
      </c>
      <c r="BK191" s="120">
        <f>ROUND($I$191*$H$191,2)</f>
        <v>0</v>
      </c>
      <c r="BL191" s="69" t="s">
        <v>124</v>
      </c>
      <c r="BM191" s="69" t="s">
        <v>354</v>
      </c>
    </row>
    <row r="192" spans="2:47" s="6" customFormat="1" ht="16.5" customHeight="1">
      <c r="B192" s="19"/>
      <c r="D192" s="122" t="s">
        <v>132</v>
      </c>
      <c r="F192" s="128" t="s">
        <v>353</v>
      </c>
      <c r="L192" s="19"/>
      <c r="M192" s="45"/>
      <c r="T192" s="46"/>
      <c r="AT192" s="6" t="s">
        <v>132</v>
      </c>
      <c r="AU192" s="6" t="s">
        <v>79</v>
      </c>
    </row>
    <row r="193" spans="2:65" s="6" customFormat="1" ht="15.75" customHeight="1">
      <c r="B193" s="19"/>
      <c r="C193" s="130" t="s">
        <v>355</v>
      </c>
      <c r="D193" s="130" t="s">
        <v>215</v>
      </c>
      <c r="E193" s="131" t="s">
        <v>356</v>
      </c>
      <c r="F193" s="132" t="s">
        <v>357</v>
      </c>
      <c r="G193" s="133" t="s">
        <v>273</v>
      </c>
      <c r="H193" s="134">
        <v>8</v>
      </c>
      <c r="I193" s="135">
        <v>0</v>
      </c>
      <c r="J193" s="135">
        <v>0</v>
      </c>
      <c r="K193" s="132" t="s">
        <v>123</v>
      </c>
      <c r="L193" s="136"/>
      <c r="M193" s="132"/>
      <c r="N193" s="137" t="s">
        <v>42</v>
      </c>
      <c r="Q193" s="118">
        <v>0.194</v>
      </c>
      <c r="R193" s="118">
        <f>$Q$193*$H$193</f>
        <v>1.552</v>
      </c>
      <c r="S193" s="118">
        <v>0</v>
      </c>
      <c r="T193" s="119">
        <f>$S$193*$H$193</f>
        <v>0</v>
      </c>
      <c r="AR193" s="69" t="s">
        <v>158</v>
      </c>
      <c r="AT193" s="69" t="s">
        <v>215</v>
      </c>
      <c r="AU193" s="69" t="s">
        <v>79</v>
      </c>
      <c r="AY193" s="6" t="s">
        <v>117</v>
      </c>
      <c r="BE193" s="120">
        <f>IF($N$193="základní",$J$193,0)</f>
        <v>0</v>
      </c>
      <c r="BF193" s="120">
        <f>IF($N$193="snížená",$J$193,0)</f>
        <v>0</v>
      </c>
      <c r="BG193" s="120">
        <f>IF($N$193="zákl. přenesená",$J$193,0)</f>
        <v>0</v>
      </c>
      <c r="BH193" s="120">
        <f>IF($N$193="sníž. přenesená",$J$193,0)</f>
        <v>0</v>
      </c>
      <c r="BI193" s="120">
        <f>IF($N$193="nulová",$J$193,0)</f>
        <v>0</v>
      </c>
      <c r="BJ193" s="69" t="s">
        <v>20</v>
      </c>
      <c r="BK193" s="120">
        <f>ROUND($I$193*$H$193,2)</f>
        <v>0</v>
      </c>
      <c r="BL193" s="69" t="s">
        <v>124</v>
      </c>
      <c r="BM193" s="69" t="s">
        <v>358</v>
      </c>
    </row>
    <row r="194" spans="2:47" s="6" customFormat="1" ht="16.5" customHeight="1">
      <c r="B194" s="19"/>
      <c r="D194" s="122" t="s">
        <v>132</v>
      </c>
      <c r="F194" s="128" t="s">
        <v>357</v>
      </c>
      <c r="L194" s="19"/>
      <c r="M194" s="45"/>
      <c r="T194" s="46"/>
      <c r="AT194" s="6" t="s">
        <v>132</v>
      </c>
      <c r="AU194" s="6" t="s">
        <v>79</v>
      </c>
    </row>
    <row r="195" spans="2:65" s="6" customFormat="1" ht="15.75" customHeight="1">
      <c r="B195" s="19"/>
      <c r="C195" s="110" t="s">
        <v>359</v>
      </c>
      <c r="D195" s="110" t="s">
        <v>119</v>
      </c>
      <c r="E195" s="111" t="s">
        <v>360</v>
      </c>
      <c r="F195" s="112" t="s">
        <v>361</v>
      </c>
      <c r="G195" s="113" t="s">
        <v>273</v>
      </c>
      <c r="H195" s="114">
        <v>13</v>
      </c>
      <c r="I195" s="115">
        <v>0</v>
      </c>
      <c r="J195" s="115">
        <v>0</v>
      </c>
      <c r="K195" s="112" t="s">
        <v>123</v>
      </c>
      <c r="L195" s="19"/>
      <c r="M195" s="116"/>
      <c r="N195" s="117" t="s">
        <v>42</v>
      </c>
      <c r="Q195" s="118">
        <v>0.00936</v>
      </c>
      <c r="R195" s="118">
        <f>$Q$195*$H$195</f>
        <v>0.12168000000000001</v>
      </c>
      <c r="S195" s="118">
        <v>0</v>
      </c>
      <c r="T195" s="119">
        <f>$S$195*$H$195</f>
        <v>0</v>
      </c>
      <c r="AR195" s="69" t="s">
        <v>124</v>
      </c>
      <c r="AT195" s="69" t="s">
        <v>119</v>
      </c>
      <c r="AU195" s="69" t="s">
        <v>79</v>
      </c>
      <c r="AY195" s="6" t="s">
        <v>117</v>
      </c>
      <c r="BE195" s="120">
        <f>IF($N$195="základní",$J$195,0)</f>
        <v>0</v>
      </c>
      <c r="BF195" s="120">
        <f>IF($N$195="snížená",$J$195,0)</f>
        <v>0</v>
      </c>
      <c r="BG195" s="120">
        <f>IF($N$195="zákl. přenesená",$J$195,0)</f>
        <v>0</v>
      </c>
      <c r="BH195" s="120">
        <f>IF($N$195="sníž. přenesená",$J$195,0)</f>
        <v>0</v>
      </c>
      <c r="BI195" s="120">
        <f>IF($N$195="nulová",$J$195,0)</f>
        <v>0</v>
      </c>
      <c r="BJ195" s="69" t="s">
        <v>20</v>
      </c>
      <c r="BK195" s="120">
        <f>ROUND($I$195*$H$195,2)</f>
        <v>0</v>
      </c>
      <c r="BL195" s="69" t="s">
        <v>124</v>
      </c>
      <c r="BM195" s="69" t="s">
        <v>362</v>
      </c>
    </row>
    <row r="196" spans="2:47" s="6" customFormat="1" ht="16.5" customHeight="1">
      <c r="B196" s="19"/>
      <c r="D196" s="122" t="s">
        <v>132</v>
      </c>
      <c r="F196" s="128" t="s">
        <v>361</v>
      </c>
      <c r="L196" s="19"/>
      <c r="M196" s="45"/>
      <c r="T196" s="46"/>
      <c r="AT196" s="6" t="s">
        <v>132</v>
      </c>
      <c r="AU196" s="6" t="s">
        <v>79</v>
      </c>
    </row>
    <row r="197" spans="2:65" s="6" customFormat="1" ht="15.75" customHeight="1">
      <c r="B197" s="19"/>
      <c r="C197" s="130" t="s">
        <v>363</v>
      </c>
      <c r="D197" s="130" t="s">
        <v>215</v>
      </c>
      <c r="E197" s="131" t="s">
        <v>364</v>
      </c>
      <c r="F197" s="132" t="s">
        <v>365</v>
      </c>
      <c r="G197" s="133" t="s">
        <v>273</v>
      </c>
      <c r="H197" s="134">
        <v>13</v>
      </c>
      <c r="I197" s="135">
        <v>0</v>
      </c>
      <c r="J197" s="135">
        <v>0</v>
      </c>
      <c r="K197" s="132" t="s">
        <v>123</v>
      </c>
      <c r="L197" s="136"/>
      <c r="M197" s="132"/>
      <c r="N197" s="137" t="s">
        <v>42</v>
      </c>
      <c r="Q197" s="118">
        <v>0.006</v>
      </c>
      <c r="R197" s="118">
        <f>$Q$197*$H$197</f>
        <v>0.078</v>
      </c>
      <c r="S197" s="118">
        <v>0</v>
      </c>
      <c r="T197" s="119">
        <f>$S$197*$H$197</f>
        <v>0</v>
      </c>
      <c r="AR197" s="69" t="s">
        <v>158</v>
      </c>
      <c r="AT197" s="69" t="s">
        <v>215</v>
      </c>
      <c r="AU197" s="69" t="s">
        <v>79</v>
      </c>
      <c r="AY197" s="6" t="s">
        <v>117</v>
      </c>
      <c r="BE197" s="120">
        <f>IF($N$197="základní",$J$197,0)</f>
        <v>0</v>
      </c>
      <c r="BF197" s="120">
        <f>IF($N$197="snížená",$J$197,0)</f>
        <v>0</v>
      </c>
      <c r="BG197" s="120">
        <f>IF($N$197="zákl. přenesená",$J$197,0)</f>
        <v>0</v>
      </c>
      <c r="BH197" s="120">
        <f>IF($N$197="sníž. přenesená",$J$197,0)</f>
        <v>0</v>
      </c>
      <c r="BI197" s="120">
        <f>IF($N$197="nulová",$J$197,0)</f>
        <v>0</v>
      </c>
      <c r="BJ197" s="69" t="s">
        <v>20</v>
      </c>
      <c r="BK197" s="120">
        <f>ROUND($I$197*$H$197,2)</f>
        <v>0</v>
      </c>
      <c r="BL197" s="69" t="s">
        <v>124</v>
      </c>
      <c r="BM197" s="69" t="s">
        <v>366</v>
      </c>
    </row>
    <row r="198" spans="2:47" s="6" customFormat="1" ht="16.5" customHeight="1">
      <c r="B198" s="19"/>
      <c r="D198" s="122" t="s">
        <v>132</v>
      </c>
      <c r="F198" s="128" t="s">
        <v>365</v>
      </c>
      <c r="L198" s="19"/>
      <c r="M198" s="45"/>
      <c r="T198" s="46"/>
      <c r="AT198" s="6" t="s">
        <v>132</v>
      </c>
      <c r="AU198" s="6" t="s">
        <v>79</v>
      </c>
    </row>
    <row r="199" spans="2:65" s="6" customFormat="1" ht="15.75" customHeight="1">
      <c r="B199" s="19"/>
      <c r="C199" s="130" t="s">
        <v>367</v>
      </c>
      <c r="D199" s="130" t="s">
        <v>215</v>
      </c>
      <c r="E199" s="131" t="s">
        <v>368</v>
      </c>
      <c r="F199" s="132" t="s">
        <v>369</v>
      </c>
      <c r="G199" s="133" t="s">
        <v>273</v>
      </c>
      <c r="H199" s="134">
        <v>13</v>
      </c>
      <c r="I199" s="135">
        <v>0</v>
      </c>
      <c r="J199" s="135">
        <v>0</v>
      </c>
      <c r="K199" s="132" t="s">
        <v>123</v>
      </c>
      <c r="L199" s="136"/>
      <c r="M199" s="132"/>
      <c r="N199" s="137" t="s">
        <v>42</v>
      </c>
      <c r="Q199" s="118">
        <v>0.058</v>
      </c>
      <c r="R199" s="118">
        <f>$Q$199*$H$199</f>
        <v>0.754</v>
      </c>
      <c r="S199" s="118">
        <v>0</v>
      </c>
      <c r="T199" s="119">
        <f>$S$199*$H$199</f>
        <v>0</v>
      </c>
      <c r="AR199" s="69" t="s">
        <v>158</v>
      </c>
      <c r="AT199" s="69" t="s">
        <v>215</v>
      </c>
      <c r="AU199" s="69" t="s">
        <v>79</v>
      </c>
      <c r="AY199" s="6" t="s">
        <v>117</v>
      </c>
      <c r="BE199" s="120">
        <f>IF($N$199="základní",$J$199,0)</f>
        <v>0</v>
      </c>
      <c r="BF199" s="120">
        <f>IF($N$199="snížená",$J$199,0)</f>
        <v>0</v>
      </c>
      <c r="BG199" s="120">
        <f>IF($N$199="zákl. přenesená",$J$199,0)</f>
        <v>0</v>
      </c>
      <c r="BH199" s="120">
        <f>IF($N$199="sníž. přenesená",$J$199,0)</f>
        <v>0</v>
      </c>
      <c r="BI199" s="120">
        <f>IF($N$199="nulová",$J$199,0)</f>
        <v>0</v>
      </c>
      <c r="BJ199" s="69" t="s">
        <v>20</v>
      </c>
      <c r="BK199" s="120">
        <f>ROUND($I$199*$H$199,2)</f>
        <v>0</v>
      </c>
      <c r="BL199" s="69" t="s">
        <v>124</v>
      </c>
      <c r="BM199" s="69" t="s">
        <v>370</v>
      </c>
    </row>
    <row r="200" spans="2:47" s="6" customFormat="1" ht="16.5" customHeight="1">
      <c r="B200" s="19"/>
      <c r="D200" s="122" t="s">
        <v>132</v>
      </c>
      <c r="F200" s="128" t="s">
        <v>369</v>
      </c>
      <c r="L200" s="19"/>
      <c r="M200" s="45"/>
      <c r="T200" s="46"/>
      <c r="AT200" s="6" t="s">
        <v>132</v>
      </c>
      <c r="AU200" s="6" t="s">
        <v>79</v>
      </c>
    </row>
    <row r="201" spans="2:65" s="6" customFormat="1" ht="15.75" customHeight="1">
      <c r="B201" s="19"/>
      <c r="C201" s="130" t="s">
        <v>371</v>
      </c>
      <c r="D201" s="130" t="s">
        <v>215</v>
      </c>
      <c r="E201" s="131" t="s">
        <v>372</v>
      </c>
      <c r="F201" s="132" t="s">
        <v>373</v>
      </c>
      <c r="G201" s="133" t="s">
        <v>273</v>
      </c>
      <c r="H201" s="134">
        <v>13</v>
      </c>
      <c r="I201" s="135">
        <v>0</v>
      </c>
      <c r="J201" s="135">
        <v>0</v>
      </c>
      <c r="K201" s="132" t="s">
        <v>123</v>
      </c>
      <c r="L201" s="136"/>
      <c r="M201" s="132"/>
      <c r="N201" s="137" t="s">
        <v>42</v>
      </c>
      <c r="Q201" s="118">
        <v>0.06</v>
      </c>
      <c r="R201" s="118">
        <f>$Q$201*$H$201</f>
        <v>0.78</v>
      </c>
      <c r="S201" s="118">
        <v>0</v>
      </c>
      <c r="T201" s="119">
        <f>$S$201*$H$201</f>
        <v>0</v>
      </c>
      <c r="AR201" s="69" t="s">
        <v>158</v>
      </c>
      <c r="AT201" s="69" t="s">
        <v>215</v>
      </c>
      <c r="AU201" s="69" t="s">
        <v>79</v>
      </c>
      <c r="AY201" s="6" t="s">
        <v>117</v>
      </c>
      <c r="BE201" s="120">
        <f>IF($N$201="základní",$J$201,0)</f>
        <v>0</v>
      </c>
      <c r="BF201" s="120">
        <f>IF($N$201="snížená",$J$201,0)</f>
        <v>0</v>
      </c>
      <c r="BG201" s="120">
        <f>IF($N$201="zákl. přenesená",$J$201,0)</f>
        <v>0</v>
      </c>
      <c r="BH201" s="120">
        <f>IF($N$201="sníž. přenesená",$J$201,0)</f>
        <v>0</v>
      </c>
      <c r="BI201" s="120">
        <f>IF($N$201="nulová",$J$201,0)</f>
        <v>0</v>
      </c>
      <c r="BJ201" s="69" t="s">
        <v>20</v>
      </c>
      <c r="BK201" s="120">
        <f>ROUND($I$201*$H$201,2)</f>
        <v>0</v>
      </c>
      <c r="BL201" s="69" t="s">
        <v>124</v>
      </c>
      <c r="BM201" s="69" t="s">
        <v>374</v>
      </c>
    </row>
    <row r="202" spans="2:47" s="6" customFormat="1" ht="16.5" customHeight="1">
      <c r="B202" s="19"/>
      <c r="D202" s="122" t="s">
        <v>132</v>
      </c>
      <c r="F202" s="128" t="s">
        <v>373</v>
      </c>
      <c r="L202" s="19"/>
      <c r="M202" s="45"/>
      <c r="T202" s="46"/>
      <c r="AT202" s="6" t="s">
        <v>132</v>
      </c>
      <c r="AU202" s="6" t="s">
        <v>79</v>
      </c>
    </row>
    <row r="203" spans="2:63" s="99" customFormat="1" ht="30.75" customHeight="1">
      <c r="B203" s="100"/>
      <c r="D203" s="101" t="s">
        <v>70</v>
      </c>
      <c r="E203" s="108" t="s">
        <v>162</v>
      </c>
      <c r="F203" s="108" t="s">
        <v>375</v>
      </c>
      <c r="J203" s="109">
        <v>0</v>
      </c>
      <c r="L203" s="100"/>
      <c r="M203" s="104"/>
      <c r="P203" s="105">
        <f>SUM($P$204:$P$220)</f>
        <v>0</v>
      </c>
      <c r="R203" s="105">
        <f>SUM($R$204:$R$220)</f>
        <v>36.23404</v>
      </c>
      <c r="T203" s="106">
        <f>SUM($T$204:$T$220)</f>
        <v>0</v>
      </c>
      <c r="AR203" s="101" t="s">
        <v>20</v>
      </c>
      <c r="AT203" s="101" t="s">
        <v>70</v>
      </c>
      <c r="AU203" s="101" t="s">
        <v>20</v>
      </c>
      <c r="AY203" s="101" t="s">
        <v>117</v>
      </c>
      <c r="BK203" s="107">
        <f>SUM($BK$204:$BK$220)</f>
        <v>0</v>
      </c>
    </row>
    <row r="204" spans="2:65" s="6" customFormat="1" ht="15.75" customHeight="1">
      <c r="B204" s="19"/>
      <c r="C204" s="110" t="s">
        <v>376</v>
      </c>
      <c r="D204" s="110" t="s">
        <v>119</v>
      </c>
      <c r="E204" s="111" t="s">
        <v>377</v>
      </c>
      <c r="F204" s="112" t="s">
        <v>378</v>
      </c>
      <c r="G204" s="113" t="s">
        <v>130</v>
      </c>
      <c r="H204" s="114">
        <v>70</v>
      </c>
      <c r="I204" s="115">
        <v>0</v>
      </c>
      <c r="J204" s="115">
        <v>0</v>
      </c>
      <c r="K204" s="112" t="s">
        <v>123</v>
      </c>
      <c r="L204" s="19"/>
      <c r="M204" s="116"/>
      <c r="N204" s="117" t="s">
        <v>42</v>
      </c>
      <c r="Q204" s="118">
        <v>0</v>
      </c>
      <c r="R204" s="118">
        <f>$Q$204*$H$204</f>
        <v>0</v>
      </c>
      <c r="S204" s="118">
        <v>0</v>
      </c>
      <c r="T204" s="119">
        <f>$S$204*$H$204</f>
        <v>0</v>
      </c>
      <c r="AR204" s="69" t="s">
        <v>124</v>
      </c>
      <c r="AT204" s="69" t="s">
        <v>119</v>
      </c>
      <c r="AU204" s="69" t="s">
        <v>79</v>
      </c>
      <c r="AY204" s="6" t="s">
        <v>117</v>
      </c>
      <c r="BE204" s="120">
        <f>IF($N$204="základní",$J$204,0)</f>
        <v>0</v>
      </c>
      <c r="BF204" s="120">
        <f>IF($N$204="snížená",$J$204,0)</f>
        <v>0</v>
      </c>
      <c r="BG204" s="120">
        <f>IF($N$204="zákl. přenesená",$J$204,0)</f>
        <v>0</v>
      </c>
      <c r="BH204" s="120">
        <f>IF($N$204="sníž. přenesená",$J$204,0)</f>
        <v>0</v>
      </c>
      <c r="BI204" s="120">
        <f>IF($N$204="nulová",$J$204,0)</f>
        <v>0</v>
      </c>
      <c r="BJ204" s="69" t="s">
        <v>20</v>
      </c>
      <c r="BK204" s="120">
        <f>ROUND($I$204*$H$204,2)</f>
        <v>0</v>
      </c>
      <c r="BL204" s="69" t="s">
        <v>124</v>
      </c>
      <c r="BM204" s="69" t="s">
        <v>379</v>
      </c>
    </row>
    <row r="205" spans="2:51" s="6" customFormat="1" ht="15.75" customHeight="1">
      <c r="B205" s="121"/>
      <c r="D205" s="122" t="s">
        <v>126</v>
      </c>
      <c r="E205" s="123"/>
      <c r="F205" s="123" t="s">
        <v>380</v>
      </c>
      <c r="H205" s="124">
        <v>70</v>
      </c>
      <c r="L205" s="121"/>
      <c r="M205" s="125"/>
      <c r="T205" s="126"/>
      <c r="AT205" s="127" t="s">
        <v>126</v>
      </c>
      <c r="AU205" s="127" t="s">
        <v>79</v>
      </c>
      <c r="AV205" s="127" t="s">
        <v>79</v>
      </c>
      <c r="AW205" s="127" t="s">
        <v>88</v>
      </c>
      <c r="AX205" s="127" t="s">
        <v>20</v>
      </c>
      <c r="AY205" s="127" t="s">
        <v>117</v>
      </c>
    </row>
    <row r="206" spans="2:65" s="6" customFormat="1" ht="15.75" customHeight="1">
      <c r="B206" s="19"/>
      <c r="C206" s="110" t="s">
        <v>381</v>
      </c>
      <c r="D206" s="110" t="s">
        <v>119</v>
      </c>
      <c r="E206" s="111" t="s">
        <v>382</v>
      </c>
      <c r="F206" s="112" t="s">
        <v>383</v>
      </c>
      <c r="G206" s="113" t="s">
        <v>130</v>
      </c>
      <c r="H206" s="114">
        <v>124</v>
      </c>
      <c r="I206" s="115">
        <v>0</v>
      </c>
      <c r="J206" s="115">
        <v>0</v>
      </c>
      <c r="K206" s="112" t="s">
        <v>123</v>
      </c>
      <c r="L206" s="19"/>
      <c r="M206" s="116"/>
      <c r="N206" s="117" t="s">
        <v>42</v>
      </c>
      <c r="Q206" s="118">
        <v>0.29221</v>
      </c>
      <c r="R206" s="118">
        <f>$Q$206*$H$206</f>
        <v>36.23404</v>
      </c>
      <c r="S206" s="118">
        <v>0</v>
      </c>
      <c r="T206" s="119">
        <f>$S$206*$H$206</f>
        <v>0</v>
      </c>
      <c r="AR206" s="69" t="s">
        <v>124</v>
      </c>
      <c r="AT206" s="69" t="s">
        <v>119</v>
      </c>
      <c r="AU206" s="69" t="s">
        <v>79</v>
      </c>
      <c r="AY206" s="6" t="s">
        <v>117</v>
      </c>
      <c r="BE206" s="120">
        <f>IF($N$206="základní",$J$206,0)</f>
        <v>0</v>
      </c>
      <c r="BF206" s="120">
        <f>IF($N$206="snížená",$J$206,0)</f>
        <v>0</v>
      </c>
      <c r="BG206" s="120">
        <f>IF($N$206="zákl. přenesená",$J$206,0)</f>
        <v>0</v>
      </c>
      <c r="BH206" s="120">
        <f>IF($N$206="sníž. přenesená",$J$206,0)</f>
        <v>0</v>
      </c>
      <c r="BI206" s="120">
        <f>IF($N$206="nulová",$J$206,0)</f>
        <v>0</v>
      </c>
      <c r="BJ206" s="69" t="s">
        <v>20</v>
      </c>
      <c r="BK206" s="120">
        <f>ROUND($I$206*$H$206,2)</f>
        <v>0</v>
      </c>
      <c r="BL206" s="69" t="s">
        <v>124</v>
      </c>
      <c r="BM206" s="69" t="s">
        <v>384</v>
      </c>
    </row>
    <row r="207" spans="2:65" s="6" customFormat="1" ht="15.75" customHeight="1">
      <c r="B207" s="19"/>
      <c r="C207" s="133" t="s">
        <v>385</v>
      </c>
      <c r="D207" s="133" t="s">
        <v>215</v>
      </c>
      <c r="E207" s="131" t="s">
        <v>386</v>
      </c>
      <c r="F207" s="132" t="s">
        <v>387</v>
      </c>
      <c r="G207" s="133" t="s">
        <v>388</v>
      </c>
      <c r="H207" s="134">
        <v>107</v>
      </c>
      <c r="I207" s="135">
        <v>0</v>
      </c>
      <c r="J207" s="135">
        <v>0</v>
      </c>
      <c r="K207" s="132" t="s">
        <v>279</v>
      </c>
      <c r="L207" s="136"/>
      <c r="M207" s="132"/>
      <c r="N207" s="137" t="s">
        <v>42</v>
      </c>
      <c r="Q207" s="118">
        <v>0</v>
      </c>
      <c r="R207" s="118">
        <f>$Q$207*$H$207</f>
        <v>0</v>
      </c>
      <c r="S207" s="118">
        <v>0</v>
      </c>
      <c r="T207" s="119">
        <f>$S$207*$H$207</f>
        <v>0</v>
      </c>
      <c r="AR207" s="69" t="s">
        <v>158</v>
      </c>
      <c r="AT207" s="69" t="s">
        <v>215</v>
      </c>
      <c r="AU207" s="69" t="s">
        <v>79</v>
      </c>
      <c r="AY207" s="69" t="s">
        <v>117</v>
      </c>
      <c r="BE207" s="120">
        <f>IF($N$207="základní",$J$207,0)</f>
        <v>0</v>
      </c>
      <c r="BF207" s="120">
        <f>IF($N$207="snížená",$J$207,0)</f>
        <v>0</v>
      </c>
      <c r="BG207" s="120">
        <f>IF($N$207="zákl. přenesená",$J$207,0)</f>
        <v>0</v>
      </c>
      <c r="BH207" s="120">
        <f>IF($N$207="sníž. přenesená",$J$207,0)</f>
        <v>0</v>
      </c>
      <c r="BI207" s="120">
        <f>IF($N$207="nulová",$J$207,0)</f>
        <v>0</v>
      </c>
      <c r="BJ207" s="69" t="s">
        <v>20</v>
      </c>
      <c r="BK207" s="120">
        <f>ROUND($I$207*$H$207,2)</f>
        <v>0</v>
      </c>
      <c r="BL207" s="69" t="s">
        <v>124</v>
      </c>
      <c r="BM207" s="69" t="s">
        <v>389</v>
      </c>
    </row>
    <row r="208" spans="2:47" s="6" customFormat="1" ht="16.5" customHeight="1">
      <c r="B208" s="19"/>
      <c r="D208" s="122" t="s">
        <v>132</v>
      </c>
      <c r="F208" s="128" t="s">
        <v>387</v>
      </c>
      <c r="L208" s="19"/>
      <c r="M208" s="45"/>
      <c r="T208" s="46"/>
      <c r="AT208" s="6" t="s">
        <v>132</v>
      </c>
      <c r="AU208" s="6" t="s">
        <v>79</v>
      </c>
    </row>
    <row r="209" spans="2:65" s="6" customFormat="1" ht="15.75" customHeight="1">
      <c r="B209" s="19"/>
      <c r="C209" s="130" t="s">
        <v>390</v>
      </c>
      <c r="D209" s="130" t="s">
        <v>215</v>
      </c>
      <c r="E209" s="131" t="s">
        <v>391</v>
      </c>
      <c r="F209" s="132" t="s">
        <v>392</v>
      </c>
      <c r="G209" s="133" t="s">
        <v>388</v>
      </c>
      <c r="H209" s="134">
        <v>10</v>
      </c>
      <c r="I209" s="135">
        <v>0</v>
      </c>
      <c r="J209" s="135">
        <v>0</v>
      </c>
      <c r="K209" s="132" t="s">
        <v>279</v>
      </c>
      <c r="L209" s="136"/>
      <c r="M209" s="132"/>
      <c r="N209" s="137" t="s">
        <v>42</v>
      </c>
      <c r="Q209" s="118">
        <v>0</v>
      </c>
      <c r="R209" s="118">
        <f>$Q$209*$H$209</f>
        <v>0</v>
      </c>
      <c r="S209" s="118">
        <v>0</v>
      </c>
      <c r="T209" s="119">
        <f>$S$209*$H$209</f>
        <v>0</v>
      </c>
      <c r="AR209" s="69" t="s">
        <v>158</v>
      </c>
      <c r="AT209" s="69" t="s">
        <v>215</v>
      </c>
      <c r="AU209" s="69" t="s">
        <v>79</v>
      </c>
      <c r="AY209" s="6" t="s">
        <v>117</v>
      </c>
      <c r="BE209" s="120">
        <f>IF($N$209="základní",$J$209,0)</f>
        <v>0</v>
      </c>
      <c r="BF209" s="120">
        <f>IF($N$209="snížená",$J$209,0)</f>
        <v>0</v>
      </c>
      <c r="BG209" s="120">
        <f>IF($N$209="zákl. přenesená",$J$209,0)</f>
        <v>0</v>
      </c>
      <c r="BH209" s="120">
        <f>IF($N$209="sníž. přenesená",$J$209,0)</f>
        <v>0</v>
      </c>
      <c r="BI209" s="120">
        <f>IF($N$209="nulová",$J$209,0)</f>
        <v>0</v>
      </c>
      <c r="BJ209" s="69" t="s">
        <v>20</v>
      </c>
      <c r="BK209" s="120">
        <f>ROUND($I$209*$H$209,2)</f>
        <v>0</v>
      </c>
      <c r="BL209" s="69" t="s">
        <v>124</v>
      </c>
      <c r="BM209" s="69" t="s">
        <v>393</v>
      </c>
    </row>
    <row r="210" spans="2:47" s="6" customFormat="1" ht="16.5" customHeight="1">
      <c r="B210" s="19"/>
      <c r="D210" s="122" t="s">
        <v>132</v>
      </c>
      <c r="F210" s="128" t="s">
        <v>392</v>
      </c>
      <c r="L210" s="19"/>
      <c r="M210" s="45"/>
      <c r="T210" s="46"/>
      <c r="AT210" s="6" t="s">
        <v>132</v>
      </c>
      <c r="AU210" s="6" t="s">
        <v>79</v>
      </c>
    </row>
    <row r="211" spans="2:65" s="6" customFormat="1" ht="15.75" customHeight="1">
      <c r="B211" s="19"/>
      <c r="C211" s="130" t="s">
        <v>394</v>
      </c>
      <c r="D211" s="130" t="s">
        <v>215</v>
      </c>
      <c r="E211" s="131" t="s">
        <v>395</v>
      </c>
      <c r="F211" s="132" t="s">
        <v>396</v>
      </c>
      <c r="G211" s="133" t="s">
        <v>388</v>
      </c>
      <c r="H211" s="134">
        <v>15</v>
      </c>
      <c r="I211" s="135">
        <v>0</v>
      </c>
      <c r="J211" s="135">
        <v>0</v>
      </c>
      <c r="K211" s="132" t="s">
        <v>279</v>
      </c>
      <c r="L211" s="136"/>
      <c r="M211" s="132"/>
      <c r="N211" s="137" t="s">
        <v>42</v>
      </c>
      <c r="Q211" s="118">
        <v>0</v>
      </c>
      <c r="R211" s="118">
        <f>$Q$211*$H$211</f>
        <v>0</v>
      </c>
      <c r="S211" s="118">
        <v>0</v>
      </c>
      <c r="T211" s="119">
        <f>$S$211*$H$211</f>
        <v>0</v>
      </c>
      <c r="AR211" s="69" t="s">
        <v>158</v>
      </c>
      <c r="AT211" s="69" t="s">
        <v>215</v>
      </c>
      <c r="AU211" s="69" t="s">
        <v>79</v>
      </c>
      <c r="AY211" s="6" t="s">
        <v>117</v>
      </c>
      <c r="BE211" s="120">
        <f>IF($N$211="základní",$J$211,0)</f>
        <v>0</v>
      </c>
      <c r="BF211" s="120">
        <f>IF($N$211="snížená",$J$211,0)</f>
        <v>0</v>
      </c>
      <c r="BG211" s="120">
        <f>IF($N$211="zákl. přenesená",$J$211,0)</f>
        <v>0</v>
      </c>
      <c r="BH211" s="120">
        <f>IF($N$211="sníž. přenesená",$J$211,0)</f>
        <v>0</v>
      </c>
      <c r="BI211" s="120">
        <f>IF($N$211="nulová",$J$211,0)</f>
        <v>0</v>
      </c>
      <c r="BJ211" s="69" t="s">
        <v>20</v>
      </c>
      <c r="BK211" s="120">
        <f>ROUND($I$211*$H$211,2)</f>
        <v>0</v>
      </c>
      <c r="BL211" s="69" t="s">
        <v>124</v>
      </c>
      <c r="BM211" s="69" t="s">
        <v>397</v>
      </c>
    </row>
    <row r="212" spans="2:47" s="6" customFormat="1" ht="16.5" customHeight="1">
      <c r="B212" s="19"/>
      <c r="D212" s="122" t="s">
        <v>132</v>
      </c>
      <c r="F212" s="128" t="s">
        <v>396</v>
      </c>
      <c r="L212" s="19"/>
      <c r="M212" s="45"/>
      <c r="T212" s="46"/>
      <c r="AT212" s="6" t="s">
        <v>132</v>
      </c>
      <c r="AU212" s="6" t="s">
        <v>79</v>
      </c>
    </row>
    <row r="213" spans="2:65" s="6" customFormat="1" ht="15.75" customHeight="1">
      <c r="B213" s="19"/>
      <c r="C213" s="130" t="s">
        <v>398</v>
      </c>
      <c r="D213" s="130" t="s">
        <v>215</v>
      </c>
      <c r="E213" s="131" t="s">
        <v>399</v>
      </c>
      <c r="F213" s="132" t="s">
        <v>400</v>
      </c>
      <c r="G213" s="133" t="s">
        <v>388</v>
      </c>
      <c r="H213" s="134">
        <v>50</v>
      </c>
      <c r="I213" s="135">
        <v>0</v>
      </c>
      <c r="J213" s="135">
        <v>0</v>
      </c>
      <c r="K213" s="132" t="s">
        <v>279</v>
      </c>
      <c r="L213" s="136"/>
      <c r="M213" s="132"/>
      <c r="N213" s="137" t="s">
        <v>42</v>
      </c>
      <c r="Q213" s="118">
        <v>0</v>
      </c>
      <c r="R213" s="118">
        <f>$Q$213*$H$213</f>
        <v>0</v>
      </c>
      <c r="S213" s="118">
        <v>0</v>
      </c>
      <c r="T213" s="119">
        <f>$S$213*$H$213</f>
        <v>0</v>
      </c>
      <c r="AR213" s="69" t="s">
        <v>158</v>
      </c>
      <c r="AT213" s="69" t="s">
        <v>215</v>
      </c>
      <c r="AU213" s="69" t="s">
        <v>79</v>
      </c>
      <c r="AY213" s="6" t="s">
        <v>117</v>
      </c>
      <c r="BE213" s="120">
        <f>IF($N$213="základní",$J$213,0)</f>
        <v>0</v>
      </c>
      <c r="BF213" s="120">
        <f>IF($N$213="snížená",$J$213,0)</f>
        <v>0</v>
      </c>
      <c r="BG213" s="120">
        <f>IF($N$213="zákl. přenesená",$J$213,0)</f>
        <v>0</v>
      </c>
      <c r="BH213" s="120">
        <f>IF($N$213="sníž. přenesená",$J$213,0)</f>
        <v>0</v>
      </c>
      <c r="BI213" s="120">
        <f>IF($N$213="nulová",$J$213,0)</f>
        <v>0</v>
      </c>
      <c r="BJ213" s="69" t="s">
        <v>20</v>
      </c>
      <c r="BK213" s="120">
        <f>ROUND($I$213*$H$213,2)</f>
        <v>0</v>
      </c>
      <c r="BL213" s="69" t="s">
        <v>124</v>
      </c>
      <c r="BM213" s="69" t="s">
        <v>401</v>
      </c>
    </row>
    <row r="214" spans="2:47" s="6" customFormat="1" ht="16.5" customHeight="1">
      <c r="B214" s="19"/>
      <c r="D214" s="122" t="s">
        <v>132</v>
      </c>
      <c r="F214" s="128" t="s">
        <v>400</v>
      </c>
      <c r="L214" s="19"/>
      <c r="M214" s="45"/>
      <c r="T214" s="46"/>
      <c r="AT214" s="6" t="s">
        <v>132</v>
      </c>
      <c r="AU214" s="6" t="s">
        <v>79</v>
      </c>
    </row>
    <row r="215" spans="2:65" s="6" customFormat="1" ht="15.75" customHeight="1">
      <c r="B215" s="19"/>
      <c r="C215" s="130" t="s">
        <v>402</v>
      </c>
      <c r="D215" s="130" t="s">
        <v>215</v>
      </c>
      <c r="E215" s="131" t="s">
        <v>403</v>
      </c>
      <c r="F215" s="132" t="s">
        <v>404</v>
      </c>
      <c r="G215" s="133" t="s">
        <v>388</v>
      </c>
      <c r="H215" s="134">
        <v>210</v>
      </c>
      <c r="I215" s="135">
        <v>0</v>
      </c>
      <c r="J215" s="135">
        <v>0</v>
      </c>
      <c r="K215" s="132" t="s">
        <v>279</v>
      </c>
      <c r="L215" s="136"/>
      <c r="M215" s="132"/>
      <c r="N215" s="137" t="s">
        <v>42</v>
      </c>
      <c r="Q215" s="118">
        <v>0</v>
      </c>
      <c r="R215" s="118">
        <f>$Q$215*$H$215</f>
        <v>0</v>
      </c>
      <c r="S215" s="118">
        <v>0</v>
      </c>
      <c r="T215" s="119">
        <f>$S$215*$H$215</f>
        <v>0</v>
      </c>
      <c r="AR215" s="69" t="s">
        <v>158</v>
      </c>
      <c r="AT215" s="69" t="s">
        <v>215</v>
      </c>
      <c r="AU215" s="69" t="s">
        <v>79</v>
      </c>
      <c r="AY215" s="6" t="s">
        <v>117</v>
      </c>
      <c r="BE215" s="120">
        <f>IF($N$215="základní",$J$215,0)</f>
        <v>0</v>
      </c>
      <c r="BF215" s="120">
        <f>IF($N$215="snížená",$J$215,0)</f>
        <v>0</v>
      </c>
      <c r="BG215" s="120">
        <f>IF($N$215="zákl. přenesená",$J$215,0)</f>
        <v>0</v>
      </c>
      <c r="BH215" s="120">
        <f>IF($N$215="sníž. přenesená",$J$215,0)</f>
        <v>0</v>
      </c>
      <c r="BI215" s="120">
        <f>IF($N$215="nulová",$J$215,0)</f>
        <v>0</v>
      </c>
      <c r="BJ215" s="69" t="s">
        <v>20</v>
      </c>
      <c r="BK215" s="120">
        <f>ROUND($I$215*$H$215,2)</f>
        <v>0</v>
      </c>
      <c r="BL215" s="69" t="s">
        <v>124</v>
      </c>
      <c r="BM215" s="69" t="s">
        <v>405</v>
      </c>
    </row>
    <row r="216" spans="2:47" s="6" customFormat="1" ht="16.5" customHeight="1">
      <c r="B216" s="19"/>
      <c r="D216" s="122" t="s">
        <v>132</v>
      </c>
      <c r="F216" s="128" t="s">
        <v>404</v>
      </c>
      <c r="L216" s="19"/>
      <c r="M216" s="45"/>
      <c r="T216" s="46"/>
      <c r="AT216" s="6" t="s">
        <v>132</v>
      </c>
      <c r="AU216" s="6" t="s">
        <v>79</v>
      </c>
    </row>
    <row r="217" spans="2:65" s="6" customFormat="1" ht="15.75" customHeight="1">
      <c r="B217" s="19"/>
      <c r="C217" s="130" t="s">
        <v>406</v>
      </c>
      <c r="D217" s="130" t="s">
        <v>215</v>
      </c>
      <c r="E217" s="131" t="s">
        <v>407</v>
      </c>
      <c r="F217" s="132" t="s">
        <v>408</v>
      </c>
      <c r="G217" s="133" t="s">
        <v>388</v>
      </c>
      <c r="H217" s="134">
        <v>10</v>
      </c>
      <c r="I217" s="135">
        <v>0</v>
      </c>
      <c r="J217" s="135">
        <v>0</v>
      </c>
      <c r="K217" s="132" t="s">
        <v>279</v>
      </c>
      <c r="L217" s="136"/>
      <c r="M217" s="132"/>
      <c r="N217" s="137" t="s">
        <v>42</v>
      </c>
      <c r="Q217" s="118">
        <v>0</v>
      </c>
      <c r="R217" s="118">
        <f>$Q$217*$H$217</f>
        <v>0</v>
      </c>
      <c r="S217" s="118">
        <v>0</v>
      </c>
      <c r="T217" s="119">
        <f>$S$217*$H$217</f>
        <v>0</v>
      </c>
      <c r="AR217" s="69" t="s">
        <v>158</v>
      </c>
      <c r="AT217" s="69" t="s">
        <v>215</v>
      </c>
      <c r="AU217" s="69" t="s">
        <v>79</v>
      </c>
      <c r="AY217" s="6" t="s">
        <v>117</v>
      </c>
      <c r="BE217" s="120">
        <f>IF($N$217="základní",$J$217,0)</f>
        <v>0</v>
      </c>
      <c r="BF217" s="120">
        <f>IF($N$217="snížená",$J$217,0)</f>
        <v>0</v>
      </c>
      <c r="BG217" s="120">
        <f>IF($N$217="zákl. přenesená",$J$217,0)</f>
        <v>0</v>
      </c>
      <c r="BH217" s="120">
        <f>IF($N$217="sníž. přenesená",$J$217,0)</f>
        <v>0</v>
      </c>
      <c r="BI217" s="120">
        <f>IF($N$217="nulová",$J$217,0)</f>
        <v>0</v>
      </c>
      <c r="BJ217" s="69" t="s">
        <v>20</v>
      </c>
      <c r="BK217" s="120">
        <f>ROUND($I$217*$H$217,2)</f>
        <v>0</v>
      </c>
      <c r="BL217" s="69" t="s">
        <v>124</v>
      </c>
      <c r="BM217" s="69" t="s">
        <v>409</v>
      </c>
    </row>
    <row r="218" spans="2:47" s="6" customFormat="1" ht="16.5" customHeight="1">
      <c r="B218" s="19"/>
      <c r="D218" s="122" t="s">
        <v>132</v>
      </c>
      <c r="F218" s="128" t="s">
        <v>408</v>
      </c>
      <c r="L218" s="19"/>
      <c r="M218" s="45"/>
      <c r="T218" s="46"/>
      <c r="AT218" s="6" t="s">
        <v>132</v>
      </c>
      <c r="AU218" s="6" t="s">
        <v>79</v>
      </c>
    </row>
    <row r="219" spans="2:65" s="6" customFormat="1" ht="15.75" customHeight="1">
      <c r="B219" s="19"/>
      <c r="C219" s="130" t="s">
        <v>410</v>
      </c>
      <c r="D219" s="130" t="s">
        <v>215</v>
      </c>
      <c r="E219" s="131" t="s">
        <v>411</v>
      </c>
      <c r="F219" s="132" t="s">
        <v>412</v>
      </c>
      <c r="G219" s="133" t="s">
        <v>388</v>
      </c>
      <c r="H219" s="134">
        <v>50</v>
      </c>
      <c r="I219" s="135">
        <v>0</v>
      </c>
      <c r="J219" s="135">
        <v>0</v>
      </c>
      <c r="K219" s="132" t="s">
        <v>279</v>
      </c>
      <c r="L219" s="136"/>
      <c r="M219" s="132"/>
      <c r="N219" s="137" t="s">
        <v>42</v>
      </c>
      <c r="Q219" s="118">
        <v>0</v>
      </c>
      <c r="R219" s="118">
        <f>$Q$219*$H$219</f>
        <v>0</v>
      </c>
      <c r="S219" s="118">
        <v>0</v>
      </c>
      <c r="T219" s="119">
        <f>$S$219*$H$219</f>
        <v>0</v>
      </c>
      <c r="AR219" s="69" t="s">
        <v>158</v>
      </c>
      <c r="AT219" s="69" t="s">
        <v>215</v>
      </c>
      <c r="AU219" s="69" t="s">
        <v>79</v>
      </c>
      <c r="AY219" s="6" t="s">
        <v>117</v>
      </c>
      <c r="BE219" s="120">
        <f>IF($N$219="základní",$J$219,0)</f>
        <v>0</v>
      </c>
      <c r="BF219" s="120">
        <f>IF($N$219="snížená",$J$219,0)</f>
        <v>0</v>
      </c>
      <c r="BG219" s="120">
        <f>IF($N$219="zákl. přenesená",$J$219,0)</f>
        <v>0</v>
      </c>
      <c r="BH219" s="120">
        <f>IF($N$219="sníž. přenesená",$J$219,0)</f>
        <v>0</v>
      </c>
      <c r="BI219" s="120">
        <f>IF($N$219="nulová",$J$219,0)</f>
        <v>0</v>
      </c>
      <c r="BJ219" s="69" t="s">
        <v>20</v>
      </c>
      <c r="BK219" s="120">
        <f>ROUND($I$219*$H$219,2)</f>
        <v>0</v>
      </c>
      <c r="BL219" s="69" t="s">
        <v>124</v>
      </c>
      <c r="BM219" s="69" t="s">
        <v>413</v>
      </c>
    </row>
    <row r="220" spans="2:47" s="6" customFormat="1" ht="16.5" customHeight="1">
      <c r="B220" s="19"/>
      <c r="D220" s="122" t="s">
        <v>132</v>
      </c>
      <c r="F220" s="128" t="s">
        <v>412</v>
      </c>
      <c r="L220" s="19"/>
      <c r="M220" s="45"/>
      <c r="T220" s="46"/>
      <c r="AT220" s="6" t="s">
        <v>132</v>
      </c>
      <c r="AU220" s="6" t="s">
        <v>79</v>
      </c>
    </row>
    <row r="221" spans="2:63" s="99" customFormat="1" ht="30.75" customHeight="1">
      <c r="B221" s="100"/>
      <c r="D221" s="101" t="s">
        <v>70</v>
      </c>
      <c r="E221" s="108" t="s">
        <v>414</v>
      </c>
      <c r="F221" s="108" t="s">
        <v>415</v>
      </c>
      <c r="J221" s="109">
        <v>0</v>
      </c>
      <c r="L221" s="100"/>
      <c r="M221" s="104"/>
      <c r="P221" s="105">
        <f>SUM($P$222:$P$225)</f>
        <v>0</v>
      </c>
      <c r="R221" s="105">
        <f>SUM($R$222:$R$225)</f>
        <v>0</v>
      </c>
      <c r="T221" s="106">
        <f>SUM($T$222:$T$225)</f>
        <v>0</v>
      </c>
      <c r="AR221" s="101" t="s">
        <v>20</v>
      </c>
      <c r="AT221" s="101" t="s">
        <v>70</v>
      </c>
      <c r="AU221" s="101" t="s">
        <v>20</v>
      </c>
      <c r="AY221" s="101" t="s">
        <v>117</v>
      </c>
      <c r="BK221" s="107">
        <f>SUM($BK$222:$BK$225)</f>
        <v>0</v>
      </c>
    </row>
    <row r="222" spans="2:65" s="6" customFormat="1" ht="15.75" customHeight="1">
      <c r="B222" s="19"/>
      <c r="C222" s="110" t="s">
        <v>416</v>
      </c>
      <c r="D222" s="110" t="s">
        <v>119</v>
      </c>
      <c r="E222" s="111" t="s">
        <v>417</v>
      </c>
      <c r="F222" s="112" t="s">
        <v>418</v>
      </c>
      <c r="G222" s="113" t="s">
        <v>194</v>
      </c>
      <c r="H222" s="114">
        <v>5.068</v>
      </c>
      <c r="I222" s="115">
        <v>0</v>
      </c>
      <c r="J222" s="115">
        <v>0</v>
      </c>
      <c r="K222" s="112" t="s">
        <v>123</v>
      </c>
      <c r="L222" s="19"/>
      <c r="M222" s="116"/>
      <c r="N222" s="117" t="s">
        <v>42</v>
      </c>
      <c r="Q222" s="118">
        <v>0</v>
      </c>
      <c r="R222" s="118">
        <f>$Q$222*$H$222</f>
        <v>0</v>
      </c>
      <c r="S222" s="118">
        <v>0</v>
      </c>
      <c r="T222" s="119">
        <f>$S$222*$H$222</f>
        <v>0</v>
      </c>
      <c r="AR222" s="69" t="s">
        <v>124</v>
      </c>
      <c r="AT222" s="69" t="s">
        <v>119</v>
      </c>
      <c r="AU222" s="69" t="s">
        <v>79</v>
      </c>
      <c r="AY222" s="6" t="s">
        <v>117</v>
      </c>
      <c r="BE222" s="120">
        <f>IF($N$222="základní",$J$222,0)</f>
        <v>0</v>
      </c>
      <c r="BF222" s="120">
        <f>IF($N$222="snížená",$J$222,0)</f>
        <v>0</v>
      </c>
      <c r="BG222" s="120">
        <f>IF($N$222="zákl. přenesená",$J$222,0)</f>
        <v>0</v>
      </c>
      <c r="BH222" s="120">
        <f>IF($N$222="sníž. přenesená",$J$222,0)</f>
        <v>0</v>
      </c>
      <c r="BI222" s="120">
        <f>IF($N$222="nulová",$J$222,0)</f>
        <v>0</v>
      </c>
      <c r="BJ222" s="69" t="s">
        <v>20</v>
      </c>
      <c r="BK222" s="120">
        <f>ROUND($I$222*$H$222,2)</f>
        <v>0</v>
      </c>
      <c r="BL222" s="69" t="s">
        <v>124</v>
      </c>
      <c r="BM222" s="69" t="s">
        <v>419</v>
      </c>
    </row>
    <row r="223" spans="2:65" s="6" customFormat="1" ht="15.75" customHeight="1">
      <c r="B223" s="19"/>
      <c r="C223" s="113" t="s">
        <v>420</v>
      </c>
      <c r="D223" s="113" t="s">
        <v>119</v>
      </c>
      <c r="E223" s="111" t="s">
        <v>421</v>
      </c>
      <c r="F223" s="112" t="s">
        <v>422</v>
      </c>
      <c r="G223" s="113" t="s">
        <v>194</v>
      </c>
      <c r="H223" s="114">
        <v>70.952</v>
      </c>
      <c r="I223" s="115">
        <v>0</v>
      </c>
      <c r="J223" s="115">
        <v>0</v>
      </c>
      <c r="K223" s="112" t="s">
        <v>123</v>
      </c>
      <c r="L223" s="19"/>
      <c r="M223" s="116"/>
      <c r="N223" s="117" t="s">
        <v>42</v>
      </c>
      <c r="Q223" s="118">
        <v>0</v>
      </c>
      <c r="R223" s="118">
        <f>$Q$223*$H$223</f>
        <v>0</v>
      </c>
      <c r="S223" s="118">
        <v>0</v>
      </c>
      <c r="T223" s="119">
        <f>$S$223*$H$223</f>
        <v>0</v>
      </c>
      <c r="AR223" s="69" t="s">
        <v>124</v>
      </c>
      <c r="AT223" s="69" t="s">
        <v>119</v>
      </c>
      <c r="AU223" s="69" t="s">
        <v>79</v>
      </c>
      <c r="AY223" s="69" t="s">
        <v>117</v>
      </c>
      <c r="BE223" s="120">
        <f>IF($N$223="základní",$J$223,0)</f>
        <v>0</v>
      </c>
      <c r="BF223" s="120">
        <f>IF($N$223="snížená",$J$223,0)</f>
        <v>0</v>
      </c>
      <c r="BG223" s="120">
        <f>IF($N$223="zákl. přenesená",$J$223,0)</f>
        <v>0</v>
      </c>
      <c r="BH223" s="120">
        <f>IF($N$223="sníž. přenesená",$J$223,0)</f>
        <v>0</v>
      </c>
      <c r="BI223" s="120">
        <f>IF($N$223="nulová",$J$223,0)</f>
        <v>0</v>
      </c>
      <c r="BJ223" s="69" t="s">
        <v>20</v>
      </c>
      <c r="BK223" s="120">
        <f>ROUND($I$223*$H$223,2)</f>
        <v>0</v>
      </c>
      <c r="BL223" s="69" t="s">
        <v>124</v>
      </c>
      <c r="BM223" s="69" t="s">
        <v>423</v>
      </c>
    </row>
    <row r="224" spans="2:51" s="6" customFormat="1" ht="15.75" customHeight="1">
      <c r="B224" s="121"/>
      <c r="D224" s="129" t="s">
        <v>126</v>
      </c>
      <c r="F224" s="123" t="s">
        <v>424</v>
      </c>
      <c r="H224" s="124">
        <v>70.952</v>
      </c>
      <c r="L224" s="121"/>
      <c r="M224" s="125"/>
      <c r="T224" s="126"/>
      <c r="AT224" s="127" t="s">
        <v>126</v>
      </c>
      <c r="AU224" s="127" t="s">
        <v>79</v>
      </c>
      <c r="AV224" s="127" t="s">
        <v>79</v>
      </c>
      <c r="AW224" s="127" t="s">
        <v>71</v>
      </c>
      <c r="AX224" s="127" t="s">
        <v>20</v>
      </c>
      <c r="AY224" s="127" t="s">
        <v>117</v>
      </c>
    </row>
    <row r="225" spans="2:65" s="6" customFormat="1" ht="15.75" customHeight="1">
      <c r="B225" s="19"/>
      <c r="C225" s="110" t="s">
        <v>425</v>
      </c>
      <c r="D225" s="110" t="s">
        <v>119</v>
      </c>
      <c r="E225" s="111" t="s">
        <v>426</v>
      </c>
      <c r="F225" s="112" t="s">
        <v>427</v>
      </c>
      <c r="G225" s="113" t="s">
        <v>194</v>
      </c>
      <c r="H225" s="114">
        <v>5.068</v>
      </c>
      <c r="I225" s="115">
        <v>0</v>
      </c>
      <c r="J225" s="115">
        <v>0</v>
      </c>
      <c r="K225" s="112" t="s">
        <v>279</v>
      </c>
      <c r="L225" s="19"/>
      <c r="M225" s="116"/>
      <c r="N225" s="117" t="s">
        <v>42</v>
      </c>
      <c r="Q225" s="118">
        <v>0</v>
      </c>
      <c r="R225" s="118">
        <f>$Q$225*$H$225</f>
        <v>0</v>
      </c>
      <c r="S225" s="118">
        <v>0</v>
      </c>
      <c r="T225" s="119">
        <f>$S$225*$H$225</f>
        <v>0</v>
      </c>
      <c r="AR225" s="69" t="s">
        <v>124</v>
      </c>
      <c r="AT225" s="69" t="s">
        <v>119</v>
      </c>
      <c r="AU225" s="69" t="s">
        <v>79</v>
      </c>
      <c r="AY225" s="6" t="s">
        <v>117</v>
      </c>
      <c r="BE225" s="120">
        <f>IF($N$225="základní",$J$225,0)</f>
        <v>0</v>
      </c>
      <c r="BF225" s="120">
        <f>IF($N$225="snížená",$J$225,0)</f>
        <v>0</v>
      </c>
      <c r="BG225" s="120">
        <f>IF($N$225="zákl. přenesená",$J$225,0)</f>
        <v>0</v>
      </c>
      <c r="BH225" s="120">
        <f>IF($N$225="sníž. přenesená",$J$225,0)</f>
        <v>0</v>
      </c>
      <c r="BI225" s="120">
        <f>IF($N$225="nulová",$J$225,0)</f>
        <v>0</v>
      </c>
      <c r="BJ225" s="69" t="s">
        <v>20</v>
      </c>
      <c r="BK225" s="120">
        <f>ROUND($I$225*$H$225,2)</f>
        <v>0</v>
      </c>
      <c r="BL225" s="69" t="s">
        <v>124</v>
      </c>
      <c r="BM225" s="69" t="s">
        <v>428</v>
      </c>
    </row>
    <row r="226" spans="2:63" s="99" customFormat="1" ht="30.75" customHeight="1">
      <c r="B226" s="100"/>
      <c r="D226" s="101" t="s">
        <v>70</v>
      </c>
      <c r="E226" s="108" t="s">
        <v>429</v>
      </c>
      <c r="F226" s="108" t="s">
        <v>430</v>
      </c>
      <c r="J226" s="109">
        <v>0</v>
      </c>
      <c r="L226" s="100"/>
      <c r="M226" s="104"/>
      <c r="P226" s="105">
        <f>SUM($P$227:$P$228)</f>
        <v>0</v>
      </c>
      <c r="R226" s="105">
        <f>SUM($R$227:$R$228)</f>
        <v>0</v>
      </c>
      <c r="T226" s="106">
        <f>SUM($T$227:$T$228)</f>
        <v>0</v>
      </c>
      <c r="AR226" s="101" t="s">
        <v>20</v>
      </c>
      <c r="AT226" s="101" t="s">
        <v>70</v>
      </c>
      <c r="AU226" s="101" t="s">
        <v>20</v>
      </c>
      <c r="AY226" s="101" t="s">
        <v>117</v>
      </c>
      <c r="BK226" s="107">
        <f>SUM($BK$227:$BK$228)</f>
        <v>0</v>
      </c>
    </row>
    <row r="227" spans="2:65" s="6" customFormat="1" ht="15.75" customHeight="1">
      <c r="B227" s="19"/>
      <c r="C227" s="113" t="s">
        <v>431</v>
      </c>
      <c r="D227" s="113" t="s">
        <v>119</v>
      </c>
      <c r="E227" s="111" t="s">
        <v>432</v>
      </c>
      <c r="F227" s="112" t="s">
        <v>433</v>
      </c>
      <c r="G227" s="113" t="s">
        <v>194</v>
      </c>
      <c r="H227" s="114">
        <v>113.222</v>
      </c>
      <c r="I227" s="115">
        <v>0</v>
      </c>
      <c r="J227" s="115">
        <v>0</v>
      </c>
      <c r="K227" s="112" t="s">
        <v>123</v>
      </c>
      <c r="L227" s="19"/>
      <c r="M227" s="116"/>
      <c r="N227" s="117" t="s">
        <v>42</v>
      </c>
      <c r="Q227" s="118">
        <v>0</v>
      </c>
      <c r="R227" s="118">
        <f>$Q$227*$H$227</f>
        <v>0</v>
      </c>
      <c r="S227" s="118">
        <v>0</v>
      </c>
      <c r="T227" s="119">
        <f>$S$227*$H$227</f>
        <v>0</v>
      </c>
      <c r="AR227" s="69" t="s">
        <v>124</v>
      </c>
      <c r="AT227" s="69" t="s">
        <v>119</v>
      </c>
      <c r="AU227" s="69" t="s">
        <v>79</v>
      </c>
      <c r="AY227" s="69" t="s">
        <v>117</v>
      </c>
      <c r="BE227" s="120">
        <f>IF($N$227="základní",$J$227,0)</f>
        <v>0</v>
      </c>
      <c r="BF227" s="120">
        <f>IF($N$227="snížená",$J$227,0)</f>
        <v>0</v>
      </c>
      <c r="BG227" s="120">
        <f>IF($N$227="zákl. přenesená",$J$227,0)</f>
        <v>0</v>
      </c>
      <c r="BH227" s="120">
        <f>IF($N$227="sníž. přenesená",$J$227,0)</f>
        <v>0</v>
      </c>
      <c r="BI227" s="120">
        <f>IF($N$227="nulová",$J$227,0)</f>
        <v>0</v>
      </c>
      <c r="BJ227" s="69" t="s">
        <v>20</v>
      </c>
      <c r="BK227" s="120">
        <f>ROUND($I$227*$H$227,2)</f>
        <v>0</v>
      </c>
      <c r="BL227" s="69" t="s">
        <v>124</v>
      </c>
      <c r="BM227" s="69" t="s">
        <v>434</v>
      </c>
    </row>
    <row r="228" spans="2:47" s="6" customFormat="1" ht="16.5" customHeight="1">
      <c r="B228" s="19"/>
      <c r="D228" s="122" t="s">
        <v>132</v>
      </c>
      <c r="F228" s="128" t="s">
        <v>433</v>
      </c>
      <c r="L228" s="19"/>
      <c r="M228" s="45"/>
      <c r="T228" s="46"/>
      <c r="AT228" s="6" t="s">
        <v>132</v>
      </c>
      <c r="AU228" s="6" t="s">
        <v>79</v>
      </c>
    </row>
    <row r="229" spans="2:63" s="99" customFormat="1" ht="37.5" customHeight="1">
      <c r="B229" s="100"/>
      <c r="D229" s="101" t="s">
        <v>70</v>
      </c>
      <c r="E229" s="102" t="s">
        <v>435</v>
      </c>
      <c r="F229" s="102" t="s">
        <v>436</v>
      </c>
      <c r="J229" s="103">
        <v>0</v>
      </c>
      <c r="L229" s="100"/>
      <c r="M229" s="104"/>
      <c r="P229" s="105">
        <f>$P$230</f>
        <v>0</v>
      </c>
      <c r="R229" s="105">
        <f>$R$230</f>
        <v>0.02145</v>
      </c>
      <c r="T229" s="106">
        <f>$T$230</f>
        <v>0</v>
      </c>
      <c r="AR229" s="101" t="s">
        <v>79</v>
      </c>
      <c r="AT229" s="101" t="s">
        <v>70</v>
      </c>
      <c r="AU229" s="101" t="s">
        <v>71</v>
      </c>
      <c r="AY229" s="101" t="s">
        <v>117</v>
      </c>
      <c r="BK229" s="107">
        <f>$BK$230</f>
        <v>0</v>
      </c>
    </row>
    <row r="230" spans="2:63" s="99" customFormat="1" ht="21" customHeight="1">
      <c r="B230" s="100"/>
      <c r="D230" s="101" t="s">
        <v>70</v>
      </c>
      <c r="E230" s="108" t="s">
        <v>437</v>
      </c>
      <c r="F230" s="108" t="s">
        <v>438</v>
      </c>
      <c r="J230" s="109">
        <v>0</v>
      </c>
      <c r="L230" s="100"/>
      <c r="M230" s="104"/>
      <c r="P230" s="105">
        <f>$P$231</f>
        <v>0</v>
      </c>
      <c r="R230" s="105">
        <f>$R$231</f>
        <v>0.02145</v>
      </c>
      <c r="T230" s="106">
        <f>$T$231</f>
        <v>0</v>
      </c>
      <c r="AR230" s="101" t="s">
        <v>79</v>
      </c>
      <c r="AT230" s="101" t="s">
        <v>70</v>
      </c>
      <c r="AU230" s="101" t="s">
        <v>20</v>
      </c>
      <c r="AY230" s="101" t="s">
        <v>117</v>
      </c>
      <c r="BK230" s="107">
        <f>$BK$231</f>
        <v>0</v>
      </c>
    </row>
    <row r="231" spans="2:65" s="6" customFormat="1" ht="15.75" customHeight="1">
      <c r="B231" s="19"/>
      <c r="C231" s="110" t="s">
        <v>439</v>
      </c>
      <c r="D231" s="110" t="s">
        <v>119</v>
      </c>
      <c r="E231" s="111" t="s">
        <v>440</v>
      </c>
      <c r="F231" s="112" t="s">
        <v>441</v>
      </c>
      <c r="G231" s="113" t="s">
        <v>273</v>
      </c>
      <c r="H231" s="114">
        <v>15</v>
      </c>
      <c r="I231" s="115">
        <v>0</v>
      </c>
      <c r="J231" s="115">
        <v>0</v>
      </c>
      <c r="K231" s="112" t="s">
        <v>123</v>
      </c>
      <c r="L231" s="19"/>
      <c r="M231" s="116"/>
      <c r="N231" s="138" t="s">
        <v>42</v>
      </c>
      <c r="O231" s="139"/>
      <c r="P231" s="139"/>
      <c r="Q231" s="140">
        <v>0.00143</v>
      </c>
      <c r="R231" s="140">
        <f>$Q$231*$H$231</f>
        <v>0.02145</v>
      </c>
      <c r="S231" s="140">
        <v>0</v>
      </c>
      <c r="T231" s="141">
        <f>$S$231*$H$231</f>
        <v>0</v>
      </c>
      <c r="AR231" s="69" t="s">
        <v>191</v>
      </c>
      <c r="AT231" s="69" t="s">
        <v>119</v>
      </c>
      <c r="AU231" s="69" t="s">
        <v>79</v>
      </c>
      <c r="AY231" s="6" t="s">
        <v>117</v>
      </c>
      <c r="BE231" s="120">
        <f>IF($N$231="základní",$J$231,0)</f>
        <v>0</v>
      </c>
      <c r="BF231" s="120">
        <f>IF($N$231="snížená",$J$231,0)</f>
        <v>0</v>
      </c>
      <c r="BG231" s="120">
        <f>IF($N$231="zákl. přenesená",$J$231,0)</f>
        <v>0</v>
      </c>
      <c r="BH231" s="120">
        <f>IF($N$231="sníž. přenesená",$J$231,0)</f>
        <v>0</v>
      </c>
      <c r="BI231" s="120">
        <f>IF($N$231="nulová",$J$231,0)</f>
        <v>0</v>
      </c>
      <c r="BJ231" s="69" t="s">
        <v>20</v>
      </c>
      <c r="BK231" s="120">
        <f>ROUND($I$231*$H$231,2)</f>
        <v>0</v>
      </c>
      <c r="BL231" s="69" t="s">
        <v>191</v>
      </c>
      <c r="BM231" s="69" t="s">
        <v>442</v>
      </c>
    </row>
    <row r="232" spans="2:12" s="6" customFormat="1" ht="7.5" customHeight="1"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19"/>
    </row>
    <row r="233" s="2" customFormat="1" ht="14.25" customHeight="1"/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3"/>
      <c r="C2" s="154"/>
      <c r="D2" s="154"/>
      <c r="E2" s="154"/>
      <c r="F2" s="154"/>
      <c r="G2" s="154"/>
      <c r="H2" s="154"/>
      <c r="I2" s="154"/>
      <c r="J2" s="154"/>
      <c r="K2" s="155"/>
    </row>
    <row r="3" spans="2:11" s="158" customFormat="1" ht="45" customHeight="1">
      <c r="B3" s="156"/>
      <c r="C3" s="234" t="s">
        <v>450</v>
      </c>
      <c r="D3" s="234"/>
      <c r="E3" s="234"/>
      <c r="F3" s="234"/>
      <c r="G3" s="234"/>
      <c r="H3" s="234"/>
      <c r="I3" s="234"/>
      <c r="J3" s="234"/>
      <c r="K3" s="157"/>
    </row>
    <row r="4" spans="2:11" ht="25.5" customHeight="1">
      <c r="B4" s="159"/>
      <c r="C4" s="236" t="s">
        <v>451</v>
      </c>
      <c r="D4" s="236"/>
      <c r="E4" s="236"/>
      <c r="F4" s="236"/>
      <c r="G4" s="236"/>
      <c r="H4" s="236"/>
      <c r="I4" s="236"/>
      <c r="J4" s="236"/>
      <c r="K4" s="160"/>
    </row>
    <row r="5" spans="2:11" ht="5.25" customHeight="1">
      <c r="B5" s="159"/>
      <c r="C5" s="161"/>
      <c r="D5" s="161"/>
      <c r="E5" s="161"/>
      <c r="F5" s="161"/>
      <c r="G5" s="161"/>
      <c r="H5" s="161"/>
      <c r="I5" s="161"/>
      <c r="J5" s="161"/>
      <c r="K5" s="160"/>
    </row>
    <row r="6" spans="2:11" ht="15" customHeight="1">
      <c r="B6" s="159"/>
      <c r="C6" s="232" t="s">
        <v>452</v>
      </c>
      <c r="D6" s="232"/>
      <c r="E6" s="232"/>
      <c r="F6" s="232"/>
      <c r="G6" s="232"/>
      <c r="H6" s="232"/>
      <c r="I6" s="232"/>
      <c r="J6" s="232"/>
      <c r="K6" s="160"/>
    </row>
    <row r="7" spans="2:11" ht="15" customHeight="1">
      <c r="B7" s="163"/>
      <c r="C7" s="232" t="s">
        <v>453</v>
      </c>
      <c r="D7" s="232"/>
      <c r="E7" s="232"/>
      <c r="F7" s="232"/>
      <c r="G7" s="232"/>
      <c r="H7" s="232"/>
      <c r="I7" s="232"/>
      <c r="J7" s="232"/>
      <c r="K7" s="160"/>
    </row>
    <row r="8" spans="2:11" ht="12.75" customHeight="1">
      <c r="B8" s="163"/>
      <c r="C8" s="144"/>
      <c r="D8" s="144"/>
      <c r="E8" s="144"/>
      <c r="F8" s="144"/>
      <c r="G8" s="144"/>
      <c r="H8" s="144"/>
      <c r="I8" s="144"/>
      <c r="J8" s="144"/>
      <c r="K8" s="160"/>
    </row>
    <row r="9" spans="2:11" ht="15" customHeight="1">
      <c r="B9" s="163"/>
      <c r="C9" s="232" t="s">
        <v>454</v>
      </c>
      <c r="D9" s="232"/>
      <c r="E9" s="232"/>
      <c r="F9" s="232"/>
      <c r="G9" s="232"/>
      <c r="H9" s="232"/>
      <c r="I9" s="232"/>
      <c r="J9" s="232"/>
      <c r="K9" s="160"/>
    </row>
    <row r="10" spans="2:11" ht="15" customHeight="1">
      <c r="B10" s="163"/>
      <c r="C10" s="144"/>
      <c r="D10" s="232" t="s">
        <v>455</v>
      </c>
      <c r="E10" s="232"/>
      <c r="F10" s="232"/>
      <c r="G10" s="232"/>
      <c r="H10" s="232"/>
      <c r="I10" s="232"/>
      <c r="J10" s="232"/>
      <c r="K10" s="160"/>
    </row>
    <row r="11" spans="2:11" ht="15" customHeight="1">
      <c r="B11" s="163"/>
      <c r="C11" s="164"/>
      <c r="D11" s="232" t="s">
        <v>456</v>
      </c>
      <c r="E11" s="232"/>
      <c r="F11" s="232"/>
      <c r="G11" s="232"/>
      <c r="H11" s="232"/>
      <c r="I11" s="232"/>
      <c r="J11" s="232"/>
      <c r="K11" s="160"/>
    </row>
    <row r="12" spans="2:11" ht="12.75" customHeight="1">
      <c r="B12" s="163"/>
      <c r="C12" s="164"/>
      <c r="D12" s="164"/>
      <c r="E12" s="164"/>
      <c r="F12" s="164"/>
      <c r="G12" s="164"/>
      <c r="H12" s="164"/>
      <c r="I12" s="164"/>
      <c r="J12" s="164"/>
      <c r="K12" s="160"/>
    </row>
    <row r="13" spans="2:11" ht="15" customHeight="1">
      <c r="B13" s="163"/>
      <c r="C13" s="164"/>
      <c r="D13" s="232" t="s">
        <v>457</v>
      </c>
      <c r="E13" s="232"/>
      <c r="F13" s="232"/>
      <c r="G13" s="232"/>
      <c r="H13" s="232"/>
      <c r="I13" s="232"/>
      <c r="J13" s="232"/>
      <c r="K13" s="160"/>
    </row>
    <row r="14" spans="2:11" ht="15" customHeight="1">
      <c r="B14" s="163"/>
      <c r="C14" s="164"/>
      <c r="D14" s="232" t="s">
        <v>458</v>
      </c>
      <c r="E14" s="232"/>
      <c r="F14" s="232"/>
      <c r="G14" s="232"/>
      <c r="H14" s="232"/>
      <c r="I14" s="232"/>
      <c r="J14" s="232"/>
      <c r="K14" s="160"/>
    </row>
    <row r="15" spans="2:11" ht="15" customHeight="1">
      <c r="B15" s="163"/>
      <c r="C15" s="164"/>
      <c r="D15" s="232" t="s">
        <v>459</v>
      </c>
      <c r="E15" s="232"/>
      <c r="F15" s="232"/>
      <c r="G15" s="232"/>
      <c r="H15" s="232"/>
      <c r="I15" s="232"/>
      <c r="J15" s="232"/>
      <c r="K15" s="160"/>
    </row>
    <row r="16" spans="2:11" ht="15" customHeight="1">
      <c r="B16" s="163"/>
      <c r="C16" s="164"/>
      <c r="D16" s="164"/>
      <c r="E16" s="165" t="s">
        <v>77</v>
      </c>
      <c r="F16" s="232" t="s">
        <v>460</v>
      </c>
      <c r="G16" s="232"/>
      <c r="H16" s="232"/>
      <c r="I16" s="232"/>
      <c r="J16" s="232"/>
      <c r="K16" s="160"/>
    </row>
    <row r="17" spans="2:11" ht="15" customHeight="1">
      <c r="B17" s="163"/>
      <c r="C17" s="164"/>
      <c r="D17" s="164"/>
      <c r="E17" s="165" t="s">
        <v>461</v>
      </c>
      <c r="F17" s="232" t="s">
        <v>462</v>
      </c>
      <c r="G17" s="232"/>
      <c r="H17" s="232"/>
      <c r="I17" s="232"/>
      <c r="J17" s="232"/>
      <c r="K17" s="160"/>
    </row>
    <row r="18" spans="2:11" ht="15" customHeight="1">
      <c r="B18" s="163"/>
      <c r="C18" s="164"/>
      <c r="D18" s="164"/>
      <c r="E18" s="165" t="s">
        <v>463</v>
      </c>
      <c r="F18" s="232" t="s">
        <v>464</v>
      </c>
      <c r="G18" s="232"/>
      <c r="H18" s="232"/>
      <c r="I18" s="232"/>
      <c r="J18" s="232"/>
      <c r="K18" s="160"/>
    </row>
    <row r="19" spans="2:11" ht="15" customHeight="1">
      <c r="B19" s="163"/>
      <c r="C19" s="164"/>
      <c r="D19" s="164"/>
      <c r="E19" s="165" t="s">
        <v>465</v>
      </c>
      <c r="F19" s="232" t="s">
        <v>466</v>
      </c>
      <c r="G19" s="232"/>
      <c r="H19" s="232"/>
      <c r="I19" s="232"/>
      <c r="J19" s="232"/>
      <c r="K19" s="160"/>
    </row>
    <row r="20" spans="2:11" ht="15" customHeight="1">
      <c r="B20" s="163"/>
      <c r="C20" s="164"/>
      <c r="D20" s="164"/>
      <c r="E20" s="165" t="s">
        <v>467</v>
      </c>
      <c r="F20" s="232" t="s">
        <v>468</v>
      </c>
      <c r="G20" s="232"/>
      <c r="H20" s="232"/>
      <c r="I20" s="232"/>
      <c r="J20" s="232"/>
      <c r="K20" s="160"/>
    </row>
    <row r="21" spans="2:11" ht="15" customHeight="1">
      <c r="B21" s="163"/>
      <c r="C21" s="164"/>
      <c r="D21" s="164"/>
      <c r="E21" s="165" t="s">
        <v>469</v>
      </c>
      <c r="F21" s="232" t="s">
        <v>470</v>
      </c>
      <c r="G21" s="232"/>
      <c r="H21" s="232"/>
      <c r="I21" s="232"/>
      <c r="J21" s="232"/>
      <c r="K21" s="160"/>
    </row>
    <row r="22" spans="2:11" ht="12.75" customHeight="1">
      <c r="B22" s="163"/>
      <c r="C22" s="164"/>
      <c r="D22" s="164"/>
      <c r="E22" s="164"/>
      <c r="F22" s="164"/>
      <c r="G22" s="164"/>
      <c r="H22" s="164"/>
      <c r="I22" s="164"/>
      <c r="J22" s="164"/>
      <c r="K22" s="160"/>
    </row>
    <row r="23" spans="2:11" ht="15" customHeight="1">
      <c r="B23" s="163"/>
      <c r="C23" s="232" t="s">
        <v>471</v>
      </c>
      <c r="D23" s="232"/>
      <c r="E23" s="232"/>
      <c r="F23" s="232"/>
      <c r="G23" s="232"/>
      <c r="H23" s="232"/>
      <c r="I23" s="232"/>
      <c r="J23" s="232"/>
      <c r="K23" s="160"/>
    </row>
    <row r="24" spans="2:11" ht="15" customHeight="1">
      <c r="B24" s="163"/>
      <c r="C24" s="232" t="s">
        <v>472</v>
      </c>
      <c r="D24" s="232"/>
      <c r="E24" s="232"/>
      <c r="F24" s="232"/>
      <c r="G24" s="232"/>
      <c r="H24" s="232"/>
      <c r="I24" s="232"/>
      <c r="J24" s="232"/>
      <c r="K24" s="160"/>
    </row>
    <row r="25" spans="2:11" ht="15" customHeight="1">
      <c r="B25" s="163"/>
      <c r="C25" s="144"/>
      <c r="D25" s="232" t="s">
        <v>473</v>
      </c>
      <c r="E25" s="232"/>
      <c r="F25" s="232"/>
      <c r="G25" s="232"/>
      <c r="H25" s="232"/>
      <c r="I25" s="232"/>
      <c r="J25" s="232"/>
      <c r="K25" s="160"/>
    </row>
    <row r="26" spans="2:11" ht="15" customHeight="1">
      <c r="B26" s="163"/>
      <c r="C26" s="164"/>
      <c r="D26" s="232" t="s">
        <v>474</v>
      </c>
      <c r="E26" s="232"/>
      <c r="F26" s="232"/>
      <c r="G26" s="232"/>
      <c r="H26" s="232"/>
      <c r="I26" s="232"/>
      <c r="J26" s="232"/>
      <c r="K26" s="160"/>
    </row>
    <row r="27" spans="2:11" ht="12.75" customHeight="1">
      <c r="B27" s="163"/>
      <c r="C27" s="164"/>
      <c r="D27" s="164"/>
      <c r="E27" s="164"/>
      <c r="F27" s="164"/>
      <c r="G27" s="164"/>
      <c r="H27" s="164"/>
      <c r="I27" s="164"/>
      <c r="J27" s="164"/>
      <c r="K27" s="160"/>
    </row>
    <row r="28" spans="2:11" ht="15" customHeight="1">
      <c r="B28" s="163"/>
      <c r="C28" s="164"/>
      <c r="D28" s="232" t="s">
        <v>475</v>
      </c>
      <c r="E28" s="232"/>
      <c r="F28" s="232"/>
      <c r="G28" s="232"/>
      <c r="H28" s="232"/>
      <c r="I28" s="232"/>
      <c r="J28" s="232"/>
      <c r="K28" s="160"/>
    </row>
    <row r="29" spans="2:11" ht="15" customHeight="1">
      <c r="B29" s="163"/>
      <c r="C29" s="164"/>
      <c r="D29" s="232" t="s">
        <v>476</v>
      </c>
      <c r="E29" s="232"/>
      <c r="F29" s="232"/>
      <c r="G29" s="232"/>
      <c r="H29" s="232"/>
      <c r="I29" s="232"/>
      <c r="J29" s="232"/>
      <c r="K29" s="160"/>
    </row>
    <row r="30" spans="2:11" ht="12.75" customHeight="1">
      <c r="B30" s="163"/>
      <c r="C30" s="164"/>
      <c r="D30" s="164"/>
      <c r="E30" s="164"/>
      <c r="F30" s="164"/>
      <c r="G30" s="164"/>
      <c r="H30" s="164"/>
      <c r="I30" s="164"/>
      <c r="J30" s="164"/>
      <c r="K30" s="160"/>
    </row>
    <row r="31" spans="2:11" ht="15" customHeight="1">
      <c r="B31" s="163"/>
      <c r="C31" s="164"/>
      <c r="D31" s="232" t="s">
        <v>477</v>
      </c>
      <c r="E31" s="232"/>
      <c r="F31" s="232"/>
      <c r="G31" s="232"/>
      <c r="H31" s="232"/>
      <c r="I31" s="232"/>
      <c r="J31" s="232"/>
      <c r="K31" s="160"/>
    </row>
    <row r="32" spans="2:11" ht="15" customHeight="1">
      <c r="B32" s="163"/>
      <c r="C32" s="164"/>
      <c r="D32" s="232" t="s">
        <v>478</v>
      </c>
      <c r="E32" s="232"/>
      <c r="F32" s="232"/>
      <c r="G32" s="232"/>
      <c r="H32" s="232"/>
      <c r="I32" s="232"/>
      <c r="J32" s="232"/>
      <c r="K32" s="160"/>
    </row>
    <row r="33" spans="2:11" ht="15" customHeight="1">
      <c r="B33" s="163"/>
      <c r="C33" s="164"/>
      <c r="D33" s="232" t="s">
        <v>479</v>
      </c>
      <c r="E33" s="232"/>
      <c r="F33" s="232"/>
      <c r="G33" s="232"/>
      <c r="H33" s="232"/>
      <c r="I33" s="232"/>
      <c r="J33" s="232"/>
      <c r="K33" s="160"/>
    </row>
    <row r="34" spans="2:11" ht="15" customHeight="1">
      <c r="B34" s="163"/>
      <c r="C34" s="164"/>
      <c r="D34" s="144"/>
      <c r="E34" s="142" t="s">
        <v>101</v>
      </c>
      <c r="F34" s="144"/>
      <c r="G34" s="232" t="s">
        <v>480</v>
      </c>
      <c r="H34" s="232"/>
      <c r="I34" s="232"/>
      <c r="J34" s="232"/>
      <c r="K34" s="160"/>
    </row>
    <row r="35" spans="2:11" ht="30.75" customHeight="1">
      <c r="B35" s="163"/>
      <c r="C35" s="164"/>
      <c r="D35" s="144"/>
      <c r="E35" s="142" t="s">
        <v>481</v>
      </c>
      <c r="F35" s="144"/>
      <c r="G35" s="232" t="s">
        <v>482</v>
      </c>
      <c r="H35" s="232"/>
      <c r="I35" s="232"/>
      <c r="J35" s="232"/>
      <c r="K35" s="160"/>
    </row>
    <row r="36" spans="2:11" ht="15" customHeight="1">
      <c r="B36" s="163"/>
      <c r="C36" s="164"/>
      <c r="D36" s="144"/>
      <c r="E36" s="142" t="s">
        <v>52</v>
      </c>
      <c r="F36" s="144"/>
      <c r="G36" s="232" t="s">
        <v>483</v>
      </c>
      <c r="H36" s="232"/>
      <c r="I36" s="232"/>
      <c r="J36" s="232"/>
      <c r="K36" s="160"/>
    </row>
    <row r="37" spans="2:11" ht="15" customHeight="1">
      <c r="B37" s="163"/>
      <c r="C37" s="164"/>
      <c r="D37" s="144"/>
      <c r="E37" s="142" t="s">
        <v>102</v>
      </c>
      <c r="F37" s="144"/>
      <c r="G37" s="232" t="s">
        <v>484</v>
      </c>
      <c r="H37" s="232"/>
      <c r="I37" s="232"/>
      <c r="J37" s="232"/>
      <c r="K37" s="160"/>
    </row>
    <row r="38" spans="2:11" ht="15" customHeight="1">
      <c r="B38" s="163"/>
      <c r="C38" s="164"/>
      <c r="D38" s="144"/>
      <c r="E38" s="142" t="s">
        <v>103</v>
      </c>
      <c r="F38" s="144"/>
      <c r="G38" s="232" t="s">
        <v>485</v>
      </c>
      <c r="H38" s="232"/>
      <c r="I38" s="232"/>
      <c r="J38" s="232"/>
      <c r="K38" s="160"/>
    </row>
    <row r="39" spans="2:11" ht="15" customHeight="1">
      <c r="B39" s="163"/>
      <c r="C39" s="164"/>
      <c r="D39" s="144"/>
      <c r="E39" s="142" t="s">
        <v>104</v>
      </c>
      <c r="F39" s="144"/>
      <c r="G39" s="232" t="s">
        <v>486</v>
      </c>
      <c r="H39" s="232"/>
      <c r="I39" s="232"/>
      <c r="J39" s="232"/>
      <c r="K39" s="160"/>
    </row>
    <row r="40" spans="2:11" ht="15" customHeight="1">
      <c r="B40" s="163"/>
      <c r="C40" s="164"/>
      <c r="D40" s="144"/>
      <c r="E40" s="142" t="s">
        <v>487</v>
      </c>
      <c r="F40" s="144"/>
      <c r="G40" s="232" t="s">
        <v>488</v>
      </c>
      <c r="H40" s="232"/>
      <c r="I40" s="232"/>
      <c r="J40" s="232"/>
      <c r="K40" s="160"/>
    </row>
    <row r="41" spans="2:11" ht="15" customHeight="1">
      <c r="B41" s="163"/>
      <c r="C41" s="164"/>
      <c r="D41" s="144"/>
      <c r="E41" s="142"/>
      <c r="F41" s="144"/>
      <c r="G41" s="232" t="s">
        <v>489</v>
      </c>
      <c r="H41" s="232"/>
      <c r="I41" s="232"/>
      <c r="J41" s="232"/>
      <c r="K41" s="160"/>
    </row>
    <row r="42" spans="2:11" ht="15" customHeight="1">
      <c r="B42" s="163"/>
      <c r="C42" s="164"/>
      <c r="D42" s="144"/>
      <c r="E42" s="142" t="s">
        <v>490</v>
      </c>
      <c r="F42" s="144"/>
      <c r="G42" s="232" t="s">
        <v>491</v>
      </c>
      <c r="H42" s="232"/>
      <c r="I42" s="232"/>
      <c r="J42" s="232"/>
      <c r="K42" s="160"/>
    </row>
    <row r="43" spans="2:11" ht="15" customHeight="1">
      <c r="B43" s="163"/>
      <c r="C43" s="164"/>
      <c r="D43" s="144"/>
      <c r="E43" s="142" t="s">
        <v>107</v>
      </c>
      <c r="F43" s="144"/>
      <c r="G43" s="232" t="s">
        <v>492</v>
      </c>
      <c r="H43" s="232"/>
      <c r="I43" s="232"/>
      <c r="J43" s="232"/>
      <c r="K43" s="160"/>
    </row>
    <row r="44" spans="2:11" ht="12.75" customHeight="1">
      <c r="B44" s="163"/>
      <c r="C44" s="164"/>
      <c r="D44" s="144"/>
      <c r="E44" s="144"/>
      <c r="F44" s="144"/>
      <c r="G44" s="144"/>
      <c r="H44" s="144"/>
      <c r="I44" s="144"/>
      <c r="J44" s="144"/>
      <c r="K44" s="160"/>
    </row>
    <row r="45" spans="2:11" ht="15" customHeight="1">
      <c r="B45" s="163"/>
      <c r="C45" s="164"/>
      <c r="D45" s="232" t="s">
        <v>493</v>
      </c>
      <c r="E45" s="232"/>
      <c r="F45" s="232"/>
      <c r="G45" s="232"/>
      <c r="H45" s="232"/>
      <c r="I45" s="232"/>
      <c r="J45" s="232"/>
      <c r="K45" s="160"/>
    </row>
    <row r="46" spans="2:11" ht="15" customHeight="1">
      <c r="B46" s="163"/>
      <c r="C46" s="164"/>
      <c r="D46" s="164"/>
      <c r="E46" s="232" t="s">
        <v>494</v>
      </c>
      <c r="F46" s="232"/>
      <c r="G46" s="232"/>
      <c r="H46" s="232"/>
      <c r="I46" s="232"/>
      <c r="J46" s="232"/>
      <c r="K46" s="160"/>
    </row>
    <row r="47" spans="2:11" ht="15" customHeight="1">
      <c r="B47" s="163"/>
      <c r="C47" s="164"/>
      <c r="D47" s="164"/>
      <c r="E47" s="232" t="s">
        <v>495</v>
      </c>
      <c r="F47" s="232"/>
      <c r="G47" s="232"/>
      <c r="H47" s="232"/>
      <c r="I47" s="232"/>
      <c r="J47" s="232"/>
      <c r="K47" s="160"/>
    </row>
    <row r="48" spans="2:11" ht="15" customHeight="1">
      <c r="B48" s="163"/>
      <c r="C48" s="164"/>
      <c r="D48" s="164"/>
      <c r="E48" s="232" t="s">
        <v>496</v>
      </c>
      <c r="F48" s="232"/>
      <c r="G48" s="232"/>
      <c r="H48" s="232"/>
      <c r="I48" s="232"/>
      <c r="J48" s="232"/>
      <c r="K48" s="160"/>
    </row>
    <row r="49" spans="2:11" ht="15" customHeight="1">
      <c r="B49" s="163"/>
      <c r="C49" s="164"/>
      <c r="D49" s="232" t="s">
        <v>497</v>
      </c>
      <c r="E49" s="232"/>
      <c r="F49" s="232"/>
      <c r="G49" s="232"/>
      <c r="H49" s="232"/>
      <c r="I49" s="232"/>
      <c r="J49" s="232"/>
      <c r="K49" s="160"/>
    </row>
    <row r="50" spans="2:11" ht="25.5" customHeight="1">
      <c r="B50" s="159"/>
      <c r="C50" s="236" t="s">
        <v>498</v>
      </c>
      <c r="D50" s="236"/>
      <c r="E50" s="236"/>
      <c r="F50" s="236"/>
      <c r="G50" s="236"/>
      <c r="H50" s="236"/>
      <c r="I50" s="236"/>
      <c r="J50" s="236"/>
      <c r="K50" s="160"/>
    </row>
    <row r="51" spans="2:11" ht="5.25" customHeight="1">
      <c r="B51" s="159"/>
      <c r="C51" s="161"/>
      <c r="D51" s="161"/>
      <c r="E51" s="161"/>
      <c r="F51" s="161"/>
      <c r="G51" s="161"/>
      <c r="H51" s="161"/>
      <c r="I51" s="161"/>
      <c r="J51" s="161"/>
      <c r="K51" s="160"/>
    </row>
    <row r="52" spans="2:11" ht="15" customHeight="1">
      <c r="B52" s="159"/>
      <c r="C52" s="232" t="s">
        <v>499</v>
      </c>
      <c r="D52" s="232"/>
      <c r="E52" s="232"/>
      <c r="F52" s="232"/>
      <c r="G52" s="232"/>
      <c r="H52" s="232"/>
      <c r="I52" s="232"/>
      <c r="J52" s="232"/>
      <c r="K52" s="160"/>
    </row>
    <row r="53" spans="2:11" ht="15" customHeight="1">
      <c r="B53" s="159"/>
      <c r="C53" s="232" t="s">
        <v>500</v>
      </c>
      <c r="D53" s="232"/>
      <c r="E53" s="232"/>
      <c r="F53" s="232"/>
      <c r="G53" s="232"/>
      <c r="H53" s="232"/>
      <c r="I53" s="232"/>
      <c r="J53" s="232"/>
      <c r="K53" s="160"/>
    </row>
    <row r="54" spans="2:11" ht="12.75" customHeight="1">
      <c r="B54" s="159"/>
      <c r="C54" s="144"/>
      <c r="D54" s="144"/>
      <c r="E54" s="144"/>
      <c r="F54" s="144"/>
      <c r="G54" s="144"/>
      <c r="H54" s="144"/>
      <c r="I54" s="144"/>
      <c r="J54" s="144"/>
      <c r="K54" s="160"/>
    </row>
    <row r="55" spans="2:11" ht="15" customHeight="1">
      <c r="B55" s="159"/>
      <c r="C55" s="232" t="s">
        <v>501</v>
      </c>
      <c r="D55" s="232"/>
      <c r="E55" s="232"/>
      <c r="F55" s="232"/>
      <c r="G55" s="232"/>
      <c r="H55" s="232"/>
      <c r="I55" s="232"/>
      <c r="J55" s="232"/>
      <c r="K55" s="160"/>
    </row>
    <row r="56" spans="2:11" ht="15" customHeight="1">
      <c r="B56" s="159"/>
      <c r="C56" s="164"/>
      <c r="D56" s="232" t="s">
        <v>502</v>
      </c>
      <c r="E56" s="232"/>
      <c r="F56" s="232"/>
      <c r="G56" s="232"/>
      <c r="H56" s="232"/>
      <c r="I56" s="232"/>
      <c r="J56" s="232"/>
      <c r="K56" s="160"/>
    </row>
    <row r="57" spans="2:11" ht="15" customHeight="1">
      <c r="B57" s="159"/>
      <c r="C57" s="164"/>
      <c r="D57" s="232" t="s">
        <v>503</v>
      </c>
      <c r="E57" s="232"/>
      <c r="F57" s="232"/>
      <c r="G57" s="232"/>
      <c r="H57" s="232"/>
      <c r="I57" s="232"/>
      <c r="J57" s="232"/>
      <c r="K57" s="160"/>
    </row>
    <row r="58" spans="2:11" ht="15" customHeight="1">
      <c r="B58" s="159"/>
      <c r="C58" s="164"/>
      <c r="D58" s="232" t="s">
        <v>504</v>
      </c>
      <c r="E58" s="232"/>
      <c r="F58" s="232"/>
      <c r="G58" s="232"/>
      <c r="H58" s="232"/>
      <c r="I58" s="232"/>
      <c r="J58" s="232"/>
      <c r="K58" s="160"/>
    </row>
    <row r="59" spans="2:11" ht="15" customHeight="1">
      <c r="B59" s="159"/>
      <c r="C59" s="164"/>
      <c r="D59" s="232" t="s">
        <v>505</v>
      </c>
      <c r="E59" s="232"/>
      <c r="F59" s="232"/>
      <c r="G59" s="232"/>
      <c r="H59" s="232"/>
      <c r="I59" s="232"/>
      <c r="J59" s="232"/>
      <c r="K59" s="160"/>
    </row>
    <row r="60" spans="2:11" ht="15" customHeight="1">
      <c r="B60" s="159"/>
      <c r="C60" s="164"/>
      <c r="D60" s="235" t="s">
        <v>506</v>
      </c>
      <c r="E60" s="235"/>
      <c r="F60" s="235"/>
      <c r="G60" s="235"/>
      <c r="H60" s="235"/>
      <c r="I60" s="235"/>
      <c r="J60" s="235"/>
      <c r="K60" s="160"/>
    </row>
    <row r="61" spans="2:11" ht="15" customHeight="1">
      <c r="B61" s="159"/>
      <c r="C61" s="164"/>
      <c r="D61" s="232" t="s">
        <v>507</v>
      </c>
      <c r="E61" s="232"/>
      <c r="F61" s="232"/>
      <c r="G61" s="232"/>
      <c r="H61" s="232"/>
      <c r="I61" s="232"/>
      <c r="J61" s="232"/>
      <c r="K61" s="160"/>
    </row>
    <row r="62" spans="2:11" ht="12.75" customHeight="1">
      <c r="B62" s="159"/>
      <c r="C62" s="164"/>
      <c r="D62" s="164"/>
      <c r="E62" s="166"/>
      <c r="F62" s="164"/>
      <c r="G62" s="164"/>
      <c r="H62" s="164"/>
      <c r="I62" s="164"/>
      <c r="J62" s="164"/>
      <c r="K62" s="160"/>
    </row>
    <row r="63" spans="2:11" ht="15" customHeight="1">
      <c r="B63" s="159"/>
      <c r="C63" s="164"/>
      <c r="D63" s="232" t="s">
        <v>508</v>
      </c>
      <c r="E63" s="232"/>
      <c r="F63" s="232"/>
      <c r="G63" s="232"/>
      <c r="H63" s="232"/>
      <c r="I63" s="232"/>
      <c r="J63" s="232"/>
      <c r="K63" s="160"/>
    </row>
    <row r="64" spans="2:11" ht="15" customHeight="1">
      <c r="B64" s="159"/>
      <c r="C64" s="164"/>
      <c r="D64" s="235" t="s">
        <v>509</v>
      </c>
      <c r="E64" s="235"/>
      <c r="F64" s="235"/>
      <c r="G64" s="235"/>
      <c r="H64" s="235"/>
      <c r="I64" s="235"/>
      <c r="J64" s="235"/>
      <c r="K64" s="160"/>
    </row>
    <row r="65" spans="2:11" ht="15" customHeight="1">
      <c r="B65" s="159"/>
      <c r="C65" s="164"/>
      <c r="D65" s="232" t="s">
        <v>510</v>
      </c>
      <c r="E65" s="232"/>
      <c r="F65" s="232"/>
      <c r="G65" s="232"/>
      <c r="H65" s="232"/>
      <c r="I65" s="232"/>
      <c r="J65" s="232"/>
      <c r="K65" s="160"/>
    </row>
    <row r="66" spans="2:11" ht="15" customHeight="1">
      <c r="B66" s="159"/>
      <c r="C66" s="164"/>
      <c r="D66" s="232" t="s">
        <v>511</v>
      </c>
      <c r="E66" s="232"/>
      <c r="F66" s="232"/>
      <c r="G66" s="232"/>
      <c r="H66" s="232"/>
      <c r="I66" s="232"/>
      <c r="J66" s="232"/>
      <c r="K66" s="160"/>
    </row>
    <row r="67" spans="2:11" ht="15" customHeight="1">
      <c r="B67" s="159"/>
      <c r="C67" s="164"/>
      <c r="D67" s="232" t="s">
        <v>512</v>
      </c>
      <c r="E67" s="232"/>
      <c r="F67" s="232"/>
      <c r="G67" s="232"/>
      <c r="H67" s="232"/>
      <c r="I67" s="232"/>
      <c r="J67" s="232"/>
      <c r="K67" s="160"/>
    </row>
    <row r="68" spans="2:11" ht="15" customHeight="1">
      <c r="B68" s="159"/>
      <c r="C68" s="164"/>
      <c r="D68" s="232" t="s">
        <v>513</v>
      </c>
      <c r="E68" s="232"/>
      <c r="F68" s="232"/>
      <c r="G68" s="232"/>
      <c r="H68" s="232"/>
      <c r="I68" s="232"/>
      <c r="J68" s="232"/>
      <c r="K68" s="160"/>
    </row>
    <row r="69" spans="2:11" ht="12.75" customHeight="1">
      <c r="B69" s="167"/>
      <c r="C69" s="168"/>
      <c r="D69" s="168"/>
      <c r="E69" s="168"/>
      <c r="F69" s="168"/>
      <c r="G69" s="168"/>
      <c r="H69" s="168"/>
      <c r="I69" s="168"/>
      <c r="J69" s="168"/>
      <c r="K69" s="169"/>
    </row>
    <row r="70" spans="2:11" ht="18.75" customHeight="1">
      <c r="B70" s="170"/>
      <c r="C70" s="170"/>
      <c r="D70" s="170"/>
      <c r="E70" s="170"/>
      <c r="F70" s="170"/>
      <c r="G70" s="170"/>
      <c r="H70" s="170"/>
      <c r="I70" s="170"/>
      <c r="J70" s="170"/>
      <c r="K70" s="171"/>
    </row>
    <row r="71" spans="2:11" ht="18.75" customHeight="1">
      <c r="B71" s="171"/>
      <c r="C71" s="171"/>
      <c r="D71" s="171"/>
      <c r="E71" s="171"/>
      <c r="F71" s="171"/>
      <c r="G71" s="171"/>
      <c r="H71" s="171"/>
      <c r="I71" s="171"/>
      <c r="J71" s="171"/>
      <c r="K71" s="171"/>
    </row>
    <row r="72" spans="2:11" ht="7.5" customHeight="1">
      <c r="B72" s="172"/>
      <c r="C72" s="173"/>
      <c r="D72" s="173"/>
      <c r="E72" s="173"/>
      <c r="F72" s="173"/>
      <c r="G72" s="173"/>
      <c r="H72" s="173"/>
      <c r="I72" s="173"/>
      <c r="J72" s="173"/>
      <c r="K72" s="174"/>
    </row>
    <row r="73" spans="2:11" ht="45" customHeight="1">
      <c r="B73" s="175"/>
      <c r="C73" s="233" t="s">
        <v>449</v>
      </c>
      <c r="D73" s="233"/>
      <c r="E73" s="233"/>
      <c r="F73" s="233"/>
      <c r="G73" s="233"/>
      <c r="H73" s="233"/>
      <c r="I73" s="233"/>
      <c r="J73" s="233"/>
      <c r="K73" s="176"/>
    </row>
    <row r="74" spans="2:11" ht="17.25" customHeight="1">
      <c r="B74" s="175"/>
      <c r="C74" s="177" t="s">
        <v>514</v>
      </c>
      <c r="D74" s="177"/>
      <c r="E74" s="177"/>
      <c r="F74" s="177" t="s">
        <v>515</v>
      </c>
      <c r="G74" s="178"/>
      <c r="H74" s="177" t="s">
        <v>102</v>
      </c>
      <c r="I74" s="177" t="s">
        <v>56</v>
      </c>
      <c r="J74" s="177" t="s">
        <v>516</v>
      </c>
      <c r="K74" s="176"/>
    </row>
    <row r="75" spans="2:11" ht="17.25" customHeight="1">
      <c r="B75" s="175"/>
      <c r="C75" s="179" t="s">
        <v>517</v>
      </c>
      <c r="D75" s="179"/>
      <c r="E75" s="179"/>
      <c r="F75" s="180" t="s">
        <v>518</v>
      </c>
      <c r="G75" s="181"/>
      <c r="H75" s="179"/>
      <c r="I75" s="179"/>
      <c r="J75" s="179" t="s">
        <v>519</v>
      </c>
      <c r="K75" s="176"/>
    </row>
    <row r="76" spans="2:11" ht="5.25" customHeight="1">
      <c r="B76" s="175"/>
      <c r="C76" s="182"/>
      <c r="D76" s="182"/>
      <c r="E76" s="182"/>
      <c r="F76" s="182"/>
      <c r="G76" s="183"/>
      <c r="H76" s="182"/>
      <c r="I76" s="182"/>
      <c r="J76" s="182"/>
      <c r="K76" s="176"/>
    </row>
    <row r="77" spans="2:11" ht="15" customHeight="1">
      <c r="B77" s="175"/>
      <c r="C77" s="142" t="s">
        <v>52</v>
      </c>
      <c r="D77" s="182"/>
      <c r="E77" s="182"/>
      <c r="F77" s="184" t="s">
        <v>520</v>
      </c>
      <c r="G77" s="183"/>
      <c r="H77" s="142" t="s">
        <v>521</v>
      </c>
      <c r="I77" s="142" t="s">
        <v>522</v>
      </c>
      <c r="J77" s="142">
        <v>20</v>
      </c>
      <c r="K77" s="176"/>
    </row>
    <row r="78" spans="2:11" ht="15" customHeight="1">
      <c r="B78" s="175"/>
      <c r="C78" s="142" t="s">
        <v>523</v>
      </c>
      <c r="D78" s="142"/>
      <c r="E78" s="142"/>
      <c r="F78" s="184" t="s">
        <v>520</v>
      </c>
      <c r="G78" s="183"/>
      <c r="H78" s="142" t="s">
        <v>524</v>
      </c>
      <c r="I78" s="142" t="s">
        <v>522</v>
      </c>
      <c r="J78" s="142">
        <v>120</v>
      </c>
      <c r="K78" s="176"/>
    </row>
    <row r="79" spans="2:11" ht="15" customHeight="1">
      <c r="B79" s="185"/>
      <c r="C79" s="142" t="s">
        <v>525</v>
      </c>
      <c r="D79" s="142"/>
      <c r="E79" s="142"/>
      <c r="F79" s="184" t="s">
        <v>526</v>
      </c>
      <c r="G79" s="183"/>
      <c r="H79" s="142" t="s">
        <v>527</v>
      </c>
      <c r="I79" s="142" t="s">
        <v>522</v>
      </c>
      <c r="J79" s="142">
        <v>50</v>
      </c>
      <c r="K79" s="176"/>
    </row>
    <row r="80" spans="2:11" ht="15" customHeight="1">
      <c r="B80" s="185"/>
      <c r="C80" s="142" t="s">
        <v>528</v>
      </c>
      <c r="D80" s="142"/>
      <c r="E80" s="142"/>
      <c r="F80" s="184" t="s">
        <v>520</v>
      </c>
      <c r="G80" s="183"/>
      <c r="H80" s="142" t="s">
        <v>529</v>
      </c>
      <c r="I80" s="142" t="s">
        <v>530</v>
      </c>
      <c r="J80" s="142"/>
      <c r="K80" s="176"/>
    </row>
    <row r="81" spans="2:11" ht="15" customHeight="1">
      <c r="B81" s="185"/>
      <c r="C81" s="186" t="s">
        <v>531</v>
      </c>
      <c r="D81" s="186"/>
      <c r="E81" s="186"/>
      <c r="F81" s="187" t="s">
        <v>526</v>
      </c>
      <c r="G81" s="186"/>
      <c r="H81" s="186" t="s">
        <v>532</v>
      </c>
      <c r="I81" s="186" t="s">
        <v>522</v>
      </c>
      <c r="J81" s="186">
        <v>15</v>
      </c>
      <c r="K81" s="176"/>
    </row>
    <row r="82" spans="2:11" ht="15" customHeight="1">
      <c r="B82" s="185"/>
      <c r="C82" s="186" t="s">
        <v>533</v>
      </c>
      <c r="D82" s="186"/>
      <c r="E82" s="186"/>
      <c r="F82" s="187" t="s">
        <v>526</v>
      </c>
      <c r="G82" s="186"/>
      <c r="H82" s="186" t="s">
        <v>534</v>
      </c>
      <c r="I82" s="186" t="s">
        <v>522</v>
      </c>
      <c r="J82" s="186">
        <v>15</v>
      </c>
      <c r="K82" s="176"/>
    </row>
    <row r="83" spans="2:11" ht="15" customHeight="1">
      <c r="B83" s="185"/>
      <c r="C83" s="186" t="s">
        <v>535</v>
      </c>
      <c r="D83" s="186"/>
      <c r="E83" s="186"/>
      <c r="F83" s="187" t="s">
        <v>526</v>
      </c>
      <c r="G83" s="186"/>
      <c r="H83" s="186" t="s">
        <v>536</v>
      </c>
      <c r="I83" s="186" t="s">
        <v>522</v>
      </c>
      <c r="J83" s="186">
        <v>20</v>
      </c>
      <c r="K83" s="176"/>
    </row>
    <row r="84" spans="2:11" ht="15" customHeight="1">
      <c r="B84" s="185"/>
      <c r="C84" s="186" t="s">
        <v>537</v>
      </c>
      <c r="D84" s="186"/>
      <c r="E84" s="186"/>
      <c r="F84" s="187" t="s">
        <v>526</v>
      </c>
      <c r="G84" s="186"/>
      <c r="H84" s="186" t="s">
        <v>538</v>
      </c>
      <c r="I84" s="186" t="s">
        <v>522</v>
      </c>
      <c r="J84" s="186">
        <v>20</v>
      </c>
      <c r="K84" s="176"/>
    </row>
    <row r="85" spans="2:11" ht="15" customHeight="1">
      <c r="B85" s="185"/>
      <c r="C85" s="142" t="s">
        <v>539</v>
      </c>
      <c r="D85" s="142"/>
      <c r="E85" s="142"/>
      <c r="F85" s="184" t="s">
        <v>526</v>
      </c>
      <c r="G85" s="183"/>
      <c r="H85" s="142" t="s">
        <v>540</v>
      </c>
      <c r="I85" s="142" t="s">
        <v>522</v>
      </c>
      <c r="J85" s="142">
        <v>50</v>
      </c>
      <c r="K85" s="176"/>
    </row>
    <row r="86" spans="2:11" ht="15" customHeight="1">
      <c r="B86" s="185"/>
      <c r="C86" s="142" t="s">
        <v>541</v>
      </c>
      <c r="D86" s="142"/>
      <c r="E86" s="142"/>
      <c r="F86" s="184" t="s">
        <v>526</v>
      </c>
      <c r="G86" s="183"/>
      <c r="H86" s="142" t="s">
        <v>542</v>
      </c>
      <c r="I86" s="142" t="s">
        <v>522</v>
      </c>
      <c r="J86" s="142">
        <v>20</v>
      </c>
      <c r="K86" s="176"/>
    </row>
    <row r="87" spans="2:11" ht="15" customHeight="1">
      <c r="B87" s="185"/>
      <c r="C87" s="142" t="s">
        <v>543</v>
      </c>
      <c r="D87" s="142"/>
      <c r="E87" s="142"/>
      <c r="F87" s="184" t="s">
        <v>526</v>
      </c>
      <c r="G87" s="183"/>
      <c r="H87" s="142" t="s">
        <v>544</v>
      </c>
      <c r="I87" s="142" t="s">
        <v>522</v>
      </c>
      <c r="J87" s="142">
        <v>20</v>
      </c>
      <c r="K87" s="176"/>
    </row>
    <row r="88" spans="2:11" ht="15" customHeight="1">
      <c r="B88" s="185"/>
      <c r="C88" s="142" t="s">
        <v>545</v>
      </c>
      <c r="D88" s="142"/>
      <c r="E88" s="142"/>
      <c r="F88" s="184" t="s">
        <v>526</v>
      </c>
      <c r="G88" s="183"/>
      <c r="H88" s="142" t="s">
        <v>546</v>
      </c>
      <c r="I88" s="142" t="s">
        <v>522</v>
      </c>
      <c r="J88" s="142">
        <v>50</v>
      </c>
      <c r="K88" s="176"/>
    </row>
    <row r="89" spans="2:11" ht="15" customHeight="1">
      <c r="B89" s="185"/>
      <c r="C89" s="142" t="s">
        <v>547</v>
      </c>
      <c r="D89" s="142"/>
      <c r="E89" s="142"/>
      <c r="F89" s="184" t="s">
        <v>526</v>
      </c>
      <c r="G89" s="183"/>
      <c r="H89" s="142" t="s">
        <v>547</v>
      </c>
      <c r="I89" s="142" t="s">
        <v>522</v>
      </c>
      <c r="J89" s="142">
        <v>50</v>
      </c>
      <c r="K89" s="176"/>
    </row>
    <row r="90" spans="2:11" ht="15" customHeight="1">
      <c r="B90" s="185"/>
      <c r="C90" s="142" t="s">
        <v>108</v>
      </c>
      <c r="D90" s="142"/>
      <c r="E90" s="142"/>
      <c r="F90" s="184" t="s">
        <v>526</v>
      </c>
      <c r="G90" s="183"/>
      <c r="H90" s="142" t="s">
        <v>548</v>
      </c>
      <c r="I90" s="142" t="s">
        <v>522</v>
      </c>
      <c r="J90" s="142">
        <v>255</v>
      </c>
      <c r="K90" s="176"/>
    </row>
    <row r="91" spans="2:11" ht="15" customHeight="1">
      <c r="B91" s="185"/>
      <c r="C91" s="142" t="s">
        <v>549</v>
      </c>
      <c r="D91" s="142"/>
      <c r="E91" s="142"/>
      <c r="F91" s="184" t="s">
        <v>520</v>
      </c>
      <c r="G91" s="183"/>
      <c r="H91" s="142" t="s">
        <v>550</v>
      </c>
      <c r="I91" s="142" t="s">
        <v>551</v>
      </c>
      <c r="J91" s="142"/>
      <c r="K91" s="176"/>
    </row>
    <row r="92" spans="2:11" ht="15" customHeight="1">
      <c r="B92" s="185"/>
      <c r="C92" s="142" t="s">
        <v>552</v>
      </c>
      <c r="D92" s="142"/>
      <c r="E92" s="142"/>
      <c r="F92" s="184" t="s">
        <v>520</v>
      </c>
      <c r="G92" s="183"/>
      <c r="H92" s="142" t="s">
        <v>553</v>
      </c>
      <c r="I92" s="142" t="s">
        <v>554</v>
      </c>
      <c r="J92" s="142"/>
      <c r="K92" s="176"/>
    </row>
    <row r="93" spans="2:11" ht="15" customHeight="1">
      <c r="B93" s="185"/>
      <c r="C93" s="142" t="s">
        <v>555</v>
      </c>
      <c r="D93" s="142"/>
      <c r="E93" s="142"/>
      <c r="F93" s="184" t="s">
        <v>520</v>
      </c>
      <c r="G93" s="183"/>
      <c r="H93" s="142" t="s">
        <v>555</v>
      </c>
      <c r="I93" s="142" t="s">
        <v>554</v>
      </c>
      <c r="J93" s="142"/>
      <c r="K93" s="176"/>
    </row>
    <row r="94" spans="2:11" ht="15" customHeight="1">
      <c r="B94" s="185"/>
      <c r="C94" s="142" t="s">
        <v>37</v>
      </c>
      <c r="D94" s="142"/>
      <c r="E94" s="142"/>
      <c r="F94" s="184" t="s">
        <v>520</v>
      </c>
      <c r="G94" s="183"/>
      <c r="H94" s="142" t="s">
        <v>556</v>
      </c>
      <c r="I94" s="142" t="s">
        <v>554</v>
      </c>
      <c r="J94" s="142"/>
      <c r="K94" s="176"/>
    </row>
    <row r="95" spans="2:11" ht="15" customHeight="1">
      <c r="B95" s="185"/>
      <c r="C95" s="142" t="s">
        <v>47</v>
      </c>
      <c r="D95" s="142"/>
      <c r="E95" s="142"/>
      <c r="F95" s="184" t="s">
        <v>520</v>
      </c>
      <c r="G95" s="183"/>
      <c r="H95" s="142" t="s">
        <v>557</v>
      </c>
      <c r="I95" s="142" t="s">
        <v>554</v>
      </c>
      <c r="J95" s="142"/>
      <c r="K95" s="176"/>
    </row>
    <row r="96" spans="2:11" ht="15" customHeight="1">
      <c r="B96" s="188"/>
      <c r="C96" s="189"/>
      <c r="D96" s="189"/>
      <c r="E96" s="189"/>
      <c r="F96" s="189"/>
      <c r="G96" s="189"/>
      <c r="H96" s="189"/>
      <c r="I96" s="189"/>
      <c r="J96" s="189"/>
      <c r="K96" s="190"/>
    </row>
    <row r="97" spans="2:11" ht="18.75" customHeight="1">
      <c r="B97" s="191"/>
      <c r="C97" s="192"/>
      <c r="D97" s="192"/>
      <c r="E97" s="192"/>
      <c r="F97" s="192"/>
      <c r="G97" s="192"/>
      <c r="H97" s="192"/>
      <c r="I97" s="192"/>
      <c r="J97" s="192"/>
      <c r="K97" s="191"/>
    </row>
    <row r="98" spans="2:11" ht="18.75" customHeight="1">
      <c r="B98" s="171"/>
      <c r="C98" s="171"/>
      <c r="D98" s="171"/>
      <c r="E98" s="171"/>
      <c r="F98" s="171"/>
      <c r="G98" s="171"/>
      <c r="H98" s="171"/>
      <c r="I98" s="171"/>
      <c r="J98" s="171"/>
      <c r="K98" s="171"/>
    </row>
    <row r="99" spans="2:11" ht="7.5" customHeight="1">
      <c r="B99" s="172"/>
      <c r="C99" s="173"/>
      <c r="D99" s="173"/>
      <c r="E99" s="173"/>
      <c r="F99" s="173"/>
      <c r="G99" s="173"/>
      <c r="H99" s="173"/>
      <c r="I99" s="173"/>
      <c r="J99" s="173"/>
      <c r="K99" s="174"/>
    </row>
    <row r="100" spans="2:11" ht="45" customHeight="1">
      <c r="B100" s="175"/>
      <c r="C100" s="233" t="s">
        <v>558</v>
      </c>
      <c r="D100" s="233"/>
      <c r="E100" s="233"/>
      <c r="F100" s="233"/>
      <c r="G100" s="233"/>
      <c r="H100" s="233"/>
      <c r="I100" s="233"/>
      <c r="J100" s="233"/>
      <c r="K100" s="176"/>
    </row>
    <row r="101" spans="2:11" ht="17.25" customHeight="1">
      <c r="B101" s="175"/>
      <c r="C101" s="177" t="s">
        <v>514</v>
      </c>
      <c r="D101" s="177"/>
      <c r="E101" s="177"/>
      <c r="F101" s="177" t="s">
        <v>515</v>
      </c>
      <c r="G101" s="178"/>
      <c r="H101" s="177" t="s">
        <v>102</v>
      </c>
      <c r="I101" s="177" t="s">
        <v>56</v>
      </c>
      <c r="J101" s="177" t="s">
        <v>516</v>
      </c>
      <c r="K101" s="176"/>
    </row>
    <row r="102" spans="2:11" ht="17.25" customHeight="1">
      <c r="B102" s="175"/>
      <c r="C102" s="179" t="s">
        <v>517</v>
      </c>
      <c r="D102" s="179"/>
      <c r="E102" s="179"/>
      <c r="F102" s="180" t="s">
        <v>518</v>
      </c>
      <c r="G102" s="181"/>
      <c r="H102" s="179"/>
      <c r="I102" s="179"/>
      <c r="J102" s="179" t="s">
        <v>519</v>
      </c>
      <c r="K102" s="176"/>
    </row>
    <row r="103" spans="2:11" ht="5.25" customHeight="1">
      <c r="B103" s="175"/>
      <c r="C103" s="177"/>
      <c r="D103" s="177"/>
      <c r="E103" s="177"/>
      <c r="F103" s="177"/>
      <c r="G103" s="193"/>
      <c r="H103" s="177"/>
      <c r="I103" s="177"/>
      <c r="J103" s="177"/>
      <c r="K103" s="176"/>
    </row>
    <row r="104" spans="2:11" ht="15" customHeight="1">
      <c r="B104" s="175"/>
      <c r="C104" s="142" t="s">
        <v>52</v>
      </c>
      <c r="D104" s="182"/>
      <c r="E104" s="182"/>
      <c r="F104" s="184" t="s">
        <v>520</v>
      </c>
      <c r="G104" s="193"/>
      <c r="H104" s="142" t="s">
        <v>559</v>
      </c>
      <c r="I104" s="142" t="s">
        <v>522</v>
      </c>
      <c r="J104" s="142">
        <v>20</v>
      </c>
      <c r="K104" s="176"/>
    </row>
    <row r="105" spans="2:11" ht="15" customHeight="1">
      <c r="B105" s="175"/>
      <c r="C105" s="142" t="s">
        <v>523</v>
      </c>
      <c r="D105" s="142"/>
      <c r="E105" s="142"/>
      <c r="F105" s="184" t="s">
        <v>520</v>
      </c>
      <c r="G105" s="142"/>
      <c r="H105" s="142" t="s">
        <v>559</v>
      </c>
      <c r="I105" s="142" t="s">
        <v>522</v>
      </c>
      <c r="J105" s="142">
        <v>120</v>
      </c>
      <c r="K105" s="176"/>
    </row>
    <row r="106" spans="2:11" ht="15" customHeight="1">
      <c r="B106" s="185"/>
      <c r="C106" s="142" t="s">
        <v>525</v>
      </c>
      <c r="D106" s="142"/>
      <c r="E106" s="142"/>
      <c r="F106" s="184" t="s">
        <v>526</v>
      </c>
      <c r="G106" s="142"/>
      <c r="H106" s="142" t="s">
        <v>559</v>
      </c>
      <c r="I106" s="142" t="s">
        <v>522</v>
      </c>
      <c r="J106" s="142">
        <v>50</v>
      </c>
      <c r="K106" s="176"/>
    </row>
    <row r="107" spans="2:11" ht="15" customHeight="1">
      <c r="B107" s="185"/>
      <c r="C107" s="142" t="s">
        <v>528</v>
      </c>
      <c r="D107" s="142"/>
      <c r="E107" s="142"/>
      <c r="F107" s="184" t="s">
        <v>520</v>
      </c>
      <c r="G107" s="142"/>
      <c r="H107" s="142" t="s">
        <v>559</v>
      </c>
      <c r="I107" s="142" t="s">
        <v>530</v>
      </c>
      <c r="J107" s="142"/>
      <c r="K107" s="176"/>
    </row>
    <row r="108" spans="2:11" ht="15" customHeight="1">
      <c r="B108" s="185"/>
      <c r="C108" s="142" t="s">
        <v>539</v>
      </c>
      <c r="D108" s="142"/>
      <c r="E108" s="142"/>
      <c r="F108" s="184" t="s">
        <v>526</v>
      </c>
      <c r="G108" s="142"/>
      <c r="H108" s="142" t="s">
        <v>559</v>
      </c>
      <c r="I108" s="142" t="s">
        <v>522</v>
      </c>
      <c r="J108" s="142">
        <v>50</v>
      </c>
      <c r="K108" s="176"/>
    </row>
    <row r="109" spans="2:11" ht="15" customHeight="1">
      <c r="B109" s="185"/>
      <c r="C109" s="142" t="s">
        <v>547</v>
      </c>
      <c r="D109" s="142"/>
      <c r="E109" s="142"/>
      <c r="F109" s="184" t="s">
        <v>526</v>
      </c>
      <c r="G109" s="142"/>
      <c r="H109" s="142" t="s">
        <v>559</v>
      </c>
      <c r="I109" s="142" t="s">
        <v>522</v>
      </c>
      <c r="J109" s="142">
        <v>50</v>
      </c>
      <c r="K109" s="176"/>
    </row>
    <row r="110" spans="2:11" ht="15" customHeight="1">
      <c r="B110" s="185"/>
      <c r="C110" s="142" t="s">
        <v>545</v>
      </c>
      <c r="D110" s="142"/>
      <c r="E110" s="142"/>
      <c r="F110" s="184" t="s">
        <v>526</v>
      </c>
      <c r="G110" s="142"/>
      <c r="H110" s="142" t="s">
        <v>559</v>
      </c>
      <c r="I110" s="142" t="s">
        <v>522</v>
      </c>
      <c r="J110" s="142">
        <v>50</v>
      </c>
      <c r="K110" s="176"/>
    </row>
    <row r="111" spans="2:11" ht="15" customHeight="1">
      <c r="B111" s="185"/>
      <c r="C111" s="142" t="s">
        <v>52</v>
      </c>
      <c r="D111" s="142"/>
      <c r="E111" s="142"/>
      <c r="F111" s="184" t="s">
        <v>520</v>
      </c>
      <c r="G111" s="142"/>
      <c r="H111" s="142" t="s">
        <v>560</v>
      </c>
      <c r="I111" s="142" t="s">
        <v>522</v>
      </c>
      <c r="J111" s="142">
        <v>20</v>
      </c>
      <c r="K111" s="176"/>
    </row>
    <row r="112" spans="2:11" ht="15" customHeight="1">
      <c r="B112" s="185"/>
      <c r="C112" s="142" t="s">
        <v>561</v>
      </c>
      <c r="D112" s="142"/>
      <c r="E112" s="142"/>
      <c r="F112" s="184" t="s">
        <v>520</v>
      </c>
      <c r="G112" s="142"/>
      <c r="H112" s="142" t="s">
        <v>562</v>
      </c>
      <c r="I112" s="142" t="s">
        <v>522</v>
      </c>
      <c r="J112" s="142">
        <v>120</v>
      </c>
      <c r="K112" s="176"/>
    </row>
    <row r="113" spans="2:11" ht="15" customHeight="1">
      <c r="B113" s="185"/>
      <c r="C113" s="142" t="s">
        <v>37</v>
      </c>
      <c r="D113" s="142"/>
      <c r="E113" s="142"/>
      <c r="F113" s="184" t="s">
        <v>520</v>
      </c>
      <c r="G113" s="142"/>
      <c r="H113" s="142" t="s">
        <v>563</v>
      </c>
      <c r="I113" s="142" t="s">
        <v>554</v>
      </c>
      <c r="J113" s="142"/>
      <c r="K113" s="176"/>
    </row>
    <row r="114" spans="2:11" ht="15" customHeight="1">
      <c r="B114" s="185"/>
      <c r="C114" s="142" t="s">
        <v>47</v>
      </c>
      <c r="D114" s="142"/>
      <c r="E114" s="142"/>
      <c r="F114" s="184" t="s">
        <v>520</v>
      </c>
      <c r="G114" s="142"/>
      <c r="H114" s="142" t="s">
        <v>564</v>
      </c>
      <c r="I114" s="142" t="s">
        <v>554</v>
      </c>
      <c r="J114" s="142"/>
      <c r="K114" s="176"/>
    </row>
    <row r="115" spans="2:11" ht="15" customHeight="1">
      <c r="B115" s="185"/>
      <c r="C115" s="142" t="s">
        <v>56</v>
      </c>
      <c r="D115" s="142"/>
      <c r="E115" s="142"/>
      <c r="F115" s="184" t="s">
        <v>520</v>
      </c>
      <c r="G115" s="142"/>
      <c r="H115" s="142" t="s">
        <v>565</v>
      </c>
      <c r="I115" s="142" t="s">
        <v>566</v>
      </c>
      <c r="J115" s="142"/>
      <c r="K115" s="176"/>
    </row>
    <row r="116" spans="2:11" ht="15" customHeight="1">
      <c r="B116" s="188"/>
      <c r="C116" s="194"/>
      <c r="D116" s="194"/>
      <c r="E116" s="194"/>
      <c r="F116" s="194"/>
      <c r="G116" s="194"/>
      <c r="H116" s="194"/>
      <c r="I116" s="194"/>
      <c r="J116" s="194"/>
      <c r="K116" s="190"/>
    </row>
    <row r="117" spans="2:11" ht="18.75" customHeight="1">
      <c r="B117" s="195"/>
      <c r="C117" s="144"/>
      <c r="D117" s="144"/>
      <c r="E117" s="144"/>
      <c r="F117" s="196"/>
      <c r="G117" s="144"/>
      <c r="H117" s="144"/>
      <c r="I117" s="144"/>
      <c r="J117" s="144"/>
      <c r="K117" s="195"/>
    </row>
    <row r="118" spans="2:11" ht="18.75" customHeight="1"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</row>
    <row r="119" spans="2:11" ht="7.5" customHeight="1">
      <c r="B119" s="197"/>
      <c r="C119" s="198"/>
      <c r="D119" s="198"/>
      <c r="E119" s="198"/>
      <c r="F119" s="198"/>
      <c r="G119" s="198"/>
      <c r="H119" s="198"/>
      <c r="I119" s="198"/>
      <c r="J119" s="198"/>
      <c r="K119" s="199"/>
    </row>
    <row r="120" spans="2:11" ht="45" customHeight="1">
      <c r="B120" s="200"/>
      <c r="C120" s="234" t="s">
        <v>567</v>
      </c>
      <c r="D120" s="234"/>
      <c r="E120" s="234"/>
      <c r="F120" s="234"/>
      <c r="G120" s="234"/>
      <c r="H120" s="234"/>
      <c r="I120" s="234"/>
      <c r="J120" s="234"/>
      <c r="K120" s="201"/>
    </row>
    <row r="121" spans="2:11" ht="17.25" customHeight="1">
      <c r="B121" s="202"/>
      <c r="C121" s="177" t="s">
        <v>514</v>
      </c>
      <c r="D121" s="177"/>
      <c r="E121" s="177"/>
      <c r="F121" s="177" t="s">
        <v>515</v>
      </c>
      <c r="G121" s="178"/>
      <c r="H121" s="177" t="s">
        <v>102</v>
      </c>
      <c r="I121" s="177" t="s">
        <v>56</v>
      </c>
      <c r="J121" s="177" t="s">
        <v>516</v>
      </c>
      <c r="K121" s="203"/>
    </row>
    <row r="122" spans="2:11" ht="17.25" customHeight="1">
      <c r="B122" s="202"/>
      <c r="C122" s="179" t="s">
        <v>517</v>
      </c>
      <c r="D122" s="179"/>
      <c r="E122" s="179"/>
      <c r="F122" s="180" t="s">
        <v>518</v>
      </c>
      <c r="G122" s="181"/>
      <c r="H122" s="179"/>
      <c r="I122" s="179"/>
      <c r="J122" s="179" t="s">
        <v>519</v>
      </c>
      <c r="K122" s="203"/>
    </row>
    <row r="123" spans="2:11" ht="5.25" customHeight="1">
      <c r="B123" s="204"/>
      <c r="C123" s="182"/>
      <c r="D123" s="182"/>
      <c r="E123" s="182"/>
      <c r="F123" s="182"/>
      <c r="G123" s="142"/>
      <c r="H123" s="182"/>
      <c r="I123" s="182"/>
      <c r="J123" s="182"/>
      <c r="K123" s="205"/>
    </row>
    <row r="124" spans="2:11" ht="15" customHeight="1">
      <c r="B124" s="204"/>
      <c r="C124" s="142" t="s">
        <v>523</v>
      </c>
      <c r="D124" s="182"/>
      <c r="E124" s="182"/>
      <c r="F124" s="184" t="s">
        <v>520</v>
      </c>
      <c r="G124" s="142"/>
      <c r="H124" s="142" t="s">
        <v>559</v>
      </c>
      <c r="I124" s="142" t="s">
        <v>522</v>
      </c>
      <c r="J124" s="142">
        <v>120</v>
      </c>
      <c r="K124" s="206"/>
    </row>
    <row r="125" spans="2:11" ht="15" customHeight="1">
      <c r="B125" s="204"/>
      <c r="C125" s="142" t="s">
        <v>568</v>
      </c>
      <c r="D125" s="142"/>
      <c r="E125" s="142"/>
      <c r="F125" s="184" t="s">
        <v>520</v>
      </c>
      <c r="G125" s="142"/>
      <c r="H125" s="142" t="s">
        <v>569</v>
      </c>
      <c r="I125" s="142" t="s">
        <v>522</v>
      </c>
      <c r="J125" s="142" t="s">
        <v>570</v>
      </c>
      <c r="K125" s="206"/>
    </row>
    <row r="126" spans="2:11" ht="15" customHeight="1">
      <c r="B126" s="204"/>
      <c r="C126" s="142" t="s">
        <v>469</v>
      </c>
      <c r="D126" s="142"/>
      <c r="E126" s="142"/>
      <c r="F126" s="184" t="s">
        <v>520</v>
      </c>
      <c r="G126" s="142"/>
      <c r="H126" s="142" t="s">
        <v>571</v>
      </c>
      <c r="I126" s="142" t="s">
        <v>522</v>
      </c>
      <c r="J126" s="142" t="s">
        <v>570</v>
      </c>
      <c r="K126" s="206"/>
    </row>
    <row r="127" spans="2:11" ht="15" customHeight="1">
      <c r="B127" s="204"/>
      <c r="C127" s="142" t="s">
        <v>531</v>
      </c>
      <c r="D127" s="142"/>
      <c r="E127" s="142"/>
      <c r="F127" s="184" t="s">
        <v>526</v>
      </c>
      <c r="G127" s="142"/>
      <c r="H127" s="142" t="s">
        <v>532</v>
      </c>
      <c r="I127" s="142" t="s">
        <v>522</v>
      </c>
      <c r="J127" s="142">
        <v>15</v>
      </c>
      <c r="K127" s="206"/>
    </row>
    <row r="128" spans="2:11" ht="15" customHeight="1">
      <c r="B128" s="204"/>
      <c r="C128" s="186" t="s">
        <v>533</v>
      </c>
      <c r="D128" s="186"/>
      <c r="E128" s="186"/>
      <c r="F128" s="187" t="s">
        <v>526</v>
      </c>
      <c r="G128" s="186"/>
      <c r="H128" s="186" t="s">
        <v>534</v>
      </c>
      <c r="I128" s="186" t="s">
        <v>522</v>
      </c>
      <c r="J128" s="186">
        <v>15</v>
      </c>
      <c r="K128" s="206"/>
    </row>
    <row r="129" spans="2:11" ht="15" customHeight="1">
      <c r="B129" s="204"/>
      <c r="C129" s="186" t="s">
        <v>535</v>
      </c>
      <c r="D129" s="186"/>
      <c r="E129" s="186"/>
      <c r="F129" s="187" t="s">
        <v>526</v>
      </c>
      <c r="G129" s="186"/>
      <c r="H129" s="186" t="s">
        <v>536</v>
      </c>
      <c r="I129" s="186" t="s">
        <v>522</v>
      </c>
      <c r="J129" s="186">
        <v>20</v>
      </c>
      <c r="K129" s="206"/>
    </row>
    <row r="130" spans="2:11" ht="15" customHeight="1">
      <c r="B130" s="204"/>
      <c r="C130" s="186" t="s">
        <v>537</v>
      </c>
      <c r="D130" s="186"/>
      <c r="E130" s="186"/>
      <c r="F130" s="187" t="s">
        <v>526</v>
      </c>
      <c r="G130" s="186"/>
      <c r="H130" s="186" t="s">
        <v>538</v>
      </c>
      <c r="I130" s="186" t="s">
        <v>522</v>
      </c>
      <c r="J130" s="186">
        <v>20</v>
      </c>
      <c r="K130" s="206"/>
    </row>
    <row r="131" spans="2:11" ht="15" customHeight="1">
      <c r="B131" s="204"/>
      <c r="C131" s="142" t="s">
        <v>525</v>
      </c>
      <c r="D131" s="142"/>
      <c r="E131" s="142"/>
      <c r="F131" s="184" t="s">
        <v>526</v>
      </c>
      <c r="G131" s="142"/>
      <c r="H131" s="142" t="s">
        <v>559</v>
      </c>
      <c r="I131" s="142" t="s">
        <v>522</v>
      </c>
      <c r="J131" s="142">
        <v>50</v>
      </c>
      <c r="K131" s="206"/>
    </row>
    <row r="132" spans="2:11" ht="15" customHeight="1">
      <c r="B132" s="204"/>
      <c r="C132" s="142" t="s">
        <v>539</v>
      </c>
      <c r="D132" s="142"/>
      <c r="E132" s="142"/>
      <c r="F132" s="184" t="s">
        <v>526</v>
      </c>
      <c r="G132" s="142"/>
      <c r="H132" s="142" t="s">
        <v>559</v>
      </c>
      <c r="I132" s="142" t="s">
        <v>522</v>
      </c>
      <c r="J132" s="142">
        <v>50</v>
      </c>
      <c r="K132" s="206"/>
    </row>
    <row r="133" spans="2:11" ht="15" customHeight="1">
      <c r="B133" s="204"/>
      <c r="C133" s="142" t="s">
        <v>545</v>
      </c>
      <c r="D133" s="142"/>
      <c r="E133" s="142"/>
      <c r="F133" s="184" t="s">
        <v>526</v>
      </c>
      <c r="G133" s="142"/>
      <c r="H133" s="142" t="s">
        <v>559</v>
      </c>
      <c r="I133" s="142" t="s">
        <v>522</v>
      </c>
      <c r="J133" s="142">
        <v>50</v>
      </c>
      <c r="K133" s="206"/>
    </row>
    <row r="134" spans="2:11" ht="15" customHeight="1">
      <c r="B134" s="204"/>
      <c r="C134" s="142" t="s">
        <v>547</v>
      </c>
      <c r="D134" s="142"/>
      <c r="E134" s="142"/>
      <c r="F134" s="184" t="s">
        <v>526</v>
      </c>
      <c r="G134" s="142"/>
      <c r="H134" s="142" t="s">
        <v>559</v>
      </c>
      <c r="I134" s="142" t="s">
        <v>522</v>
      </c>
      <c r="J134" s="142">
        <v>50</v>
      </c>
      <c r="K134" s="206"/>
    </row>
    <row r="135" spans="2:11" ht="15" customHeight="1">
      <c r="B135" s="204"/>
      <c r="C135" s="142" t="s">
        <v>108</v>
      </c>
      <c r="D135" s="142"/>
      <c r="E135" s="142"/>
      <c r="F135" s="184" t="s">
        <v>526</v>
      </c>
      <c r="G135" s="142"/>
      <c r="H135" s="142" t="s">
        <v>572</v>
      </c>
      <c r="I135" s="142" t="s">
        <v>522</v>
      </c>
      <c r="J135" s="142">
        <v>255</v>
      </c>
      <c r="K135" s="206"/>
    </row>
    <row r="136" spans="2:11" ht="15" customHeight="1">
      <c r="B136" s="204"/>
      <c r="C136" s="142" t="s">
        <v>549</v>
      </c>
      <c r="D136" s="142"/>
      <c r="E136" s="142"/>
      <c r="F136" s="184" t="s">
        <v>520</v>
      </c>
      <c r="G136" s="142"/>
      <c r="H136" s="142" t="s">
        <v>573</v>
      </c>
      <c r="I136" s="142" t="s">
        <v>551</v>
      </c>
      <c r="J136" s="142"/>
      <c r="K136" s="206"/>
    </row>
    <row r="137" spans="2:11" ht="15" customHeight="1">
      <c r="B137" s="204"/>
      <c r="C137" s="142" t="s">
        <v>552</v>
      </c>
      <c r="D137" s="142"/>
      <c r="E137" s="142"/>
      <c r="F137" s="184" t="s">
        <v>520</v>
      </c>
      <c r="G137" s="142"/>
      <c r="H137" s="142" t="s">
        <v>574</v>
      </c>
      <c r="I137" s="142" t="s">
        <v>554</v>
      </c>
      <c r="J137" s="142"/>
      <c r="K137" s="206"/>
    </row>
    <row r="138" spans="2:11" ht="15" customHeight="1">
      <c r="B138" s="204"/>
      <c r="C138" s="142" t="s">
        <v>555</v>
      </c>
      <c r="D138" s="142"/>
      <c r="E138" s="142"/>
      <c r="F138" s="184" t="s">
        <v>520</v>
      </c>
      <c r="G138" s="142"/>
      <c r="H138" s="142" t="s">
        <v>555</v>
      </c>
      <c r="I138" s="142" t="s">
        <v>554</v>
      </c>
      <c r="J138" s="142"/>
      <c r="K138" s="206"/>
    </row>
    <row r="139" spans="2:11" ht="15" customHeight="1">
      <c r="B139" s="204"/>
      <c r="C139" s="142" t="s">
        <v>37</v>
      </c>
      <c r="D139" s="142"/>
      <c r="E139" s="142"/>
      <c r="F139" s="184" t="s">
        <v>520</v>
      </c>
      <c r="G139" s="142"/>
      <c r="H139" s="142" t="s">
        <v>575</v>
      </c>
      <c r="I139" s="142" t="s">
        <v>554</v>
      </c>
      <c r="J139" s="142"/>
      <c r="K139" s="206"/>
    </row>
    <row r="140" spans="2:11" ht="15" customHeight="1">
      <c r="B140" s="204"/>
      <c r="C140" s="142" t="s">
        <v>576</v>
      </c>
      <c r="D140" s="142"/>
      <c r="E140" s="142"/>
      <c r="F140" s="184" t="s">
        <v>520</v>
      </c>
      <c r="G140" s="142"/>
      <c r="H140" s="142" t="s">
        <v>577</v>
      </c>
      <c r="I140" s="142" t="s">
        <v>554</v>
      </c>
      <c r="J140" s="142"/>
      <c r="K140" s="206"/>
    </row>
    <row r="141" spans="2:11" ht="15" customHeight="1">
      <c r="B141" s="207"/>
      <c r="C141" s="208"/>
      <c r="D141" s="208"/>
      <c r="E141" s="208"/>
      <c r="F141" s="208"/>
      <c r="G141" s="208"/>
      <c r="H141" s="208"/>
      <c r="I141" s="208"/>
      <c r="J141" s="208"/>
      <c r="K141" s="209"/>
    </row>
    <row r="142" spans="2:11" ht="18.75" customHeight="1">
      <c r="B142" s="144"/>
      <c r="C142" s="144"/>
      <c r="D142" s="144"/>
      <c r="E142" s="144"/>
      <c r="F142" s="196"/>
      <c r="G142" s="144"/>
      <c r="H142" s="144"/>
      <c r="I142" s="144"/>
      <c r="J142" s="144"/>
      <c r="K142" s="144"/>
    </row>
    <row r="143" spans="2:11" ht="18.75" customHeight="1"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</row>
    <row r="144" spans="2:11" ht="7.5" customHeight="1">
      <c r="B144" s="172"/>
      <c r="C144" s="173"/>
      <c r="D144" s="173"/>
      <c r="E144" s="173"/>
      <c r="F144" s="173"/>
      <c r="G144" s="173"/>
      <c r="H144" s="173"/>
      <c r="I144" s="173"/>
      <c r="J144" s="173"/>
      <c r="K144" s="174"/>
    </row>
    <row r="145" spans="2:11" ht="45" customHeight="1">
      <c r="B145" s="175"/>
      <c r="C145" s="233" t="s">
        <v>578</v>
      </c>
      <c r="D145" s="233"/>
      <c r="E145" s="233"/>
      <c r="F145" s="233"/>
      <c r="G145" s="233"/>
      <c r="H145" s="233"/>
      <c r="I145" s="233"/>
      <c r="J145" s="233"/>
      <c r="K145" s="176"/>
    </row>
    <row r="146" spans="2:11" ht="17.25" customHeight="1">
      <c r="B146" s="175"/>
      <c r="C146" s="177" t="s">
        <v>514</v>
      </c>
      <c r="D146" s="177"/>
      <c r="E146" s="177"/>
      <c r="F146" s="177" t="s">
        <v>515</v>
      </c>
      <c r="G146" s="178"/>
      <c r="H146" s="177" t="s">
        <v>102</v>
      </c>
      <c r="I146" s="177" t="s">
        <v>56</v>
      </c>
      <c r="J146" s="177" t="s">
        <v>516</v>
      </c>
      <c r="K146" s="176"/>
    </row>
    <row r="147" spans="2:11" ht="17.25" customHeight="1">
      <c r="B147" s="175"/>
      <c r="C147" s="179" t="s">
        <v>517</v>
      </c>
      <c r="D147" s="179"/>
      <c r="E147" s="179"/>
      <c r="F147" s="180" t="s">
        <v>518</v>
      </c>
      <c r="G147" s="181"/>
      <c r="H147" s="179"/>
      <c r="I147" s="179"/>
      <c r="J147" s="179" t="s">
        <v>519</v>
      </c>
      <c r="K147" s="176"/>
    </row>
    <row r="148" spans="2:11" ht="5.25" customHeight="1">
      <c r="B148" s="185"/>
      <c r="C148" s="182"/>
      <c r="D148" s="182"/>
      <c r="E148" s="182"/>
      <c r="F148" s="182"/>
      <c r="G148" s="183"/>
      <c r="H148" s="182"/>
      <c r="I148" s="182"/>
      <c r="J148" s="182"/>
      <c r="K148" s="206"/>
    </row>
    <row r="149" spans="2:11" ht="15" customHeight="1">
      <c r="B149" s="185"/>
      <c r="C149" s="162" t="s">
        <v>523</v>
      </c>
      <c r="D149" s="142"/>
      <c r="E149" s="142"/>
      <c r="F149" s="210" t="s">
        <v>520</v>
      </c>
      <c r="G149" s="142"/>
      <c r="H149" s="162" t="s">
        <v>559</v>
      </c>
      <c r="I149" s="162" t="s">
        <v>522</v>
      </c>
      <c r="J149" s="162">
        <v>120</v>
      </c>
      <c r="K149" s="206"/>
    </row>
    <row r="150" spans="2:11" ht="15" customHeight="1">
      <c r="B150" s="185"/>
      <c r="C150" s="162" t="s">
        <v>568</v>
      </c>
      <c r="D150" s="142"/>
      <c r="E150" s="142"/>
      <c r="F150" s="210" t="s">
        <v>520</v>
      </c>
      <c r="G150" s="142"/>
      <c r="H150" s="162" t="s">
        <v>579</v>
      </c>
      <c r="I150" s="162" t="s">
        <v>522</v>
      </c>
      <c r="J150" s="162" t="s">
        <v>570</v>
      </c>
      <c r="K150" s="206"/>
    </row>
    <row r="151" spans="2:11" ht="15" customHeight="1">
      <c r="B151" s="185"/>
      <c r="C151" s="162" t="s">
        <v>469</v>
      </c>
      <c r="D151" s="142"/>
      <c r="E151" s="142"/>
      <c r="F151" s="210" t="s">
        <v>520</v>
      </c>
      <c r="G151" s="142"/>
      <c r="H151" s="162" t="s">
        <v>580</v>
      </c>
      <c r="I151" s="162" t="s">
        <v>522</v>
      </c>
      <c r="J151" s="162" t="s">
        <v>570</v>
      </c>
      <c r="K151" s="206"/>
    </row>
    <row r="152" spans="2:11" ht="15" customHeight="1">
      <c r="B152" s="185"/>
      <c r="C152" s="162" t="s">
        <v>525</v>
      </c>
      <c r="D152" s="142"/>
      <c r="E152" s="142"/>
      <c r="F152" s="210" t="s">
        <v>526</v>
      </c>
      <c r="G152" s="142"/>
      <c r="H152" s="162" t="s">
        <v>559</v>
      </c>
      <c r="I152" s="162" t="s">
        <v>522</v>
      </c>
      <c r="J152" s="162">
        <v>50</v>
      </c>
      <c r="K152" s="206"/>
    </row>
    <row r="153" spans="2:11" ht="15" customHeight="1">
      <c r="B153" s="185"/>
      <c r="C153" s="162" t="s">
        <v>528</v>
      </c>
      <c r="D153" s="142"/>
      <c r="E153" s="142"/>
      <c r="F153" s="210" t="s">
        <v>520</v>
      </c>
      <c r="G153" s="142"/>
      <c r="H153" s="162" t="s">
        <v>559</v>
      </c>
      <c r="I153" s="162" t="s">
        <v>530</v>
      </c>
      <c r="J153" s="162"/>
      <c r="K153" s="206"/>
    </row>
    <row r="154" spans="2:11" ht="15" customHeight="1">
      <c r="B154" s="185"/>
      <c r="C154" s="162" t="s">
        <v>539</v>
      </c>
      <c r="D154" s="142"/>
      <c r="E154" s="142"/>
      <c r="F154" s="210" t="s">
        <v>526</v>
      </c>
      <c r="G154" s="142"/>
      <c r="H154" s="162" t="s">
        <v>559</v>
      </c>
      <c r="I154" s="162" t="s">
        <v>522</v>
      </c>
      <c r="J154" s="162">
        <v>50</v>
      </c>
      <c r="K154" s="206"/>
    </row>
    <row r="155" spans="2:11" ht="15" customHeight="1">
      <c r="B155" s="185"/>
      <c r="C155" s="162" t="s">
        <v>547</v>
      </c>
      <c r="D155" s="142"/>
      <c r="E155" s="142"/>
      <c r="F155" s="210" t="s">
        <v>526</v>
      </c>
      <c r="G155" s="142"/>
      <c r="H155" s="162" t="s">
        <v>559</v>
      </c>
      <c r="I155" s="162" t="s">
        <v>522</v>
      </c>
      <c r="J155" s="162">
        <v>50</v>
      </c>
      <c r="K155" s="206"/>
    </row>
    <row r="156" spans="2:11" ht="15" customHeight="1">
      <c r="B156" s="185"/>
      <c r="C156" s="162" t="s">
        <v>545</v>
      </c>
      <c r="D156" s="142"/>
      <c r="E156" s="142"/>
      <c r="F156" s="210" t="s">
        <v>526</v>
      </c>
      <c r="G156" s="142"/>
      <c r="H156" s="162" t="s">
        <v>559</v>
      </c>
      <c r="I156" s="162" t="s">
        <v>522</v>
      </c>
      <c r="J156" s="162">
        <v>50</v>
      </c>
      <c r="K156" s="206"/>
    </row>
    <row r="157" spans="2:11" ht="15" customHeight="1">
      <c r="B157" s="185"/>
      <c r="C157" s="162" t="s">
        <v>85</v>
      </c>
      <c r="D157" s="142"/>
      <c r="E157" s="142"/>
      <c r="F157" s="210" t="s">
        <v>520</v>
      </c>
      <c r="G157" s="142"/>
      <c r="H157" s="162" t="s">
        <v>581</v>
      </c>
      <c r="I157" s="162" t="s">
        <v>522</v>
      </c>
      <c r="J157" s="162" t="s">
        <v>582</v>
      </c>
      <c r="K157" s="206"/>
    </row>
    <row r="158" spans="2:11" ht="15" customHeight="1">
      <c r="B158" s="185"/>
      <c r="C158" s="162" t="s">
        <v>583</v>
      </c>
      <c r="D158" s="142"/>
      <c r="E158" s="142"/>
      <c r="F158" s="210" t="s">
        <v>520</v>
      </c>
      <c r="G158" s="142"/>
      <c r="H158" s="162" t="s">
        <v>584</v>
      </c>
      <c r="I158" s="162" t="s">
        <v>554</v>
      </c>
      <c r="J158" s="162"/>
      <c r="K158" s="206"/>
    </row>
    <row r="159" spans="2:11" ht="15" customHeight="1">
      <c r="B159" s="211"/>
      <c r="C159" s="194"/>
      <c r="D159" s="194"/>
      <c r="E159" s="194"/>
      <c r="F159" s="194"/>
      <c r="G159" s="194"/>
      <c r="H159" s="194"/>
      <c r="I159" s="194"/>
      <c r="J159" s="194"/>
      <c r="K159" s="212"/>
    </row>
    <row r="160" spans="2:11" ht="18.75" customHeight="1">
      <c r="B160" s="144"/>
      <c r="C160" s="142"/>
      <c r="D160" s="142"/>
      <c r="E160" s="142"/>
      <c r="F160" s="184"/>
      <c r="G160" s="142"/>
      <c r="H160" s="142"/>
      <c r="I160" s="142"/>
      <c r="J160" s="142"/>
      <c r="K160" s="144"/>
    </row>
    <row r="161" spans="2:11" ht="18.75" customHeight="1"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</row>
    <row r="162" spans="2:11" ht="7.5" customHeight="1">
      <c r="B162" s="153"/>
      <c r="C162" s="154"/>
      <c r="D162" s="154"/>
      <c r="E162" s="154"/>
      <c r="F162" s="154"/>
      <c r="G162" s="154"/>
      <c r="H162" s="154"/>
      <c r="I162" s="154"/>
      <c r="J162" s="154"/>
      <c r="K162" s="155"/>
    </row>
    <row r="163" spans="2:11" ht="45" customHeight="1">
      <c r="B163" s="156"/>
      <c r="C163" s="234" t="s">
        <v>585</v>
      </c>
      <c r="D163" s="234"/>
      <c r="E163" s="234"/>
      <c r="F163" s="234"/>
      <c r="G163" s="234"/>
      <c r="H163" s="234"/>
      <c r="I163" s="234"/>
      <c r="J163" s="234"/>
      <c r="K163" s="157"/>
    </row>
    <row r="164" spans="2:11" ht="17.25" customHeight="1">
      <c r="B164" s="156"/>
      <c r="C164" s="177" t="s">
        <v>514</v>
      </c>
      <c r="D164" s="177"/>
      <c r="E164" s="177"/>
      <c r="F164" s="177" t="s">
        <v>515</v>
      </c>
      <c r="G164" s="213"/>
      <c r="H164" s="214" t="s">
        <v>102</v>
      </c>
      <c r="I164" s="214" t="s">
        <v>56</v>
      </c>
      <c r="J164" s="177" t="s">
        <v>516</v>
      </c>
      <c r="K164" s="157"/>
    </row>
    <row r="165" spans="2:11" ht="17.25" customHeight="1">
      <c r="B165" s="159"/>
      <c r="C165" s="179" t="s">
        <v>517</v>
      </c>
      <c r="D165" s="179"/>
      <c r="E165" s="179"/>
      <c r="F165" s="180" t="s">
        <v>518</v>
      </c>
      <c r="G165" s="215"/>
      <c r="H165" s="216"/>
      <c r="I165" s="216"/>
      <c r="J165" s="179" t="s">
        <v>519</v>
      </c>
      <c r="K165" s="160"/>
    </row>
    <row r="166" spans="2:11" ht="5.25" customHeight="1">
      <c r="B166" s="185"/>
      <c r="C166" s="182"/>
      <c r="D166" s="182"/>
      <c r="E166" s="182"/>
      <c r="F166" s="182"/>
      <c r="G166" s="183"/>
      <c r="H166" s="182"/>
      <c r="I166" s="182"/>
      <c r="J166" s="182"/>
      <c r="K166" s="206"/>
    </row>
    <row r="167" spans="2:11" ht="15" customHeight="1">
      <c r="B167" s="185"/>
      <c r="C167" s="142" t="s">
        <v>523</v>
      </c>
      <c r="D167" s="142"/>
      <c r="E167" s="142"/>
      <c r="F167" s="184" t="s">
        <v>520</v>
      </c>
      <c r="G167" s="142"/>
      <c r="H167" s="142" t="s">
        <v>559</v>
      </c>
      <c r="I167" s="142" t="s">
        <v>522</v>
      </c>
      <c r="J167" s="142">
        <v>120</v>
      </c>
      <c r="K167" s="206"/>
    </row>
    <row r="168" spans="2:11" ht="15" customHeight="1">
      <c r="B168" s="185"/>
      <c r="C168" s="142" t="s">
        <v>568</v>
      </c>
      <c r="D168" s="142"/>
      <c r="E168" s="142"/>
      <c r="F168" s="184" t="s">
        <v>520</v>
      </c>
      <c r="G168" s="142"/>
      <c r="H168" s="142" t="s">
        <v>569</v>
      </c>
      <c r="I168" s="142" t="s">
        <v>522</v>
      </c>
      <c r="J168" s="142" t="s">
        <v>570</v>
      </c>
      <c r="K168" s="206"/>
    </row>
    <row r="169" spans="2:11" ht="15" customHeight="1">
      <c r="B169" s="185"/>
      <c r="C169" s="142" t="s">
        <v>469</v>
      </c>
      <c r="D169" s="142"/>
      <c r="E169" s="142"/>
      <c r="F169" s="184" t="s">
        <v>520</v>
      </c>
      <c r="G169" s="142"/>
      <c r="H169" s="142" t="s">
        <v>586</v>
      </c>
      <c r="I169" s="142" t="s">
        <v>522</v>
      </c>
      <c r="J169" s="142" t="s">
        <v>570</v>
      </c>
      <c r="K169" s="206"/>
    </row>
    <row r="170" spans="2:11" ht="15" customHeight="1">
      <c r="B170" s="185"/>
      <c r="C170" s="142" t="s">
        <v>525</v>
      </c>
      <c r="D170" s="142"/>
      <c r="E170" s="142"/>
      <c r="F170" s="184" t="s">
        <v>526</v>
      </c>
      <c r="G170" s="142"/>
      <c r="H170" s="142" t="s">
        <v>586</v>
      </c>
      <c r="I170" s="142" t="s">
        <v>522</v>
      </c>
      <c r="J170" s="142">
        <v>50</v>
      </c>
      <c r="K170" s="206"/>
    </row>
    <row r="171" spans="2:11" ht="15" customHeight="1">
      <c r="B171" s="185"/>
      <c r="C171" s="142" t="s">
        <v>528</v>
      </c>
      <c r="D171" s="142"/>
      <c r="E171" s="142"/>
      <c r="F171" s="184" t="s">
        <v>520</v>
      </c>
      <c r="G171" s="142"/>
      <c r="H171" s="142" t="s">
        <v>586</v>
      </c>
      <c r="I171" s="142" t="s">
        <v>530</v>
      </c>
      <c r="J171" s="142"/>
      <c r="K171" s="206"/>
    </row>
    <row r="172" spans="2:11" ht="15" customHeight="1">
      <c r="B172" s="185"/>
      <c r="C172" s="142" t="s">
        <v>539</v>
      </c>
      <c r="D172" s="142"/>
      <c r="E172" s="142"/>
      <c r="F172" s="184" t="s">
        <v>526</v>
      </c>
      <c r="G172" s="142"/>
      <c r="H172" s="142" t="s">
        <v>586</v>
      </c>
      <c r="I172" s="142" t="s">
        <v>522</v>
      </c>
      <c r="J172" s="142">
        <v>50</v>
      </c>
      <c r="K172" s="206"/>
    </row>
    <row r="173" spans="2:11" ht="15" customHeight="1">
      <c r="B173" s="185"/>
      <c r="C173" s="142" t="s">
        <v>547</v>
      </c>
      <c r="D173" s="142"/>
      <c r="E173" s="142"/>
      <c r="F173" s="184" t="s">
        <v>526</v>
      </c>
      <c r="G173" s="142"/>
      <c r="H173" s="142" t="s">
        <v>586</v>
      </c>
      <c r="I173" s="142" t="s">
        <v>522</v>
      </c>
      <c r="J173" s="142">
        <v>50</v>
      </c>
      <c r="K173" s="206"/>
    </row>
    <row r="174" spans="2:11" ht="15" customHeight="1">
      <c r="B174" s="185"/>
      <c r="C174" s="142" t="s">
        <v>545</v>
      </c>
      <c r="D174" s="142"/>
      <c r="E174" s="142"/>
      <c r="F174" s="184" t="s">
        <v>526</v>
      </c>
      <c r="G174" s="142"/>
      <c r="H174" s="142" t="s">
        <v>586</v>
      </c>
      <c r="I174" s="142" t="s">
        <v>522</v>
      </c>
      <c r="J174" s="142">
        <v>50</v>
      </c>
      <c r="K174" s="206"/>
    </row>
    <row r="175" spans="2:11" ht="15" customHeight="1">
      <c r="B175" s="185"/>
      <c r="C175" s="142" t="s">
        <v>101</v>
      </c>
      <c r="D175" s="142"/>
      <c r="E175" s="142"/>
      <c r="F175" s="184" t="s">
        <v>520</v>
      </c>
      <c r="G175" s="142"/>
      <c r="H175" s="142" t="s">
        <v>587</v>
      </c>
      <c r="I175" s="142" t="s">
        <v>588</v>
      </c>
      <c r="J175" s="142"/>
      <c r="K175" s="206"/>
    </row>
    <row r="176" spans="2:11" ht="15" customHeight="1">
      <c r="B176" s="185"/>
      <c r="C176" s="142" t="s">
        <v>56</v>
      </c>
      <c r="D176" s="142"/>
      <c r="E176" s="142"/>
      <c r="F176" s="184" t="s">
        <v>520</v>
      </c>
      <c r="G176" s="142"/>
      <c r="H176" s="142" t="s">
        <v>589</v>
      </c>
      <c r="I176" s="142" t="s">
        <v>590</v>
      </c>
      <c r="J176" s="142">
        <v>1</v>
      </c>
      <c r="K176" s="206"/>
    </row>
    <row r="177" spans="2:11" ht="15" customHeight="1">
      <c r="B177" s="185"/>
      <c r="C177" s="142" t="s">
        <v>52</v>
      </c>
      <c r="D177" s="142"/>
      <c r="E177" s="142"/>
      <c r="F177" s="184" t="s">
        <v>520</v>
      </c>
      <c r="G177" s="142"/>
      <c r="H177" s="142" t="s">
        <v>591</v>
      </c>
      <c r="I177" s="142" t="s">
        <v>522</v>
      </c>
      <c r="J177" s="142">
        <v>20</v>
      </c>
      <c r="K177" s="206"/>
    </row>
    <row r="178" spans="2:11" ht="15" customHeight="1">
      <c r="B178" s="185"/>
      <c r="C178" s="142" t="s">
        <v>102</v>
      </c>
      <c r="D178" s="142"/>
      <c r="E178" s="142"/>
      <c r="F178" s="184" t="s">
        <v>520</v>
      </c>
      <c r="G178" s="142"/>
      <c r="H178" s="142" t="s">
        <v>592</v>
      </c>
      <c r="I178" s="142" t="s">
        <v>522</v>
      </c>
      <c r="J178" s="142">
        <v>255</v>
      </c>
      <c r="K178" s="206"/>
    </row>
    <row r="179" spans="2:11" ht="15" customHeight="1">
      <c r="B179" s="185"/>
      <c r="C179" s="142" t="s">
        <v>103</v>
      </c>
      <c r="D179" s="142"/>
      <c r="E179" s="142"/>
      <c r="F179" s="184" t="s">
        <v>520</v>
      </c>
      <c r="G179" s="142"/>
      <c r="H179" s="142" t="s">
        <v>485</v>
      </c>
      <c r="I179" s="142" t="s">
        <v>522</v>
      </c>
      <c r="J179" s="142">
        <v>10</v>
      </c>
      <c r="K179" s="206"/>
    </row>
    <row r="180" spans="2:11" ht="15" customHeight="1">
      <c r="B180" s="185"/>
      <c r="C180" s="142" t="s">
        <v>104</v>
      </c>
      <c r="D180" s="142"/>
      <c r="E180" s="142"/>
      <c r="F180" s="184" t="s">
        <v>520</v>
      </c>
      <c r="G180" s="142"/>
      <c r="H180" s="142" t="s">
        <v>593</v>
      </c>
      <c r="I180" s="142" t="s">
        <v>554</v>
      </c>
      <c r="J180" s="142"/>
      <c r="K180" s="206"/>
    </row>
    <row r="181" spans="2:11" ht="15" customHeight="1">
      <c r="B181" s="185"/>
      <c r="C181" s="142" t="s">
        <v>594</v>
      </c>
      <c r="D181" s="142"/>
      <c r="E181" s="142"/>
      <c r="F181" s="184" t="s">
        <v>520</v>
      </c>
      <c r="G181" s="142"/>
      <c r="H181" s="142" t="s">
        <v>595</v>
      </c>
      <c r="I181" s="142" t="s">
        <v>554</v>
      </c>
      <c r="J181" s="142"/>
      <c r="K181" s="206"/>
    </row>
    <row r="182" spans="2:11" ht="15" customHeight="1">
      <c r="B182" s="185"/>
      <c r="C182" s="142" t="s">
        <v>583</v>
      </c>
      <c r="D182" s="142"/>
      <c r="E182" s="142"/>
      <c r="F182" s="184" t="s">
        <v>520</v>
      </c>
      <c r="G182" s="142"/>
      <c r="H182" s="142" t="s">
        <v>596</v>
      </c>
      <c r="I182" s="142" t="s">
        <v>554</v>
      </c>
      <c r="J182" s="142"/>
      <c r="K182" s="206"/>
    </row>
    <row r="183" spans="2:11" ht="15" customHeight="1">
      <c r="B183" s="185"/>
      <c r="C183" s="142" t="s">
        <v>107</v>
      </c>
      <c r="D183" s="142"/>
      <c r="E183" s="142"/>
      <c r="F183" s="184" t="s">
        <v>526</v>
      </c>
      <c r="G183" s="142"/>
      <c r="H183" s="142" t="s">
        <v>597</v>
      </c>
      <c r="I183" s="142" t="s">
        <v>522</v>
      </c>
      <c r="J183" s="142">
        <v>50</v>
      </c>
      <c r="K183" s="206"/>
    </row>
    <row r="184" spans="2:11" ht="15" customHeight="1">
      <c r="B184" s="211"/>
      <c r="C184" s="194"/>
      <c r="D184" s="194"/>
      <c r="E184" s="194"/>
      <c r="F184" s="194"/>
      <c r="G184" s="194"/>
      <c r="H184" s="194"/>
      <c r="I184" s="194"/>
      <c r="J184" s="194"/>
      <c r="K184" s="212"/>
    </row>
    <row r="185" spans="2:11" ht="18.75" customHeight="1">
      <c r="B185" s="144"/>
      <c r="C185" s="142"/>
      <c r="D185" s="142"/>
      <c r="E185" s="142"/>
      <c r="F185" s="184"/>
      <c r="G185" s="142"/>
      <c r="H185" s="142"/>
      <c r="I185" s="142"/>
      <c r="J185" s="142"/>
      <c r="K185" s="144"/>
    </row>
    <row r="186" spans="2:11" ht="18.75" customHeight="1"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</row>
    <row r="187" spans="2:11" ht="13.5">
      <c r="B187" s="153"/>
      <c r="C187" s="154"/>
      <c r="D187" s="154"/>
      <c r="E187" s="154"/>
      <c r="F187" s="154"/>
      <c r="G187" s="154"/>
      <c r="H187" s="154"/>
      <c r="I187" s="154"/>
      <c r="J187" s="154"/>
      <c r="K187" s="155"/>
    </row>
    <row r="188" spans="2:11" ht="21">
      <c r="B188" s="156"/>
      <c r="C188" s="234" t="s">
        <v>598</v>
      </c>
      <c r="D188" s="234"/>
      <c r="E188" s="234"/>
      <c r="F188" s="234"/>
      <c r="G188" s="234"/>
      <c r="H188" s="234"/>
      <c r="I188" s="234"/>
      <c r="J188" s="234"/>
      <c r="K188" s="157"/>
    </row>
    <row r="189" spans="2:11" ht="25.5" customHeight="1">
      <c r="B189" s="156"/>
      <c r="C189" s="143" t="s">
        <v>599</v>
      </c>
      <c r="D189" s="143"/>
      <c r="E189" s="143"/>
      <c r="F189" s="143" t="s">
        <v>600</v>
      </c>
      <c r="G189" s="217"/>
      <c r="H189" s="230" t="s">
        <v>601</v>
      </c>
      <c r="I189" s="230"/>
      <c r="J189" s="230"/>
      <c r="K189" s="157"/>
    </row>
    <row r="190" spans="2:11" ht="5.25" customHeight="1">
      <c r="B190" s="185"/>
      <c r="C190" s="182"/>
      <c r="D190" s="182"/>
      <c r="E190" s="182"/>
      <c r="F190" s="182"/>
      <c r="G190" s="142"/>
      <c r="H190" s="182"/>
      <c r="I190" s="182"/>
      <c r="J190" s="182"/>
      <c r="K190" s="206"/>
    </row>
    <row r="191" spans="2:11" ht="15" customHeight="1">
      <c r="B191" s="185"/>
      <c r="C191" s="142" t="s">
        <v>602</v>
      </c>
      <c r="D191" s="142"/>
      <c r="E191" s="142"/>
      <c r="F191" s="184" t="s">
        <v>42</v>
      </c>
      <c r="G191" s="142"/>
      <c r="H191" s="231" t="s">
        <v>603</v>
      </c>
      <c r="I191" s="231"/>
      <c r="J191" s="231"/>
      <c r="K191" s="206"/>
    </row>
    <row r="192" spans="2:11" ht="15" customHeight="1">
      <c r="B192" s="185"/>
      <c r="C192" s="191"/>
      <c r="D192" s="142"/>
      <c r="E192" s="142"/>
      <c r="F192" s="184" t="s">
        <v>43</v>
      </c>
      <c r="G192" s="142"/>
      <c r="H192" s="231" t="s">
        <v>604</v>
      </c>
      <c r="I192" s="231"/>
      <c r="J192" s="231"/>
      <c r="K192" s="206"/>
    </row>
    <row r="193" spans="2:11" ht="15" customHeight="1">
      <c r="B193" s="185"/>
      <c r="C193" s="191"/>
      <c r="D193" s="142"/>
      <c r="E193" s="142"/>
      <c r="F193" s="184" t="s">
        <v>46</v>
      </c>
      <c r="G193" s="142"/>
      <c r="H193" s="231" t="s">
        <v>605</v>
      </c>
      <c r="I193" s="231"/>
      <c r="J193" s="231"/>
      <c r="K193" s="206"/>
    </row>
    <row r="194" spans="2:11" ht="15" customHeight="1">
      <c r="B194" s="185"/>
      <c r="C194" s="142"/>
      <c r="D194" s="142"/>
      <c r="E194" s="142"/>
      <c r="F194" s="184" t="s">
        <v>44</v>
      </c>
      <c r="G194" s="142"/>
      <c r="H194" s="231" t="s">
        <v>606</v>
      </c>
      <c r="I194" s="231"/>
      <c r="J194" s="231"/>
      <c r="K194" s="206"/>
    </row>
    <row r="195" spans="2:11" ht="15" customHeight="1">
      <c r="B195" s="185"/>
      <c r="C195" s="142"/>
      <c r="D195" s="142"/>
      <c r="E195" s="142"/>
      <c r="F195" s="184" t="s">
        <v>45</v>
      </c>
      <c r="G195" s="142"/>
      <c r="H195" s="231" t="s">
        <v>607</v>
      </c>
      <c r="I195" s="231"/>
      <c r="J195" s="231"/>
      <c r="K195" s="206"/>
    </row>
    <row r="196" spans="2:11" ht="15" customHeight="1">
      <c r="B196" s="185"/>
      <c r="C196" s="142"/>
      <c r="D196" s="142"/>
      <c r="E196" s="142"/>
      <c r="F196" s="184"/>
      <c r="G196" s="142"/>
      <c r="H196" s="142"/>
      <c r="I196" s="142"/>
      <c r="J196" s="142"/>
      <c r="K196" s="206"/>
    </row>
    <row r="197" spans="2:11" ht="15" customHeight="1">
      <c r="B197" s="185"/>
      <c r="C197" s="142" t="s">
        <v>566</v>
      </c>
      <c r="D197" s="142"/>
      <c r="E197" s="142"/>
      <c r="F197" s="184" t="s">
        <v>77</v>
      </c>
      <c r="G197" s="142"/>
      <c r="H197" s="231" t="s">
        <v>608</v>
      </c>
      <c r="I197" s="231"/>
      <c r="J197" s="231"/>
      <c r="K197" s="206"/>
    </row>
    <row r="198" spans="2:11" ht="15" customHeight="1">
      <c r="B198" s="185"/>
      <c r="C198" s="191"/>
      <c r="D198" s="142"/>
      <c r="E198" s="142"/>
      <c r="F198" s="184" t="s">
        <v>463</v>
      </c>
      <c r="G198" s="142"/>
      <c r="H198" s="231" t="s">
        <v>464</v>
      </c>
      <c r="I198" s="231"/>
      <c r="J198" s="231"/>
      <c r="K198" s="206"/>
    </row>
    <row r="199" spans="2:11" ht="15" customHeight="1">
      <c r="B199" s="185"/>
      <c r="C199" s="142"/>
      <c r="D199" s="142"/>
      <c r="E199" s="142"/>
      <c r="F199" s="184" t="s">
        <v>461</v>
      </c>
      <c r="G199" s="142"/>
      <c r="H199" s="231" t="s">
        <v>609</v>
      </c>
      <c r="I199" s="231"/>
      <c r="J199" s="231"/>
      <c r="K199" s="206"/>
    </row>
    <row r="200" spans="2:11" ht="15" customHeight="1">
      <c r="B200" s="218"/>
      <c r="C200" s="191"/>
      <c r="D200" s="191"/>
      <c r="E200" s="191"/>
      <c r="F200" s="184" t="s">
        <v>465</v>
      </c>
      <c r="G200" s="170"/>
      <c r="H200" s="229" t="s">
        <v>466</v>
      </c>
      <c r="I200" s="229"/>
      <c r="J200" s="229"/>
      <c r="K200" s="219"/>
    </row>
    <row r="201" spans="2:11" ht="15" customHeight="1">
      <c r="B201" s="218"/>
      <c r="C201" s="191"/>
      <c r="D201" s="191"/>
      <c r="E201" s="191"/>
      <c r="F201" s="184" t="s">
        <v>467</v>
      </c>
      <c r="G201" s="170"/>
      <c r="H201" s="229" t="s">
        <v>610</v>
      </c>
      <c r="I201" s="229"/>
      <c r="J201" s="229"/>
      <c r="K201" s="219"/>
    </row>
    <row r="202" spans="2:11" ht="15" customHeight="1">
      <c r="B202" s="218"/>
      <c r="C202" s="191"/>
      <c r="D202" s="191"/>
      <c r="E202" s="191"/>
      <c r="F202" s="220"/>
      <c r="G202" s="170"/>
      <c r="H202" s="221"/>
      <c r="I202" s="221"/>
      <c r="J202" s="221"/>
      <c r="K202" s="219"/>
    </row>
    <row r="203" spans="2:11" ht="15" customHeight="1">
      <c r="B203" s="218"/>
      <c r="C203" s="142" t="s">
        <v>590</v>
      </c>
      <c r="D203" s="191"/>
      <c r="E203" s="191"/>
      <c r="F203" s="184">
        <v>1</v>
      </c>
      <c r="G203" s="170"/>
      <c r="H203" s="229" t="s">
        <v>611</v>
      </c>
      <c r="I203" s="229"/>
      <c r="J203" s="229"/>
      <c r="K203" s="219"/>
    </row>
    <row r="204" spans="2:11" ht="15" customHeight="1">
      <c r="B204" s="218"/>
      <c r="C204" s="191"/>
      <c r="D204" s="191"/>
      <c r="E204" s="191"/>
      <c r="F204" s="184">
        <v>2</v>
      </c>
      <c r="G204" s="170"/>
      <c r="H204" s="229" t="s">
        <v>612</v>
      </c>
      <c r="I204" s="229"/>
      <c r="J204" s="229"/>
      <c r="K204" s="219"/>
    </row>
    <row r="205" spans="2:11" ht="15" customHeight="1">
      <c r="B205" s="218"/>
      <c r="C205" s="191"/>
      <c r="D205" s="191"/>
      <c r="E205" s="191"/>
      <c r="F205" s="184">
        <v>3</v>
      </c>
      <c r="G205" s="170"/>
      <c r="H205" s="229" t="s">
        <v>613</v>
      </c>
      <c r="I205" s="229"/>
      <c r="J205" s="229"/>
      <c r="K205" s="219"/>
    </row>
    <row r="206" spans="2:11" ht="15" customHeight="1">
      <c r="B206" s="218"/>
      <c r="C206" s="191"/>
      <c r="D206" s="191"/>
      <c r="E206" s="191"/>
      <c r="F206" s="184">
        <v>4</v>
      </c>
      <c r="G206" s="170"/>
      <c r="H206" s="229" t="s">
        <v>614</v>
      </c>
      <c r="I206" s="229"/>
      <c r="J206" s="229"/>
      <c r="K206" s="219"/>
    </row>
    <row r="207" spans="2:11" ht="12.75" customHeight="1">
      <c r="B207" s="222"/>
      <c r="C207" s="223"/>
      <c r="D207" s="223"/>
      <c r="E207" s="223"/>
      <c r="F207" s="223"/>
      <c r="G207" s="223"/>
      <c r="H207" s="223"/>
      <c r="I207" s="223"/>
      <c r="J207" s="223"/>
      <c r="K207" s="224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C120:J120"/>
    <mergeCell ref="C145:J145"/>
    <mergeCell ref="C163:J163"/>
    <mergeCell ref="C188:J188"/>
    <mergeCell ref="D67:J67"/>
    <mergeCell ref="D68:J68"/>
    <mergeCell ref="C73:J73"/>
    <mergeCell ref="C100:J100"/>
    <mergeCell ref="H206:J206"/>
    <mergeCell ref="H194:J194"/>
    <mergeCell ref="H195:J195"/>
    <mergeCell ref="H197:J197"/>
    <mergeCell ref="H198:J198"/>
    <mergeCell ref="H199:J199"/>
    <mergeCell ref="H200:J200"/>
    <mergeCell ref="H201:J201"/>
    <mergeCell ref="H203:J203"/>
    <mergeCell ref="H204:J204"/>
    <mergeCell ref="H205:J205"/>
    <mergeCell ref="H189:J189"/>
    <mergeCell ref="H191:J191"/>
    <mergeCell ref="H192:J192"/>
    <mergeCell ref="H193:J19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Černá</cp:lastModifiedBy>
  <cp:lastPrinted>2014-09-16T12:53:45Z</cp:lastPrinted>
  <dcterms:created xsi:type="dcterms:W3CDTF">2014-09-15T06:32:59Z</dcterms:created>
  <dcterms:modified xsi:type="dcterms:W3CDTF">2014-10-02T11:58:52Z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