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O 431 - VO v ul. U Tavírny" sheetId="2" r:id="rId2"/>
    <sheet name="SO 432 - VO Staré Náměstí" sheetId="3" r:id="rId3"/>
    <sheet name="SO 433 - VO Knoflíkova" sheetId="4" r:id="rId4"/>
    <sheet name="SO 431 až 433 - Vedlejší ..." sheetId="5" r:id="rId5"/>
  </sheets>
  <definedNames>
    <definedName name="_xlnm.Print_Titles" localSheetId="0">'Rekapitulace stavby'!$85:$85</definedName>
    <definedName name="_xlnm.Print_Titles" localSheetId="1">'SO 431 - VO v ul. U Tavírny'!$111:$111</definedName>
    <definedName name="_xlnm.Print_Titles" localSheetId="4">'SO 431 až 433 - Vedlejší ...'!$110:$110</definedName>
    <definedName name="_xlnm.Print_Titles" localSheetId="2">'SO 432 - VO Staré Náměstí'!$112:$112</definedName>
    <definedName name="_xlnm.Print_Titles" localSheetId="3">'SO 433 - VO Knoflíkova'!$112:$112</definedName>
    <definedName name="_xlnm.Print_Area" localSheetId="0">'Rekapitulace stavby'!$C$4:$AP$70,'Rekapitulace stavby'!$C$76:$AP$95</definedName>
    <definedName name="_xlnm.Print_Area" localSheetId="1">'SO 431 - VO v ul. U Tavírny'!$C$4:$Q$70,'SO 431 - VO v ul. U Tavírny'!$C$76:$Q$95,'SO 431 - VO v ul. U Tavírny'!$C$101:$Q$145</definedName>
    <definedName name="_xlnm.Print_Area" localSheetId="4">'SO 431 až 433 - Vedlejší ...'!$C$4:$Q$70,'SO 431 až 433 - Vedlejší ...'!$C$76:$Q$94,'SO 431 až 433 - Vedlejší ...'!$C$100:$Q$114</definedName>
    <definedName name="_xlnm.Print_Area" localSheetId="2">'SO 432 - VO Staré Náměstí'!$C$4:$Q$70,'SO 432 - VO Staré Náměstí'!$C$76:$Q$96,'SO 432 - VO Staré Náměstí'!$C$102:$Q$185</definedName>
    <definedName name="_xlnm.Print_Area" localSheetId="3">'SO 433 - VO Knoflíkova'!$C$4:$Q$70,'SO 433 - VO Knoflíkova'!$C$76:$Q$96,'SO 433 - VO Knoflíkova'!$C$102:$Q$181</definedName>
  </definedNames>
  <calcPr fullCalcOnLoad="1"/>
</workbook>
</file>

<file path=xl/sharedStrings.xml><?xml version="1.0" encoding="utf-8"?>
<sst xmlns="http://schemas.openxmlformats.org/spreadsheetml/2006/main" count="2602" uniqueCount="414">
  <si>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</si>
  <si>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</si>
  <si>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</si>
  <si>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</si>
  <si>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</si>
  <si>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</si>
  <si>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</si>
  <si>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</si>
  <si>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</si>
  <si>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</si>
  <si>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</si>
  <si>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</si>
  <si>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Stavba:</t>
  </si>
  <si>
    <t>140804 - Revitalizace a arch. úprava Starého Náměstí a ul. U Tavírny a Knoflíkova</t>
  </si>
  <si>
    <t>0,1</t>
  </si>
  <si>
    <t>1</t>
  </si>
  <si>
    <t>Místo:</t>
  </si>
  <si>
    <t>Kynšperk nad Ohří</t>
  </si>
  <si>
    <t>Datum:</t>
  </si>
  <si>
    <t>29.08.2014</t>
  </si>
  <si>
    <t>10</t>
  </si>
  <si>
    <t>100</t>
  </si>
  <si>
    <t>Objednavatel:</t>
  </si>
  <si>
    <t>IČ:</t>
  </si>
  <si>
    <t xml:space="preserve"> </t>
  </si>
  <si>
    <t>DIČ:</t>
  </si>
  <si>
    <t>Zhotovitel:</t>
  </si>
  <si>
    <t>Projektant:</t>
  </si>
  <si>
    <t>Ing. Jiří Voráč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</si>
  <si>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</si>
  <si>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</si>
  <si>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</si>
  <si>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</si>
  <si>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</si>
  <si>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</si>
  <si>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</si>
  <si>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</si>
  <si>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</si>
  <si>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</si>
  <si>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</si>
  <si>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</si>
  <si>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</si>
  <si>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</si>
  <si>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</si>
  <si>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</si>
  <si>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</si>
  <si>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</si>
  <si>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</si>
  <si>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</si>
  <si>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</si>
  <si>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</si>
  <si>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</si>
  <si>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</si>
  <si>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</si>
  <si>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</si>
  <si>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</si>
  <si>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</si>
  <si>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</si>
  <si>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</si>
  <si>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</si>
  <si>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</si>
  <si>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</si>
  <si>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</si>
  <si>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</si>
  <si>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</si>
  <si>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</si>
  <si>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</si>
  <si>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</si>
  <si>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</si>
  <si>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</si>
  <si>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</si>
  <si>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</si>
  <si>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</si>
  <si>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{5FF20D21-91C8-4751-9F04-725779E0C3A3}</t>
  </si>
  <si>
    <t>{00000000-0000-0000-0000-000000000000}</t>
  </si>
  <si>
    <t>SO 431</t>
  </si>
  <si>
    <t>VO v ul. U Tavírny</t>
  </si>
  <si>
    <t>{36F78BAA-98C6-43F1-9A10-9E12E45DED26}</t>
  </si>
  <si>
    <t>SO 432</t>
  </si>
  <si>
    <t>VO Staré Náměstí</t>
  </si>
  <si>
    <t>{C837614F-5F8F-49AA-850E-0C46781DBA6F}</t>
  </si>
  <si>
    <t>SO 433</t>
  </si>
  <si>
    <t>VO Knoflíkova</t>
  </si>
  <si>
    <t>{D2EA92F1-FBAB-4857-AE19-14242A3ACDA8}</t>
  </si>
  <si>
    <t>SO 431 až 433</t>
  </si>
  <si>
    <t>Vedlejší a ostatní náklady</t>
  </si>
  <si>
    <t>{86364869-6705-43EE-AA3A-D9736F9FF9D2}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</si>
  <si>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</si>
  <si>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</si>
  <si>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</si>
  <si>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</si>
  <si>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</si>
  <si>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</si>
  <si>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</si>
  <si>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</si>
  <si>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SO 431 - VO v ul. U Tavírny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</si>
  <si>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</si>
  <si>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</si>
  <si>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</si>
  <si>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</si>
  <si>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</si>
  <si>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</si>
  <si>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</si>
  <si>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</si>
  <si>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M - Veřejné osvětlení</t>
  </si>
  <si>
    <t xml:space="preserve">      21-M - Elektromontáže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</si>
  <si>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</si>
  <si>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</si>
  <si>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</si>
  <si>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</si>
  <si>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</si>
  <si>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</si>
  <si>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</si>
  <si>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</si>
  <si>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</si>
  <si>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</si>
  <si>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</si>
  <si>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</si>
  <si>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</si>
  <si>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</si>
  <si>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</si>
  <si>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</si>
  <si>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3</t>
  </si>
  <si>
    <t>ROZPOCET</t>
  </si>
  <si>
    <t>K</t>
  </si>
  <si>
    <t>748132300-D</t>
  </si>
  <si>
    <t>Demontáž svítidlo výbojkové průmyslové stropní na výložník</t>
  </si>
  <si>
    <t>kus</t>
  </si>
  <si>
    <t>64</t>
  </si>
  <si>
    <t>748721110-D</t>
  </si>
  <si>
    <t>Demontáž výložník osvětlení jednoramenný nástěnný do 35 kg</t>
  </si>
  <si>
    <t>210040501-D</t>
  </si>
  <si>
    <t>Demontáž vodičů nn do 70 mm2</t>
  </si>
  <si>
    <t>km</t>
  </si>
  <si>
    <t>4</t>
  </si>
  <si>
    <t>210040521-D</t>
  </si>
  <si>
    <t>Demontáž vazů nn třmenových</t>
  </si>
  <si>
    <t>5</t>
  </si>
  <si>
    <t>741311951-D</t>
  </si>
  <si>
    <t>Demontáž výstroje nn-izolátor VPR 1 B</t>
  </si>
  <si>
    <t>6</t>
  </si>
  <si>
    <t>210040551-D</t>
  </si>
  <si>
    <t>Demontáž šablon nn pro vedení svorkou šroubovou do 50 mm2</t>
  </si>
  <si>
    <t>7</t>
  </si>
  <si>
    <t>745451191-D</t>
  </si>
  <si>
    <t>Demontáž - Nahození kabel Al do 1 kV zavěšený do 0,40 kg s napnutím lana jmenovitě neuvedený</t>
  </si>
  <si>
    <t>m</t>
  </si>
  <si>
    <t>8</t>
  </si>
  <si>
    <t>746212110-D</t>
  </si>
  <si>
    <t>Demontáž - Ukončení vodič izolovaný do 2,5 mm2 na svorkovnici</t>
  </si>
  <si>
    <t>9</t>
  </si>
  <si>
    <t>748721110</t>
  </si>
  <si>
    <t>Montáž výložník osvětlení jednoramenný nástěnný do 35 kg</t>
  </si>
  <si>
    <t>M</t>
  </si>
  <si>
    <t>IP-007.1</t>
  </si>
  <si>
    <t xml:space="preserve">příruba pro svítidlo na betonový stožár, l=0,3m (60), žár. Zn </t>
  </si>
  <si>
    <t>ks</t>
  </si>
  <si>
    <t>256</t>
  </si>
  <si>
    <t>11</t>
  </si>
  <si>
    <t>748132300</t>
  </si>
  <si>
    <t>Montáž svítidlo výbojkové průmyslové stropní na výložník</t>
  </si>
  <si>
    <t>12</t>
  </si>
  <si>
    <t>IP-001.1</t>
  </si>
  <si>
    <t>svítidlo VO silniční, VTS 50W, široce vyzař. refl., stavit. fotometrie-1/3, kryt PC, IP65</t>
  </si>
  <si>
    <t>13</t>
  </si>
  <si>
    <t>IP-001.2</t>
  </si>
  <si>
    <t xml:space="preserve">výbojka  vysokotaký sodík - T 50W Super </t>
  </si>
  <si>
    <t>14</t>
  </si>
  <si>
    <t>210260016</t>
  </si>
  <si>
    <t>Montáž Al kabelů závěsných do 1 kV hmotnosti do 0,40 kg nahození s napnutím samonosného kabelu</t>
  </si>
  <si>
    <t>IP-035</t>
  </si>
  <si>
    <t>samonosný kabel AEKS  2x16</t>
  </si>
  <si>
    <t>16</t>
  </si>
  <si>
    <t>220020102</t>
  </si>
  <si>
    <t>Montáž výstroje stožárů hák k přišroubování B na stojící stožár</t>
  </si>
  <si>
    <t>17</t>
  </si>
  <si>
    <t>IP-003.1</t>
  </si>
  <si>
    <t>svorka pro ukotvení vodičů vzduš. vedení na sloup pomocí háku pro vodiče 2x(16-25)</t>
  </si>
  <si>
    <t>18</t>
  </si>
  <si>
    <t>IP-003.2</t>
  </si>
  <si>
    <t>háky s uchycovací páskou pro ukotvení vzduš. vedení na bet. sloup</t>
  </si>
  <si>
    <t>19</t>
  </si>
  <si>
    <t>IP-003.3</t>
  </si>
  <si>
    <t>nosná svorka pro zavěšení izol. vzdušného vedení na bet. sloup</t>
  </si>
  <si>
    <t>20</t>
  </si>
  <si>
    <t>IP-003.4</t>
  </si>
  <si>
    <t>páska pro upevňování vzduš. vedení na bet. sloup a konzole</t>
  </si>
  <si>
    <t>IP-003.5</t>
  </si>
  <si>
    <t>spona pro upevňovací pásku</t>
  </si>
  <si>
    <t>22</t>
  </si>
  <si>
    <t>IP-003.6</t>
  </si>
  <si>
    <t>odbočná svorka pro Al vodiče 16-50 mm3</t>
  </si>
  <si>
    <t>23</t>
  </si>
  <si>
    <t>IP-003.7</t>
  </si>
  <si>
    <t xml:space="preserve">izolovaná propichovací svorka pro AS vodiče 10-95 AL/1,5-70 Cu </t>
  </si>
  <si>
    <t>24</t>
  </si>
  <si>
    <t>744431100</t>
  </si>
  <si>
    <t>Montáž kabel Cu sk.1 do 1 kV do 0,40 kg uložený volně</t>
  </si>
  <si>
    <t>25</t>
  </si>
  <si>
    <t>341110300</t>
  </si>
  <si>
    <t>kabel silový s Cu jádrem CYKY 3x1,5 mm2</t>
  </si>
  <si>
    <t>26</t>
  </si>
  <si>
    <t>746212110</t>
  </si>
  <si>
    <t>Ukončení vodič izolovaný do 2,5 mm2 na svorkovnici</t>
  </si>
  <si>
    <t>27</t>
  </si>
  <si>
    <t>IP-022</t>
  </si>
  <si>
    <t xml:space="preserve">ekologická likvidace svítidel </t>
  </si>
  <si>
    <t>28</t>
  </si>
  <si>
    <t>065002000</t>
  </si>
  <si>
    <t>Mimostaveništní doprava materiálů</t>
  </si>
  <si>
    <t>Kč</t>
  </si>
  <si>
    <t>131072</t>
  </si>
  <si>
    <t>29</t>
  </si>
  <si>
    <t>IP-020</t>
  </si>
  <si>
    <t>drobný materiál</t>
  </si>
  <si>
    <t>30</t>
  </si>
  <si>
    <t>740991100</t>
  </si>
  <si>
    <t>Celková prohlídka elektrického rozvodu a zařízení do 100 000,- Kč</t>
  </si>
  <si>
    <t>SO 432 - VO Staré Náměstí</t>
  </si>
  <si>
    <t xml:space="preserve">      46-M - Zemní práce při extr.mont.pracích</t>
  </si>
  <si>
    <t>745439910-D</t>
  </si>
  <si>
    <t>Demontáž kabel Al do 1 kV do 0,40 kg uložený volně jmenovitě neuvedený</t>
  </si>
  <si>
    <t>748719211</t>
  </si>
  <si>
    <t>Montáž stožár osvětlení ostatní ocelový samostatně stojící do 12m</t>
  </si>
  <si>
    <t>IP-001</t>
  </si>
  <si>
    <t>stožár ocel. bezpatic. 2st. v=6m (108/60), manžeta, žár. Zn</t>
  </si>
  <si>
    <t>748711200</t>
  </si>
  <si>
    <t>Montáž stožár osvětlení parkový ocelový</t>
  </si>
  <si>
    <t>IP-002</t>
  </si>
  <si>
    <t>stožár ocel. bezpatic. 2st. v=4,5m (108/60), manžeta, žár. Zn</t>
  </si>
  <si>
    <t>IP-002.1</t>
  </si>
  <si>
    <t>svítidlo VO parkové, VTS70W, konus s horní odraz. plochou, rot. sym, rozptyl PC kryt, IP56</t>
  </si>
  <si>
    <t>IP-002.2</t>
  </si>
  <si>
    <t>výbojka  vysokotaký sodík - E 50W</t>
  </si>
  <si>
    <t>748741000</t>
  </si>
  <si>
    <t>Montáž elektrovýzbroj stožáru 1 okruh</t>
  </si>
  <si>
    <t>IP-003</t>
  </si>
  <si>
    <t>stožárová výzbroj průběžná pro prům. 16 Cu s pojistk. držákem s pojistkou 4A</t>
  </si>
  <si>
    <t>IP-004</t>
  </si>
  <si>
    <t>stožárová výzbroj odbočná pro prům. 16 Cu s pojistk. držákem s pojistkou 4A</t>
  </si>
  <si>
    <t>210810014</t>
  </si>
  <si>
    <t>Montáž měděných kabelů CYKY, CYKYD, CYKYDY, NYM, NYY, YSLY 750 V 4x16mm2 uložených volně</t>
  </si>
  <si>
    <t>341110800</t>
  </si>
  <si>
    <t>kabel silový s Cu jádrem CYKY 4x16 mm2</t>
  </si>
  <si>
    <t>128</t>
  </si>
  <si>
    <t>IP-060</t>
  </si>
  <si>
    <t>montáž kabelové zemní spojky odbočné pro kabely 4x16mm</t>
  </si>
  <si>
    <t>IP-061</t>
  </si>
  <si>
    <t>kabelová zemní spojka odbočná pro průměr 4x16mm, zalévací</t>
  </si>
  <si>
    <t>746212150</t>
  </si>
  <si>
    <t>Ukončení vodič izolovaný do 16 mm2 na svorkovnici</t>
  </si>
  <si>
    <t>31</t>
  </si>
  <si>
    <t>32</t>
  </si>
  <si>
    <t>740991300</t>
  </si>
  <si>
    <t>Celková prohlídka elektrického rozvodu a zařízení do 1 milionu Kč</t>
  </si>
  <si>
    <t>33</t>
  </si>
  <si>
    <t>IP-011</t>
  </si>
  <si>
    <t>Vytýčení pozice nového světelného bodu</t>
  </si>
  <si>
    <t>34</t>
  </si>
  <si>
    <t>IP-012</t>
  </si>
  <si>
    <t>Vytýčení trasy kabelového vedení</t>
  </si>
  <si>
    <t>35</t>
  </si>
  <si>
    <t>460030011</t>
  </si>
  <si>
    <t>Sejmutí drnu jakékoliv tloušťky</t>
  </si>
  <si>
    <t>m2</t>
  </si>
  <si>
    <t>36</t>
  </si>
  <si>
    <t>460030193</t>
  </si>
  <si>
    <t>Řezání podkladu nebo krytu živičného tloušťky do 15 cm</t>
  </si>
  <si>
    <t>37</t>
  </si>
  <si>
    <t>460030173</t>
  </si>
  <si>
    <t>Odstranění podkladu nebo krytu komunikace ze živice tloušťky do 15 cm</t>
  </si>
  <si>
    <t>38</t>
  </si>
  <si>
    <t>IP-041</t>
  </si>
  <si>
    <t>odstranění betonového panelu</t>
  </si>
  <si>
    <t>39</t>
  </si>
  <si>
    <t>460200263</t>
  </si>
  <si>
    <t>Hloubení kabelových nezapažených rýh ručně š 50 cm, hl 80 cm, v hornině tř 3</t>
  </si>
  <si>
    <t>40</t>
  </si>
  <si>
    <t>460200123</t>
  </si>
  <si>
    <t>Hloubení kabelových nezapažených rýh ručně š 35 cm, hl 40 cm, v hornině tř 3</t>
  </si>
  <si>
    <t>41</t>
  </si>
  <si>
    <t>460200153</t>
  </si>
  <si>
    <t>Hloubení kabelových nezapažených rýh ručně š 35 cm, hl 70 cm, v hornině tř 3</t>
  </si>
  <si>
    <t>42</t>
  </si>
  <si>
    <t>460421182</t>
  </si>
  <si>
    <t>Lože kabelů z písku nebo štěrkopísku tl 10 cm nad kabel, kryté plastovou folií, š lože do 50 cm</t>
  </si>
  <si>
    <t>43</t>
  </si>
  <si>
    <t>IP-009</t>
  </si>
  <si>
    <t>výstražná fólie do výkopu červená</t>
  </si>
  <si>
    <t>44</t>
  </si>
  <si>
    <t>460421172</t>
  </si>
  <si>
    <t>Lože kabelů z písku nebo štěrkopísku tl 10 cm nad kabel, kryté plastovou deskou, š lože do 50 cm</t>
  </si>
  <si>
    <t>45</t>
  </si>
  <si>
    <t>345751030</t>
  </si>
  <si>
    <t>deska kabelová krycí DEKAB 200/2 PVC červená</t>
  </si>
  <si>
    <t>46</t>
  </si>
  <si>
    <t>460080012</t>
  </si>
  <si>
    <t>Základové konstrukce z monolitického betonu C 8/10 bez bednění</t>
  </si>
  <si>
    <t>m3</t>
  </si>
  <si>
    <t>47</t>
  </si>
  <si>
    <t>460560253</t>
  </si>
  <si>
    <t>Zásyp rýh ručně šířky 50 cm, hloubky 70 cm, z horniny třídy 3</t>
  </si>
  <si>
    <t>48</t>
  </si>
  <si>
    <t>460560103</t>
  </si>
  <si>
    <t>Zásyp rýh ručně šířky 35 cm, hloubky 20 cm, z horniny třídy 3</t>
  </si>
  <si>
    <t>49</t>
  </si>
  <si>
    <t>460560133</t>
  </si>
  <si>
    <t>Zásyp rýh ručně šířky 35 cm, hloubky 50 cm, z horniny třídy 3</t>
  </si>
  <si>
    <t>50</t>
  </si>
  <si>
    <t>460650073</t>
  </si>
  <si>
    <t>Zřízení podkladní vrstvy vozovky a chodníku z kameniva obalovaného asfaltem se zhutněním tl do 15 cm</t>
  </si>
  <si>
    <t>51</t>
  </si>
  <si>
    <t>IP-042</t>
  </si>
  <si>
    <t>usazení betonového panelu</t>
  </si>
  <si>
    <t>52</t>
  </si>
  <si>
    <t>460620002</t>
  </si>
  <si>
    <t>Položení drnu včetně zalití vodou na rovině</t>
  </si>
  <si>
    <t>53</t>
  </si>
  <si>
    <t>460620007</t>
  </si>
  <si>
    <t>Zatravnění včetně zalití vodou na rovině</t>
  </si>
  <si>
    <t>54</t>
  </si>
  <si>
    <t>460050703</t>
  </si>
  <si>
    <t>Hloubení nezapažených jam pro stožáry veřejného osvětlení ručně v hornině tř 3</t>
  </si>
  <si>
    <t>55</t>
  </si>
  <si>
    <t>460080013</t>
  </si>
  <si>
    <t>Základové konstrukce z monolitického betonu C 12/15 bez bednění</t>
  </si>
  <si>
    <t>56</t>
  </si>
  <si>
    <t>IP-021</t>
  </si>
  <si>
    <t>průsaková trubka dvouvrstvá z PE-HD prům. 250 mm/1,5m</t>
  </si>
  <si>
    <t>57</t>
  </si>
  <si>
    <t>460510054</t>
  </si>
  <si>
    <t>Kabelové prostupy z trub plastových do rýhy bez obsypu, průměru do 10 cm</t>
  </si>
  <si>
    <t>58</t>
  </si>
  <si>
    <t>345713520</t>
  </si>
  <si>
    <t>trubka elektroinstalační ohebná Kopoflex, HDPE+LDPE KF 09063</t>
  </si>
  <si>
    <t>59</t>
  </si>
  <si>
    <t>743131213</t>
  </si>
  <si>
    <t>Montáž trubka ochranná do krabic plastová tuhá D do 40 mm uložená volně</t>
  </si>
  <si>
    <t>60</t>
  </si>
  <si>
    <t>345713500</t>
  </si>
  <si>
    <t>trubka elektroinstalační ohebná Kopoflex, HDPE+LDPE KF 09040</t>
  </si>
  <si>
    <t>61</t>
  </si>
  <si>
    <t>745904112</t>
  </si>
  <si>
    <t>Příplatek k montáži kabelů za zatažení vodiče a kabelu do 2,00 kg</t>
  </si>
  <si>
    <t>62</t>
  </si>
  <si>
    <t>743612111</t>
  </si>
  <si>
    <t>Montáž vodič uzemňovací FeZn pásek průřezu do 120 mm2v městské zástavbě v zemi</t>
  </si>
  <si>
    <t>63</t>
  </si>
  <si>
    <t>354420620</t>
  </si>
  <si>
    <t>páska zemnící 30 x 4 mm FeZn</t>
  </si>
  <si>
    <t>kg</t>
  </si>
  <si>
    <t>354419960</t>
  </si>
  <si>
    <t>svorka odbočovací a spojovací SR 3a pro spojování kruhových a páskových vodičů    FeZn</t>
  </si>
  <si>
    <t>65</t>
  </si>
  <si>
    <t>IP-010</t>
  </si>
  <si>
    <t>stožárová zemní svorka</t>
  </si>
  <si>
    <t>66</t>
  </si>
  <si>
    <t>460600061</t>
  </si>
  <si>
    <t>Odvoz suti a vybouraných hmot do 1 km</t>
  </si>
  <si>
    <t>t</t>
  </si>
  <si>
    <t>67</t>
  </si>
  <si>
    <t>460600071</t>
  </si>
  <si>
    <t>Příplatek k odvozu suti a vybouraných hmot za každý další 1 km</t>
  </si>
  <si>
    <t>68</t>
  </si>
  <si>
    <t>IP-023</t>
  </si>
  <si>
    <t>Poplatek za uložení stavebního odpadu ze sypaniny na skládce (skládkovné)</t>
  </si>
  <si>
    <t>SO 433 - VO Knoflíkova</t>
  </si>
  <si>
    <t>748711100-D</t>
  </si>
  <si>
    <t>Demontáž stožár osvětlení parkový betonový</t>
  </si>
  <si>
    <t>748741000-D</t>
  </si>
  <si>
    <t>Demontáž elektrovýzbroj stožáru 1 okruh</t>
  </si>
  <si>
    <t>748739100-D</t>
  </si>
  <si>
    <t>Demontáž patice stožáru osvětlení ostatní betonová</t>
  </si>
  <si>
    <t>746212150-D</t>
  </si>
  <si>
    <t>Demontáž - Ukončení vodič izolovaný do 16 mm2 na svorkovnici</t>
  </si>
  <si>
    <t>745431120-D</t>
  </si>
  <si>
    <t>Demontáž kabel Al sk.1 do 1 kV do 0,63 kg uložený volně</t>
  </si>
  <si>
    <t>747231110-D</t>
  </si>
  <si>
    <t>Demontáž jistič jednopólový nn do 25 A bez krytu</t>
  </si>
  <si>
    <t>747231110</t>
  </si>
  <si>
    <t>Montáž jistič jednopólový nn do 25 A bez krytu</t>
  </si>
  <si>
    <t>358221090</t>
  </si>
  <si>
    <t>jistič 1pólový-charakteristika B LPN (LSN) 10B/1</t>
  </si>
  <si>
    <t>740991200</t>
  </si>
  <si>
    <t>Celková prohlídka elektrického rozvodu a zařízení do 500 000,- Kč</t>
  </si>
  <si>
    <t>460030151</t>
  </si>
  <si>
    <t>Odstranění podkladu nebo krytu komunikace z kameniva drceného tloušťky do 10 cm</t>
  </si>
  <si>
    <t>460200293</t>
  </si>
  <si>
    <t>Hloubení kabelových nezapažených rýh ručně š 50 cm, hl 110 cm, v hornině tř 3</t>
  </si>
  <si>
    <t>460200163</t>
  </si>
  <si>
    <t>Hloubení kabelových nezapažených rýh ručně š 35 cm, hl 80 cm, v hornině tř 3</t>
  </si>
  <si>
    <t>460560293</t>
  </si>
  <si>
    <t>Zásyp rýh ručně šířky 50 cm, hloubky 110 cm, z horniny třídy 3</t>
  </si>
  <si>
    <t>460560163</t>
  </si>
  <si>
    <t>Zásyp rýh ručně šířky 35 cm, hloubky 80 cm, z horniny třídy 3</t>
  </si>
  <si>
    <t>460650052</t>
  </si>
  <si>
    <t>Zřízení podkladní vrstvy vozovky a chodníku ze štěrkodrti se zhutněním tloušťky do 10 cm</t>
  </si>
  <si>
    <t>460080112</t>
  </si>
  <si>
    <t>Bourání základu betonového se záhozem jámy sypaninou</t>
  </si>
  <si>
    <t>460120013</t>
  </si>
  <si>
    <t>Zásyp jam ručně v hornině třídy 3</t>
  </si>
  <si>
    <t>SO 431 až 433 - Vedlejší a ostatní náklady</t>
  </si>
  <si>
    <t>VRN - Vedlejší rozpočtové náklady</t>
  </si>
  <si>
    <t xml:space="preserve">    0 - Vedlejší rozpočtové náklady</t>
  </si>
  <si>
    <t>013254000</t>
  </si>
  <si>
    <t>Dokumentace skutečného provedení stavby</t>
  </si>
  <si>
    <t>8192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</si>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</sst>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7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168" fontId="28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67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8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5" fillId="34" borderId="18" xfId="0" applyFont="1" applyFill="1" applyBorder="1" applyAlignment="1">
      <alignment horizontal="left" vertical="center"/>
    </xf>
    <xf numFmtId="164" fontId="5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4" fontId="17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0" fontId="68" fillId="33" borderId="0" xfId="36" applyFont="1" applyFill="1" applyAlignment="1" applyProtection="1">
      <alignment horizontal="center" vertical="center"/>
      <protection/>
    </xf>
    <xf numFmtId="0" fontId="28" fillId="0" borderId="33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/>
    </xf>
    <xf numFmtId="164" fontId="28" fillId="0" borderId="33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164" fontId="0" fillId="0" borderId="3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7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E91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2BF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942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3D6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8A9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DE91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B2BF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B942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3D6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98A9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2" sqref="C2:AP2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21" t="s">
        <v>0</v>
      </c>
      <c r="B1" s="122"/>
      <c r="C1" s="122"/>
      <c r="D1" s="123" t="s">
        <v>1</v>
      </c>
      <c r="E1" s="122"/>
      <c r="F1" s="122"/>
      <c r="G1" s="122"/>
      <c r="H1" s="122"/>
      <c r="I1" s="122"/>
      <c r="J1" s="122"/>
      <c r="K1" s="124" t="s">
        <v>407</v>
      </c>
      <c r="L1" s="124"/>
      <c r="M1" s="124"/>
      <c r="N1" s="124"/>
      <c r="O1" s="124"/>
      <c r="P1" s="124"/>
      <c r="Q1" s="124"/>
      <c r="R1" s="124"/>
      <c r="S1" s="124"/>
      <c r="T1" s="122"/>
      <c r="U1" s="122"/>
      <c r="V1" s="122"/>
      <c r="W1" s="124" t="s">
        <v>408</v>
      </c>
      <c r="X1" s="124"/>
      <c r="Y1" s="124"/>
      <c r="Z1" s="124"/>
      <c r="AA1" s="124"/>
      <c r="AB1" s="124"/>
      <c r="AC1" s="124"/>
      <c r="AD1" s="124"/>
      <c r="AE1" s="124"/>
      <c r="AF1" s="124"/>
      <c r="AG1" s="122"/>
      <c r="AH1" s="12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2" t="s">
        <v>4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R2" s="126" t="s">
        <v>5</v>
      </c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1" t="s">
        <v>9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1"/>
      <c r="AS4" s="12" t="s">
        <v>10</v>
      </c>
      <c r="BS4" s="6" t="s">
        <v>11</v>
      </c>
    </row>
    <row r="5" spans="2:71" s="2" customFormat="1" ht="7.5" customHeight="1">
      <c r="B5" s="10"/>
      <c r="AQ5" s="11"/>
      <c r="BS5" s="6" t="s">
        <v>6</v>
      </c>
    </row>
    <row r="6" spans="2:71" s="2" customFormat="1" ht="26.25" customHeight="1">
      <c r="B6" s="10"/>
      <c r="D6" s="13" t="s">
        <v>12</v>
      </c>
      <c r="K6" s="137" t="s">
        <v>13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Q6" s="11"/>
      <c r="BS6" s="6" t="s">
        <v>14</v>
      </c>
    </row>
    <row r="7" spans="2:71" s="2" customFormat="1" ht="7.5" customHeight="1">
      <c r="B7" s="10"/>
      <c r="AQ7" s="11"/>
      <c r="BS7" s="6" t="s">
        <v>15</v>
      </c>
    </row>
    <row r="8" spans="2:71" s="2" customFormat="1" ht="15" customHeight="1">
      <c r="B8" s="10"/>
      <c r="D8" s="14" t="s">
        <v>16</v>
      </c>
      <c r="K8" s="15" t="s">
        <v>17</v>
      </c>
      <c r="AK8" s="14" t="s">
        <v>18</v>
      </c>
      <c r="AN8" s="15" t="s">
        <v>19</v>
      </c>
      <c r="AQ8" s="11"/>
      <c r="BS8" s="6" t="s">
        <v>20</v>
      </c>
    </row>
    <row r="9" spans="2:71" s="2" customFormat="1" ht="15" customHeight="1">
      <c r="B9" s="10"/>
      <c r="AQ9" s="11"/>
      <c r="BS9" s="6" t="s">
        <v>21</v>
      </c>
    </row>
    <row r="10" spans="2:71" s="2" customFormat="1" ht="15" customHeight="1">
      <c r="B10" s="10"/>
      <c r="D10" s="14" t="s">
        <v>22</v>
      </c>
      <c r="AK10" s="14" t="s">
        <v>23</v>
      </c>
      <c r="AN10" s="15"/>
      <c r="AQ10" s="11"/>
      <c r="BS10" s="6" t="s">
        <v>14</v>
      </c>
    </row>
    <row r="11" spans="2:71" s="2" customFormat="1" ht="19.5" customHeight="1">
      <c r="B11" s="10"/>
      <c r="E11" s="15" t="s">
        <v>24</v>
      </c>
      <c r="AK11" s="14" t="s">
        <v>25</v>
      </c>
      <c r="AN11" s="15"/>
      <c r="AQ11" s="11"/>
      <c r="BS11" s="6" t="s">
        <v>14</v>
      </c>
    </row>
    <row r="12" spans="2:71" s="2" customFormat="1" ht="7.5" customHeight="1">
      <c r="B12" s="10"/>
      <c r="AQ12" s="11"/>
      <c r="BS12" s="6" t="s">
        <v>14</v>
      </c>
    </row>
    <row r="13" spans="2:71" s="2" customFormat="1" ht="15" customHeight="1">
      <c r="B13" s="10"/>
      <c r="D13" s="14" t="s">
        <v>26</v>
      </c>
      <c r="AK13" s="14" t="s">
        <v>23</v>
      </c>
      <c r="AN13" s="15"/>
      <c r="AQ13" s="11"/>
      <c r="BS13" s="6" t="s">
        <v>14</v>
      </c>
    </row>
    <row r="14" spans="2:71" s="2" customFormat="1" ht="15.75" customHeight="1">
      <c r="B14" s="10"/>
      <c r="E14" s="15" t="s">
        <v>24</v>
      </c>
      <c r="AK14" s="14" t="s">
        <v>25</v>
      </c>
      <c r="AN14" s="15"/>
      <c r="AQ14" s="11"/>
      <c r="BS14" s="6" t="s">
        <v>14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4" t="s">
        <v>27</v>
      </c>
      <c r="AK16" s="14" t="s">
        <v>23</v>
      </c>
      <c r="AN16" s="15"/>
      <c r="AQ16" s="11"/>
      <c r="BS16" s="6" t="s">
        <v>3</v>
      </c>
    </row>
    <row r="17" spans="2:71" s="2" customFormat="1" ht="19.5" customHeight="1">
      <c r="B17" s="10"/>
      <c r="E17" s="15" t="s">
        <v>28</v>
      </c>
      <c r="AK17" s="14" t="s">
        <v>25</v>
      </c>
      <c r="AN17" s="15"/>
      <c r="AQ17" s="11"/>
      <c r="BS17" s="6" t="s">
        <v>29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4" t="s">
        <v>30</v>
      </c>
      <c r="AK19" s="14" t="s">
        <v>23</v>
      </c>
      <c r="AN19" s="15"/>
      <c r="AQ19" s="11"/>
      <c r="BS19" s="6" t="s">
        <v>14</v>
      </c>
    </row>
    <row r="20" spans="2:43" s="2" customFormat="1" ht="19.5" customHeight="1">
      <c r="B20" s="10"/>
      <c r="E20" s="15" t="s">
        <v>24</v>
      </c>
      <c r="AK20" s="14" t="s">
        <v>25</v>
      </c>
      <c r="AN20" s="15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Q22" s="11"/>
    </row>
    <row r="23" spans="2:43" s="2" customFormat="1" ht="15" customHeight="1">
      <c r="B23" s="10"/>
      <c r="D23" s="17" t="s">
        <v>31</v>
      </c>
      <c r="AK23" s="153">
        <f>ROUNDUP($AG$87,2)</f>
        <v>0</v>
      </c>
      <c r="AL23" s="127"/>
      <c r="AM23" s="127"/>
      <c r="AN23" s="127"/>
      <c r="AO23" s="127"/>
      <c r="AQ23" s="11"/>
    </row>
    <row r="24" spans="2:43" s="2" customFormat="1" ht="15" customHeight="1">
      <c r="B24" s="10"/>
      <c r="D24" s="17" t="s">
        <v>32</v>
      </c>
      <c r="AK24" s="153">
        <f>ROUNDUP($AG$93,2)</f>
        <v>0</v>
      </c>
      <c r="AL24" s="127"/>
      <c r="AM24" s="127"/>
      <c r="AN24" s="127"/>
      <c r="AO24" s="127"/>
      <c r="AQ24" s="11"/>
    </row>
    <row r="25" spans="2:43" s="6" customFormat="1" ht="7.5" customHeight="1">
      <c r="B25" s="18"/>
      <c r="AQ25" s="19"/>
    </row>
    <row r="26" spans="2:43" s="6" customFormat="1" ht="27" customHeight="1">
      <c r="B26" s="18"/>
      <c r="D26" s="20" t="s">
        <v>33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54">
        <f>ROUNDUP($AK$23+$AK$24,2)</f>
        <v>0</v>
      </c>
      <c r="AL26" s="155"/>
      <c r="AM26" s="155"/>
      <c r="AN26" s="155"/>
      <c r="AO26" s="155"/>
      <c r="AQ26" s="19"/>
    </row>
    <row r="27" spans="2:43" s="6" customFormat="1" ht="7.5" customHeight="1">
      <c r="B27" s="18"/>
      <c r="AQ27" s="19"/>
    </row>
    <row r="28" spans="2:43" s="6" customFormat="1" ht="15" customHeight="1">
      <c r="B28" s="22"/>
      <c r="D28" s="23" t="s">
        <v>34</v>
      </c>
      <c r="F28" s="23" t="s">
        <v>35</v>
      </c>
      <c r="L28" s="146">
        <v>0.21</v>
      </c>
      <c r="M28" s="147"/>
      <c r="N28" s="147"/>
      <c r="O28" s="147"/>
      <c r="T28" s="25" t="s">
        <v>36</v>
      </c>
      <c r="W28" s="148">
        <f>ROUNDUP($AZ$87+SUM($CD$94:$CD$94),2)</f>
        <v>0</v>
      </c>
      <c r="X28" s="147"/>
      <c r="Y28" s="147"/>
      <c r="Z28" s="147"/>
      <c r="AA28" s="147"/>
      <c r="AB28" s="147"/>
      <c r="AC28" s="147"/>
      <c r="AD28" s="147"/>
      <c r="AE28" s="147"/>
      <c r="AK28" s="148">
        <f>ROUNDUP($AV$87+SUM($BY$94:$BY$94),1)</f>
        <v>0</v>
      </c>
      <c r="AL28" s="147"/>
      <c r="AM28" s="147"/>
      <c r="AN28" s="147"/>
      <c r="AO28" s="147"/>
      <c r="AQ28" s="26"/>
    </row>
    <row r="29" spans="2:43" s="6" customFormat="1" ht="15" customHeight="1">
      <c r="B29" s="22"/>
      <c r="F29" s="23" t="s">
        <v>37</v>
      </c>
      <c r="L29" s="146">
        <v>0.15</v>
      </c>
      <c r="M29" s="147"/>
      <c r="N29" s="147"/>
      <c r="O29" s="147"/>
      <c r="T29" s="25" t="s">
        <v>36</v>
      </c>
      <c r="W29" s="148">
        <f>ROUNDUP($BA$87+SUM($CE$94:$CE$94),2)</f>
        <v>0</v>
      </c>
      <c r="X29" s="147"/>
      <c r="Y29" s="147"/>
      <c r="Z29" s="147"/>
      <c r="AA29" s="147"/>
      <c r="AB29" s="147"/>
      <c r="AC29" s="147"/>
      <c r="AD29" s="147"/>
      <c r="AE29" s="147"/>
      <c r="AK29" s="148">
        <f>ROUNDUP($AW$87+SUM($BZ$94:$BZ$94),1)</f>
        <v>0</v>
      </c>
      <c r="AL29" s="147"/>
      <c r="AM29" s="147"/>
      <c r="AN29" s="147"/>
      <c r="AO29" s="147"/>
      <c r="AQ29" s="26"/>
    </row>
    <row r="30" spans="2:43" s="6" customFormat="1" ht="15" customHeight="1" hidden="1">
      <c r="B30" s="22"/>
      <c r="F30" s="23" t="s">
        <v>38</v>
      </c>
      <c r="L30" s="146">
        <v>0.21</v>
      </c>
      <c r="M30" s="147"/>
      <c r="N30" s="147"/>
      <c r="O30" s="147"/>
      <c r="T30" s="25" t="s">
        <v>36</v>
      </c>
      <c r="W30" s="148">
        <f>ROUNDUP($BB$87+SUM($CF$94:$CF$94),2)</f>
        <v>0</v>
      </c>
      <c r="X30" s="147"/>
      <c r="Y30" s="147"/>
      <c r="Z30" s="147"/>
      <c r="AA30" s="147"/>
      <c r="AB30" s="147"/>
      <c r="AC30" s="147"/>
      <c r="AD30" s="147"/>
      <c r="AE30" s="147"/>
      <c r="AK30" s="148">
        <v>0</v>
      </c>
      <c r="AL30" s="147"/>
      <c r="AM30" s="147"/>
      <c r="AN30" s="147"/>
      <c r="AO30" s="147"/>
      <c r="AQ30" s="26"/>
    </row>
    <row r="31" spans="2:43" s="6" customFormat="1" ht="15" customHeight="1" hidden="1">
      <c r="B31" s="22"/>
      <c r="F31" s="23" t="s">
        <v>39</v>
      </c>
      <c r="L31" s="146">
        <v>0.15</v>
      </c>
      <c r="M31" s="147"/>
      <c r="N31" s="147"/>
      <c r="O31" s="147"/>
      <c r="T31" s="25" t="s">
        <v>36</v>
      </c>
      <c r="W31" s="148">
        <f>ROUNDUP($BC$87+SUM($CG$94:$CG$94),2)</f>
        <v>0</v>
      </c>
      <c r="X31" s="147"/>
      <c r="Y31" s="147"/>
      <c r="Z31" s="147"/>
      <c r="AA31" s="147"/>
      <c r="AB31" s="147"/>
      <c r="AC31" s="147"/>
      <c r="AD31" s="147"/>
      <c r="AE31" s="147"/>
      <c r="AK31" s="148">
        <v>0</v>
      </c>
      <c r="AL31" s="147"/>
      <c r="AM31" s="147"/>
      <c r="AN31" s="147"/>
      <c r="AO31" s="147"/>
      <c r="AQ31" s="26"/>
    </row>
    <row r="32" spans="2:43" s="6" customFormat="1" ht="15" customHeight="1" hidden="1">
      <c r="B32" s="22"/>
      <c r="F32" s="23" t="s">
        <v>40</v>
      </c>
      <c r="L32" s="146">
        <v>0</v>
      </c>
      <c r="M32" s="147"/>
      <c r="N32" s="147"/>
      <c r="O32" s="147"/>
      <c r="T32" s="25" t="s">
        <v>36</v>
      </c>
      <c r="W32" s="148">
        <f>ROUNDUP($BD$87+SUM($CH$94:$CH$94),2)</f>
        <v>0</v>
      </c>
      <c r="X32" s="147"/>
      <c r="Y32" s="147"/>
      <c r="Z32" s="147"/>
      <c r="AA32" s="147"/>
      <c r="AB32" s="147"/>
      <c r="AC32" s="147"/>
      <c r="AD32" s="147"/>
      <c r="AE32" s="147"/>
      <c r="AK32" s="148">
        <v>0</v>
      </c>
      <c r="AL32" s="147"/>
      <c r="AM32" s="147"/>
      <c r="AN32" s="147"/>
      <c r="AO32" s="147"/>
      <c r="AQ32" s="26"/>
    </row>
    <row r="33" spans="2:43" s="6" customFormat="1" ht="7.5" customHeight="1">
      <c r="B33" s="18"/>
      <c r="AQ33" s="19"/>
    </row>
    <row r="34" spans="2:43" s="6" customFormat="1" ht="27" customHeight="1">
      <c r="B34" s="18"/>
      <c r="C34" s="27"/>
      <c r="D34" s="28" t="s">
        <v>41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 t="s">
        <v>42</v>
      </c>
      <c r="U34" s="29"/>
      <c r="V34" s="29"/>
      <c r="W34" s="29"/>
      <c r="X34" s="149" t="s">
        <v>43</v>
      </c>
      <c r="Y34" s="143"/>
      <c r="Z34" s="143"/>
      <c r="AA34" s="143"/>
      <c r="AB34" s="143"/>
      <c r="AC34" s="29"/>
      <c r="AD34" s="29"/>
      <c r="AE34" s="29"/>
      <c r="AF34" s="29"/>
      <c r="AG34" s="29"/>
      <c r="AH34" s="29"/>
      <c r="AI34" s="29"/>
      <c r="AJ34" s="29"/>
      <c r="AK34" s="150">
        <f>ROUNDUP(SUM($AK$26:$AK$32),2)</f>
        <v>0</v>
      </c>
      <c r="AL34" s="143"/>
      <c r="AM34" s="143"/>
      <c r="AN34" s="143"/>
      <c r="AO34" s="145"/>
      <c r="AP34" s="27"/>
      <c r="AQ34" s="19"/>
    </row>
    <row r="35" spans="2:43" s="6" customFormat="1" ht="15" customHeight="1">
      <c r="B35" s="18"/>
      <c r="AQ35" s="19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8"/>
      <c r="D49" s="31" t="s">
        <v>44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  <c r="AC49" s="31" t="s">
        <v>45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3"/>
      <c r="AQ49" s="19"/>
    </row>
    <row r="50" spans="2:43" s="2" customFormat="1" ht="14.25" customHeight="1">
      <c r="B50" s="10"/>
      <c r="D50" s="34"/>
      <c r="Z50" s="35"/>
      <c r="AC50" s="34"/>
      <c r="AO50" s="35"/>
      <c r="AQ50" s="11"/>
    </row>
    <row r="51" spans="2:43" s="2" customFormat="1" ht="14.25" customHeight="1">
      <c r="B51" s="10"/>
      <c r="D51" s="34"/>
      <c r="Z51" s="35"/>
      <c r="AC51" s="34"/>
      <c r="AO51" s="35"/>
      <c r="AQ51" s="11"/>
    </row>
    <row r="52" spans="2:43" s="2" customFormat="1" ht="14.25" customHeight="1">
      <c r="B52" s="10"/>
      <c r="D52" s="34"/>
      <c r="Z52" s="35"/>
      <c r="AC52" s="34"/>
      <c r="AO52" s="35"/>
      <c r="AQ52" s="11"/>
    </row>
    <row r="53" spans="2:43" s="2" customFormat="1" ht="14.25" customHeight="1">
      <c r="B53" s="10"/>
      <c r="D53" s="34"/>
      <c r="Z53" s="35"/>
      <c r="AC53" s="34"/>
      <c r="AO53" s="35"/>
      <c r="AQ53" s="11"/>
    </row>
    <row r="54" spans="2:43" s="2" customFormat="1" ht="14.25" customHeight="1">
      <c r="B54" s="10"/>
      <c r="D54" s="34"/>
      <c r="Z54" s="35"/>
      <c r="AC54" s="34"/>
      <c r="AO54" s="35"/>
      <c r="AQ54" s="11"/>
    </row>
    <row r="55" spans="2:43" s="2" customFormat="1" ht="14.25" customHeight="1">
      <c r="B55" s="10"/>
      <c r="D55" s="34"/>
      <c r="Z55" s="35"/>
      <c r="AC55" s="34"/>
      <c r="AO55" s="35"/>
      <c r="AQ55" s="11"/>
    </row>
    <row r="56" spans="2:43" s="2" customFormat="1" ht="14.25" customHeight="1">
      <c r="B56" s="10"/>
      <c r="D56" s="34"/>
      <c r="Z56" s="35"/>
      <c r="AC56" s="34"/>
      <c r="AO56" s="35"/>
      <c r="AQ56" s="11"/>
    </row>
    <row r="57" spans="2:43" s="2" customFormat="1" ht="14.25" customHeight="1">
      <c r="B57" s="10"/>
      <c r="D57" s="34"/>
      <c r="Z57" s="35"/>
      <c r="AC57" s="34"/>
      <c r="AO57" s="35"/>
      <c r="AQ57" s="11"/>
    </row>
    <row r="58" spans="2:43" s="6" customFormat="1" ht="15.75" customHeight="1">
      <c r="B58" s="18"/>
      <c r="D58" s="36" t="s">
        <v>46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 t="s">
        <v>47</v>
      </c>
      <c r="S58" s="37"/>
      <c r="T58" s="37"/>
      <c r="U58" s="37"/>
      <c r="V58" s="37"/>
      <c r="W58" s="37"/>
      <c r="X58" s="37"/>
      <c r="Y58" s="37"/>
      <c r="Z58" s="39"/>
      <c r="AC58" s="36" t="s">
        <v>46</v>
      </c>
      <c r="AD58" s="37"/>
      <c r="AE58" s="37"/>
      <c r="AF58" s="37"/>
      <c r="AG58" s="37"/>
      <c r="AH58" s="37"/>
      <c r="AI58" s="37"/>
      <c r="AJ58" s="37"/>
      <c r="AK58" s="37"/>
      <c r="AL58" s="37"/>
      <c r="AM58" s="38" t="s">
        <v>47</v>
      </c>
      <c r="AN58" s="37"/>
      <c r="AO58" s="39"/>
      <c r="AQ58" s="19"/>
    </row>
    <row r="59" spans="2:43" s="2" customFormat="1" ht="14.25" customHeight="1">
      <c r="B59" s="10"/>
      <c r="AQ59" s="11"/>
    </row>
    <row r="60" spans="2:43" s="6" customFormat="1" ht="15.75" customHeight="1">
      <c r="B60" s="18"/>
      <c r="D60" s="31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3"/>
      <c r="AC60" s="31" t="s">
        <v>49</v>
      </c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3"/>
      <c r="AQ60" s="19"/>
    </row>
    <row r="61" spans="2:43" s="2" customFormat="1" ht="14.25" customHeight="1">
      <c r="B61" s="10"/>
      <c r="D61" s="34"/>
      <c r="Z61" s="35"/>
      <c r="AC61" s="34"/>
      <c r="AO61" s="35"/>
      <c r="AQ61" s="11"/>
    </row>
    <row r="62" spans="2:43" s="2" customFormat="1" ht="14.25" customHeight="1">
      <c r="B62" s="10"/>
      <c r="D62" s="34"/>
      <c r="Z62" s="35"/>
      <c r="AC62" s="34"/>
      <c r="AO62" s="35"/>
      <c r="AQ62" s="11"/>
    </row>
    <row r="63" spans="2:43" s="2" customFormat="1" ht="14.25" customHeight="1">
      <c r="B63" s="10"/>
      <c r="D63" s="34"/>
      <c r="Z63" s="35"/>
      <c r="AC63" s="34"/>
      <c r="AO63" s="35"/>
      <c r="AQ63" s="11"/>
    </row>
    <row r="64" spans="2:43" s="2" customFormat="1" ht="14.25" customHeight="1">
      <c r="B64" s="10"/>
      <c r="D64" s="34"/>
      <c r="Z64" s="35"/>
      <c r="AC64" s="34"/>
      <c r="AO64" s="35"/>
      <c r="AQ64" s="11"/>
    </row>
    <row r="65" spans="2:43" s="2" customFormat="1" ht="14.25" customHeight="1">
      <c r="B65" s="10"/>
      <c r="D65" s="34"/>
      <c r="Z65" s="35"/>
      <c r="AC65" s="34"/>
      <c r="AO65" s="35"/>
      <c r="AQ65" s="11"/>
    </row>
    <row r="66" spans="2:43" s="2" customFormat="1" ht="14.25" customHeight="1">
      <c r="B66" s="10"/>
      <c r="D66" s="34"/>
      <c r="Z66" s="35"/>
      <c r="AC66" s="34"/>
      <c r="AO66" s="35"/>
      <c r="AQ66" s="11"/>
    </row>
    <row r="67" spans="2:43" s="2" customFormat="1" ht="14.25" customHeight="1">
      <c r="B67" s="10"/>
      <c r="D67" s="34"/>
      <c r="Z67" s="35"/>
      <c r="AC67" s="34"/>
      <c r="AO67" s="35"/>
      <c r="AQ67" s="11"/>
    </row>
    <row r="68" spans="2:43" s="2" customFormat="1" ht="14.25" customHeight="1">
      <c r="B68" s="10"/>
      <c r="D68" s="34"/>
      <c r="Z68" s="35"/>
      <c r="AC68" s="34"/>
      <c r="AO68" s="35"/>
      <c r="AQ68" s="11"/>
    </row>
    <row r="69" spans="2:43" s="6" customFormat="1" ht="15.75" customHeight="1">
      <c r="B69" s="18"/>
      <c r="D69" s="36" t="s">
        <v>46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 t="s">
        <v>47</v>
      </c>
      <c r="S69" s="37"/>
      <c r="T69" s="37"/>
      <c r="U69" s="37"/>
      <c r="V69" s="37"/>
      <c r="W69" s="37"/>
      <c r="X69" s="37"/>
      <c r="Y69" s="37"/>
      <c r="Z69" s="39"/>
      <c r="AC69" s="36" t="s">
        <v>46</v>
      </c>
      <c r="AD69" s="37"/>
      <c r="AE69" s="37"/>
      <c r="AF69" s="37"/>
      <c r="AG69" s="37"/>
      <c r="AH69" s="37"/>
      <c r="AI69" s="37"/>
      <c r="AJ69" s="37"/>
      <c r="AK69" s="37"/>
      <c r="AL69" s="37"/>
      <c r="AM69" s="38" t="s">
        <v>47</v>
      </c>
      <c r="AN69" s="37"/>
      <c r="AO69" s="39"/>
      <c r="AQ69" s="19"/>
    </row>
    <row r="70" spans="2:43" s="6" customFormat="1" ht="7.5" customHeight="1">
      <c r="B70" s="18"/>
      <c r="AQ70" s="19"/>
    </row>
    <row r="71" spans="2:43" s="6" customFormat="1" ht="7.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2"/>
    </row>
    <row r="75" spans="2:43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5"/>
    </row>
    <row r="76" spans="2:43" s="6" customFormat="1" ht="37.5" customHeight="1">
      <c r="B76" s="18"/>
      <c r="C76" s="151" t="s">
        <v>50</v>
      </c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9"/>
    </row>
    <row r="77" spans="2:43" s="6" customFormat="1" ht="7.5" customHeight="1">
      <c r="B77" s="18"/>
      <c r="AQ77" s="19"/>
    </row>
    <row r="78" spans="2:43" s="13" customFormat="1" ht="27" customHeight="1">
      <c r="B78" s="46"/>
      <c r="C78" s="13" t="s">
        <v>12</v>
      </c>
      <c r="L78" s="137" t="str">
        <f>$K$6</f>
        <v>140804 - Revitalizace a arch. úprava Starého Náměstí a ul. U Tavírny a Knoflíkova</v>
      </c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Q78" s="47"/>
    </row>
    <row r="79" spans="2:43" s="6" customFormat="1" ht="7.5" customHeight="1">
      <c r="B79" s="18"/>
      <c r="AQ79" s="19"/>
    </row>
    <row r="80" spans="2:43" s="6" customFormat="1" ht="15.75" customHeight="1">
      <c r="B80" s="18"/>
      <c r="C80" s="14" t="s">
        <v>16</v>
      </c>
      <c r="L80" s="48" t="str">
        <f>IF($K$8="","",$K$8)</f>
        <v>Kynšperk nad Ohří</v>
      </c>
      <c r="AI80" s="14" t="s">
        <v>18</v>
      </c>
      <c r="AM80" s="49" t="str">
        <f>IF($AN$8="","",$AN$8)</f>
        <v>29.08.2014</v>
      </c>
      <c r="AQ80" s="19"/>
    </row>
    <row r="81" spans="2:43" s="6" customFormat="1" ht="7.5" customHeight="1">
      <c r="B81" s="18"/>
      <c r="AQ81" s="19"/>
    </row>
    <row r="82" spans="2:56" s="6" customFormat="1" ht="18.75" customHeight="1">
      <c r="B82" s="18"/>
      <c r="C82" s="14" t="s">
        <v>22</v>
      </c>
      <c r="L82" s="15" t="str">
        <f>IF($E$11="","",$E$11)</f>
        <v> </v>
      </c>
      <c r="AI82" s="14" t="s">
        <v>27</v>
      </c>
      <c r="AM82" s="138" t="str">
        <f>IF($E$17="","",$E$17)</f>
        <v>Ing. Jiří Voráč</v>
      </c>
      <c r="AN82" s="130"/>
      <c r="AO82" s="130"/>
      <c r="AP82" s="130"/>
      <c r="AQ82" s="19"/>
      <c r="AS82" s="139" t="s">
        <v>51</v>
      </c>
      <c r="AT82" s="140"/>
      <c r="AU82" s="32"/>
      <c r="AV82" s="32"/>
      <c r="AW82" s="32"/>
      <c r="AX82" s="32"/>
      <c r="AY82" s="32"/>
      <c r="AZ82" s="32"/>
      <c r="BA82" s="32"/>
      <c r="BB82" s="32"/>
      <c r="BC82" s="32"/>
      <c r="BD82" s="33"/>
    </row>
    <row r="83" spans="2:56" s="6" customFormat="1" ht="15.75" customHeight="1">
      <c r="B83" s="18"/>
      <c r="C83" s="14" t="s">
        <v>26</v>
      </c>
      <c r="L83" s="15" t="str">
        <f>IF($E$14="","",$E$14)</f>
        <v> </v>
      </c>
      <c r="AI83" s="14" t="s">
        <v>30</v>
      </c>
      <c r="AM83" s="138" t="str">
        <f>IF($E$20="","",$E$20)</f>
        <v> </v>
      </c>
      <c r="AN83" s="130"/>
      <c r="AO83" s="130"/>
      <c r="AP83" s="130"/>
      <c r="AQ83" s="19"/>
      <c r="AS83" s="141"/>
      <c r="AT83" s="130"/>
      <c r="BD83" s="50"/>
    </row>
    <row r="84" spans="2:56" s="6" customFormat="1" ht="12" customHeight="1">
      <c r="B84" s="18"/>
      <c r="AQ84" s="19"/>
      <c r="AS84" s="141"/>
      <c r="AT84" s="130"/>
      <c r="BD84" s="50"/>
    </row>
    <row r="85" spans="2:57" s="6" customFormat="1" ht="30" customHeight="1">
      <c r="B85" s="18"/>
      <c r="C85" s="142" t="s">
        <v>52</v>
      </c>
      <c r="D85" s="143"/>
      <c r="E85" s="143"/>
      <c r="F85" s="143"/>
      <c r="G85" s="143"/>
      <c r="H85" s="29"/>
      <c r="I85" s="144" t="s">
        <v>53</v>
      </c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4" t="s">
        <v>54</v>
      </c>
      <c r="AH85" s="143"/>
      <c r="AI85" s="143"/>
      <c r="AJ85" s="143"/>
      <c r="AK85" s="143"/>
      <c r="AL85" s="143"/>
      <c r="AM85" s="143"/>
      <c r="AN85" s="144" t="s">
        <v>55</v>
      </c>
      <c r="AO85" s="143"/>
      <c r="AP85" s="145"/>
      <c r="AQ85" s="19"/>
      <c r="AS85" s="51" t="s">
        <v>56</v>
      </c>
      <c r="AT85" s="52" t="s">
        <v>57</v>
      </c>
      <c r="AU85" s="52" t="s">
        <v>58</v>
      </c>
      <c r="AV85" s="52" t="s">
        <v>59</v>
      </c>
      <c r="AW85" s="52" t="s">
        <v>60</v>
      </c>
      <c r="AX85" s="52" t="s">
        <v>61</v>
      </c>
      <c r="AY85" s="52" t="s">
        <v>62</v>
      </c>
      <c r="AZ85" s="52" t="s">
        <v>63</v>
      </c>
      <c r="BA85" s="52" t="s">
        <v>64</v>
      </c>
      <c r="BB85" s="52" t="s">
        <v>65</v>
      </c>
      <c r="BC85" s="52" t="s">
        <v>66</v>
      </c>
      <c r="BD85" s="53" t="s">
        <v>67</v>
      </c>
      <c r="BE85" s="54"/>
    </row>
    <row r="86" spans="2:56" s="6" customFormat="1" ht="12" customHeight="1">
      <c r="B86" s="18"/>
      <c r="AQ86" s="19"/>
      <c r="AS86" s="55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3"/>
    </row>
    <row r="87" spans="2:76" s="13" customFormat="1" ht="33" customHeight="1">
      <c r="B87" s="46"/>
      <c r="C87" s="56" t="s">
        <v>68</v>
      </c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128">
        <f>ROUNDUP(SUM($AG$88:$AG$91),2)</f>
        <v>0</v>
      </c>
      <c r="AH87" s="129"/>
      <c r="AI87" s="129"/>
      <c r="AJ87" s="129"/>
      <c r="AK87" s="129"/>
      <c r="AL87" s="129"/>
      <c r="AM87" s="129"/>
      <c r="AN87" s="128">
        <f>ROUNDUP(SUM($AG$87,$AT$87),2)</f>
        <v>0</v>
      </c>
      <c r="AO87" s="129"/>
      <c r="AP87" s="129"/>
      <c r="AQ87" s="47"/>
      <c r="AS87" s="57">
        <f>ROUNDUP(SUM($AS$88:$AS$91),2)</f>
        <v>0</v>
      </c>
      <c r="AT87" s="58">
        <f>ROUNDUP(SUM($AV$87:$AW$87),1)</f>
        <v>0</v>
      </c>
      <c r="AU87" s="59">
        <f>ROUNDUP(SUM($AU$88:$AU$91),5)</f>
        <v>966.3980399999999</v>
      </c>
      <c r="AV87" s="58">
        <f>ROUNDUP($AZ$87*$L$28,2)</f>
        <v>0</v>
      </c>
      <c r="AW87" s="58">
        <f>ROUNDUP($BA$87*$L$29,2)</f>
        <v>0</v>
      </c>
      <c r="AX87" s="58">
        <f>ROUNDUP($BB$87*$L$28,2)</f>
        <v>0</v>
      </c>
      <c r="AY87" s="58">
        <f>ROUNDUP($BC$87*$L$29,2)</f>
        <v>0</v>
      </c>
      <c r="AZ87" s="58">
        <f>ROUNDUP(SUM($AZ$88:$AZ$91),2)</f>
        <v>0</v>
      </c>
      <c r="BA87" s="58">
        <f>ROUNDUP(SUM($BA$88:$BA$91),2)</f>
        <v>0</v>
      </c>
      <c r="BB87" s="58">
        <f>ROUNDUP(SUM($BB$88:$BB$91),2)</f>
        <v>0</v>
      </c>
      <c r="BC87" s="58">
        <f>ROUNDUP(SUM($BC$88:$BC$91),2)</f>
        <v>0</v>
      </c>
      <c r="BD87" s="60">
        <f>ROUNDUP(SUM($BD$88:$BD$91),2)</f>
        <v>0</v>
      </c>
      <c r="BS87" s="13" t="s">
        <v>69</v>
      </c>
      <c r="BT87" s="13" t="s">
        <v>70</v>
      </c>
      <c r="BU87" s="61" t="s">
        <v>71</v>
      </c>
      <c r="BV87" s="13" t="s">
        <v>72</v>
      </c>
      <c r="BW87" s="13" t="s">
        <v>73</v>
      </c>
      <c r="BX87" s="13" t="s">
        <v>74</v>
      </c>
    </row>
    <row r="88" spans="1:76" s="62" customFormat="1" ht="28.5" customHeight="1">
      <c r="A88" s="120" t="s">
        <v>409</v>
      </c>
      <c r="B88" s="63"/>
      <c r="C88" s="64"/>
      <c r="D88" s="135" t="s">
        <v>75</v>
      </c>
      <c r="E88" s="136"/>
      <c r="F88" s="136"/>
      <c r="G88" s="136"/>
      <c r="H88" s="136"/>
      <c r="I88" s="64"/>
      <c r="J88" s="135" t="s">
        <v>76</v>
      </c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3">
        <f>'SO 431 - VO v ul. U Tavírny'!$M$27</f>
        <v>0</v>
      </c>
      <c r="AH88" s="134"/>
      <c r="AI88" s="134"/>
      <c r="AJ88" s="134"/>
      <c r="AK88" s="134"/>
      <c r="AL88" s="134"/>
      <c r="AM88" s="134"/>
      <c r="AN88" s="133">
        <f>ROUNDUP(SUM($AG$88,$AT$88),2)</f>
        <v>0</v>
      </c>
      <c r="AO88" s="134"/>
      <c r="AP88" s="134"/>
      <c r="AQ88" s="65"/>
      <c r="AS88" s="66">
        <f>'SO 431 - VO v ul. U Tavírny'!$M$25</f>
        <v>0</v>
      </c>
      <c r="AT88" s="67">
        <f>ROUNDUP(SUM($AV$88:$AW$88),1)</f>
        <v>0</v>
      </c>
      <c r="AU88" s="68">
        <f>'SO 431 - VO v ul. U Tavírny'!$W$112</f>
        <v>40.46323650000001</v>
      </c>
      <c r="AV88" s="67">
        <f>'SO 431 - VO v ul. U Tavírny'!$M$29</f>
        <v>0</v>
      </c>
      <c r="AW88" s="67">
        <f>'SO 431 - VO v ul. U Tavírny'!$M$30</f>
        <v>0</v>
      </c>
      <c r="AX88" s="67">
        <f>'SO 431 - VO v ul. U Tavírny'!$M$31</f>
        <v>0</v>
      </c>
      <c r="AY88" s="67">
        <f>'SO 431 - VO v ul. U Tavírny'!$M$32</f>
        <v>0</v>
      </c>
      <c r="AZ88" s="67">
        <f>'SO 431 - VO v ul. U Tavírny'!$H$29</f>
        <v>0</v>
      </c>
      <c r="BA88" s="67">
        <f>'SO 431 - VO v ul. U Tavírny'!$H$30</f>
        <v>0</v>
      </c>
      <c r="BB88" s="67">
        <f>'SO 431 - VO v ul. U Tavírny'!$H$31</f>
        <v>0</v>
      </c>
      <c r="BC88" s="67">
        <f>'SO 431 - VO v ul. U Tavírny'!$H$32</f>
        <v>0</v>
      </c>
      <c r="BD88" s="69">
        <f>'SO 431 - VO v ul. U Tavírny'!$H$33</f>
        <v>0</v>
      </c>
      <c r="BT88" s="62" t="s">
        <v>15</v>
      </c>
      <c r="BV88" s="62" t="s">
        <v>72</v>
      </c>
      <c r="BW88" s="62" t="s">
        <v>77</v>
      </c>
      <c r="BX88" s="62" t="s">
        <v>73</v>
      </c>
    </row>
    <row r="89" spans="1:76" s="62" customFormat="1" ht="28.5" customHeight="1">
      <c r="A89" s="120" t="s">
        <v>409</v>
      </c>
      <c r="B89" s="63"/>
      <c r="C89" s="64"/>
      <c r="D89" s="135" t="s">
        <v>78</v>
      </c>
      <c r="E89" s="136"/>
      <c r="F89" s="136"/>
      <c r="G89" s="136"/>
      <c r="H89" s="136"/>
      <c r="I89" s="64"/>
      <c r="J89" s="135" t="s">
        <v>79</v>
      </c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3">
        <f>'SO 432 - VO Staré Náměstí'!$M$27</f>
        <v>0</v>
      </c>
      <c r="AH89" s="134"/>
      <c r="AI89" s="134"/>
      <c r="AJ89" s="134"/>
      <c r="AK89" s="134"/>
      <c r="AL89" s="134"/>
      <c r="AM89" s="134"/>
      <c r="AN89" s="133">
        <f>ROUNDUP(SUM($AG$89,$AT$89),2)</f>
        <v>0</v>
      </c>
      <c r="AO89" s="134"/>
      <c r="AP89" s="134"/>
      <c r="AQ89" s="65"/>
      <c r="AS89" s="66">
        <f>'SO 432 - VO Staré Náměstí'!$M$25</f>
        <v>0</v>
      </c>
      <c r="AT89" s="67">
        <f>ROUNDUP(SUM($AV$89:$AW$89),1)</f>
        <v>0</v>
      </c>
      <c r="AU89" s="68">
        <f>'SO 432 - VO Staré Náměstí'!$W$113</f>
        <v>724.6369119999999</v>
      </c>
      <c r="AV89" s="67">
        <f>'SO 432 - VO Staré Náměstí'!$M$29</f>
        <v>0</v>
      </c>
      <c r="AW89" s="67">
        <f>'SO 432 - VO Staré Náměstí'!$M$30</f>
        <v>0</v>
      </c>
      <c r="AX89" s="67">
        <f>'SO 432 - VO Staré Náměstí'!$M$31</f>
        <v>0</v>
      </c>
      <c r="AY89" s="67">
        <f>'SO 432 - VO Staré Náměstí'!$M$32</f>
        <v>0</v>
      </c>
      <c r="AZ89" s="67">
        <f>'SO 432 - VO Staré Náměstí'!$H$29</f>
        <v>0</v>
      </c>
      <c r="BA89" s="67">
        <f>'SO 432 - VO Staré Náměstí'!$H$30</f>
        <v>0</v>
      </c>
      <c r="BB89" s="67">
        <f>'SO 432 - VO Staré Náměstí'!$H$31</f>
        <v>0</v>
      </c>
      <c r="BC89" s="67">
        <f>'SO 432 - VO Staré Náměstí'!$H$32</f>
        <v>0</v>
      </c>
      <c r="BD89" s="69">
        <f>'SO 432 - VO Staré Náměstí'!$H$33</f>
        <v>0</v>
      </c>
      <c r="BT89" s="62" t="s">
        <v>15</v>
      </c>
      <c r="BV89" s="62" t="s">
        <v>72</v>
      </c>
      <c r="BW89" s="62" t="s">
        <v>80</v>
      </c>
      <c r="BX89" s="62" t="s">
        <v>73</v>
      </c>
    </row>
    <row r="90" spans="1:76" s="62" customFormat="1" ht="28.5" customHeight="1">
      <c r="A90" s="120" t="s">
        <v>409</v>
      </c>
      <c r="B90" s="63"/>
      <c r="C90" s="64"/>
      <c r="D90" s="135" t="s">
        <v>81</v>
      </c>
      <c r="E90" s="136"/>
      <c r="F90" s="136"/>
      <c r="G90" s="136"/>
      <c r="H90" s="136"/>
      <c r="I90" s="64"/>
      <c r="J90" s="135" t="s">
        <v>82</v>
      </c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3">
        <f>'SO 433 - VO Knoflíkova'!$M$27</f>
        <v>0</v>
      </c>
      <c r="AH90" s="134"/>
      <c r="AI90" s="134"/>
      <c r="AJ90" s="134"/>
      <c r="AK90" s="134"/>
      <c r="AL90" s="134"/>
      <c r="AM90" s="134"/>
      <c r="AN90" s="133">
        <f>ROUNDUP(SUM($AG$90,$AT$90),2)</f>
        <v>0</v>
      </c>
      <c r="AO90" s="134"/>
      <c r="AP90" s="134"/>
      <c r="AQ90" s="65"/>
      <c r="AS90" s="66">
        <f>'SO 433 - VO Knoflíkova'!$M$25</f>
        <v>0</v>
      </c>
      <c r="AT90" s="67">
        <f>ROUNDUP(SUM($AV$90:$AW$90),1)</f>
        <v>0</v>
      </c>
      <c r="AU90" s="68">
        <f>'SO 433 - VO Knoflíkova'!$W$113</f>
        <v>201.29788999999997</v>
      </c>
      <c r="AV90" s="67">
        <f>'SO 433 - VO Knoflíkova'!$M$29</f>
        <v>0</v>
      </c>
      <c r="AW90" s="67">
        <f>'SO 433 - VO Knoflíkova'!$M$30</f>
        <v>0</v>
      </c>
      <c r="AX90" s="67">
        <f>'SO 433 - VO Knoflíkova'!$M$31</f>
        <v>0</v>
      </c>
      <c r="AY90" s="67">
        <f>'SO 433 - VO Knoflíkova'!$M$32</f>
        <v>0</v>
      </c>
      <c r="AZ90" s="67">
        <f>'SO 433 - VO Knoflíkova'!$H$29</f>
        <v>0</v>
      </c>
      <c r="BA90" s="67">
        <f>'SO 433 - VO Knoflíkova'!$H$30</f>
        <v>0</v>
      </c>
      <c r="BB90" s="67">
        <f>'SO 433 - VO Knoflíkova'!$H$31</f>
        <v>0</v>
      </c>
      <c r="BC90" s="67">
        <f>'SO 433 - VO Knoflíkova'!$H$32</f>
        <v>0</v>
      </c>
      <c r="BD90" s="69">
        <f>'SO 433 - VO Knoflíkova'!$H$33</f>
        <v>0</v>
      </c>
      <c r="BT90" s="62" t="s">
        <v>15</v>
      </c>
      <c r="BV90" s="62" t="s">
        <v>72</v>
      </c>
      <c r="BW90" s="62" t="s">
        <v>83</v>
      </c>
      <c r="BX90" s="62" t="s">
        <v>73</v>
      </c>
    </row>
    <row r="91" spans="1:76" s="62" customFormat="1" ht="28.5" customHeight="1">
      <c r="A91" s="120" t="s">
        <v>409</v>
      </c>
      <c r="B91" s="63"/>
      <c r="C91" s="64"/>
      <c r="D91" s="135" t="s">
        <v>84</v>
      </c>
      <c r="E91" s="136"/>
      <c r="F91" s="136"/>
      <c r="G91" s="136"/>
      <c r="H91" s="136"/>
      <c r="I91" s="64"/>
      <c r="J91" s="135" t="s">
        <v>85</v>
      </c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3">
        <f>'SO 431 až 433 - Vedlejší ...'!$M$27</f>
        <v>0</v>
      </c>
      <c r="AH91" s="134"/>
      <c r="AI91" s="134"/>
      <c r="AJ91" s="134"/>
      <c r="AK91" s="134"/>
      <c r="AL91" s="134"/>
      <c r="AM91" s="134"/>
      <c r="AN91" s="133">
        <f>ROUNDUP(SUM($AG$91,$AT$91),2)</f>
        <v>0</v>
      </c>
      <c r="AO91" s="134"/>
      <c r="AP91" s="134"/>
      <c r="AQ91" s="65"/>
      <c r="AS91" s="70">
        <f>'SO 431 až 433 - Vedlejší ...'!$M$25</f>
        <v>0</v>
      </c>
      <c r="AT91" s="71">
        <f>ROUNDUP(SUM($AV$91:$AW$91),1)</f>
        <v>0</v>
      </c>
      <c r="AU91" s="72">
        <f>'SO 431 až 433 - Vedlejší ...'!$W$111</f>
        <v>0</v>
      </c>
      <c r="AV91" s="71">
        <f>'SO 431 až 433 - Vedlejší ...'!$M$29</f>
        <v>0</v>
      </c>
      <c r="AW91" s="71">
        <f>'SO 431 až 433 - Vedlejší ...'!$M$30</f>
        <v>0</v>
      </c>
      <c r="AX91" s="71">
        <f>'SO 431 až 433 - Vedlejší ...'!$M$31</f>
        <v>0</v>
      </c>
      <c r="AY91" s="71">
        <f>'SO 431 až 433 - Vedlejší ...'!$M$32</f>
        <v>0</v>
      </c>
      <c r="AZ91" s="71">
        <f>'SO 431 až 433 - Vedlejší ...'!$H$29</f>
        <v>0</v>
      </c>
      <c r="BA91" s="71">
        <f>'SO 431 až 433 - Vedlejší ...'!$H$30</f>
        <v>0</v>
      </c>
      <c r="BB91" s="71">
        <f>'SO 431 až 433 - Vedlejší ...'!$H$31</f>
        <v>0</v>
      </c>
      <c r="BC91" s="71">
        <f>'SO 431 až 433 - Vedlejší ...'!$H$32</f>
        <v>0</v>
      </c>
      <c r="BD91" s="73">
        <f>'SO 431 až 433 - Vedlejší ...'!$H$33</f>
        <v>0</v>
      </c>
      <c r="BT91" s="62" t="s">
        <v>15</v>
      </c>
      <c r="BV91" s="62" t="s">
        <v>72</v>
      </c>
      <c r="BW91" s="62" t="s">
        <v>86</v>
      </c>
      <c r="BX91" s="62" t="s">
        <v>73</v>
      </c>
    </row>
    <row r="92" spans="2:43" s="2" customFormat="1" ht="14.25" customHeight="1">
      <c r="B92" s="10"/>
      <c r="AQ92" s="11"/>
    </row>
    <row r="93" spans="2:49" s="6" customFormat="1" ht="30.75" customHeight="1">
      <c r="B93" s="18"/>
      <c r="C93" s="56" t="s">
        <v>87</v>
      </c>
      <c r="AG93" s="128">
        <v>0</v>
      </c>
      <c r="AH93" s="130"/>
      <c r="AI93" s="130"/>
      <c r="AJ93" s="130"/>
      <c r="AK93" s="130"/>
      <c r="AL93" s="130"/>
      <c r="AM93" s="130"/>
      <c r="AN93" s="128">
        <v>0</v>
      </c>
      <c r="AO93" s="130"/>
      <c r="AP93" s="130"/>
      <c r="AQ93" s="19"/>
      <c r="AS93" s="51" t="s">
        <v>88</v>
      </c>
      <c r="AT93" s="52" t="s">
        <v>89</v>
      </c>
      <c r="AU93" s="52" t="s">
        <v>34</v>
      </c>
      <c r="AV93" s="53" t="s">
        <v>57</v>
      </c>
      <c r="AW93" s="54"/>
    </row>
    <row r="94" spans="2:48" s="6" customFormat="1" ht="12" customHeight="1">
      <c r="B94" s="18"/>
      <c r="AQ94" s="19"/>
      <c r="AS94" s="32"/>
      <c r="AT94" s="32"/>
      <c r="AU94" s="32"/>
      <c r="AV94" s="32"/>
    </row>
    <row r="95" spans="2:43" s="6" customFormat="1" ht="30.75" customHeight="1">
      <c r="B95" s="18"/>
      <c r="C95" s="74" t="s">
        <v>90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131">
        <f>ROUNDUP($AG$87+$AG$93,2)</f>
        <v>0</v>
      </c>
      <c r="AH95" s="132"/>
      <c r="AI95" s="132"/>
      <c r="AJ95" s="132"/>
      <c r="AK95" s="132"/>
      <c r="AL95" s="132"/>
      <c r="AM95" s="132"/>
      <c r="AN95" s="131">
        <f>ROUNDUP($AN$87+$AN$93,2)</f>
        <v>0</v>
      </c>
      <c r="AO95" s="132"/>
      <c r="AP95" s="132"/>
      <c r="AQ95" s="19"/>
    </row>
    <row r="96" spans="2:43" s="6" customFormat="1" ht="7.5" customHeight="1"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2"/>
    </row>
  </sheetData>
  <sheetProtection/>
  <mergeCells count="55">
    <mergeCell ref="C2:AP2"/>
    <mergeCell ref="C4:AP4"/>
    <mergeCell ref="K6:AO6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G88:AM88"/>
    <mergeCell ref="D88:H88"/>
    <mergeCell ref="J88:AF88"/>
    <mergeCell ref="AN89:AP89"/>
    <mergeCell ref="AG89:AM89"/>
    <mergeCell ref="D89:H89"/>
    <mergeCell ref="J89:AF89"/>
    <mergeCell ref="D90:H90"/>
    <mergeCell ref="J90:AF90"/>
    <mergeCell ref="AN91:AP91"/>
    <mergeCell ref="AG91:AM91"/>
    <mergeCell ref="D91:H91"/>
    <mergeCell ref="J91:AF91"/>
    <mergeCell ref="AR2:BE2"/>
    <mergeCell ref="AG87:AM87"/>
    <mergeCell ref="AN87:AP87"/>
    <mergeCell ref="AG93:AM93"/>
    <mergeCell ref="AN93:AP93"/>
    <mergeCell ref="AG95:AM95"/>
    <mergeCell ref="AN95:AP95"/>
    <mergeCell ref="AN90:AP90"/>
    <mergeCell ref="AG90:AM90"/>
    <mergeCell ref="AN88:AP88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SO 431 - VO v ul. U Tavírny'!C2" tooltip="SO 431 - VO v ul. U Tavírny" display="/"/>
    <hyperlink ref="A89" location="'SO 432 - VO Staré Náměstí'!C2" tooltip="SO 432 - VO Staré Náměstí" display="/"/>
    <hyperlink ref="A90" location="'SO 433 - VO Knoflíkova'!C2" tooltip="SO 433 - VO Knoflíkova" display="/"/>
    <hyperlink ref="A91" location="'SO 431 až 433 - Vedlejší ...'!C2" tooltip="SO 431 až 433 - Vedlejší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6"/>
  <sheetViews>
    <sheetView showGridLines="0" zoomScalePageLayoutView="0" workbookViewId="0" topLeftCell="A1">
      <pane ySplit="1" topLeftCell="A118" activePane="bottomLeft" state="frozen"/>
      <selection pane="topLeft" activeCell="A1" sqref="A1"/>
      <selection pane="bottomLeft" activeCell="C2" sqref="C2:Q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5"/>
      <c r="B1" s="122"/>
      <c r="C1" s="122"/>
      <c r="D1" s="123" t="s">
        <v>1</v>
      </c>
      <c r="E1" s="122"/>
      <c r="F1" s="124" t="s">
        <v>410</v>
      </c>
      <c r="G1" s="124"/>
      <c r="H1" s="160" t="s">
        <v>411</v>
      </c>
      <c r="I1" s="160"/>
      <c r="J1" s="160"/>
      <c r="K1" s="160"/>
      <c r="L1" s="124" t="s">
        <v>412</v>
      </c>
      <c r="M1" s="122"/>
      <c r="N1" s="122"/>
      <c r="O1" s="123" t="s">
        <v>91</v>
      </c>
      <c r="P1" s="122"/>
      <c r="Q1" s="122"/>
      <c r="R1" s="122"/>
      <c r="S1" s="124" t="s">
        <v>413</v>
      </c>
      <c r="T1" s="124"/>
      <c r="U1" s="125"/>
      <c r="V1" s="12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2" t="s">
        <v>4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S2" s="126" t="s">
        <v>5</v>
      </c>
      <c r="T2" s="127"/>
      <c r="U2" s="127"/>
      <c r="V2" s="127"/>
      <c r="W2" s="127"/>
      <c r="X2" s="127"/>
      <c r="Y2" s="127"/>
      <c r="Z2" s="127"/>
      <c r="AA2" s="127"/>
      <c r="AB2" s="127"/>
      <c r="AC2" s="127"/>
      <c r="AT2" s="2" t="s">
        <v>77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92</v>
      </c>
    </row>
    <row r="4" spans="2:46" s="2" customFormat="1" ht="37.5" customHeight="1">
      <c r="B4" s="10"/>
      <c r="C4" s="151" t="s">
        <v>93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4" t="s">
        <v>12</v>
      </c>
      <c r="F6" s="167" t="str">
        <f>'Rekapitulace stavby'!$K$6</f>
        <v>140804 - Revitalizace a arch. úprava Starého Náměstí a ul. U Tavírny a Knoflíkova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R6" s="11"/>
    </row>
    <row r="7" spans="2:18" s="6" customFormat="1" ht="18.75" customHeight="1">
      <c r="B7" s="18"/>
      <c r="D7" s="13" t="s">
        <v>94</v>
      </c>
      <c r="F7" s="137" t="s">
        <v>95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R7" s="19"/>
    </row>
    <row r="8" spans="2:18" s="6" customFormat="1" ht="7.5" customHeight="1">
      <c r="B8" s="18"/>
      <c r="R8" s="19"/>
    </row>
    <row r="9" spans="2:18" s="6" customFormat="1" ht="15" customHeight="1">
      <c r="B9" s="18"/>
      <c r="D9" s="14" t="s">
        <v>16</v>
      </c>
      <c r="F9" s="15" t="s">
        <v>17</v>
      </c>
      <c r="M9" s="14" t="s">
        <v>18</v>
      </c>
      <c r="O9" s="168" t="str">
        <f>'Rekapitulace stavby'!$AN$8</f>
        <v>29.08.2014</v>
      </c>
      <c r="P9" s="130"/>
      <c r="R9" s="19"/>
    </row>
    <row r="10" spans="2:18" s="6" customFormat="1" ht="7.5" customHeight="1">
      <c r="B10" s="18"/>
      <c r="R10" s="19"/>
    </row>
    <row r="11" spans="2:18" s="6" customFormat="1" ht="15" customHeight="1">
      <c r="B11" s="18"/>
      <c r="D11" s="14" t="s">
        <v>22</v>
      </c>
      <c r="M11" s="14" t="s">
        <v>23</v>
      </c>
      <c r="O11" s="138">
        <f>IF('Rekapitulace stavby'!$AN$10="","",'Rekapitulace stavby'!$AN$10)</f>
      </c>
      <c r="P11" s="130"/>
      <c r="R11" s="19"/>
    </row>
    <row r="12" spans="2:18" s="6" customFormat="1" ht="18.75" customHeight="1">
      <c r="B12" s="18"/>
      <c r="E12" s="15" t="str">
        <f>IF('Rekapitulace stavby'!$E$11="","",'Rekapitulace stavby'!$E$11)</f>
        <v> </v>
      </c>
      <c r="M12" s="14" t="s">
        <v>25</v>
      </c>
      <c r="O12" s="138">
        <f>IF('Rekapitulace stavby'!$AN$11="","",'Rekapitulace stavby'!$AN$11)</f>
      </c>
      <c r="P12" s="130"/>
      <c r="R12" s="19"/>
    </row>
    <row r="13" spans="2:18" s="6" customFormat="1" ht="7.5" customHeight="1">
      <c r="B13" s="18"/>
      <c r="R13" s="19"/>
    </row>
    <row r="14" spans="2:18" s="6" customFormat="1" ht="15" customHeight="1">
      <c r="B14" s="18"/>
      <c r="D14" s="14" t="s">
        <v>26</v>
      </c>
      <c r="M14" s="14" t="s">
        <v>23</v>
      </c>
      <c r="O14" s="138">
        <f>IF('Rekapitulace stavby'!$AN$13="","",'Rekapitulace stavby'!$AN$13)</f>
      </c>
      <c r="P14" s="130"/>
      <c r="R14" s="19"/>
    </row>
    <row r="15" spans="2:18" s="6" customFormat="1" ht="18.75" customHeight="1">
      <c r="B15" s="18"/>
      <c r="E15" s="15" t="str">
        <f>IF('Rekapitulace stavby'!$E$14="","",'Rekapitulace stavby'!$E$14)</f>
        <v> </v>
      </c>
      <c r="M15" s="14" t="s">
        <v>25</v>
      </c>
      <c r="O15" s="138">
        <f>IF('Rekapitulace stavby'!$AN$14="","",'Rekapitulace stavby'!$AN$14)</f>
      </c>
      <c r="P15" s="130"/>
      <c r="R15" s="19"/>
    </row>
    <row r="16" spans="2:18" s="6" customFormat="1" ht="7.5" customHeight="1">
      <c r="B16" s="18"/>
      <c r="R16" s="19"/>
    </row>
    <row r="17" spans="2:18" s="6" customFormat="1" ht="15" customHeight="1">
      <c r="B17" s="18"/>
      <c r="D17" s="14" t="s">
        <v>27</v>
      </c>
      <c r="M17" s="14" t="s">
        <v>23</v>
      </c>
      <c r="O17" s="138"/>
      <c r="P17" s="130"/>
      <c r="R17" s="19"/>
    </row>
    <row r="18" spans="2:18" s="6" customFormat="1" ht="18.75" customHeight="1">
      <c r="B18" s="18"/>
      <c r="E18" s="15" t="s">
        <v>28</v>
      </c>
      <c r="M18" s="14" t="s">
        <v>25</v>
      </c>
      <c r="O18" s="138"/>
      <c r="P18" s="130"/>
      <c r="R18" s="19"/>
    </row>
    <row r="19" spans="2:18" s="6" customFormat="1" ht="7.5" customHeight="1">
      <c r="B19" s="18"/>
      <c r="R19" s="19"/>
    </row>
    <row r="20" spans="2:18" s="6" customFormat="1" ht="15" customHeight="1">
      <c r="B20" s="18"/>
      <c r="D20" s="14" t="s">
        <v>30</v>
      </c>
      <c r="M20" s="14" t="s">
        <v>23</v>
      </c>
      <c r="O20" s="138">
        <f>IF('Rekapitulace stavby'!$AN$19="","",'Rekapitulace stavby'!$AN$19)</f>
      </c>
      <c r="P20" s="130"/>
      <c r="R20" s="19"/>
    </row>
    <row r="21" spans="2:18" s="6" customFormat="1" ht="18.75" customHeight="1">
      <c r="B21" s="18"/>
      <c r="E21" s="15" t="str">
        <f>IF('Rekapitulace stavby'!$E$20="","",'Rekapitulace stavby'!$E$20)</f>
        <v> </v>
      </c>
      <c r="M21" s="14" t="s">
        <v>25</v>
      </c>
      <c r="O21" s="138">
        <f>IF('Rekapitulace stavby'!$AN$20="","",'Rekapitulace stavby'!$AN$20)</f>
      </c>
      <c r="P21" s="130"/>
      <c r="R21" s="19"/>
    </row>
    <row r="22" spans="2:18" s="6" customFormat="1" ht="7.5" customHeight="1">
      <c r="B22" s="18"/>
      <c r="R22" s="19"/>
    </row>
    <row r="23" spans="2:18" s="6" customFormat="1" ht="7.5" customHeight="1">
      <c r="B23" s="18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R23" s="19"/>
    </row>
    <row r="24" spans="2:18" s="6" customFormat="1" ht="15" customHeight="1">
      <c r="B24" s="18"/>
      <c r="D24" s="75" t="s">
        <v>96</v>
      </c>
      <c r="M24" s="153">
        <f>$N$88</f>
        <v>0</v>
      </c>
      <c r="N24" s="130"/>
      <c r="O24" s="130"/>
      <c r="P24" s="130"/>
      <c r="R24" s="19"/>
    </row>
    <row r="25" spans="2:18" s="6" customFormat="1" ht="15" customHeight="1">
      <c r="B25" s="18"/>
      <c r="D25" s="17" t="s">
        <v>97</v>
      </c>
      <c r="M25" s="153">
        <f>$N$93</f>
        <v>0</v>
      </c>
      <c r="N25" s="130"/>
      <c r="O25" s="130"/>
      <c r="P25" s="130"/>
      <c r="R25" s="19"/>
    </row>
    <row r="26" spans="2:18" s="6" customFormat="1" ht="7.5" customHeight="1">
      <c r="B26" s="18"/>
      <c r="R26" s="19"/>
    </row>
    <row r="27" spans="2:18" s="6" customFormat="1" ht="26.25" customHeight="1">
      <c r="B27" s="18"/>
      <c r="D27" s="76" t="s">
        <v>33</v>
      </c>
      <c r="M27" s="177">
        <f>ROUNDUP($M$24+$M$25,2)</f>
        <v>0</v>
      </c>
      <c r="N27" s="130"/>
      <c r="O27" s="130"/>
      <c r="P27" s="130"/>
      <c r="R27" s="19"/>
    </row>
    <row r="28" spans="2:18" s="6" customFormat="1" ht="7.5" customHeight="1">
      <c r="B28" s="18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R28" s="19"/>
    </row>
    <row r="29" spans="2:18" s="6" customFormat="1" ht="15" customHeight="1">
      <c r="B29" s="18"/>
      <c r="D29" s="23" t="s">
        <v>34</v>
      </c>
      <c r="E29" s="23" t="s">
        <v>35</v>
      </c>
      <c r="F29" s="24">
        <v>0.21</v>
      </c>
      <c r="G29" s="77" t="s">
        <v>36</v>
      </c>
      <c r="H29" s="176">
        <f>ROUNDUP((SUM($BE$93:$BE$94)+SUM($BE$112:$BE$145)),2)</f>
        <v>0</v>
      </c>
      <c r="I29" s="130"/>
      <c r="J29" s="130"/>
      <c r="M29" s="176">
        <f>ROUNDUP((SUM($BE$93:$BE$94)+SUM($BE$112:$BE$145))*$F$29,1)</f>
        <v>0</v>
      </c>
      <c r="N29" s="130"/>
      <c r="O29" s="130"/>
      <c r="P29" s="130"/>
      <c r="R29" s="19"/>
    </row>
    <row r="30" spans="2:18" s="6" customFormat="1" ht="15" customHeight="1">
      <c r="B30" s="18"/>
      <c r="E30" s="23" t="s">
        <v>37</v>
      </c>
      <c r="F30" s="24">
        <v>0.15</v>
      </c>
      <c r="G30" s="77" t="s">
        <v>36</v>
      </c>
      <c r="H30" s="176">
        <f>ROUNDUP((SUM($BF$93:$BF$94)+SUM($BF$112:$BF$145)),2)</f>
        <v>0</v>
      </c>
      <c r="I30" s="130"/>
      <c r="J30" s="130"/>
      <c r="M30" s="176">
        <f>ROUNDUP((SUM($BF$93:$BF$94)+SUM($BF$112:$BF$145))*$F$30,1)</f>
        <v>0</v>
      </c>
      <c r="N30" s="130"/>
      <c r="O30" s="130"/>
      <c r="P30" s="130"/>
      <c r="R30" s="19"/>
    </row>
    <row r="31" spans="2:18" s="6" customFormat="1" ht="15" customHeight="1" hidden="1">
      <c r="B31" s="18"/>
      <c r="E31" s="23" t="s">
        <v>38</v>
      </c>
      <c r="F31" s="24">
        <v>0.21</v>
      </c>
      <c r="G31" s="77" t="s">
        <v>36</v>
      </c>
      <c r="H31" s="176">
        <f>ROUNDUP((SUM($BG$93:$BG$94)+SUM($BG$112:$BG$145)),2)</f>
        <v>0</v>
      </c>
      <c r="I31" s="130"/>
      <c r="J31" s="130"/>
      <c r="M31" s="176">
        <v>0</v>
      </c>
      <c r="N31" s="130"/>
      <c r="O31" s="130"/>
      <c r="P31" s="130"/>
      <c r="R31" s="19"/>
    </row>
    <row r="32" spans="2:18" s="6" customFormat="1" ht="15" customHeight="1" hidden="1">
      <c r="B32" s="18"/>
      <c r="E32" s="23" t="s">
        <v>39</v>
      </c>
      <c r="F32" s="24">
        <v>0.15</v>
      </c>
      <c r="G32" s="77" t="s">
        <v>36</v>
      </c>
      <c r="H32" s="176">
        <f>ROUNDUP((SUM($BH$93:$BH$94)+SUM($BH$112:$BH$145)),2)</f>
        <v>0</v>
      </c>
      <c r="I32" s="130"/>
      <c r="J32" s="130"/>
      <c r="M32" s="176">
        <v>0</v>
      </c>
      <c r="N32" s="130"/>
      <c r="O32" s="130"/>
      <c r="P32" s="130"/>
      <c r="R32" s="19"/>
    </row>
    <row r="33" spans="2:18" s="6" customFormat="1" ht="15" customHeight="1" hidden="1">
      <c r="B33" s="18"/>
      <c r="E33" s="23" t="s">
        <v>40</v>
      </c>
      <c r="F33" s="24">
        <v>0</v>
      </c>
      <c r="G33" s="77" t="s">
        <v>36</v>
      </c>
      <c r="H33" s="176">
        <f>ROUNDUP((SUM($BI$93:$BI$94)+SUM($BI$112:$BI$145)),2)</f>
        <v>0</v>
      </c>
      <c r="I33" s="130"/>
      <c r="J33" s="130"/>
      <c r="M33" s="176">
        <v>0</v>
      </c>
      <c r="N33" s="130"/>
      <c r="O33" s="130"/>
      <c r="P33" s="130"/>
      <c r="R33" s="19"/>
    </row>
    <row r="34" spans="2:18" s="6" customFormat="1" ht="7.5" customHeight="1">
      <c r="B34" s="18"/>
      <c r="R34" s="19"/>
    </row>
    <row r="35" spans="2:18" s="6" customFormat="1" ht="26.25" customHeight="1">
      <c r="B35" s="18"/>
      <c r="C35" s="27"/>
      <c r="D35" s="28" t="s">
        <v>41</v>
      </c>
      <c r="E35" s="29"/>
      <c r="F35" s="29"/>
      <c r="G35" s="78" t="s">
        <v>42</v>
      </c>
      <c r="H35" s="30" t="s">
        <v>43</v>
      </c>
      <c r="I35" s="29"/>
      <c r="J35" s="29"/>
      <c r="K35" s="29"/>
      <c r="L35" s="150">
        <f>ROUNDUP(SUM($M$27:$M$33),2)</f>
        <v>0</v>
      </c>
      <c r="M35" s="143"/>
      <c r="N35" s="143"/>
      <c r="O35" s="143"/>
      <c r="P35" s="145"/>
      <c r="Q35" s="27"/>
      <c r="R35" s="19"/>
    </row>
    <row r="36" spans="2:18" s="6" customFormat="1" ht="15" customHeight="1">
      <c r="B36" s="18"/>
      <c r="R36" s="19"/>
    </row>
    <row r="37" spans="2:18" s="6" customFormat="1" ht="15" customHeight="1">
      <c r="B37" s="18"/>
      <c r="R37" s="19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8"/>
      <c r="D50" s="31" t="s">
        <v>44</v>
      </c>
      <c r="E50" s="32"/>
      <c r="F50" s="32"/>
      <c r="G50" s="32"/>
      <c r="H50" s="33"/>
      <c r="J50" s="31" t="s">
        <v>45</v>
      </c>
      <c r="K50" s="32"/>
      <c r="L50" s="32"/>
      <c r="M50" s="32"/>
      <c r="N50" s="32"/>
      <c r="O50" s="32"/>
      <c r="P50" s="33"/>
      <c r="R50" s="19"/>
    </row>
    <row r="51" spans="2:18" s="2" customFormat="1" ht="14.25" customHeight="1">
      <c r="B51" s="10"/>
      <c r="D51" s="34"/>
      <c r="H51" s="35"/>
      <c r="J51" s="34"/>
      <c r="P51" s="35"/>
      <c r="R51" s="11"/>
    </row>
    <row r="52" spans="2:18" s="2" customFormat="1" ht="14.25" customHeight="1">
      <c r="B52" s="10"/>
      <c r="D52" s="34"/>
      <c r="H52" s="35"/>
      <c r="J52" s="34"/>
      <c r="P52" s="35"/>
      <c r="R52" s="11"/>
    </row>
    <row r="53" spans="2:18" s="2" customFormat="1" ht="14.25" customHeight="1">
      <c r="B53" s="10"/>
      <c r="D53" s="34"/>
      <c r="H53" s="35"/>
      <c r="J53" s="34"/>
      <c r="P53" s="35"/>
      <c r="R53" s="11"/>
    </row>
    <row r="54" spans="2:18" s="2" customFormat="1" ht="14.25" customHeight="1">
      <c r="B54" s="10"/>
      <c r="D54" s="34"/>
      <c r="H54" s="35"/>
      <c r="J54" s="34"/>
      <c r="P54" s="35"/>
      <c r="R54" s="11"/>
    </row>
    <row r="55" spans="2:18" s="2" customFormat="1" ht="14.25" customHeight="1">
      <c r="B55" s="10"/>
      <c r="D55" s="34"/>
      <c r="H55" s="35"/>
      <c r="J55" s="34"/>
      <c r="P55" s="35"/>
      <c r="R55" s="11"/>
    </row>
    <row r="56" spans="2:18" s="2" customFormat="1" ht="14.25" customHeight="1">
      <c r="B56" s="10"/>
      <c r="D56" s="34"/>
      <c r="H56" s="35"/>
      <c r="J56" s="34"/>
      <c r="P56" s="35"/>
      <c r="R56" s="11"/>
    </row>
    <row r="57" spans="2:18" s="2" customFormat="1" ht="14.25" customHeight="1">
      <c r="B57" s="10"/>
      <c r="D57" s="34"/>
      <c r="H57" s="35"/>
      <c r="J57" s="34"/>
      <c r="P57" s="35"/>
      <c r="R57" s="11"/>
    </row>
    <row r="58" spans="2:18" s="2" customFormat="1" ht="14.25" customHeight="1">
      <c r="B58" s="10"/>
      <c r="D58" s="34"/>
      <c r="H58" s="35"/>
      <c r="J58" s="34"/>
      <c r="P58" s="35"/>
      <c r="R58" s="11"/>
    </row>
    <row r="59" spans="2:18" s="6" customFormat="1" ht="15.75" customHeight="1">
      <c r="B59" s="18"/>
      <c r="D59" s="36" t="s">
        <v>46</v>
      </c>
      <c r="E59" s="37"/>
      <c r="F59" s="37"/>
      <c r="G59" s="38" t="s">
        <v>47</v>
      </c>
      <c r="H59" s="39"/>
      <c r="J59" s="36" t="s">
        <v>46</v>
      </c>
      <c r="K59" s="37"/>
      <c r="L59" s="37"/>
      <c r="M59" s="37"/>
      <c r="N59" s="38" t="s">
        <v>47</v>
      </c>
      <c r="O59" s="37"/>
      <c r="P59" s="39"/>
      <c r="R59" s="19"/>
    </row>
    <row r="60" spans="2:18" s="2" customFormat="1" ht="14.25" customHeight="1">
      <c r="B60" s="10"/>
      <c r="R60" s="11"/>
    </row>
    <row r="61" spans="2:18" s="6" customFormat="1" ht="15.75" customHeight="1">
      <c r="B61" s="18"/>
      <c r="D61" s="31" t="s">
        <v>48</v>
      </c>
      <c r="E61" s="32"/>
      <c r="F61" s="32"/>
      <c r="G61" s="32"/>
      <c r="H61" s="33"/>
      <c r="J61" s="31" t="s">
        <v>49</v>
      </c>
      <c r="K61" s="32"/>
      <c r="L61" s="32"/>
      <c r="M61" s="32"/>
      <c r="N61" s="32"/>
      <c r="O61" s="32"/>
      <c r="P61" s="33"/>
      <c r="R61" s="19"/>
    </row>
    <row r="62" spans="2:18" s="2" customFormat="1" ht="14.25" customHeight="1">
      <c r="B62" s="10"/>
      <c r="D62" s="34"/>
      <c r="H62" s="35"/>
      <c r="J62" s="34"/>
      <c r="P62" s="35"/>
      <c r="R62" s="11"/>
    </row>
    <row r="63" spans="2:18" s="2" customFormat="1" ht="14.25" customHeight="1">
      <c r="B63" s="10"/>
      <c r="D63" s="34"/>
      <c r="H63" s="35"/>
      <c r="J63" s="34"/>
      <c r="P63" s="35"/>
      <c r="R63" s="11"/>
    </row>
    <row r="64" spans="2:18" s="2" customFormat="1" ht="14.25" customHeight="1">
      <c r="B64" s="10"/>
      <c r="D64" s="34"/>
      <c r="H64" s="35"/>
      <c r="J64" s="34"/>
      <c r="P64" s="35"/>
      <c r="R64" s="11"/>
    </row>
    <row r="65" spans="2:18" s="2" customFormat="1" ht="14.25" customHeight="1">
      <c r="B65" s="10"/>
      <c r="D65" s="34"/>
      <c r="H65" s="35"/>
      <c r="J65" s="34"/>
      <c r="P65" s="35"/>
      <c r="R65" s="11"/>
    </row>
    <row r="66" spans="2:18" s="2" customFormat="1" ht="14.25" customHeight="1">
      <c r="B66" s="10"/>
      <c r="D66" s="34"/>
      <c r="H66" s="35"/>
      <c r="J66" s="34"/>
      <c r="P66" s="35"/>
      <c r="R66" s="11"/>
    </row>
    <row r="67" spans="2:18" s="2" customFormat="1" ht="14.25" customHeight="1">
      <c r="B67" s="10"/>
      <c r="D67" s="34"/>
      <c r="H67" s="35"/>
      <c r="J67" s="34"/>
      <c r="P67" s="35"/>
      <c r="R67" s="11"/>
    </row>
    <row r="68" spans="2:18" s="2" customFormat="1" ht="14.25" customHeight="1">
      <c r="B68" s="10"/>
      <c r="D68" s="34"/>
      <c r="H68" s="35"/>
      <c r="J68" s="34"/>
      <c r="P68" s="35"/>
      <c r="R68" s="11"/>
    </row>
    <row r="69" spans="2:18" s="2" customFormat="1" ht="14.25" customHeight="1">
      <c r="B69" s="10"/>
      <c r="D69" s="34"/>
      <c r="H69" s="35"/>
      <c r="J69" s="34"/>
      <c r="P69" s="35"/>
      <c r="R69" s="11"/>
    </row>
    <row r="70" spans="2:18" s="6" customFormat="1" ht="15.75" customHeight="1">
      <c r="B70" s="18"/>
      <c r="D70" s="36" t="s">
        <v>46</v>
      </c>
      <c r="E70" s="37"/>
      <c r="F70" s="37"/>
      <c r="G70" s="38" t="s">
        <v>47</v>
      </c>
      <c r="H70" s="39"/>
      <c r="J70" s="36" t="s">
        <v>46</v>
      </c>
      <c r="K70" s="37"/>
      <c r="L70" s="37"/>
      <c r="M70" s="37"/>
      <c r="N70" s="38" t="s">
        <v>47</v>
      </c>
      <c r="O70" s="37"/>
      <c r="P70" s="39"/>
      <c r="R70" s="19"/>
    </row>
    <row r="71" spans="2:18" s="6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6" customFormat="1" ht="37.5" customHeight="1">
      <c r="B76" s="18"/>
      <c r="C76" s="151" t="s">
        <v>98</v>
      </c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9"/>
    </row>
    <row r="77" spans="2:18" s="6" customFormat="1" ht="7.5" customHeight="1">
      <c r="B77" s="18"/>
      <c r="R77" s="19"/>
    </row>
    <row r="78" spans="2:18" s="6" customFormat="1" ht="15" customHeight="1">
      <c r="B78" s="18"/>
      <c r="C78" s="14" t="s">
        <v>12</v>
      </c>
      <c r="F78" s="167" t="str">
        <f>$F$6</f>
        <v>140804 - Revitalizace a arch. úprava Starého Náměstí a ul. U Tavírny a Knoflíkova</v>
      </c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R78" s="19"/>
    </row>
    <row r="79" spans="2:18" s="6" customFormat="1" ht="15" customHeight="1">
      <c r="B79" s="18"/>
      <c r="C79" s="13" t="s">
        <v>94</v>
      </c>
      <c r="F79" s="137" t="str">
        <f>$F$7</f>
        <v>SO 431 - VO v ul. U Tavírny</v>
      </c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R79" s="19"/>
    </row>
    <row r="80" spans="2:18" s="6" customFormat="1" ht="7.5" customHeight="1">
      <c r="B80" s="18"/>
      <c r="R80" s="19"/>
    </row>
    <row r="81" spans="2:18" s="6" customFormat="1" ht="18.75" customHeight="1">
      <c r="B81" s="18"/>
      <c r="C81" s="14" t="s">
        <v>16</v>
      </c>
      <c r="F81" s="15" t="str">
        <f>$F$9</f>
        <v>Kynšperk nad Ohří</v>
      </c>
      <c r="K81" s="14" t="s">
        <v>18</v>
      </c>
      <c r="M81" s="168" t="str">
        <f>IF($O$9="","",$O$9)</f>
        <v>29.08.2014</v>
      </c>
      <c r="N81" s="130"/>
      <c r="O81" s="130"/>
      <c r="P81" s="130"/>
      <c r="R81" s="19"/>
    </row>
    <row r="82" spans="2:18" s="6" customFormat="1" ht="7.5" customHeight="1">
      <c r="B82" s="18"/>
      <c r="R82" s="19"/>
    </row>
    <row r="83" spans="2:18" s="6" customFormat="1" ht="15.75" customHeight="1">
      <c r="B83" s="18"/>
      <c r="C83" s="14" t="s">
        <v>22</v>
      </c>
      <c r="F83" s="15" t="str">
        <f>$E$12</f>
        <v> </v>
      </c>
      <c r="K83" s="14" t="s">
        <v>27</v>
      </c>
      <c r="M83" s="138" t="str">
        <f>$E$18</f>
        <v>Ing. Jiří Voráč</v>
      </c>
      <c r="N83" s="130"/>
      <c r="O83" s="130"/>
      <c r="P83" s="130"/>
      <c r="Q83" s="130"/>
      <c r="R83" s="19"/>
    </row>
    <row r="84" spans="2:18" s="6" customFormat="1" ht="15" customHeight="1">
      <c r="B84" s="18"/>
      <c r="C84" s="14" t="s">
        <v>26</v>
      </c>
      <c r="F84" s="15" t="str">
        <f>IF($E$15="","",$E$15)</f>
        <v> </v>
      </c>
      <c r="K84" s="14" t="s">
        <v>30</v>
      </c>
      <c r="M84" s="138" t="str">
        <f>$E$21</f>
        <v> </v>
      </c>
      <c r="N84" s="130"/>
      <c r="O84" s="130"/>
      <c r="P84" s="130"/>
      <c r="Q84" s="130"/>
      <c r="R84" s="19"/>
    </row>
    <row r="85" spans="2:18" s="6" customFormat="1" ht="11.25" customHeight="1">
      <c r="B85" s="18"/>
      <c r="R85" s="19"/>
    </row>
    <row r="86" spans="2:18" s="6" customFormat="1" ht="30" customHeight="1">
      <c r="B86" s="18"/>
      <c r="C86" s="175" t="s">
        <v>99</v>
      </c>
      <c r="D86" s="132"/>
      <c r="E86" s="132"/>
      <c r="F86" s="132"/>
      <c r="G86" s="132"/>
      <c r="H86" s="27"/>
      <c r="I86" s="27"/>
      <c r="J86" s="27"/>
      <c r="K86" s="27"/>
      <c r="L86" s="27"/>
      <c r="M86" s="27"/>
      <c r="N86" s="175" t="s">
        <v>100</v>
      </c>
      <c r="O86" s="130"/>
      <c r="P86" s="130"/>
      <c r="Q86" s="130"/>
      <c r="R86" s="19"/>
    </row>
    <row r="87" spans="2:18" s="6" customFormat="1" ht="11.25" customHeight="1">
      <c r="B87" s="18"/>
      <c r="R87" s="19"/>
    </row>
    <row r="88" spans="2:47" s="6" customFormat="1" ht="30" customHeight="1">
      <c r="B88" s="18"/>
      <c r="C88" s="56" t="s">
        <v>101</v>
      </c>
      <c r="N88" s="128">
        <f>ROUNDUP($N$112,2)</f>
        <v>0</v>
      </c>
      <c r="O88" s="130"/>
      <c r="P88" s="130"/>
      <c r="Q88" s="130"/>
      <c r="R88" s="19"/>
      <c r="AU88" s="6" t="s">
        <v>102</v>
      </c>
    </row>
    <row r="89" spans="2:18" s="61" customFormat="1" ht="25.5" customHeight="1">
      <c r="B89" s="79"/>
      <c r="D89" s="80" t="s">
        <v>103</v>
      </c>
      <c r="N89" s="172">
        <f>ROUNDUP($N$113,2)</f>
        <v>0</v>
      </c>
      <c r="O89" s="173"/>
      <c r="P89" s="173"/>
      <c r="Q89" s="173"/>
      <c r="R89" s="81"/>
    </row>
    <row r="90" spans="2:18" s="75" customFormat="1" ht="21" customHeight="1">
      <c r="B90" s="82"/>
      <c r="D90" s="83" t="s">
        <v>104</v>
      </c>
      <c r="N90" s="174">
        <f>ROUNDUP($N$114,2)</f>
        <v>0</v>
      </c>
      <c r="O90" s="173"/>
      <c r="P90" s="173"/>
      <c r="Q90" s="173"/>
      <c r="R90" s="84"/>
    </row>
    <row r="91" spans="2:18" s="75" customFormat="1" ht="15.75" customHeight="1">
      <c r="B91" s="82"/>
      <c r="D91" s="83" t="s">
        <v>105</v>
      </c>
      <c r="N91" s="174">
        <f>ROUNDUP($N$115,2)</f>
        <v>0</v>
      </c>
      <c r="O91" s="173"/>
      <c r="P91" s="173"/>
      <c r="Q91" s="173"/>
      <c r="R91" s="84"/>
    </row>
    <row r="92" spans="2:18" s="6" customFormat="1" ht="22.5" customHeight="1">
      <c r="B92" s="18"/>
      <c r="R92" s="19"/>
    </row>
    <row r="93" spans="2:21" s="6" customFormat="1" ht="30" customHeight="1">
      <c r="B93" s="18"/>
      <c r="C93" s="56" t="s">
        <v>106</v>
      </c>
      <c r="N93" s="128">
        <v>0</v>
      </c>
      <c r="O93" s="130"/>
      <c r="P93" s="130"/>
      <c r="Q93" s="130"/>
      <c r="R93" s="19"/>
      <c r="T93" s="85"/>
      <c r="U93" s="86" t="s">
        <v>34</v>
      </c>
    </row>
    <row r="94" spans="2:18" s="6" customFormat="1" ht="18.75" customHeight="1">
      <c r="B94" s="18"/>
      <c r="R94" s="19"/>
    </row>
    <row r="95" spans="2:18" s="6" customFormat="1" ht="30" customHeight="1">
      <c r="B95" s="18"/>
      <c r="C95" s="74" t="s">
        <v>90</v>
      </c>
      <c r="D95" s="27"/>
      <c r="E95" s="27"/>
      <c r="F95" s="27"/>
      <c r="G95" s="27"/>
      <c r="H95" s="27"/>
      <c r="I95" s="27"/>
      <c r="J95" s="27"/>
      <c r="K95" s="27"/>
      <c r="L95" s="131">
        <f>ROUNDUP(SUM($N$88+$N$93),2)</f>
        <v>0</v>
      </c>
      <c r="M95" s="132"/>
      <c r="N95" s="132"/>
      <c r="O95" s="132"/>
      <c r="P95" s="132"/>
      <c r="Q95" s="132"/>
      <c r="R95" s="19"/>
    </row>
    <row r="96" spans="2:18" s="6" customFormat="1" ht="7.5" customHeight="1"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2"/>
    </row>
    <row r="100" spans="2:18" s="6" customFormat="1" ht="7.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5"/>
    </row>
    <row r="101" spans="2:18" s="6" customFormat="1" ht="37.5" customHeight="1">
      <c r="B101" s="18"/>
      <c r="C101" s="151" t="s">
        <v>107</v>
      </c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9"/>
    </row>
    <row r="102" spans="2:18" s="6" customFormat="1" ht="7.5" customHeight="1">
      <c r="B102" s="18"/>
      <c r="R102" s="19"/>
    </row>
    <row r="103" spans="2:18" s="6" customFormat="1" ht="15" customHeight="1">
      <c r="B103" s="18"/>
      <c r="C103" s="14" t="s">
        <v>12</v>
      </c>
      <c r="F103" s="167" t="str">
        <f>$F$6</f>
        <v>140804 - Revitalizace a arch. úprava Starého Náměstí a ul. U Tavírny a Knoflíkova</v>
      </c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R103" s="19"/>
    </row>
    <row r="104" spans="2:18" s="6" customFormat="1" ht="15" customHeight="1">
      <c r="B104" s="18"/>
      <c r="C104" s="13" t="s">
        <v>94</v>
      </c>
      <c r="F104" s="137" t="str">
        <f>$F$7</f>
        <v>SO 431 - VO v ul. U Tavírny</v>
      </c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R104" s="19"/>
    </row>
    <row r="105" spans="2:18" s="6" customFormat="1" ht="7.5" customHeight="1">
      <c r="B105" s="18"/>
      <c r="R105" s="19"/>
    </row>
    <row r="106" spans="2:18" s="6" customFormat="1" ht="18.75" customHeight="1">
      <c r="B106" s="18"/>
      <c r="C106" s="14" t="s">
        <v>16</v>
      </c>
      <c r="F106" s="15" t="str">
        <f>$F$9</f>
        <v>Kynšperk nad Ohří</v>
      </c>
      <c r="K106" s="14" t="s">
        <v>18</v>
      </c>
      <c r="M106" s="168" t="str">
        <f>IF($O$9="","",$O$9)</f>
        <v>29.08.2014</v>
      </c>
      <c r="N106" s="130"/>
      <c r="O106" s="130"/>
      <c r="P106" s="130"/>
      <c r="R106" s="19"/>
    </row>
    <row r="107" spans="2:18" s="6" customFormat="1" ht="7.5" customHeight="1">
      <c r="B107" s="18"/>
      <c r="R107" s="19"/>
    </row>
    <row r="108" spans="2:18" s="6" customFormat="1" ht="15.75" customHeight="1">
      <c r="B108" s="18"/>
      <c r="C108" s="14" t="s">
        <v>22</v>
      </c>
      <c r="F108" s="15" t="str">
        <f>$E$12</f>
        <v> </v>
      </c>
      <c r="K108" s="14" t="s">
        <v>27</v>
      </c>
      <c r="M108" s="138" t="str">
        <f>$E$18</f>
        <v>Ing. Jiří Voráč</v>
      </c>
      <c r="N108" s="130"/>
      <c r="O108" s="130"/>
      <c r="P108" s="130"/>
      <c r="Q108" s="130"/>
      <c r="R108" s="19"/>
    </row>
    <row r="109" spans="2:18" s="6" customFormat="1" ht="15" customHeight="1">
      <c r="B109" s="18"/>
      <c r="C109" s="14" t="s">
        <v>26</v>
      </c>
      <c r="F109" s="15" t="str">
        <f>IF($E$15="","",$E$15)</f>
        <v> </v>
      </c>
      <c r="K109" s="14" t="s">
        <v>30</v>
      </c>
      <c r="M109" s="138" t="str">
        <f>$E$21</f>
        <v> </v>
      </c>
      <c r="N109" s="130"/>
      <c r="O109" s="130"/>
      <c r="P109" s="130"/>
      <c r="Q109" s="130"/>
      <c r="R109" s="19"/>
    </row>
    <row r="110" spans="2:18" s="6" customFormat="1" ht="11.25" customHeight="1">
      <c r="B110" s="18"/>
      <c r="R110" s="19"/>
    </row>
    <row r="111" spans="2:27" s="87" customFormat="1" ht="30" customHeight="1">
      <c r="B111" s="88"/>
      <c r="C111" s="89" t="s">
        <v>108</v>
      </c>
      <c r="D111" s="90" t="s">
        <v>109</v>
      </c>
      <c r="E111" s="90" t="s">
        <v>52</v>
      </c>
      <c r="F111" s="169" t="s">
        <v>110</v>
      </c>
      <c r="G111" s="170"/>
      <c r="H111" s="170"/>
      <c r="I111" s="170"/>
      <c r="J111" s="90" t="s">
        <v>111</v>
      </c>
      <c r="K111" s="90" t="s">
        <v>112</v>
      </c>
      <c r="L111" s="169" t="s">
        <v>113</v>
      </c>
      <c r="M111" s="170"/>
      <c r="N111" s="169" t="s">
        <v>114</v>
      </c>
      <c r="O111" s="170"/>
      <c r="P111" s="170"/>
      <c r="Q111" s="171"/>
      <c r="R111" s="91"/>
      <c r="T111" s="51" t="s">
        <v>115</v>
      </c>
      <c r="U111" s="52" t="s">
        <v>34</v>
      </c>
      <c r="V111" s="52" t="s">
        <v>116</v>
      </c>
      <c r="W111" s="52" t="s">
        <v>117</v>
      </c>
      <c r="X111" s="52" t="s">
        <v>118</v>
      </c>
      <c r="Y111" s="52" t="s">
        <v>119</v>
      </c>
      <c r="Z111" s="52" t="s">
        <v>120</v>
      </c>
      <c r="AA111" s="53" t="s">
        <v>121</v>
      </c>
    </row>
    <row r="112" spans="2:63" s="6" customFormat="1" ht="30" customHeight="1">
      <c r="B112" s="18"/>
      <c r="C112" s="56" t="s">
        <v>96</v>
      </c>
      <c r="N112" s="156">
        <f>$BK$112</f>
        <v>0</v>
      </c>
      <c r="O112" s="130"/>
      <c r="P112" s="130"/>
      <c r="Q112" s="130"/>
      <c r="R112" s="19"/>
      <c r="T112" s="55"/>
      <c r="U112" s="32"/>
      <c r="V112" s="32"/>
      <c r="W112" s="92">
        <f>$W$113</f>
        <v>40.46323650000001</v>
      </c>
      <c r="X112" s="32"/>
      <c r="Y112" s="92">
        <f>$Y$113</f>
        <v>17.69135</v>
      </c>
      <c r="Z112" s="32"/>
      <c r="AA112" s="93">
        <f>$AA$113</f>
        <v>0</v>
      </c>
      <c r="AT112" s="6" t="s">
        <v>69</v>
      </c>
      <c r="AU112" s="6" t="s">
        <v>102</v>
      </c>
      <c r="BK112" s="94">
        <f>$BK$113</f>
        <v>0</v>
      </c>
    </row>
    <row r="113" spans="2:63" s="95" customFormat="1" ht="37.5" customHeight="1">
      <c r="B113" s="96"/>
      <c r="D113" s="97" t="s">
        <v>103</v>
      </c>
      <c r="N113" s="157">
        <f>$BK$113</f>
        <v>0</v>
      </c>
      <c r="O113" s="158"/>
      <c r="P113" s="158"/>
      <c r="Q113" s="158"/>
      <c r="R113" s="99"/>
      <c r="T113" s="100"/>
      <c r="W113" s="101">
        <f>$W$114</f>
        <v>40.46323650000001</v>
      </c>
      <c r="Y113" s="101">
        <f>$Y$114</f>
        <v>17.69135</v>
      </c>
      <c r="AA113" s="102">
        <f>$AA$114</f>
        <v>0</v>
      </c>
      <c r="AR113" s="98" t="s">
        <v>122</v>
      </c>
      <c r="AT113" s="98" t="s">
        <v>69</v>
      </c>
      <c r="AU113" s="98" t="s">
        <v>70</v>
      </c>
      <c r="AY113" s="98" t="s">
        <v>123</v>
      </c>
      <c r="BK113" s="103">
        <f>$BK$114</f>
        <v>0</v>
      </c>
    </row>
    <row r="114" spans="2:63" s="95" customFormat="1" ht="21" customHeight="1">
      <c r="B114" s="96"/>
      <c r="D114" s="104" t="s">
        <v>104</v>
      </c>
      <c r="N114" s="159">
        <f>$BK$114</f>
        <v>0</v>
      </c>
      <c r="O114" s="158"/>
      <c r="P114" s="158"/>
      <c r="Q114" s="158"/>
      <c r="R114" s="99"/>
      <c r="T114" s="100"/>
      <c r="W114" s="101">
        <f>$W$115</f>
        <v>40.46323650000001</v>
      </c>
      <c r="Y114" s="101">
        <f>$Y$115</f>
        <v>17.69135</v>
      </c>
      <c r="AA114" s="102">
        <f>$AA$115</f>
        <v>0</v>
      </c>
      <c r="AR114" s="98" t="s">
        <v>122</v>
      </c>
      <c r="AT114" s="98" t="s">
        <v>69</v>
      </c>
      <c r="AU114" s="98" t="s">
        <v>15</v>
      </c>
      <c r="AY114" s="98" t="s">
        <v>123</v>
      </c>
      <c r="BK114" s="103">
        <f>$BK$115</f>
        <v>0</v>
      </c>
    </row>
    <row r="115" spans="2:63" s="95" customFormat="1" ht="15.75" customHeight="1">
      <c r="B115" s="96"/>
      <c r="D115" s="104" t="s">
        <v>105</v>
      </c>
      <c r="N115" s="159">
        <f>$BK$115</f>
        <v>0</v>
      </c>
      <c r="O115" s="158"/>
      <c r="P115" s="158"/>
      <c r="Q115" s="158"/>
      <c r="R115" s="99"/>
      <c r="T115" s="100"/>
      <c r="W115" s="101">
        <f>SUM($W$116:$W$145)</f>
        <v>40.46323650000001</v>
      </c>
      <c r="Y115" s="101">
        <f>SUM($Y$116:$Y$145)</f>
        <v>17.69135</v>
      </c>
      <c r="AA115" s="102">
        <f>SUM($AA$116:$AA$145)</f>
        <v>0</v>
      </c>
      <c r="AR115" s="98" t="s">
        <v>122</v>
      </c>
      <c r="AT115" s="98" t="s">
        <v>69</v>
      </c>
      <c r="AU115" s="98" t="s">
        <v>92</v>
      </c>
      <c r="AY115" s="98" t="s">
        <v>123</v>
      </c>
      <c r="BK115" s="103">
        <f>SUM($BK$116:$BK$145)</f>
        <v>0</v>
      </c>
    </row>
    <row r="116" spans="2:64" s="6" customFormat="1" ht="27" customHeight="1">
      <c r="B116" s="18"/>
      <c r="C116" s="105" t="s">
        <v>15</v>
      </c>
      <c r="D116" s="105" t="s">
        <v>124</v>
      </c>
      <c r="E116" s="106" t="s">
        <v>125</v>
      </c>
      <c r="F116" s="165" t="s">
        <v>126</v>
      </c>
      <c r="G116" s="164"/>
      <c r="H116" s="164"/>
      <c r="I116" s="164"/>
      <c r="J116" s="107" t="s">
        <v>127</v>
      </c>
      <c r="K116" s="108">
        <v>3</v>
      </c>
      <c r="L116" s="166"/>
      <c r="M116" s="164"/>
      <c r="N116" s="166">
        <f>ROUND($L$116*$K$116,2)</f>
        <v>0</v>
      </c>
      <c r="O116" s="164"/>
      <c r="P116" s="164"/>
      <c r="Q116" s="164"/>
      <c r="R116" s="19"/>
      <c r="T116" s="109"/>
      <c r="U116" s="25" t="s">
        <v>35</v>
      </c>
      <c r="V116" s="110">
        <v>0.459</v>
      </c>
      <c r="W116" s="110">
        <f>$V$116*$K$116</f>
        <v>1.377</v>
      </c>
      <c r="X116" s="110">
        <v>0</v>
      </c>
      <c r="Y116" s="110">
        <f>$X$116*$K$116</f>
        <v>0</v>
      </c>
      <c r="Z116" s="110">
        <v>0</v>
      </c>
      <c r="AA116" s="111">
        <f>$Z$116*$K$116</f>
        <v>0</v>
      </c>
      <c r="AR116" s="6" t="s">
        <v>128</v>
      </c>
      <c r="AT116" s="6" t="s">
        <v>124</v>
      </c>
      <c r="AU116" s="6" t="s">
        <v>122</v>
      </c>
      <c r="AY116" s="6" t="s">
        <v>123</v>
      </c>
      <c r="BE116" s="112">
        <f>IF($U$116="základní",$N$116,0)</f>
        <v>0</v>
      </c>
      <c r="BF116" s="112">
        <f>IF($U$116="snížená",$N$116,0)</f>
        <v>0</v>
      </c>
      <c r="BG116" s="112">
        <f>IF($U$116="zákl. přenesená",$N$116,0)</f>
        <v>0</v>
      </c>
      <c r="BH116" s="112">
        <f>IF($U$116="sníž. přenesená",$N$116,0)</f>
        <v>0</v>
      </c>
      <c r="BI116" s="112">
        <f>IF($U$116="nulová",$N$116,0)</f>
        <v>0</v>
      </c>
      <c r="BJ116" s="6" t="s">
        <v>15</v>
      </c>
      <c r="BK116" s="112">
        <f>ROUND($L$116*$K$116,2)</f>
        <v>0</v>
      </c>
      <c r="BL116" s="6" t="s">
        <v>128</v>
      </c>
    </row>
    <row r="117" spans="2:64" s="6" customFormat="1" ht="27" customHeight="1">
      <c r="B117" s="18"/>
      <c r="C117" s="105" t="s">
        <v>92</v>
      </c>
      <c r="D117" s="105" t="s">
        <v>124</v>
      </c>
      <c r="E117" s="106" t="s">
        <v>129</v>
      </c>
      <c r="F117" s="165" t="s">
        <v>130</v>
      </c>
      <c r="G117" s="164"/>
      <c r="H117" s="164"/>
      <c r="I117" s="164"/>
      <c r="J117" s="107" t="s">
        <v>127</v>
      </c>
      <c r="K117" s="108">
        <v>3</v>
      </c>
      <c r="L117" s="166"/>
      <c r="M117" s="164"/>
      <c r="N117" s="166">
        <f>ROUND($L$117*$K$117,2)</f>
        <v>0</v>
      </c>
      <c r="O117" s="164"/>
      <c r="P117" s="164"/>
      <c r="Q117" s="164"/>
      <c r="R117" s="19"/>
      <c r="T117" s="109"/>
      <c r="U117" s="25" t="s">
        <v>35</v>
      </c>
      <c r="V117" s="110">
        <v>0.999</v>
      </c>
      <c r="W117" s="110">
        <f>$V$117*$K$117</f>
        <v>2.997</v>
      </c>
      <c r="X117" s="110">
        <v>0</v>
      </c>
      <c r="Y117" s="110">
        <f>$X$117*$K$117</f>
        <v>0</v>
      </c>
      <c r="Z117" s="110">
        <v>0</v>
      </c>
      <c r="AA117" s="111">
        <f>$Z$117*$K$117</f>
        <v>0</v>
      </c>
      <c r="AR117" s="6" t="s">
        <v>128</v>
      </c>
      <c r="AT117" s="6" t="s">
        <v>124</v>
      </c>
      <c r="AU117" s="6" t="s">
        <v>122</v>
      </c>
      <c r="AY117" s="6" t="s">
        <v>123</v>
      </c>
      <c r="BE117" s="112">
        <f>IF($U$117="základní",$N$117,0)</f>
        <v>0</v>
      </c>
      <c r="BF117" s="112">
        <f>IF($U$117="snížená",$N$117,0)</f>
        <v>0</v>
      </c>
      <c r="BG117" s="112">
        <f>IF($U$117="zákl. přenesená",$N$117,0)</f>
        <v>0</v>
      </c>
      <c r="BH117" s="112">
        <f>IF($U$117="sníž. přenesená",$N$117,0)</f>
        <v>0</v>
      </c>
      <c r="BI117" s="112">
        <f>IF($U$117="nulová",$N$117,0)</f>
        <v>0</v>
      </c>
      <c r="BJ117" s="6" t="s">
        <v>15</v>
      </c>
      <c r="BK117" s="112">
        <f>ROUND($L$117*$K$117,2)</f>
        <v>0</v>
      </c>
      <c r="BL117" s="6" t="s">
        <v>128</v>
      </c>
    </row>
    <row r="118" spans="2:64" s="6" customFormat="1" ht="15.75" customHeight="1">
      <c r="B118" s="18"/>
      <c r="C118" s="105" t="s">
        <v>122</v>
      </c>
      <c r="D118" s="105" t="s">
        <v>124</v>
      </c>
      <c r="E118" s="106" t="s">
        <v>131</v>
      </c>
      <c r="F118" s="165" t="s">
        <v>132</v>
      </c>
      <c r="G118" s="164"/>
      <c r="H118" s="164"/>
      <c r="I118" s="164"/>
      <c r="J118" s="107" t="s">
        <v>133</v>
      </c>
      <c r="K118" s="108">
        <v>0.113</v>
      </c>
      <c r="L118" s="166"/>
      <c r="M118" s="164"/>
      <c r="N118" s="166">
        <f>ROUND($L$118*$K$118,2)</f>
        <v>0</v>
      </c>
      <c r="O118" s="164"/>
      <c r="P118" s="164"/>
      <c r="Q118" s="164"/>
      <c r="R118" s="19"/>
      <c r="T118" s="109"/>
      <c r="U118" s="25" t="s">
        <v>35</v>
      </c>
      <c r="V118" s="110">
        <v>11.8605</v>
      </c>
      <c r="W118" s="110">
        <f>$V$118*$K$118</f>
        <v>1.3402365</v>
      </c>
      <c r="X118" s="110">
        <v>0</v>
      </c>
      <c r="Y118" s="110">
        <f>$X$118*$K$118</f>
        <v>0</v>
      </c>
      <c r="Z118" s="110">
        <v>0</v>
      </c>
      <c r="AA118" s="111">
        <f>$Z$118*$K$118</f>
        <v>0</v>
      </c>
      <c r="AR118" s="6" t="s">
        <v>128</v>
      </c>
      <c r="AT118" s="6" t="s">
        <v>124</v>
      </c>
      <c r="AU118" s="6" t="s">
        <v>122</v>
      </c>
      <c r="AY118" s="6" t="s">
        <v>123</v>
      </c>
      <c r="BE118" s="112">
        <f>IF($U$118="základní",$N$118,0)</f>
        <v>0</v>
      </c>
      <c r="BF118" s="112">
        <f>IF($U$118="snížená",$N$118,0)</f>
        <v>0</v>
      </c>
      <c r="BG118" s="112">
        <f>IF($U$118="zákl. přenesená",$N$118,0)</f>
        <v>0</v>
      </c>
      <c r="BH118" s="112">
        <f>IF($U$118="sníž. přenesená",$N$118,0)</f>
        <v>0</v>
      </c>
      <c r="BI118" s="112">
        <f>IF($U$118="nulová",$N$118,0)</f>
        <v>0</v>
      </c>
      <c r="BJ118" s="6" t="s">
        <v>15</v>
      </c>
      <c r="BK118" s="112">
        <f>ROUND($L$118*$K$118,2)</f>
        <v>0</v>
      </c>
      <c r="BL118" s="6" t="s">
        <v>128</v>
      </c>
    </row>
    <row r="119" spans="2:64" s="6" customFormat="1" ht="15.75" customHeight="1">
      <c r="B119" s="18"/>
      <c r="C119" s="105" t="s">
        <v>134</v>
      </c>
      <c r="D119" s="105" t="s">
        <v>124</v>
      </c>
      <c r="E119" s="106" t="s">
        <v>135</v>
      </c>
      <c r="F119" s="165" t="s">
        <v>136</v>
      </c>
      <c r="G119" s="164"/>
      <c r="H119" s="164"/>
      <c r="I119" s="164"/>
      <c r="J119" s="107" t="s">
        <v>127</v>
      </c>
      <c r="K119" s="108">
        <v>4</v>
      </c>
      <c r="L119" s="166"/>
      <c r="M119" s="164"/>
      <c r="N119" s="166">
        <f>ROUND($L$119*$K$119,2)</f>
        <v>0</v>
      </c>
      <c r="O119" s="164"/>
      <c r="P119" s="164"/>
      <c r="Q119" s="164"/>
      <c r="R119" s="19"/>
      <c r="T119" s="109"/>
      <c r="U119" s="25" t="s">
        <v>35</v>
      </c>
      <c r="V119" s="110">
        <v>0.0765</v>
      </c>
      <c r="W119" s="110">
        <f>$V$119*$K$119</f>
        <v>0.306</v>
      </c>
      <c r="X119" s="110">
        <v>0</v>
      </c>
      <c r="Y119" s="110">
        <f>$X$119*$K$119</f>
        <v>0</v>
      </c>
      <c r="Z119" s="110">
        <v>0</v>
      </c>
      <c r="AA119" s="111">
        <f>$Z$119*$K$119</f>
        <v>0</v>
      </c>
      <c r="AR119" s="6" t="s">
        <v>128</v>
      </c>
      <c r="AT119" s="6" t="s">
        <v>124</v>
      </c>
      <c r="AU119" s="6" t="s">
        <v>122</v>
      </c>
      <c r="AY119" s="6" t="s">
        <v>123</v>
      </c>
      <c r="BE119" s="112">
        <f>IF($U$119="základní",$N$119,0)</f>
        <v>0</v>
      </c>
      <c r="BF119" s="112">
        <f>IF($U$119="snížená",$N$119,0)</f>
        <v>0</v>
      </c>
      <c r="BG119" s="112">
        <f>IF($U$119="zákl. přenesená",$N$119,0)</f>
        <v>0</v>
      </c>
      <c r="BH119" s="112">
        <f>IF($U$119="sníž. přenesená",$N$119,0)</f>
        <v>0</v>
      </c>
      <c r="BI119" s="112">
        <f>IF($U$119="nulová",$N$119,0)</f>
        <v>0</v>
      </c>
      <c r="BJ119" s="6" t="s">
        <v>15</v>
      </c>
      <c r="BK119" s="112">
        <f>ROUND($L$119*$K$119,2)</f>
        <v>0</v>
      </c>
      <c r="BL119" s="6" t="s">
        <v>128</v>
      </c>
    </row>
    <row r="120" spans="2:64" s="6" customFormat="1" ht="15.75" customHeight="1">
      <c r="B120" s="18"/>
      <c r="C120" s="105" t="s">
        <v>137</v>
      </c>
      <c r="D120" s="105" t="s">
        <v>124</v>
      </c>
      <c r="E120" s="106" t="s">
        <v>138</v>
      </c>
      <c r="F120" s="165" t="s">
        <v>139</v>
      </c>
      <c r="G120" s="164"/>
      <c r="H120" s="164"/>
      <c r="I120" s="164"/>
      <c r="J120" s="107" t="s">
        <v>127</v>
      </c>
      <c r="K120" s="108">
        <v>4</v>
      </c>
      <c r="L120" s="166"/>
      <c r="M120" s="164"/>
      <c r="N120" s="166">
        <f>ROUND($L$120*$K$120,2)</f>
        <v>0</v>
      </c>
      <c r="O120" s="164"/>
      <c r="P120" s="164"/>
      <c r="Q120" s="164"/>
      <c r="R120" s="19"/>
      <c r="T120" s="109"/>
      <c r="U120" s="25" t="s">
        <v>35</v>
      </c>
      <c r="V120" s="110">
        <v>0.048</v>
      </c>
      <c r="W120" s="110">
        <f>$V$120*$K$120</f>
        <v>0.192</v>
      </c>
      <c r="X120" s="110">
        <v>0</v>
      </c>
      <c r="Y120" s="110">
        <f>$X$120*$K$120</f>
        <v>0</v>
      </c>
      <c r="Z120" s="110">
        <v>0</v>
      </c>
      <c r="AA120" s="111">
        <f>$Z$120*$K$120</f>
        <v>0</v>
      </c>
      <c r="AR120" s="6" t="s">
        <v>128</v>
      </c>
      <c r="AT120" s="6" t="s">
        <v>124</v>
      </c>
      <c r="AU120" s="6" t="s">
        <v>122</v>
      </c>
      <c r="AY120" s="6" t="s">
        <v>123</v>
      </c>
      <c r="BE120" s="112">
        <f>IF($U$120="základní",$N$120,0)</f>
        <v>0</v>
      </c>
      <c r="BF120" s="112">
        <f>IF($U$120="snížená",$N$120,0)</f>
        <v>0</v>
      </c>
      <c r="BG120" s="112">
        <f>IF($U$120="zákl. přenesená",$N$120,0)</f>
        <v>0</v>
      </c>
      <c r="BH120" s="112">
        <f>IF($U$120="sníž. přenesená",$N$120,0)</f>
        <v>0</v>
      </c>
      <c r="BI120" s="112">
        <f>IF($U$120="nulová",$N$120,0)</f>
        <v>0</v>
      </c>
      <c r="BJ120" s="6" t="s">
        <v>15</v>
      </c>
      <c r="BK120" s="112">
        <f>ROUND($L$120*$K$120,2)</f>
        <v>0</v>
      </c>
      <c r="BL120" s="6" t="s">
        <v>128</v>
      </c>
    </row>
    <row r="121" spans="2:64" s="6" customFormat="1" ht="27" customHeight="1">
      <c r="B121" s="18"/>
      <c r="C121" s="105" t="s">
        <v>140</v>
      </c>
      <c r="D121" s="105" t="s">
        <v>124</v>
      </c>
      <c r="E121" s="106" t="s">
        <v>141</v>
      </c>
      <c r="F121" s="165" t="s">
        <v>142</v>
      </c>
      <c r="G121" s="164"/>
      <c r="H121" s="164"/>
      <c r="I121" s="164"/>
      <c r="J121" s="107" t="s">
        <v>127</v>
      </c>
      <c r="K121" s="108">
        <v>8</v>
      </c>
      <c r="L121" s="166"/>
      <c r="M121" s="164"/>
      <c r="N121" s="166">
        <f>ROUND($L$121*$K$121,2)</f>
        <v>0</v>
      </c>
      <c r="O121" s="164"/>
      <c r="P121" s="164"/>
      <c r="Q121" s="164"/>
      <c r="R121" s="19"/>
      <c r="T121" s="109"/>
      <c r="U121" s="25" t="s">
        <v>35</v>
      </c>
      <c r="V121" s="110">
        <v>0.1965</v>
      </c>
      <c r="W121" s="110">
        <f>$V$121*$K$121</f>
        <v>1.572</v>
      </c>
      <c r="X121" s="110">
        <v>0</v>
      </c>
      <c r="Y121" s="110">
        <f>$X$121*$K$121</f>
        <v>0</v>
      </c>
      <c r="Z121" s="110">
        <v>0</v>
      </c>
      <c r="AA121" s="111">
        <f>$Z$121*$K$121</f>
        <v>0</v>
      </c>
      <c r="AR121" s="6" t="s">
        <v>128</v>
      </c>
      <c r="AT121" s="6" t="s">
        <v>124</v>
      </c>
      <c r="AU121" s="6" t="s">
        <v>122</v>
      </c>
      <c r="AY121" s="6" t="s">
        <v>123</v>
      </c>
      <c r="BE121" s="112">
        <f>IF($U$121="základní",$N$121,0)</f>
        <v>0</v>
      </c>
      <c r="BF121" s="112">
        <f>IF($U$121="snížená",$N$121,0)</f>
        <v>0</v>
      </c>
      <c r="BG121" s="112">
        <f>IF($U$121="zákl. přenesená",$N$121,0)</f>
        <v>0</v>
      </c>
      <c r="BH121" s="112">
        <f>IF($U$121="sníž. přenesená",$N$121,0)</f>
        <v>0</v>
      </c>
      <c r="BI121" s="112">
        <f>IF($U$121="nulová",$N$121,0)</f>
        <v>0</v>
      </c>
      <c r="BJ121" s="6" t="s">
        <v>15</v>
      </c>
      <c r="BK121" s="112">
        <f>ROUND($L$121*$K$121,2)</f>
        <v>0</v>
      </c>
      <c r="BL121" s="6" t="s">
        <v>128</v>
      </c>
    </row>
    <row r="122" spans="2:64" s="6" customFormat="1" ht="39" customHeight="1">
      <c r="B122" s="18"/>
      <c r="C122" s="105" t="s">
        <v>143</v>
      </c>
      <c r="D122" s="105" t="s">
        <v>124</v>
      </c>
      <c r="E122" s="106" t="s">
        <v>144</v>
      </c>
      <c r="F122" s="165" t="s">
        <v>145</v>
      </c>
      <c r="G122" s="164"/>
      <c r="H122" s="164"/>
      <c r="I122" s="164"/>
      <c r="J122" s="107" t="s">
        <v>146</v>
      </c>
      <c r="K122" s="108">
        <v>31</v>
      </c>
      <c r="L122" s="166"/>
      <c r="M122" s="164"/>
      <c r="N122" s="166">
        <f>ROUND($L$122*$K$122,2)</f>
        <v>0</v>
      </c>
      <c r="O122" s="164"/>
      <c r="P122" s="164"/>
      <c r="Q122" s="164"/>
      <c r="R122" s="19"/>
      <c r="T122" s="109"/>
      <c r="U122" s="25" t="s">
        <v>35</v>
      </c>
      <c r="V122" s="110">
        <v>0.033</v>
      </c>
      <c r="W122" s="110">
        <f>$V$122*$K$122</f>
        <v>1.0230000000000001</v>
      </c>
      <c r="X122" s="110">
        <v>0</v>
      </c>
      <c r="Y122" s="110">
        <f>$X$122*$K$122</f>
        <v>0</v>
      </c>
      <c r="Z122" s="110">
        <v>0</v>
      </c>
      <c r="AA122" s="111">
        <f>$Z$122*$K$122</f>
        <v>0</v>
      </c>
      <c r="AR122" s="6" t="s">
        <v>128</v>
      </c>
      <c r="AT122" s="6" t="s">
        <v>124</v>
      </c>
      <c r="AU122" s="6" t="s">
        <v>122</v>
      </c>
      <c r="AY122" s="6" t="s">
        <v>123</v>
      </c>
      <c r="BE122" s="112">
        <f>IF($U$122="základní",$N$122,0)</f>
        <v>0</v>
      </c>
      <c r="BF122" s="112">
        <f>IF($U$122="snížená",$N$122,0)</f>
        <v>0</v>
      </c>
      <c r="BG122" s="112">
        <f>IF($U$122="zákl. přenesená",$N$122,0)</f>
        <v>0</v>
      </c>
      <c r="BH122" s="112">
        <f>IF($U$122="sníž. přenesená",$N$122,0)</f>
        <v>0</v>
      </c>
      <c r="BI122" s="112">
        <f>IF($U$122="nulová",$N$122,0)</f>
        <v>0</v>
      </c>
      <c r="BJ122" s="6" t="s">
        <v>15</v>
      </c>
      <c r="BK122" s="112">
        <f>ROUND($L$122*$K$122,2)</f>
        <v>0</v>
      </c>
      <c r="BL122" s="6" t="s">
        <v>128</v>
      </c>
    </row>
    <row r="123" spans="2:64" s="6" customFormat="1" ht="27" customHeight="1">
      <c r="B123" s="18"/>
      <c r="C123" s="105" t="s">
        <v>147</v>
      </c>
      <c r="D123" s="105" t="s">
        <v>124</v>
      </c>
      <c r="E123" s="106" t="s">
        <v>148</v>
      </c>
      <c r="F123" s="165" t="s">
        <v>149</v>
      </c>
      <c r="G123" s="164"/>
      <c r="H123" s="164"/>
      <c r="I123" s="164"/>
      <c r="J123" s="107" t="s">
        <v>127</v>
      </c>
      <c r="K123" s="108">
        <v>12</v>
      </c>
      <c r="L123" s="166"/>
      <c r="M123" s="164"/>
      <c r="N123" s="166">
        <f>ROUND($L$123*$K$123,2)</f>
        <v>0</v>
      </c>
      <c r="O123" s="164"/>
      <c r="P123" s="164"/>
      <c r="Q123" s="164"/>
      <c r="R123" s="19"/>
      <c r="T123" s="109"/>
      <c r="U123" s="25" t="s">
        <v>35</v>
      </c>
      <c r="V123" s="110">
        <v>0.0275</v>
      </c>
      <c r="W123" s="110">
        <f>$V$123*$K$123</f>
        <v>0.33</v>
      </c>
      <c r="X123" s="110">
        <v>0</v>
      </c>
      <c r="Y123" s="110">
        <f>$X$123*$K$123</f>
        <v>0</v>
      </c>
      <c r="Z123" s="110">
        <v>0</v>
      </c>
      <c r="AA123" s="111">
        <f>$Z$123*$K$123</f>
        <v>0</v>
      </c>
      <c r="AR123" s="6" t="s">
        <v>128</v>
      </c>
      <c r="AT123" s="6" t="s">
        <v>124</v>
      </c>
      <c r="AU123" s="6" t="s">
        <v>122</v>
      </c>
      <c r="AY123" s="6" t="s">
        <v>123</v>
      </c>
      <c r="BE123" s="112">
        <f>IF($U$123="základní",$N$123,0)</f>
        <v>0</v>
      </c>
      <c r="BF123" s="112">
        <f>IF($U$123="snížená",$N$123,0)</f>
        <v>0</v>
      </c>
      <c r="BG123" s="112">
        <f>IF($U$123="zákl. přenesená",$N$123,0)</f>
        <v>0</v>
      </c>
      <c r="BH123" s="112">
        <f>IF($U$123="sníž. přenesená",$N$123,0)</f>
        <v>0</v>
      </c>
      <c r="BI123" s="112">
        <f>IF($U$123="nulová",$N$123,0)</f>
        <v>0</v>
      </c>
      <c r="BJ123" s="6" t="s">
        <v>15</v>
      </c>
      <c r="BK123" s="112">
        <f>ROUND($L$123*$K$123,2)</f>
        <v>0</v>
      </c>
      <c r="BL123" s="6" t="s">
        <v>128</v>
      </c>
    </row>
    <row r="124" spans="2:64" s="6" customFormat="1" ht="27" customHeight="1">
      <c r="B124" s="18"/>
      <c r="C124" s="105" t="s">
        <v>150</v>
      </c>
      <c r="D124" s="105" t="s">
        <v>124</v>
      </c>
      <c r="E124" s="106" t="s">
        <v>151</v>
      </c>
      <c r="F124" s="165" t="s">
        <v>152</v>
      </c>
      <c r="G124" s="164"/>
      <c r="H124" s="164"/>
      <c r="I124" s="164"/>
      <c r="J124" s="107" t="s">
        <v>127</v>
      </c>
      <c r="K124" s="108">
        <v>4</v>
      </c>
      <c r="L124" s="166"/>
      <c r="M124" s="164"/>
      <c r="N124" s="166">
        <f>ROUND($L$124*$K$124,2)</f>
        <v>0</v>
      </c>
      <c r="O124" s="164"/>
      <c r="P124" s="164"/>
      <c r="Q124" s="164"/>
      <c r="R124" s="19"/>
      <c r="T124" s="109"/>
      <c r="U124" s="25" t="s">
        <v>35</v>
      </c>
      <c r="V124" s="110">
        <v>1.998</v>
      </c>
      <c r="W124" s="110">
        <f>$V$124*$K$124</f>
        <v>7.992</v>
      </c>
      <c r="X124" s="110">
        <v>0</v>
      </c>
      <c r="Y124" s="110">
        <f>$X$124*$K$124</f>
        <v>0</v>
      </c>
      <c r="Z124" s="110">
        <v>0</v>
      </c>
      <c r="AA124" s="111">
        <f>$Z$124*$K$124</f>
        <v>0</v>
      </c>
      <c r="AR124" s="6" t="s">
        <v>128</v>
      </c>
      <c r="AT124" s="6" t="s">
        <v>124</v>
      </c>
      <c r="AU124" s="6" t="s">
        <v>122</v>
      </c>
      <c r="AY124" s="6" t="s">
        <v>123</v>
      </c>
      <c r="BE124" s="112">
        <f>IF($U$124="základní",$N$124,0)</f>
        <v>0</v>
      </c>
      <c r="BF124" s="112">
        <f>IF($U$124="snížená",$N$124,0)</f>
        <v>0</v>
      </c>
      <c r="BG124" s="112">
        <f>IF($U$124="zákl. přenesená",$N$124,0)</f>
        <v>0</v>
      </c>
      <c r="BH124" s="112">
        <f>IF($U$124="sníž. přenesená",$N$124,0)</f>
        <v>0</v>
      </c>
      <c r="BI124" s="112">
        <f>IF($U$124="nulová",$N$124,0)</f>
        <v>0</v>
      </c>
      <c r="BJ124" s="6" t="s">
        <v>15</v>
      </c>
      <c r="BK124" s="112">
        <f>ROUND($L$124*$K$124,2)</f>
        <v>0</v>
      </c>
      <c r="BL124" s="6" t="s">
        <v>128</v>
      </c>
    </row>
    <row r="125" spans="2:64" s="6" customFormat="1" ht="27" customHeight="1">
      <c r="B125" s="18"/>
      <c r="C125" s="113" t="s">
        <v>20</v>
      </c>
      <c r="D125" s="113" t="s">
        <v>153</v>
      </c>
      <c r="E125" s="114" t="s">
        <v>154</v>
      </c>
      <c r="F125" s="161" t="s">
        <v>155</v>
      </c>
      <c r="G125" s="162"/>
      <c r="H125" s="162"/>
      <c r="I125" s="162"/>
      <c r="J125" s="115" t="s">
        <v>156</v>
      </c>
      <c r="K125" s="116">
        <v>4</v>
      </c>
      <c r="L125" s="163"/>
      <c r="M125" s="162"/>
      <c r="N125" s="163">
        <f>ROUND($L$125*$K$125,2)</f>
        <v>0</v>
      </c>
      <c r="O125" s="164"/>
      <c r="P125" s="164"/>
      <c r="Q125" s="164"/>
      <c r="R125" s="19"/>
      <c r="T125" s="109"/>
      <c r="U125" s="25" t="s">
        <v>35</v>
      </c>
      <c r="V125" s="110">
        <v>0</v>
      </c>
      <c r="W125" s="110">
        <f>$V$125*$K$125</f>
        <v>0</v>
      </c>
      <c r="X125" s="110">
        <v>0</v>
      </c>
      <c r="Y125" s="110">
        <f>$X$125*$K$125</f>
        <v>0</v>
      </c>
      <c r="Z125" s="110">
        <v>0</v>
      </c>
      <c r="AA125" s="111">
        <f>$Z$125*$K$125</f>
        <v>0</v>
      </c>
      <c r="AR125" s="6" t="s">
        <v>157</v>
      </c>
      <c r="AT125" s="6" t="s">
        <v>153</v>
      </c>
      <c r="AU125" s="6" t="s">
        <v>122</v>
      </c>
      <c r="AY125" s="6" t="s">
        <v>123</v>
      </c>
      <c r="BE125" s="112">
        <f>IF($U$125="základní",$N$125,0)</f>
        <v>0</v>
      </c>
      <c r="BF125" s="112">
        <f>IF($U$125="snížená",$N$125,0)</f>
        <v>0</v>
      </c>
      <c r="BG125" s="112">
        <f>IF($U$125="zákl. přenesená",$N$125,0)</f>
        <v>0</v>
      </c>
      <c r="BH125" s="112">
        <f>IF($U$125="sníž. přenesená",$N$125,0)</f>
        <v>0</v>
      </c>
      <c r="BI125" s="112">
        <f>IF($U$125="nulová",$N$125,0)</f>
        <v>0</v>
      </c>
      <c r="BJ125" s="6" t="s">
        <v>15</v>
      </c>
      <c r="BK125" s="112">
        <f>ROUND($L$125*$K$125,2)</f>
        <v>0</v>
      </c>
      <c r="BL125" s="6" t="s">
        <v>128</v>
      </c>
    </row>
    <row r="126" spans="2:64" s="6" customFormat="1" ht="27" customHeight="1">
      <c r="B126" s="18"/>
      <c r="C126" s="105" t="s">
        <v>158</v>
      </c>
      <c r="D126" s="105" t="s">
        <v>124</v>
      </c>
      <c r="E126" s="106" t="s">
        <v>159</v>
      </c>
      <c r="F126" s="165" t="s">
        <v>160</v>
      </c>
      <c r="G126" s="164"/>
      <c r="H126" s="164"/>
      <c r="I126" s="164"/>
      <c r="J126" s="107" t="s">
        <v>127</v>
      </c>
      <c r="K126" s="108">
        <v>4</v>
      </c>
      <c r="L126" s="166"/>
      <c r="M126" s="164"/>
      <c r="N126" s="166">
        <f>ROUND($L$126*$K$126,2)</f>
        <v>0</v>
      </c>
      <c r="O126" s="164"/>
      <c r="P126" s="164"/>
      <c r="Q126" s="164"/>
      <c r="R126" s="19"/>
      <c r="T126" s="109"/>
      <c r="U126" s="25" t="s">
        <v>35</v>
      </c>
      <c r="V126" s="110">
        <v>0.918</v>
      </c>
      <c r="W126" s="110">
        <f>$V$126*$K$126</f>
        <v>3.672</v>
      </c>
      <c r="X126" s="110">
        <v>0</v>
      </c>
      <c r="Y126" s="110">
        <f>$X$126*$K$126</f>
        <v>0</v>
      </c>
      <c r="Z126" s="110">
        <v>0</v>
      </c>
      <c r="AA126" s="111">
        <f>$Z$126*$K$126</f>
        <v>0</v>
      </c>
      <c r="AR126" s="6" t="s">
        <v>128</v>
      </c>
      <c r="AT126" s="6" t="s">
        <v>124</v>
      </c>
      <c r="AU126" s="6" t="s">
        <v>122</v>
      </c>
      <c r="AY126" s="6" t="s">
        <v>123</v>
      </c>
      <c r="BE126" s="112">
        <f>IF($U$126="základní",$N$126,0)</f>
        <v>0</v>
      </c>
      <c r="BF126" s="112">
        <f>IF($U$126="snížená",$N$126,0)</f>
        <v>0</v>
      </c>
      <c r="BG126" s="112">
        <f>IF($U$126="zákl. přenesená",$N$126,0)</f>
        <v>0</v>
      </c>
      <c r="BH126" s="112">
        <f>IF($U$126="sníž. přenesená",$N$126,0)</f>
        <v>0</v>
      </c>
      <c r="BI126" s="112">
        <f>IF($U$126="nulová",$N$126,0)</f>
        <v>0</v>
      </c>
      <c r="BJ126" s="6" t="s">
        <v>15</v>
      </c>
      <c r="BK126" s="112">
        <f>ROUND($L$126*$K$126,2)</f>
        <v>0</v>
      </c>
      <c r="BL126" s="6" t="s">
        <v>128</v>
      </c>
    </row>
    <row r="127" spans="2:64" s="6" customFormat="1" ht="27" customHeight="1">
      <c r="B127" s="18"/>
      <c r="C127" s="113" t="s">
        <v>161</v>
      </c>
      <c r="D127" s="113" t="s">
        <v>153</v>
      </c>
      <c r="E127" s="114" t="s">
        <v>162</v>
      </c>
      <c r="F127" s="161" t="s">
        <v>163</v>
      </c>
      <c r="G127" s="162"/>
      <c r="H127" s="162"/>
      <c r="I127" s="162"/>
      <c r="J127" s="115" t="s">
        <v>156</v>
      </c>
      <c r="K127" s="116">
        <v>4</v>
      </c>
      <c r="L127" s="163"/>
      <c r="M127" s="162"/>
      <c r="N127" s="163">
        <f>ROUND($L$127*$K$127,2)</f>
        <v>0</v>
      </c>
      <c r="O127" s="164"/>
      <c r="P127" s="164"/>
      <c r="Q127" s="164"/>
      <c r="R127" s="19"/>
      <c r="T127" s="109"/>
      <c r="U127" s="25" t="s">
        <v>35</v>
      </c>
      <c r="V127" s="110">
        <v>0</v>
      </c>
      <c r="W127" s="110">
        <f>$V$127*$K$127</f>
        <v>0</v>
      </c>
      <c r="X127" s="110">
        <v>0</v>
      </c>
      <c r="Y127" s="110">
        <f>$X$127*$K$127</f>
        <v>0</v>
      </c>
      <c r="Z127" s="110">
        <v>0</v>
      </c>
      <c r="AA127" s="111">
        <f>$Z$127*$K$127</f>
        <v>0</v>
      </c>
      <c r="AR127" s="6" t="s">
        <v>157</v>
      </c>
      <c r="AT127" s="6" t="s">
        <v>153</v>
      </c>
      <c r="AU127" s="6" t="s">
        <v>122</v>
      </c>
      <c r="AY127" s="6" t="s">
        <v>123</v>
      </c>
      <c r="BE127" s="112">
        <f>IF($U$127="základní",$N$127,0)</f>
        <v>0</v>
      </c>
      <c r="BF127" s="112">
        <f>IF($U$127="snížená",$N$127,0)</f>
        <v>0</v>
      </c>
      <c r="BG127" s="112">
        <f>IF($U$127="zákl. přenesená",$N$127,0)</f>
        <v>0</v>
      </c>
      <c r="BH127" s="112">
        <f>IF($U$127="sníž. přenesená",$N$127,0)</f>
        <v>0</v>
      </c>
      <c r="BI127" s="112">
        <f>IF($U$127="nulová",$N$127,0)</f>
        <v>0</v>
      </c>
      <c r="BJ127" s="6" t="s">
        <v>15</v>
      </c>
      <c r="BK127" s="112">
        <f>ROUND($L$127*$K$127,2)</f>
        <v>0</v>
      </c>
      <c r="BL127" s="6" t="s">
        <v>128</v>
      </c>
    </row>
    <row r="128" spans="2:64" s="6" customFormat="1" ht="15.75" customHeight="1">
      <c r="B128" s="18"/>
      <c r="C128" s="113" t="s">
        <v>164</v>
      </c>
      <c r="D128" s="113" t="s">
        <v>153</v>
      </c>
      <c r="E128" s="114" t="s">
        <v>165</v>
      </c>
      <c r="F128" s="161" t="s">
        <v>166</v>
      </c>
      <c r="G128" s="162"/>
      <c r="H128" s="162"/>
      <c r="I128" s="162"/>
      <c r="J128" s="115" t="s">
        <v>156</v>
      </c>
      <c r="K128" s="116">
        <v>4</v>
      </c>
      <c r="L128" s="163"/>
      <c r="M128" s="162"/>
      <c r="N128" s="163">
        <f>ROUND($L$128*$K$128,2)</f>
        <v>0</v>
      </c>
      <c r="O128" s="164"/>
      <c r="P128" s="164"/>
      <c r="Q128" s="164"/>
      <c r="R128" s="19"/>
      <c r="T128" s="109"/>
      <c r="U128" s="25" t="s">
        <v>35</v>
      </c>
      <c r="V128" s="110">
        <v>0</v>
      </c>
      <c r="W128" s="110">
        <f>$V$128*$K$128</f>
        <v>0</v>
      </c>
      <c r="X128" s="110">
        <v>0</v>
      </c>
      <c r="Y128" s="110">
        <f>$X$128*$K$128</f>
        <v>0</v>
      </c>
      <c r="Z128" s="110">
        <v>0</v>
      </c>
      <c r="AA128" s="111">
        <f>$Z$128*$K$128</f>
        <v>0</v>
      </c>
      <c r="AR128" s="6" t="s">
        <v>157</v>
      </c>
      <c r="AT128" s="6" t="s">
        <v>153</v>
      </c>
      <c r="AU128" s="6" t="s">
        <v>122</v>
      </c>
      <c r="AY128" s="6" t="s">
        <v>123</v>
      </c>
      <c r="BE128" s="112">
        <f>IF($U$128="základní",$N$128,0)</f>
        <v>0</v>
      </c>
      <c r="BF128" s="112">
        <f>IF($U$128="snížená",$N$128,0)</f>
        <v>0</v>
      </c>
      <c r="BG128" s="112">
        <f>IF($U$128="zákl. přenesená",$N$128,0)</f>
        <v>0</v>
      </c>
      <c r="BH128" s="112">
        <f>IF($U$128="sníž. přenesená",$N$128,0)</f>
        <v>0</v>
      </c>
      <c r="BI128" s="112">
        <f>IF($U$128="nulová",$N$128,0)</f>
        <v>0</v>
      </c>
      <c r="BJ128" s="6" t="s">
        <v>15</v>
      </c>
      <c r="BK128" s="112">
        <f>ROUND($L$128*$K$128,2)</f>
        <v>0</v>
      </c>
      <c r="BL128" s="6" t="s">
        <v>128</v>
      </c>
    </row>
    <row r="129" spans="2:64" s="6" customFormat="1" ht="39" customHeight="1">
      <c r="B129" s="18"/>
      <c r="C129" s="105" t="s">
        <v>167</v>
      </c>
      <c r="D129" s="105" t="s">
        <v>124</v>
      </c>
      <c r="E129" s="106" t="s">
        <v>168</v>
      </c>
      <c r="F129" s="165" t="s">
        <v>169</v>
      </c>
      <c r="G129" s="164"/>
      <c r="H129" s="164"/>
      <c r="I129" s="164"/>
      <c r="J129" s="107" t="s">
        <v>146</v>
      </c>
      <c r="K129" s="108">
        <v>122</v>
      </c>
      <c r="L129" s="166"/>
      <c r="M129" s="164"/>
      <c r="N129" s="166">
        <f>ROUND($L$129*$K$129,2)</f>
        <v>0</v>
      </c>
      <c r="O129" s="164"/>
      <c r="P129" s="164"/>
      <c r="Q129" s="164"/>
      <c r="R129" s="19"/>
      <c r="T129" s="109"/>
      <c r="U129" s="25" t="s">
        <v>35</v>
      </c>
      <c r="V129" s="110">
        <v>0.046</v>
      </c>
      <c r="W129" s="110">
        <f>$V$129*$K$129</f>
        <v>5.612</v>
      </c>
      <c r="X129" s="110">
        <v>0</v>
      </c>
      <c r="Y129" s="110">
        <f>$X$129*$K$129</f>
        <v>0</v>
      </c>
      <c r="Z129" s="110">
        <v>0</v>
      </c>
      <c r="AA129" s="111">
        <f>$Z$129*$K$129</f>
        <v>0</v>
      </c>
      <c r="AR129" s="6" t="s">
        <v>128</v>
      </c>
      <c r="AT129" s="6" t="s">
        <v>124</v>
      </c>
      <c r="AU129" s="6" t="s">
        <v>122</v>
      </c>
      <c r="AY129" s="6" t="s">
        <v>123</v>
      </c>
      <c r="BE129" s="112">
        <f>IF($U$129="základní",$N$129,0)</f>
        <v>0</v>
      </c>
      <c r="BF129" s="112">
        <f>IF($U$129="snížená",$N$129,0)</f>
        <v>0</v>
      </c>
      <c r="BG129" s="112">
        <f>IF($U$129="zákl. přenesená",$N$129,0)</f>
        <v>0</v>
      </c>
      <c r="BH129" s="112">
        <f>IF($U$129="sníž. přenesená",$N$129,0)</f>
        <v>0</v>
      </c>
      <c r="BI129" s="112">
        <f>IF($U$129="nulová",$N$129,0)</f>
        <v>0</v>
      </c>
      <c r="BJ129" s="6" t="s">
        <v>15</v>
      </c>
      <c r="BK129" s="112">
        <f>ROUND($L$129*$K$129,2)</f>
        <v>0</v>
      </c>
      <c r="BL129" s="6" t="s">
        <v>128</v>
      </c>
    </row>
    <row r="130" spans="2:64" s="6" customFormat="1" ht="15.75" customHeight="1">
      <c r="B130" s="18"/>
      <c r="C130" s="113" t="s">
        <v>8</v>
      </c>
      <c r="D130" s="113" t="s">
        <v>153</v>
      </c>
      <c r="E130" s="114" t="s">
        <v>170</v>
      </c>
      <c r="F130" s="161" t="s">
        <v>171</v>
      </c>
      <c r="G130" s="162"/>
      <c r="H130" s="162"/>
      <c r="I130" s="162"/>
      <c r="J130" s="115" t="s">
        <v>146</v>
      </c>
      <c r="K130" s="116">
        <v>122</v>
      </c>
      <c r="L130" s="163"/>
      <c r="M130" s="162"/>
      <c r="N130" s="163">
        <f>ROUND($L$130*$K$130,2)</f>
        <v>0</v>
      </c>
      <c r="O130" s="164"/>
      <c r="P130" s="164"/>
      <c r="Q130" s="164"/>
      <c r="R130" s="19"/>
      <c r="T130" s="109"/>
      <c r="U130" s="25" t="s">
        <v>35</v>
      </c>
      <c r="V130" s="110">
        <v>0</v>
      </c>
      <c r="W130" s="110">
        <f>$V$130*$K$130</f>
        <v>0</v>
      </c>
      <c r="X130" s="110">
        <v>0.145</v>
      </c>
      <c r="Y130" s="110">
        <f>$X$130*$K$130</f>
        <v>17.689999999999998</v>
      </c>
      <c r="Z130" s="110">
        <v>0</v>
      </c>
      <c r="AA130" s="111">
        <f>$Z$130*$K$130</f>
        <v>0</v>
      </c>
      <c r="AR130" s="6" t="s">
        <v>157</v>
      </c>
      <c r="AT130" s="6" t="s">
        <v>153</v>
      </c>
      <c r="AU130" s="6" t="s">
        <v>122</v>
      </c>
      <c r="AY130" s="6" t="s">
        <v>123</v>
      </c>
      <c r="BE130" s="112">
        <f>IF($U$130="základní",$N$130,0)</f>
        <v>0</v>
      </c>
      <c r="BF130" s="112">
        <f>IF($U$130="snížená",$N$130,0)</f>
        <v>0</v>
      </c>
      <c r="BG130" s="112">
        <f>IF($U$130="zákl. přenesená",$N$130,0)</f>
        <v>0</v>
      </c>
      <c r="BH130" s="112">
        <f>IF($U$130="sníž. přenesená",$N$130,0)</f>
        <v>0</v>
      </c>
      <c r="BI130" s="112">
        <f>IF($U$130="nulová",$N$130,0)</f>
        <v>0</v>
      </c>
      <c r="BJ130" s="6" t="s">
        <v>15</v>
      </c>
      <c r="BK130" s="112">
        <f>ROUND($L$130*$K$130,2)</f>
        <v>0</v>
      </c>
      <c r="BL130" s="6" t="s">
        <v>128</v>
      </c>
    </row>
    <row r="131" spans="2:64" s="6" customFormat="1" ht="27" customHeight="1">
      <c r="B131" s="18"/>
      <c r="C131" s="105" t="s">
        <v>172</v>
      </c>
      <c r="D131" s="105" t="s">
        <v>124</v>
      </c>
      <c r="E131" s="106" t="s">
        <v>173</v>
      </c>
      <c r="F131" s="165" t="s">
        <v>174</v>
      </c>
      <c r="G131" s="164"/>
      <c r="H131" s="164"/>
      <c r="I131" s="164"/>
      <c r="J131" s="107" t="s">
        <v>127</v>
      </c>
      <c r="K131" s="108">
        <v>4</v>
      </c>
      <c r="L131" s="166"/>
      <c r="M131" s="164"/>
      <c r="N131" s="166">
        <f>ROUND($L$131*$K$131,2)</f>
        <v>0</v>
      </c>
      <c r="O131" s="164"/>
      <c r="P131" s="164"/>
      <c r="Q131" s="164"/>
      <c r="R131" s="19"/>
      <c r="T131" s="109"/>
      <c r="U131" s="25" t="s">
        <v>35</v>
      </c>
      <c r="V131" s="110">
        <v>0.078</v>
      </c>
      <c r="W131" s="110">
        <f>$V$131*$K$131</f>
        <v>0.312</v>
      </c>
      <c r="X131" s="110">
        <v>4E-05</v>
      </c>
      <c r="Y131" s="110">
        <f>$X$131*$K$131</f>
        <v>0.00016</v>
      </c>
      <c r="Z131" s="110">
        <v>0</v>
      </c>
      <c r="AA131" s="111">
        <f>$Z$131*$K$131</f>
        <v>0</v>
      </c>
      <c r="AR131" s="6" t="s">
        <v>128</v>
      </c>
      <c r="AT131" s="6" t="s">
        <v>124</v>
      </c>
      <c r="AU131" s="6" t="s">
        <v>122</v>
      </c>
      <c r="AY131" s="6" t="s">
        <v>123</v>
      </c>
      <c r="BE131" s="112">
        <f>IF($U$131="základní",$N$131,0)</f>
        <v>0</v>
      </c>
      <c r="BF131" s="112">
        <f>IF($U$131="snížená",$N$131,0)</f>
        <v>0</v>
      </c>
      <c r="BG131" s="112">
        <f>IF($U$131="zákl. přenesená",$N$131,0)</f>
        <v>0</v>
      </c>
      <c r="BH131" s="112">
        <f>IF($U$131="sníž. přenesená",$N$131,0)</f>
        <v>0</v>
      </c>
      <c r="BI131" s="112">
        <f>IF($U$131="nulová",$N$131,0)</f>
        <v>0</v>
      </c>
      <c r="BJ131" s="6" t="s">
        <v>15</v>
      </c>
      <c r="BK131" s="112">
        <f>ROUND($L$131*$K$131,2)</f>
        <v>0</v>
      </c>
      <c r="BL131" s="6" t="s">
        <v>128</v>
      </c>
    </row>
    <row r="132" spans="2:64" s="6" customFormat="1" ht="27" customHeight="1">
      <c r="B132" s="18"/>
      <c r="C132" s="113" t="s">
        <v>175</v>
      </c>
      <c r="D132" s="113" t="s">
        <v>153</v>
      </c>
      <c r="E132" s="114" t="s">
        <v>176</v>
      </c>
      <c r="F132" s="161" t="s">
        <v>177</v>
      </c>
      <c r="G132" s="162"/>
      <c r="H132" s="162"/>
      <c r="I132" s="162"/>
      <c r="J132" s="115" t="s">
        <v>156</v>
      </c>
      <c r="K132" s="116">
        <v>2</v>
      </c>
      <c r="L132" s="163"/>
      <c r="M132" s="162"/>
      <c r="N132" s="163">
        <f>ROUND($L$132*$K$132,2)</f>
        <v>0</v>
      </c>
      <c r="O132" s="164"/>
      <c r="P132" s="164"/>
      <c r="Q132" s="164"/>
      <c r="R132" s="19"/>
      <c r="T132" s="109"/>
      <c r="U132" s="25" t="s">
        <v>35</v>
      </c>
      <c r="V132" s="110">
        <v>0</v>
      </c>
      <c r="W132" s="110">
        <f>$V$132*$K$132</f>
        <v>0</v>
      </c>
      <c r="X132" s="110">
        <v>0</v>
      </c>
      <c r="Y132" s="110">
        <f>$X$132*$K$132</f>
        <v>0</v>
      </c>
      <c r="Z132" s="110">
        <v>0</v>
      </c>
      <c r="AA132" s="111">
        <f>$Z$132*$K$132</f>
        <v>0</v>
      </c>
      <c r="AR132" s="6" t="s">
        <v>157</v>
      </c>
      <c r="AT132" s="6" t="s">
        <v>153</v>
      </c>
      <c r="AU132" s="6" t="s">
        <v>122</v>
      </c>
      <c r="AY132" s="6" t="s">
        <v>123</v>
      </c>
      <c r="BE132" s="112">
        <f>IF($U$132="základní",$N$132,0)</f>
        <v>0</v>
      </c>
      <c r="BF132" s="112">
        <f>IF($U$132="snížená",$N$132,0)</f>
        <v>0</v>
      </c>
      <c r="BG132" s="112">
        <f>IF($U$132="zákl. přenesená",$N$132,0)</f>
        <v>0</v>
      </c>
      <c r="BH132" s="112">
        <f>IF($U$132="sníž. přenesená",$N$132,0)</f>
        <v>0</v>
      </c>
      <c r="BI132" s="112">
        <f>IF($U$132="nulová",$N$132,0)</f>
        <v>0</v>
      </c>
      <c r="BJ132" s="6" t="s">
        <v>15</v>
      </c>
      <c r="BK132" s="112">
        <f>ROUND($L$132*$K$132,2)</f>
        <v>0</v>
      </c>
      <c r="BL132" s="6" t="s">
        <v>128</v>
      </c>
    </row>
    <row r="133" spans="2:64" s="6" customFormat="1" ht="27" customHeight="1">
      <c r="B133" s="18"/>
      <c r="C133" s="113" t="s">
        <v>178</v>
      </c>
      <c r="D133" s="113" t="s">
        <v>153</v>
      </c>
      <c r="E133" s="114" t="s">
        <v>179</v>
      </c>
      <c r="F133" s="161" t="s">
        <v>180</v>
      </c>
      <c r="G133" s="162"/>
      <c r="H133" s="162"/>
      <c r="I133" s="162"/>
      <c r="J133" s="115" t="s">
        <v>156</v>
      </c>
      <c r="K133" s="116">
        <v>2</v>
      </c>
      <c r="L133" s="163"/>
      <c r="M133" s="162"/>
      <c r="N133" s="163">
        <f>ROUND($L$133*$K$133,2)</f>
        <v>0</v>
      </c>
      <c r="O133" s="164"/>
      <c r="P133" s="164"/>
      <c r="Q133" s="164"/>
      <c r="R133" s="19"/>
      <c r="T133" s="109"/>
      <c r="U133" s="25" t="s">
        <v>35</v>
      </c>
      <c r="V133" s="110">
        <v>0</v>
      </c>
      <c r="W133" s="110">
        <f>$V$133*$K$133</f>
        <v>0</v>
      </c>
      <c r="X133" s="110">
        <v>0</v>
      </c>
      <c r="Y133" s="110">
        <f>$X$133*$K$133</f>
        <v>0</v>
      </c>
      <c r="Z133" s="110">
        <v>0</v>
      </c>
      <c r="AA133" s="111">
        <f>$Z$133*$K$133</f>
        <v>0</v>
      </c>
      <c r="AR133" s="6" t="s">
        <v>157</v>
      </c>
      <c r="AT133" s="6" t="s">
        <v>153</v>
      </c>
      <c r="AU133" s="6" t="s">
        <v>122</v>
      </c>
      <c r="AY133" s="6" t="s">
        <v>123</v>
      </c>
      <c r="BE133" s="112">
        <f>IF($U$133="základní",$N$133,0)</f>
        <v>0</v>
      </c>
      <c r="BF133" s="112">
        <f>IF($U$133="snížená",$N$133,0)</f>
        <v>0</v>
      </c>
      <c r="BG133" s="112">
        <f>IF($U$133="zákl. přenesená",$N$133,0)</f>
        <v>0</v>
      </c>
      <c r="BH133" s="112">
        <f>IF($U$133="sníž. přenesená",$N$133,0)</f>
        <v>0</v>
      </c>
      <c r="BI133" s="112">
        <f>IF($U$133="nulová",$N$133,0)</f>
        <v>0</v>
      </c>
      <c r="BJ133" s="6" t="s">
        <v>15</v>
      </c>
      <c r="BK133" s="112">
        <f>ROUND($L$133*$K$133,2)</f>
        <v>0</v>
      </c>
      <c r="BL133" s="6" t="s">
        <v>128</v>
      </c>
    </row>
    <row r="134" spans="2:64" s="6" customFormat="1" ht="27" customHeight="1">
      <c r="B134" s="18"/>
      <c r="C134" s="113" t="s">
        <v>181</v>
      </c>
      <c r="D134" s="113" t="s">
        <v>153</v>
      </c>
      <c r="E134" s="114" t="s">
        <v>182</v>
      </c>
      <c r="F134" s="161" t="s">
        <v>183</v>
      </c>
      <c r="G134" s="162"/>
      <c r="H134" s="162"/>
      <c r="I134" s="162"/>
      <c r="J134" s="115" t="s">
        <v>156</v>
      </c>
      <c r="K134" s="116">
        <v>3</v>
      </c>
      <c r="L134" s="163"/>
      <c r="M134" s="162"/>
      <c r="N134" s="163">
        <f>ROUND($L$134*$K$134,2)</f>
        <v>0</v>
      </c>
      <c r="O134" s="164"/>
      <c r="P134" s="164"/>
      <c r="Q134" s="164"/>
      <c r="R134" s="19"/>
      <c r="T134" s="109"/>
      <c r="U134" s="25" t="s">
        <v>35</v>
      </c>
      <c r="V134" s="110">
        <v>0</v>
      </c>
      <c r="W134" s="110">
        <f>$V$134*$K$134</f>
        <v>0</v>
      </c>
      <c r="X134" s="110">
        <v>0</v>
      </c>
      <c r="Y134" s="110">
        <f>$X$134*$K$134</f>
        <v>0</v>
      </c>
      <c r="Z134" s="110">
        <v>0</v>
      </c>
      <c r="AA134" s="111">
        <f>$Z$134*$K$134</f>
        <v>0</v>
      </c>
      <c r="AR134" s="6" t="s">
        <v>157</v>
      </c>
      <c r="AT134" s="6" t="s">
        <v>153</v>
      </c>
      <c r="AU134" s="6" t="s">
        <v>122</v>
      </c>
      <c r="AY134" s="6" t="s">
        <v>123</v>
      </c>
      <c r="BE134" s="112">
        <f>IF($U$134="základní",$N$134,0)</f>
        <v>0</v>
      </c>
      <c r="BF134" s="112">
        <f>IF($U$134="snížená",$N$134,0)</f>
        <v>0</v>
      </c>
      <c r="BG134" s="112">
        <f>IF($U$134="zákl. přenesená",$N$134,0)</f>
        <v>0</v>
      </c>
      <c r="BH134" s="112">
        <f>IF($U$134="sníž. přenesená",$N$134,0)</f>
        <v>0</v>
      </c>
      <c r="BI134" s="112">
        <f>IF($U$134="nulová",$N$134,0)</f>
        <v>0</v>
      </c>
      <c r="BJ134" s="6" t="s">
        <v>15</v>
      </c>
      <c r="BK134" s="112">
        <f>ROUND($L$134*$K$134,2)</f>
        <v>0</v>
      </c>
      <c r="BL134" s="6" t="s">
        <v>128</v>
      </c>
    </row>
    <row r="135" spans="2:64" s="6" customFormat="1" ht="27" customHeight="1">
      <c r="B135" s="18"/>
      <c r="C135" s="113" t="s">
        <v>184</v>
      </c>
      <c r="D135" s="113" t="s">
        <v>153</v>
      </c>
      <c r="E135" s="114" t="s">
        <v>185</v>
      </c>
      <c r="F135" s="161" t="s">
        <v>186</v>
      </c>
      <c r="G135" s="162"/>
      <c r="H135" s="162"/>
      <c r="I135" s="162"/>
      <c r="J135" s="115" t="s">
        <v>146</v>
      </c>
      <c r="K135" s="116">
        <v>1</v>
      </c>
      <c r="L135" s="163"/>
      <c r="M135" s="162"/>
      <c r="N135" s="163">
        <f>ROUND($L$135*$K$135,2)</f>
        <v>0</v>
      </c>
      <c r="O135" s="164"/>
      <c r="P135" s="164"/>
      <c r="Q135" s="164"/>
      <c r="R135" s="19"/>
      <c r="T135" s="109"/>
      <c r="U135" s="25" t="s">
        <v>35</v>
      </c>
      <c r="V135" s="110">
        <v>0</v>
      </c>
      <c r="W135" s="110">
        <f>$V$135*$K$135</f>
        <v>0</v>
      </c>
      <c r="X135" s="110">
        <v>0</v>
      </c>
      <c r="Y135" s="110">
        <f>$X$135*$K$135</f>
        <v>0</v>
      </c>
      <c r="Z135" s="110">
        <v>0</v>
      </c>
      <c r="AA135" s="111">
        <f>$Z$135*$K$135</f>
        <v>0</v>
      </c>
      <c r="AR135" s="6" t="s">
        <v>157</v>
      </c>
      <c r="AT135" s="6" t="s">
        <v>153</v>
      </c>
      <c r="AU135" s="6" t="s">
        <v>122</v>
      </c>
      <c r="AY135" s="6" t="s">
        <v>123</v>
      </c>
      <c r="BE135" s="112">
        <f>IF($U$135="základní",$N$135,0)</f>
        <v>0</v>
      </c>
      <c r="BF135" s="112">
        <f>IF($U$135="snížená",$N$135,0)</f>
        <v>0</v>
      </c>
      <c r="BG135" s="112">
        <f>IF($U$135="zákl. přenesená",$N$135,0)</f>
        <v>0</v>
      </c>
      <c r="BH135" s="112">
        <f>IF($U$135="sníž. přenesená",$N$135,0)</f>
        <v>0</v>
      </c>
      <c r="BI135" s="112">
        <f>IF($U$135="nulová",$N$135,0)</f>
        <v>0</v>
      </c>
      <c r="BJ135" s="6" t="s">
        <v>15</v>
      </c>
      <c r="BK135" s="112">
        <f>ROUND($L$135*$K$135,2)</f>
        <v>0</v>
      </c>
      <c r="BL135" s="6" t="s">
        <v>128</v>
      </c>
    </row>
    <row r="136" spans="2:64" s="6" customFormat="1" ht="15.75" customHeight="1">
      <c r="B136" s="18"/>
      <c r="C136" s="113" t="s">
        <v>7</v>
      </c>
      <c r="D136" s="113" t="s">
        <v>153</v>
      </c>
      <c r="E136" s="114" t="s">
        <v>187</v>
      </c>
      <c r="F136" s="161" t="s">
        <v>188</v>
      </c>
      <c r="G136" s="162"/>
      <c r="H136" s="162"/>
      <c r="I136" s="162"/>
      <c r="J136" s="115" t="s">
        <v>156</v>
      </c>
      <c r="K136" s="116">
        <v>6</v>
      </c>
      <c r="L136" s="163"/>
      <c r="M136" s="162"/>
      <c r="N136" s="163">
        <f>ROUND($L$136*$K$136,2)</f>
        <v>0</v>
      </c>
      <c r="O136" s="164"/>
      <c r="P136" s="164"/>
      <c r="Q136" s="164"/>
      <c r="R136" s="19"/>
      <c r="T136" s="109"/>
      <c r="U136" s="25" t="s">
        <v>35</v>
      </c>
      <c r="V136" s="110">
        <v>0</v>
      </c>
      <c r="W136" s="110">
        <f>$V$136*$K$136</f>
        <v>0</v>
      </c>
      <c r="X136" s="110">
        <v>0</v>
      </c>
      <c r="Y136" s="110">
        <f>$X$136*$K$136</f>
        <v>0</v>
      </c>
      <c r="Z136" s="110">
        <v>0</v>
      </c>
      <c r="AA136" s="111">
        <f>$Z$136*$K$136</f>
        <v>0</v>
      </c>
      <c r="AR136" s="6" t="s">
        <v>157</v>
      </c>
      <c r="AT136" s="6" t="s">
        <v>153</v>
      </c>
      <c r="AU136" s="6" t="s">
        <v>122</v>
      </c>
      <c r="AY136" s="6" t="s">
        <v>123</v>
      </c>
      <c r="BE136" s="112">
        <f>IF($U$136="základní",$N$136,0)</f>
        <v>0</v>
      </c>
      <c r="BF136" s="112">
        <f>IF($U$136="snížená",$N$136,0)</f>
        <v>0</v>
      </c>
      <c r="BG136" s="112">
        <f>IF($U$136="zákl. přenesená",$N$136,0)</f>
        <v>0</v>
      </c>
      <c r="BH136" s="112">
        <f>IF($U$136="sníž. přenesená",$N$136,0)</f>
        <v>0</v>
      </c>
      <c r="BI136" s="112">
        <f>IF($U$136="nulová",$N$136,0)</f>
        <v>0</v>
      </c>
      <c r="BJ136" s="6" t="s">
        <v>15</v>
      </c>
      <c r="BK136" s="112">
        <f>ROUND($L$136*$K$136,2)</f>
        <v>0</v>
      </c>
      <c r="BL136" s="6" t="s">
        <v>128</v>
      </c>
    </row>
    <row r="137" spans="2:64" s="6" customFormat="1" ht="15.75" customHeight="1">
      <c r="B137" s="18"/>
      <c r="C137" s="113" t="s">
        <v>189</v>
      </c>
      <c r="D137" s="113" t="s">
        <v>153</v>
      </c>
      <c r="E137" s="114" t="s">
        <v>190</v>
      </c>
      <c r="F137" s="161" t="s">
        <v>191</v>
      </c>
      <c r="G137" s="162"/>
      <c r="H137" s="162"/>
      <c r="I137" s="162"/>
      <c r="J137" s="115" t="s">
        <v>156</v>
      </c>
      <c r="K137" s="116">
        <v>2</v>
      </c>
      <c r="L137" s="163"/>
      <c r="M137" s="162"/>
      <c r="N137" s="163">
        <f>ROUND($L$137*$K$137,2)</f>
        <v>0</v>
      </c>
      <c r="O137" s="164"/>
      <c r="P137" s="164"/>
      <c r="Q137" s="164"/>
      <c r="R137" s="19"/>
      <c r="T137" s="109"/>
      <c r="U137" s="25" t="s">
        <v>35</v>
      </c>
      <c r="V137" s="110">
        <v>0</v>
      </c>
      <c r="W137" s="110">
        <f>$V$137*$K$137</f>
        <v>0</v>
      </c>
      <c r="X137" s="110">
        <v>0</v>
      </c>
      <c r="Y137" s="110">
        <f>$X$137*$K$137</f>
        <v>0</v>
      </c>
      <c r="Z137" s="110">
        <v>0</v>
      </c>
      <c r="AA137" s="111">
        <f>$Z$137*$K$137</f>
        <v>0</v>
      </c>
      <c r="AR137" s="6" t="s">
        <v>157</v>
      </c>
      <c r="AT137" s="6" t="s">
        <v>153</v>
      </c>
      <c r="AU137" s="6" t="s">
        <v>122</v>
      </c>
      <c r="AY137" s="6" t="s">
        <v>123</v>
      </c>
      <c r="BE137" s="112">
        <f>IF($U$137="základní",$N$137,0)</f>
        <v>0</v>
      </c>
      <c r="BF137" s="112">
        <f>IF($U$137="snížená",$N$137,0)</f>
        <v>0</v>
      </c>
      <c r="BG137" s="112">
        <f>IF($U$137="zákl. přenesená",$N$137,0)</f>
        <v>0</v>
      </c>
      <c r="BH137" s="112">
        <f>IF($U$137="sníž. přenesená",$N$137,0)</f>
        <v>0</v>
      </c>
      <c r="BI137" s="112">
        <f>IF($U$137="nulová",$N$137,0)</f>
        <v>0</v>
      </c>
      <c r="BJ137" s="6" t="s">
        <v>15</v>
      </c>
      <c r="BK137" s="112">
        <f>ROUND($L$137*$K$137,2)</f>
        <v>0</v>
      </c>
      <c r="BL137" s="6" t="s">
        <v>128</v>
      </c>
    </row>
    <row r="138" spans="2:64" s="6" customFormat="1" ht="27" customHeight="1">
      <c r="B138" s="18"/>
      <c r="C138" s="113" t="s">
        <v>192</v>
      </c>
      <c r="D138" s="113" t="s">
        <v>153</v>
      </c>
      <c r="E138" s="114" t="s">
        <v>193</v>
      </c>
      <c r="F138" s="161" t="s">
        <v>194</v>
      </c>
      <c r="G138" s="162"/>
      <c r="H138" s="162"/>
      <c r="I138" s="162"/>
      <c r="J138" s="115" t="s">
        <v>156</v>
      </c>
      <c r="K138" s="116">
        <v>8</v>
      </c>
      <c r="L138" s="163"/>
      <c r="M138" s="162"/>
      <c r="N138" s="163">
        <f>ROUND($L$138*$K$138,2)</f>
        <v>0</v>
      </c>
      <c r="O138" s="164"/>
      <c r="P138" s="164"/>
      <c r="Q138" s="164"/>
      <c r="R138" s="19"/>
      <c r="T138" s="109"/>
      <c r="U138" s="25" t="s">
        <v>35</v>
      </c>
      <c r="V138" s="110">
        <v>0</v>
      </c>
      <c r="W138" s="110">
        <f>$V$138*$K$138</f>
        <v>0</v>
      </c>
      <c r="X138" s="110">
        <v>0</v>
      </c>
      <c r="Y138" s="110">
        <f>$X$138*$K$138</f>
        <v>0</v>
      </c>
      <c r="Z138" s="110">
        <v>0</v>
      </c>
      <c r="AA138" s="111">
        <f>$Z$138*$K$138</f>
        <v>0</v>
      </c>
      <c r="AR138" s="6" t="s">
        <v>157</v>
      </c>
      <c r="AT138" s="6" t="s">
        <v>153</v>
      </c>
      <c r="AU138" s="6" t="s">
        <v>122</v>
      </c>
      <c r="AY138" s="6" t="s">
        <v>123</v>
      </c>
      <c r="BE138" s="112">
        <f>IF($U$138="základní",$N$138,0)</f>
        <v>0</v>
      </c>
      <c r="BF138" s="112">
        <f>IF($U$138="snížená",$N$138,0)</f>
        <v>0</v>
      </c>
      <c r="BG138" s="112">
        <f>IF($U$138="zákl. přenesená",$N$138,0)</f>
        <v>0</v>
      </c>
      <c r="BH138" s="112">
        <f>IF($U$138="sníž. přenesená",$N$138,0)</f>
        <v>0</v>
      </c>
      <c r="BI138" s="112">
        <f>IF($U$138="nulová",$N$138,0)</f>
        <v>0</v>
      </c>
      <c r="BJ138" s="6" t="s">
        <v>15</v>
      </c>
      <c r="BK138" s="112">
        <f>ROUND($L$138*$K$138,2)</f>
        <v>0</v>
      </c>
      <c r="BL138" s="6" t="s">
        <v>128</v>
      </c>
    </row>
    <row r="139" spans="2:64" s="6" customFormat="1" ht="27" customHeight="1">
      <c r="B139" s="18"/>
      <c r="C139" s="105" t="s">
        <v>195</v>
      </c>
      <c r="D139" s="105" t="s">
        <v>124</v>
      </c>
      <c r="E139" s="106" t="s">
        <v>196</v>
      </c>
      <c r="F139" s="165" t="s">
        <v>197</v>
      </c>
      <c r="G139" s="164"/>
      <c r="H139" s="164"/>
      <c r="I139" s="164"/>
      <c r="J139" s="107" t="s">
        <v>146</v>
      </c>
      <c r="K139" s="108">
        <v>10</v>
      </c>
      <c r="L139" s="166"/>
      <c r="M139" s="164"/>
      <c r="N139" s="166">
        <f>ROUND($L$139*$K$139,2)</f>
        <v>0</v>
      </c>
      <c r="O139" s="164"/>
      <c r="P139" s="164"/>
      <c r="Q139" s="164"/>
      <c r="R139" s="19"/>
      <c r="T139" s="109"/>
      <c r="U139" s="25" t="s">
        <v>35</v>
      </c>
      <c r="V139" s="110">
        <v>0.046</v>
      </c>
      <c r="W139" s="110">
        <f>$V$139*$K$139</f>
        <v>0.45999999999999996</v>
      </c>
      <c r="X139" s="110">
        <v>0</v>
      </c>
      <c r="Y139" s="110">
        <f>$X$139*$K$139</f>
        <v>0</v>
      </c>
      <c r="Z139" s="110">
        <v>0</v>
      </c>
      <c r="AA139" s="111">
        <f>$Z$139*$K$139</f>
        <v>0</v>
      </c>
      <c r="AR139" s="6" t="s">
        <v>128</v>
      </c>
      <c r="AT139" s="6" t="s">
        <v>124</v>
      </c>
      <c r="AU139" s="6" t="s">
        <v>122</v>
      </c>
      <c r="AY139" s="6" t="s">
        <v>123</v>
      </c>
      <c r="BE139" s="112">
        <f>IF($U$139="základní",$N$139,0)</f>
        <v>0</v>
      </c>
      <c r="BF139" s="112">
        <f>IF($U$139="snížená",$N$139,0)</f>
        <v>0</v>
      </c>
      <c r="BG139" s="112">
        <f>IF($U$139="zákl. přenesená",$N$139,0)</f>
        <v>0</v>
      </c>
      <c r="BH139" s="112">
        <f>IF($U$139="sníž. přenesená",$N$139,0)</f>
        <v>0</v>
      </c>
      <c r="BI139" s="112">
        <f>IF($U$139="nulová",$N$139,0)</f>
        <v>0</v>
      </c>
      <c r="BJ139" s="6" t="s">
        <v>15</v>
      </c>
      <c r="BK139" s="112">
        <f>ROUND($L$139*$K$139,2)</f>
        <v>0</v>
      </c>
      <c r="BL139" s="6" t="s">
        <v>128</v>
      </c>
    </row>
    <row r="140" spans="2:64" s="6" customFormat="1" ht="15.75" customHeight="1">
      <c r="B140" s="18"/>
      <c r="C140" s="113" t="s">
        <v>198</v>
      </c>
      <c r="D140" s="113" t="s">
        <v>153</v>
      </c>
      <c r="E140" s="114" t="s">
        <v>199</v>
      </c>
      <c r="F140" s="161" t="s">
        <v>200</v>
      </c>
      <c r="G140" s="162"/>
      <c r="H140" s="162"/>
      <c r="I140" s="162"/>
      <c r="J140" s="115" t="s">
        <v>146</v>
      </c>
      <c r="K140" s="116">
        <v>10</v>
      </c>
      <c r="L140" s="163"/>
      <c r="M140" s="162"/>
      <c r="N140" s="163">
        <f>ROUND($L$140*$K$140,2)</f>
        <v>0</v>
      </c>
      <c r="O140" s="164"/>
      <c r="P140" s="164"/>
      <c r="Q140" s="164"/>
      <c r="R140" s="19"/>
      <c r="T140" s="109"/>
      <c r="U140" s="25" t="s">
        <v>35</v>
      </c>
      <c r="V140" s="110">
        <v>0</v>
      </c>
      <c r="W140" s="110">
        <f>$V$140*$K$140</f>
        <v>0</v>
      </c>
      <c r="X140" s="110">
        <v>0.000119</v>
      </c>
      <c r="Y140" s="110">
        <f>$X$140*$K$140</f>
        <v>0.00119</v>
      </c>
      <c r="Z140" s="110">
        <v>0</v>
      </c>
      <c r="AA140" s="111">
        <f>$Z$140*$K$140</f>
        <v>0</v>
      </c>
      <c r="AR140" s="6" t="s">
        <v>157</v>
      </c>
      <c r="AT140" s="6" t="s">
        <v>153</v>
      </c>
      <c r="AU140" s="6" t="s">
        <v>122</v>
      </c>
      <c r="AY140" s="6" t="s">
        <v>123</v>
      </c>
      <c r="BE140" s="112">
        <f>IF($U$140="základní",$N$140,0)</f>
        <v>0</v>
      </c>
      <c r="BF140" s="112">
        <f>IF($U$140="snížená",$N$140,0)</f>
        <v>0</v>
      </c>
      <c r="BG140" s="112">
        <f>IF($U$140="zákl. přenesená",$N$140,0)</f>
        <v>0</v>
      </c>
      <c r="BH140" s="112">
        <f>IF($U$140="sníž. přenesená",$N$140,0)</f>
        <v>0</v>
      </c>
      <c r="BI140" s="112">
        <f>IF($U$140="nulová",$N$140,0)</f>
        <v>0</v>
      </c>
      <c r="BJ140" s="6" t="s">
        <v>15</v>
      </c>
      <c r="BK140" s="112">
        <f>ROUND($L$140*$K$140,2)</f>
        <v>0</v>
      </c>
      <c r="BL140" s="6" t="s">
        <v>128</v>
      </c>
    </row>
    <row r="141" spans="2:64" s="6" customFormat="1" ht="27" customHeight="1">
      <c r="B141" s="18"/>
      <c r="C141" s="105" t="s">
        <v>201</v>
      </c>
      <c r="D141" s="105" t="s">
        <v>124</v>
      </c>
      <c r="E141" s="106" t="s">
        <v>202</v>
      </c>
      <c r="F141" s="165" t="s">
        <v>203</v>
      </c>
      <c r="G141" s="164"/>
      <c r="H141" s="164"/>
      <c r="I141" s="164"/>
      <c r="J141" s="107" t="s">
        <v>127</v>
      </c>
      <c r="K141" s="108">
        <v>16</v>
      </c>
      <c r="L141" s="166"/>
      <c r="M141" s="164"/>
      <c r="N141" s="166">
        <f>ROUND($L$141*$K$141,2)</f>
        <v>0</v>
      </c>
      <c r="O141" s="164"/>
      <c r="P141" s="164"/>
      <c r="Q141" s="164"/>
      <c r="R141" s="19"/>
      <c r="T141" s="109"/>
      <c r="U141" s="25" t="s">
        <v>35</v>
      </c>
      <c r="V141" s="110">
        <v>0.055</v>
      </c>
      <c r="W141" s="110">
        <f>$V$141*$K$141</f>
        <v>0.88</v>
      </c>
      <c r="X141" s="110">
        <v>0</v>
      </c>
      <c r="Y141" s="110">
        <f>$X$141*$K$141</f>
        <v>0</v>
      </c>
      <c r="Z141" s="110">
        <v>0</v>
      </c>
      <c r="AA141" s="111">
        <f>$Z$141*$K$141</f>
        <v>0</v>
      </c>
      <c r="AR141" s="6" t="s">
        <v>128</v>
      </c>
      <c r="AT141" s="6" t="s">
        <v>124</v>
      </c>
      <c r="AU141" s="6" t="s">
        <v>122</v>
      </c>
      <c r="AY141" s="6" t="s">
        <v>123</v>
      </c>
      <c r="BE141" s="112">
        <f>IF($U$141="základní",$N$141,0)</f>
        <v>0</v>
      </c>
      <c r="BF141" s="112">
        <f>IF($U$141="snížená",$N$141,0)</f>
        <v>0</v>
      </c>
      <c r="BG141" s="112">
        <f>IF($U$141="zákl. přenesená",$N$141,0)</f>
        <v>0</v>
      </c>
      <c r="BH141" s="112">
        <f>IF($U$141="sníž. přenesená",$N$141,0)</f>
        <v>0</v>
      </c>
      <c r="BI141" s="112">
        <f>IF($U$141="nulová",$N$141,0)</f>
        <v>0</v>
      </c>
      <c r="BJ141" s="6" t="s">
        <v>15</v>
      </c>
      <c r="BK141" s="112">
        <f>ROUND($L$141*$K$141,2)</f>
        <v>0</v>
      </c>
      <c r="BL141" s="6" t="s">
        <v>128</v>
      </c>
    </row>
    <row r="142" spans="2:64" s="6" customFormat="1" ht="15.75" customHeight="1">
      <c r="B142" s="18"/>
      <c r="C142" s="105" t="s">
        <v>204</v>
      </c>
      <c r="D142" s="105" t="s">
        <v>124</v>
      </c>
      <c r="E142" s="106" t="s">
        <v>205</v>
      </c>
      <c r="F142" s="165" t="s">
        <v>206</v>
      </c>
      <c r="G142" s="164"/>
      <c r="H142" s="164"/>
      <c r="I142" s="164"/>
      <c r="J142" s="107" t="s">
        <v>156</v>
      </c>
      <c r="K142" s="108">
        <v>3</v>
      </c>
      <c r="L142" s="166"/>
      <c r="M142" s="164"/>
      <c r="N142" s="166">
        <f>ROUND($L$142*$K$142,2)</f>
        <v>0</v>
      </c>
      <c r="O142" s="164"/>
      <c r="P142" s="164"/>
      <c r="Q142" s="164"/>
      <c r="R142" s="19"/>
      <c r="T142" s="109"/>
      <c r="U142" s="25" t="s">
        <v>35</v>
      </c>
      <c r="V142" s="110">
        <v>0</v>
      </c>
      <c r="W142" s="110">
        <f>$V$142*$K$142</f>
        <v>0</v>
      </c>
      <c r="X142" s="110">
        <v>0</v>
      </c>
      <c r="Y142" s="110">
        <f>$X$142*$K$142</f>
        <v>0</v>
      </c>
      <c r="Z142" s="110">
        <v>0</v>
      </c>
      <c r="AA142" s="111">
        <f>$Z$142*$K$142</f>
        <v>0</v>
      </c>
      <c r="AR142" s="6" t="s">
        <v>128</v>
      </c>
      <c r="AT142" s="6" t="s">
        <v>124</v>
      </c>
      <c r="AU142" s="6" t="s">
        <v>122</v>
      </c>
      <c r="AY142" s="6" t="s">
        <v>123</v>
      </c>
      <c r="BE142" s="112">
        <f>IF($U$142="základní",$N$142,0)</f>
        <v>0</v>
      </c>
      <c r="BF142" s="112">
        <f>IF($U$142="snížená",$N$142,0)</f>
        <v>0</v>
      </c>
      <c r="BG142" s="112">
        <f>IF($U$142="zákl. přenesená",$N$142,0)</f>
        <v>0</v>
      </c>
      <c r="BH142" s="112">
        <f>IF($U$142="sníž. přenesená",$N$142,0)</f>
        <v>0</v>
      </c>
      <c r="BI142" s="112">
        <f>IF($U$142="nulová",$N$142,0)</f>
        <v>0</v>
      </c>
      <c r="BJ142" s="6" t="s">
        <v>15</v>
      </c>
      <c r="BK142" s="112">
        <f>ROUND($L$142*$K$142,2)</f>
        <v>0</v>
      </c>
      <c r="BL142" s="6" t="s">
        <v>128</v>
      </c>
    </row>
    <row r="143" spans="2:64" s="6" customFormat="1" ht="15.75" customHeight="1">
      <c r="B143" s="18"/>
      <c r="C143" s="105" t="s">
        <v>207</v>
      </c>
      <c r="D143" s="105" t="s">
        <v>124</v>
      </c>
      <c r="E143" s="106" t="s">
        <v>208</v>
      </c>
      <c r="F143" s="165" t="s">
        <v>209</v>
      </c>
      <c r="G143" s="164"/>
      <c r="H143" s="164"/>
      <c r="I143" s="164"/>
      <c r="J143" s="107" t="s">
        <v>210</v>
      </c>
      <c r="K143" s="108">
        <v>1</v>
      </c>
      <c r="L143" s="166"/>
      <c r="M143" s="164"/>
      <c r="N143" s="166">
        <f>ROUND($L$143*$K$143,2)</f>
        <v>0</v>
      </c>
      <c r="O143" s="164"/>
      <c r="P143" s="164"/>
      <c r="Q143" s="164"/>
      <c r="R143" s="19"/>
      <c r="T143" s="109"/>
      <c r="U143" s="25" t="s">
        <v>35</v>
      </c>
      <c r="V143" s="110">
        <v>0</v>
      </c>
      <c r="W143" s="110">
        <f>$V$143*$K$143</f>
        <v>0</v>
      </c>
      <c r="X143" s="110">
        <v>0</v>
      </c>
      <c r="Y143" s="110">
        <f>$X$143*$K$143</f>
        <v>0</v>
      </c>
      <c r="Z143" s="110">
        <v>0</v>
      </c>
      <c r="AA143" s="111">
        <f>$Z$143*$K$143</f>
        <v>0</v>
      </c>
      <c r="AR143" s="6" t="s">
        <v>211</v>
      </c>
      <c r="AT143" s="6" t="s">
        <v>124</v>
      </c>
      <c r="AU143" s="6" t="s">
        <v>122</v>
      </c>
      <c r="AY143" s="6" t="s">
        <v>123</v>
      </c>
      <c r="BE143" s="112">
        <f>IF($U$143="základní",$N$143,0)</f>
        <v>0</v>
      </c>
      <c r="BF143" s="112">
        <f>IF($U$143="snížená",$N$143,0)</f>
        <v>0</v>
      </c>
      <c r="BG143" s="112">
        <f>IF($U$143="zákl. přenesená",$N$143,0)</f>
        <v>0</v>
      </c>
      <c r="BH143" s="112">
        <f>IF($U$143="sníž. přenesená",$N$143,0)</f>
        <v>0</v>
      </c>
      <c r="BI143" s="112">
        <f>IF($U$143="nulová",$N$143,0)</f>
        <v>0</v>
      </c>
      <c r="BJ143" s="6" t="s">
        <v>15</v>
      </c>
      <c r="BK143" s="112">
        <f>ROUND($L$143*$K$143,2)</f>
        <v>0</v>
      </c>
      <c r="BL143" s="6" t="s">
        <v>211</v>
      </c>
    </row>
    <row r="144" spans="2:64" s="6" customFormat="1" ht="15.75" customHeight="1">
      <c r="B144" s="18"/>
      <c r="C144" s="113" t="s">
        <v>212</v>
      </c>
      <c r="D144" s="113" t="s">
        <v>153</v>
      </c>
      <c r="E144" s="114" t="s">
        <v>213</v>
      </c>
      <c r="F144" s="161" t="s">
        <v>214</v>
      </c>
      <c r="G144" s="162"/>
      <c r="H144" s="162"/>
      <c r="I144" s="162"/>
      <c r="J144" s="115" t="s">
        <v>156</v>
      </c>
      <c r="K144" s="116">
        <v>1</v>
      </c>
      <c r="L144" s="163"/>
      <c r="M144" s="162"/>
      <c r="N144" s="163">
        <f>ROUND($L$144*$K$144,2)</f>
        <v>0</v>
      </c>
      <c r="O144" s="164"/>
      <c r="P144" s="164"/>
      <c r="Q144" s="164"/>
      <c r="R144" s="19"/>
      <c r="T144" s="109"/>
      <c r="U144" s="25" t="s">
        <v>35</v>
      </c>
      <c r="V144" s="110">
        <v>0</v>
      </c>
      <c r="W144" s="110">
        <f>$V$144*$K$144</f>
        <v>0</v>
      </c>
      <c r="X144" s="110">
        <v>0</v>
      </c>
      <c r="Y144" s="110">
        <f>$X$144*$K$144</f>
        <v>0</v>
      </c>
      <c r="Z144" s="110">
        <v>0</v>
      </c>
      <c r="AA144" s="111">
        <f>$Z$144*$K$144</f>
        <v>0</v>
      </c>
      <c r="AR144" s="6" t="s">
        <v>211</v>
      </c>
      <c r="AT144" s="6" t="s">
        <v>153</v>
      </c>
      <c r="AU144" s="6" t="s">
        <v>122</v>
      </c>
      <c r="AY144" s="6" t="s">
        <v>123</v>
      </c>
      <c r="BE144" s="112">
        <f>IF($U$144="základní",$N$144,0)</f>
        <v>0</v>
      </c>
      <c r="BF144" s="112">
        <f>IF($U$144="snížená",$N$144,0)</f>
        <v>0</v>
      </c>
      <c r="BG144" s="112">
        <f>IF($U$144="zákl. přenesená",$N$144,0)</f>
        <v>0</v>
      </c>
      <c r="BH144" s="112">
        <f>IF($U$144="sníž. přenesená",$N$144,0)</f>
        <v>0</v>
      </c>
      <c r="BI144" s="112">
        <f>IF($U$144="nulová",$N$144,0)</f>
        <v>0</v>
      </c>
      <c r="BJ144" s="6" t="s">
        <v>15</v>
      </c>
      <c r="BK144" s="112">
        <f>ROUND($L$144*$K$144,2)</f>
        <v>0</v>
      </c>
      <c r="BL144" s="6" t="s">
        <v>211</v>
      </c>
    </row>
    <row r="145" spans="2:64" s="6" customFormat="1" ht="27" customHeight="1">
      <c r="B145" s="18"/>
      <c r="C145" s="105" t="s">
        <v>215</v>
      </c>
      <c r="D145" s="105" t="s">
        <v>124</v>
      </c>
      <c r="E145" s="106" t="s">
        <v>216</v>
      </c>
      <c r="F145" s="165" t="s">
        <v>217</v>
      </c>
      <c r="G145" s="164"/>
      <c r="H145" s="164"/>
      <c r="I145" s="164"/>
      <c r="J145" s="107" t="s">
        <v>127</v>
      </c>
      <c r="K145" s="108">
        <v>1</v>
      </c>
      <c r="L145" s="166"/>
      <c r="M145" s="164"/>
      <c r="N145" s="166">
        <f>ROUND($L$145*$K$145,2)</f>
        <v>0</v>
      </c>
      <c r="O145" s="164"/>
      <c r="P145" s="164"/>
      <c r="Q145" s="164"/>
      <c r="R145" s="19"/>
      <c r="T145" s="109"/>
      <c r="U145" s="117" t="s">
        <v>35</v>
      </c>
      <c r="V145" s="118">
        <v>12.398</v>
      </c>
      <c r="W145" s="118">
        <f>$V$145*$K$145</f>
        <v>12.398</v>
      </c>
      <c r="X145" s="118">
        <v>0</v>
      </c>
      <c r="Y145" s="118">
        <f>$X$145*$K$145</f>
        <v>0</v>
      </c>
      <c r="Z145" s="118">
        <v>0</v>
      </c>
      <c r="AA145" s="119">
        <f>$Z$145*$K$145</f>
        <v>0</v>
      </c>
      <c r="AR145" s="6" t="s">
        <v>172</v>
      </c>
      <c r="AT145" s="6" t="s">
        <v>124</v>
      </c>
      <c r="AU145" s="6" t="s">
        <v>122</v>
      </c>
      <c r="AY145" s="6" t="s">
        <v>123</v>
      </c>
      <c r="BE145" s="112">
        <f>IF($U$145="základní",$N$145,0)</f>
        <v>0</v>
      </c>
      <c r="BF145" s="112">
        <f>IF($U$145="snížená",$N$145,0)</f>
        <v>0</v>
      </c>
      <c r="BG145" s="112">
        <f>IF($U$145="zákl. přenesená",$N$145,0)</f>
        <v>0</v>
      </c>
      <c r="BH145" s="112">
        <f>IF($U$145="sníž. přenesená",$N$145,0)</f>
        <v>0</v>
      </c>
      <c r="BI145" s="112">
        <f>IF($U$145="nulová",$N$145,0)</f>
        <v>0</v>
      </c>
      <c r="BJ145" s="6" t="s">
        <v>15</v>
      </c>
      <c r="BK145" s="112">
        <f>ROUND($L$145*$K$145,2)</f>
        <v>0</v>
      </c>
      <c r="BL145" s="6" t="s">
        <v>172</v>
      </c>
    </row>
    <row r="146" spans="2:18" s="6" customFormat="1" ht="7.5" customHeight="1">
      <c r="B146" s="40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2"/>
    </row>
    <row r="147" s="2" customFormat="1" ht="14.25" customHeight="1"/>
  </sheetData>
  <sheetProtection/>
  <mergeCells count="14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M109:Q109"/>
    <mergeCell ref="F111:I111"/>
    <mergeCell ref="L111:M111"/>
    <mergeCell ref="N111:Q111"/>
    <mergeCell ref="N89:Q89"/>
    <mergeCell ref="N90:Q90"/>
    <mergeCell ref="N91:Q91"/>
    <mergeCell ref="N93:Q93"/>
    <mergeCell ref="L95:Q95"/>
    <mergeCell ref="C101:Q101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N112:Q112"/>
    <mergeCell ref="N113:Q113"/>
    <mergeCell ref="N114:Q114"/>
    <mergeCell ref="N115:Q115"/>
    <mergeCell ref="H1:K1"/>
    <mergeCell ref="S2:AC2"/>
    <mergeCell ref="F103:P103"/>
    <mergeCell ref="F104:P104"/>
    <mergeCell ref="M106:P106"/>
    <mergeCell ref="M108:Q108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1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6"/>
  <sheetViews>
    <sheetView showGridLines="0" zoomScalePageLayoutView="0" workbookViewId="0" topLeftCell="A1">
      <pane ySplit="1" topLeftCell="A161" activePane="bottomLeft" state="frozen"/>
      <selection pane="topLeft" activeCell="A1" sqref="A1"/>
      <selection pane="bottomLeft" activeCell="C2" sqref="C2:Q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5"/>
      <c r="B1" s="122"/>
      <c r="C1" s="122"/>
      <c r="D1" s="123" t="s">
        <v>1</v>
      </c>
      <c r="E1" s="122"/>
      <c r="F1" s="124" t="s">
        <v>410</v>
      </c>
      <c r="G1" s="124"/>
      <c r="H1" s="160" t="s">
        <v>411</v>
      </c>
      <c r="I1" s="160"/>
      <c r="J1" s="160"/>
      <c r="K1" s="160"/>
      <c r="L1" s="124" t="s">
        <v>412</v>
      </c>
      <c r="M1" s="122"/>
      <c r="N1" s="122"/>
      <c r="O1" s="123" t="s">
        <v>91</v>
      </c>
      <c r="P1" s="122"/>
      <c r="Q1" s="122"/>
      <c r="R1" s="122"/>
      <c r="S1" s="124" t="s">
        <v>413</v>
      </c>
      <c r="T1" s="124"/>
      <c r="U1" s="125"/>
      <c r="V1" s="12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2" t="s">
        <v>4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S2" s="126" t="s">
        <v>5</v>
      </c>
      <c r="T2" s="127"/>
      <c r="U2" s="127"/>
      <c r="V2" s="127"/>
      <c r="W2" s="127"/>
      <c r="X2" s="127"/>
      <c r="Y2" s="127"/>
      <c r="Z2" s="127"/>
      <c r="AA2" s="127"/>
      <c r="AB2" s="127"/>
      <c r="AC2" s="127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92</v>
      </c>
    </row>
    <row r="4" spans="2:46" s="2" customFormat="1" ht="37.5" customHeight="1">
      <c r="B4" s="10"/>
      <c r="C4" s="151" t="s">
        <v>93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4" t="s">
        <v>12</v>
      </c>
      <c r="F6" s="167" t="str">
        <f>'Rekapitulace stavby'!$K$6</f>
        <v>140804 - Revitalizace a arch. úprava Starého Náměstí a ul. U Tavírny a Knoflíkova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R6" s="11"/>
    </row>
    <row r="7" spans="2:18" s="6" customFormat="1" ht="18.75" customHeight="1">
      <c r="B7" s="18"/>
      <c r="D7" s="13" t="s">
        <v>94</v>
      </c>
      <c r="F7" s="137" t="s">
        <v>218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R7" s="19"/>
    </row>
    <row r="8" spans="2:18" s="6" customFormat="1" ht="7.5" customHeight="1">
      <c r="B8" s="18"/>
      <c r="R8" s="19"/>
    </row>
    <row r="9" spans="2:18" s="6" customFormat="1" ht="15" customHeight="1">
      <c r="B9" s="18"/>
      <c r="D9" s="14" t="s">
        <v>16</v>
      </c>
      <c r="F9" s="15" t="s">
        <v>17</v>
      </c>
      <c r="M9" s="14" t="s">
        <v>18</v>
      </c>
      <c r="O9" s="168" t="str">
        <f>'Rekapitulace stavby'!$AN$8</f>
        <v>29.08.2014</v>
      </c>
      <c r="P9" s="130"/>
      <c r="R9" s="19"/>
    </row>
    <row r="10" spans="2:18" s="6" customFormat="1" ht="7.5" customHeight="1">
      <c r="B10" s="18"/>
      <c r="R10" s="19"/>
    </row>
    <row r="11" spans="2:18" s="6" customFormat="1" ht="15" customHeight="1">
      <c r="B11" s="18"/>
      <c r="D11" s="14" t="s">
        <v>22</v>
      </c>
      <c r="M11" s="14" t="s">
        <v>23</v>
      </c>
      <c r="O11" s="138">
        <f>IF('Rekapitulace stavby'!$AN$10="","",'Rekapitulace stavby'!$AN$10)</f>
      </c>
      <c r="P11" s="130"/>
      <c r="R11" s="19"/>
    </row>
    <row r="12" spans="2:18" s="6" customFormat="1" ht="18.75" customHeight="1">
      <c r="B12" s="18"/>
      <c r="E12" s="15" t="str">
        <f>IF('Rekapitulace stavby'!$E$11="","",'Rekapitulace stavby'!$E$11)</f>
        <v> </v>
      </c>
      <c r="M12" s="14" t="s">
        <v>25</v>
      </c>
      <c r="O12" s="138">
        <f>IF('Rekapitulace stavby'!$AN$11="","",'Rekapitulace stavby'!$AN$11)</f>
      </c>
      <c r="P12" s="130"/>
      <c r="R12" s="19"/>
    </row>
    <row r="13" spans="2:18" s="6" customFormat="1" ht="7.5" customHeight="1">
      <c r="B13" s="18"/>
      <c r="R13" s="19"/>
    </row>
    <row r="14" spans="2:18" s="6" customFormat="1" ht="15" customHeight="1">
      <c r="B14" s="18"/>
      <c r="D14" s="14" t="s">
        <v>26</v>
      </c>
      <c r="M14" s="14" t="s">
        <v>23</v>
      </c>
      <c r="O14" s="138">
        <f>IF('Rekapitulace stavby'!$AN$13="","",'Rekapitulace stavby'!$AN$13)</f>
      </c>
      <c r="P14" s="130"/>
      <c r="R14" s="19"/>
    </row>
    <row r="15" spans="2:18" s="6" customFormat="1" ht="18.75" customHeight="1">
      <c r="B15" s="18"/>
      <c r="E15" s="15" t="str">
        <f>IF('Rekapitulace stavby'!$E$14="","",'Rekapitulace stavby'!$E$14)</f>
        <v> </v>
      </c>
      <c r="M15" s="14" t="s">
        <v>25</v>
      </c>
      <c r="O15" s="138">
        <f>IF('Rekapitulace stavby'!$AN$14="","",'Rekapitulace stavby'!$AN$14)</f>
      </c>
      <c r="P15" s="130"/>
      <c r="R15" s="19"/>
    </row>
    <row r="16" spans="2:18" s="6" customFormat="1" ht="7.5" customHeight="1">
      <c r="B16" s="18"/>
      <c r="R16" s="19"/>
    </row>
    <row r="17" spans="2:18" s="6" customFormat="1" ht="15" customHeight="1">
      <c r="B17" s="18"/>
      <c r="D17" s="14" t="s">
        <v>27</v>
      </c>
      <c r="M17" s="14" t="s">
        <v>23</v>
      </c>
      <c r="O17" s="138"/>
      <c r="P17" s="130"/>
      <c r="R17" s="19"/>
    </row>
    <row r="18" spans="2:18" s="6" customFormat="1" ht="18.75" customHeight="1">
      <c r="B18" s="18"/>
      <c r="E18" s="15" t="s">
        <v>28</v>
      </c>
      <c r="M18" s="14" t="s">
        <v>25</v>
      </c>
      <c r="O18" s="138"/>
      <c r="P18" s="130"/>
      <c r="R18" s="19"/>
    </row>
    <row r="19" spans="2:18" s="6" customFormat="1" ht="7.5" customHeight="1">
      <c r="B19" s="18"/>
      <c r="R19" s="19"/>
    </row>
    <row r="20" spans="2:18" s="6" customFormat="1" ht="15" customHeight="1">
      <c r="B20" s="18"/>
      <c r="D20" s="14" t="s">
        <v>30</v>
      </c>
      <c r="M20" s="14" t="s">
        <v>23</v>
      </c>
      <c r="O20" s="138">
        <f>IF('Rekapitulace stavby'!$AN$19="","",'Rekapitulace stavby'!$AN$19)</f>
      </c>
      <c r="P20" s="130"/>
      <c r="R20" s="19"/>
    </row>
    <row r="21" spans="2:18" s="6" customFormat="1" ht="18.75" customHeight="1">
      <c r="B21" s="18"/>
      <c r="E21" s="15" t="str">
        <f>IF('Rekapitulace stavby'!$E$20="","",'Rekapitulace stavby'!$E$20)</f>
        <v> </v>
      </c>
      <c r="M21" s="14" t="s">
        <v>25</v>
      </c>
      <c r="O21" s="138">
        <f>IF('Rekapitulace stavby'!$AN$20="","",'Rekapitulace stavby'!$AN$20)</f>
      </c>
      <c r="P21" s="130"/>
      <c r="R21" s="19"/>
    </row>
    <row r="22" spans="2:18" s="6" customFormat="1" ht="7.5" customHeight="1">
      <c r="B22" s="18"/>
      <c r="R22" s="19"/>
    </row>
    <row r="23" spans="2:18" s="6" customFormat="1" ht="7.5" customHeight="1">
      <c r="B23" s="18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R23" s="19"/>
    </row>
    <row r="24" spans="2:18" s="6" customFormat="1" ht="15" customHeight="1">
      <c r="B24" s="18"/>
      <c r="D24" s="75" t="s">
        <v>96</v>
      </c>
      <c r="M24" s="153">
        <f>$N$88</f>
        <v>0</v>
      </c>
      <c r="N24" s="130"/>
      <c r="O24" s="130"/>
      <c r="P24" s="130"/>
      <c r="R24" s="19"/>
    </row>
    <row r="25" spans="2:18" s="6" customFormat="1" ht="15" customHeight="1">
      <c r="B25" s="18"/>
      <c r="D25" s="17" t="s">
        <v>97</v>
      </c>
      <c r="M25" s="153">
        <f>$N$94</f>
        <v>0</v>
      </c>
      <c r="N25" s="130"/>
      <c r="O25" s="130"/>
      <c r="P25" s="130"/>
      <c r="R25" s="19"/>
    </row>
    <row r="26" spans="2:18" s="6" customFormat="1" ht="7.5" customHeight="1">
      <c r="B26" s="18"/>
      <c r="R26" s="19"/>
    </row>
    <row r="27" spans="2:18" s="6" customFormat="1" ht="26.25" customHeight="1">
      <c r="B27" s="18"/>
      <c r="D27" s="76" t="s">
        <v>33</v>
      </c>
      <c r="M27" s="177">
        <f>ROUNDUP($M$24+$M$25,2)</f>
        <v>0</v>
      </c>
      <c r="N27" s="130"/>
      <c r="O27" s="130"/>
      <c r="P27" s="130"/>
      <c r="R27" s="19"/>
    </row>
    <row r="28" spans="2:18" s="6" customFormat="1" ht="7.5" customHeight="1">
      <c r="B28" s="18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R28" s="19"/>
    </row>
    <row r="29" spans="2:18" s="6" customFormat="1" ht="15" customHeight="1">
      <c r="B29" s="18"/>
      <c r="D29" s="23" t="s">
        <v>34</v>
      </c>
      <c r="E29" s="23" t="s">
        <v>35</v>
      </c>
      <c r="F29" s="24">
        <v>0.21</v>
      </c>
      <c r="G29" s="77" t="s">
        <v>36</v>
      </c>
      <c r="H29" s="176">
        <f>ROUNDUP((SUM($BE$94:$BE$95)+SUM($BE$113:$BE$185)),2)</f>
        <v>0</v>
      </c>
      <c r="I29" s="130"/>
      <c r="J29" s="130"/>
      <c r="M29" s="176">
        <f>ROUNDUP((SUM($BE$94:$BE$95)+SUM($BE$113:$BE$185))*$F$29,1)</f>
        <v>0</v>
      </c>
      <c r="N29" s="130"/>
      <c r="O29" s="130"/>
      <c r="P29" s="130"/>
      <c r="R29" s="19"/>
    </row>
    <row r="30" spans="2:18" s="6" customFormat="1" ht="15" customHeight="1">
      <c r="B30" s="18"/>
      <c r="E30" s="23" t="s">
        <v>37</v>
      </c>
      <c r="F30" s="24">
        <v>0.15</v>
      </c>
      <c r="G30" s="77" t="s">
        <v>36</v>
      </c>
      <c r="H30" s="176">
        <f>ROUNDUP((SUM($BF$94:$BF$95)+SUM($BF$113:$BF$185)),2)</f>
        <v>0</v>
      </c>
      <c r="I30" s="130"/>
      <c r="J30" s="130"/>
      <c r="M30" s="176">
        <f>ROUNDUP((SUM($BF$94:$BF$95)+SUM($BF$113:$BF$185))*$F$30,1)</f>
        <v>0</v>
      </c>
      <c r="N30" s="130"/>
      <c r="O30" s="130"/>
      <c r="P30" s="130"/>
      <c r="R30" s="19"/>
    </row>
    <row r="31" spans="2:18" s="6" customFormat="1" ht="15" customHeight="1" hidden="1">
      <c r="B31" s="18"/>
      <c r="E31" s="23" t="s">
        <v>38</v>
      </c>
      <c r="F31" s="24">
        <v>0.21</v>
      </c>
      <c r="G31" s="77" t="s">
        <v>36</v>
      </c>
      <c r="H31" s="176">
        <f>ROUNDUP((SUM($BG$94:$BG$95)+SUM($BG$113:$BG$185)),2)</f>
        <v>0</v>
      </c>
      <c r="I31" s="130"/>
      <c r="J31" s="130"/>
      <c r="M31" s="176">
        <v>0</v>
      </c>
      <c r="N31" s="130"/>
      <c r="O31" s="130"/>
      <c r="P31" s="130"/>
      <c r="R31" s="19"/>
    </row>
    <row r="32" spans="2:18" s="6" customFormat="1" ht="15" customHeight="1" hidden="1">
      <c r="B32" s="18"/>
      <c r="E32" s="23" t="s">
        <v>39</v>
      </c>
      <c r="F32" s="24">
        <v>0.15</v>
      </c>
      <c r="G32" s="77" t="s">
        <v>36</v>
      </c>
      <c r="H32" s="176">
        <f>ROUNDUP((SUM($BH$94:$BH$95)+SUM($BH$113:$BH$185)),2)</f>
        <v>0</v>
      </c>
      <c r="I32" s="130"/>
      <c r="J32" s="130"/>
      <c r="M32" s="176">
        <v>0</v>
      </c>
      <c r="N32" s="130"/>
      <c r="O32" s="130"/>
      <c r="P32" s="130"/>
      <c r="R32" s="19"/>
    </row>
    <row r="33" spans="2:18" s="6" customFormat="1" ht="15" customHeight="1" hidden="1">
      <c r="B33" s="18"/>
      <c r="E33" s="23" t="s">
        <v>40</v>
      </c>
      <c r="F33" s="24">
        <v>0</v>
      </c>
      <c r="G33" s="77" t="s">
        <v>36</v>
      </c>
      <c r="H33" s="176">
        <f>ROUNDUP((SUM($BI$94:$BI$95)+SUM($BI$113:$BI$185)),2)</f>
        <v>0</v>
      </c>
      <c r="I33" s="130"/>
      <c r="J33" s="130"/>
      <c r="M33" s="176">
        <v>0</v>
      </c>
      <c r="N33" s="130"/>
      <c r="O33" s="130"/>
      <c r="P33" s="130"/>
      <c r="R33" s="19"/>
    </row>
    <row r="34" spans="2:18" s="6" customFormat="1" ht="7.5" customHeight="1">
      <c r="B34" s="18"/>
      <c r="R34" s="19"/>
    </row>
    <row r="35" spans="2:18" s="6" customFormat="1" ht="26.25" customHeight="1">
      <c r="B35" s="18"/>
      <c r="C35" s="27"/>
      <c r="D35" s="28" t="s">
        <v>41</v>
      </c>
      <c r="E35" s="29"/>
      <c r="F35" s="29"/>
      <c r="G35" s="78" t="s">
        <v>42</v>
      </c>
      <c r="H35" s="30" t="s">
        <v>43</v>
      </c>
      <c r="I35" s="29"/>
      <c r="J35" s="29"/>
      <c r="K35" s="29"/>
      <c r="L35" s="150">
        <f>ROUNDUP(SUM($M$27:$M$33),2)</f>
        <v>0</v>
      </c>
      <c r="M35" s="143"/>
      <c r="N35" s="143"/>
      <c r="O35" s="143"/>
      <c r="P35" s="145"/>
      <c r="Q35" s="27"/>
      <c r="R35" s="19"/>
    </row>
    <row r="36" spans="2:18" s="6" customFormat="1" ht="15" customHeight="1">
      <c r="B36" s="18"/>
      <c r="R36" s="19"/>
    </row>
    <row r="37" spans="2:18" s="6" customFormat="1" ht="15" customHeight="1">
      <c r="B37" s="18"/>
      <c r="R37" s="19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8"/>
      <c r="D50" s="31" t="s">
        <v>44</v>
      </c>
      <c r="E50" s="32"/>
      <c r="F50" s="32"/>
      <c r="G50" s="32"/>
      <c r="H50" s="33"/>
      <c r="J50" s="31" t="s">
        <v>45</v>
      </c>
      <c r="K50" s="32"/>
      <c r="L50" s="32"/>
      <c r="M50" s="32"/>
      <c r="N50" s="32"/>
      <c r="O50" s="32"/>
      <c r="P50" s="33"/>
      <c r="R50" s="19"/>
    </row>
    <row r="51" spans="2:18" s="2" customFormat="1" ht="14.25" customHeight="1">
      <c r="B51" s="10"/>
      <c r="D51" s="34"/>
      <c r="H51" s="35"/>
      <c r="J51" s="34"/>
      <c r="P51" s="35"/>
      <c r="R51" s="11"/>
    </row>
    <row r="52" spans="2:18" s="2" customFormat="1" ht="14.25" customHeight="1">
      <c r="B52" s="10"/>
      <c r="D52" s="34"/>
      <c r="H52" s="35"/>
      <c r="J52" s="34"/>
      <c r="P52" s="35"/>
      <c r="R52" s="11"/>
    </row>
    <row r="53" spans="2:18" s="2" customFormat="1" ht="14.25" customHeight="1">
      <c r="B53" s="10"/>
      <c r="D53" s="34"/>
      <c r="H53" s="35"/>
      <c r="J53" s="34"/>
      <c r="P53" s="35"/>
      <c r="R53" s="11"/>
    </row>
    <row r="54" spans="2:18" s="2" customFormat="1" ht="14.25" customHeight="1">
      <c r="B54" s="10"/>
      <c r="D54" s="34"/>
      <c r="H54" s="35"/>
      <c r="J54" s="34"/>
      <c r="P54" s="35"/>
      <c r="R54" s="11"/>
    </row>
    <row r="55" spans="2:18" s="2" customFormat="1" ht="14.25" customHeight="1">
      <c r="B55" s="10"/>
      <c r="D55" s="34"/>
      <c r="H55" s="35"/>
      <c r="J55" s="34"/>
      <c r="P55" s="35"/>
      <c r="R55" s="11"/>
    </row>
    <row r="56" spans="2:18" s="2" customFormat="1" ht="14.25" customHeight="1">
      <c r="B56" s="10"/>
      <c r="D56" s="34"/>
      <c r="H56" s="35"/>
      <c r="J56" s="34"/>
      <c r="P56" s="35"/>
      <c r="R56" s="11"/>
    </row>
    <row r="57" spans="2:18" s="2" customFormat="1" ht="14.25" customHeight="1">
      <c r="B57" s="10"/>
      <c r="D57" s="34"/>
      <c r="H57" s="35"/>
      <c r="J57" s="34"/>
      <c r="P57" s="35"/>
      <c r="R57" s="11"/>
    </row>
    <row r="58" spans="2:18" s="2" customFormat="1" ht="14.25" customHeight="1">
      <c r="B58" s="10"/>
      <c r="D58" s="34"/>
      <c r="H58" s="35"/>
      <c r="J58" s="34"/>
      <c r="P58" s="35"/>
      <c r="R58" s="11"/>
    </row>
    <row r="59" spans="2:18" s="6" customFormat="1" ht="15.75" customHeight="1">
      <c r="B59" s="18"/>
      <c r="D59" s="36" t="s">
        <v>46</v>
      </c>
      <c r="E59" s="37"/>
      <c r="F59" s="37"/>
      <c r="G59" s="38" t="s">
        <v>47</v>
      </c>
      <c r="H59" s="39"/>
      <c r="J59" s="36" t="s">
        <v>46</v>
      </c>
      <c r="K59" s="37"/>
      <c r="L59" s="37"/>
      <c r="M59" s="37"/>
      <c r="N59" s="38" t="s">
        <v>47</v>
      </c>
      <c r="O59" s="37"/>
      <c r="P59" s="39"/>
      <c r="R59" s="19"/>
    </row>
    <row r="60" spans="2:18" s="2" customFormat="1" ht="14.25" customHeight="1">
      <c r="B60" s="10"/>
      <c r="R60" s="11"/>
    </row>
    <row r="61" spans="2:18" s="6" customFormat="1" ht="15.75" customHeight="1">
      <c r="B61" s="18"/>
      <c r="D61" s="31" t="s">
        <v>48</v>
      </c>
      <c r="E61" s="32"/>
      <c r="F61" s="32"/>
      <c r="G61" s="32"/>
      <c r="H61" s="33"/>
      <c r="J61" s="31" t="s">
        <v>49</v>
      </c>
      <c r="K61" s="32"/>
      <c r="L61" s="32"/>
      <c r="M61" s="32"/>
      <c r="N61" s="32"/>
      <c r="O61" s="32"/>
      <c r="P61" s="33"/>
      <c r="R61" s="19"/>
    </row>
    <row r="62" spans="2:18" s="2" customFormat="1" ht="14.25" customHeight="1">
      <c r="B62" s="10"/>
      <c r="D62" s="34"/>
      <c r="H62" s="35"/>
      <c r="J62" s="34"/>
      <c r="P62" s="35"/>
      <c r="R62" s="11"/>
    </row>
    <row r="63" spans="2:18" s="2" customFormat="1" ht="14.25" customHeight="1">
      <c r="B63" s="10"/>
      <c r="D63" s="34"/>
      <c r="H63" s="35"/>
      <c r="J63" s="34"/>
      <c r="P63" s="35"/>
      <c r="R63" s="11"/>
    </row>
    <row r="64" spans="2:18" s="2" customFormat="1" ht="14.25" customHeight="1">
      <c r="B64" s="10"/>
      <c r="D64" s="34"/>
      <c r="H64" s="35"/>
      <c r="J64" s="34"/>
      <c r="P64" s="35"/>
      <c r="R64" s="11"/>
    </row>
    <row r="65" spans="2:18" s="2" customFormat="1" ht="14.25" customHeight="1">
      <c r="B65" s="10"/>
      <c r="D65" s="34"/>
      <c r="H65" s="35"/>
      <c r="J65" s="34"/>
      <c r="P65" s="35"/>
      <c r="R65" s="11"/>
    </row>
    <row r="66" spans="2:18" s="2" customFormat="1" ht="14.25" customHeight="1">
      <c r="B66" s="10"/>
      <c r="D66" s="34"/>
      <c r="H66" s="35"/>
      <c r="J66" s="34"/>
      <c r="P66" s="35"/>
      <c r="R66" s="11"/>
    </row>
    <row r="67" spans="2:18" s="2" customFormat="1" ht="14.25" customHeight="1">
      <c r="B67" s="10"/>
      <c r="D67" s="34"/>
      <c r="H67" s="35"/>
      <c r="J67" s="34"/>
      <c r="P67" s="35"/>
      <c r="R67" s="11"/>
    </row>
    <row r="68" spans="2:18" s="2" customFormat="1" ht="14.25" customHeight="1">
      <c r="B68" s="10"/>
      <c r="D68" s="34"/>
      <c r="H68" s="35"/>
      <c r="J68" s="34"/>
      <c r="P68" s="35"/>
      <c r="R68" s="11"/>
    </row>
    <row r="69" spans="2:18" s="2" customFormat="1" ht="14.25" customHeight="1">
      <c r="B69" s="10"/>
      <c r="D69" s="34"/>
      <c r="H69" s="35"/>
      <c r="J69" s="34"/>
      <c r="P69" s="35"/>
      <c r="R69" s="11"/>
    </row>
    <row r="70" spans="2:18" s="6" customFormat="1" ht="15.75" customHeight="1">
      <c r="B70" s="18"/>
      <c r="D70" s="36" t="s">
        <v>46</v>
      </c>
      <c r="E70" s="37"/>
      <c r="F70" s="37"/>
      <c r="G70" s="38" t="s">
        <v>47</v>
      </c>
      <c r="H70" s="39"/>
      <c r="J70" s="36" t="s">
        <v>46</v>
      </c>
      <c r="K70" s="37"/>
      <c r="L70" s="37"/>
      <c r="M70" s="37"/>
      <c r="N70" s="38" t="s">
        <v>47</v>
      </c>
      <c r="O70" s="37"/>
      <c r="P70" s="39"/>
      <c r="R70" s="19"/>
    </row>
    <row r="71" spans="2:18" s="6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6" customFormat="1" ht="37.5" customHeight="1">
      <c r="B76" s="18"/>
      <c r="C76" s="151" t="s">
        <v>98</v>
      </c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9"/>
    </row>
    <row r="77" spans="2:18" s="6" customFormat="1" ht="7.5" customHeight="1">
      <c r="B77" s="18"/>
      <c r="R77" s="19"/>
    </row>
    <row r="78" spans="2:18" s="6" customFormat="1" ht="15" customHeight="1">
      <c r="B78" s="18"/>
      <c r="C78" s="14" t="s">
        <v>12</v>
      </c>
      <c r="F78" s="167" t="str">
        <f>$F$6</f>
        <v>140804 - Revitalizace a arch. úprava Starého Náměstí a ul. U Tavírny a Knoflíkova</v>
      </c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R78" s="19"/>
    </row>
    <row r="79" spans="2:18" s="6" customFormat="1" ht="15" customHeight="1">
      <c r="B79" s="18"/>
      <c r="C79" s="13" t="s">
        <v>94</v>
      </c>
      <c r="F79" s="137" t="str">
        <f>$F$7</f>
        <v>SO 432 - VO Staré Náměstí</v>
      </c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R79" s="19"/>
    </row>
    <row r="80" spans="2:18" s="6" customFormat="1" ht="7.5" customHeight="1">
      <c r="B80" s="18"/>
      <c r="R80" s="19"/>
    </row>
    <row r="81" spans="2:18" s="6" customFormat="1" ht="18.75" customHeight="1">
      <c r="B81" s="18"/>
      <c r="C81" s="14" t="s">
        <v>16</v>
      </c>
      <c r="F81" s="15" t="str">
        <f>$F$9</f>
        <v>Kynšperk nad Ohří</v>
      </c>
      <c r="K81" s="14" t="s">
        <v>18</v>
      </c>
      <c r="M81" s="168" t="str">
        <f>IF($O$9="","",$O$9)</f>
        <v>29.08.2014</v>
      </c>
      <c r="N81" s="130"/>
      <c r="O81" s="130"/>
      <c r="P81" s="130"/>
      <c r="R81" s="19"/>
    </row>
    <row r="82" spans="2:18" s="6" customFormat="1" ht="7.5" customHeight="1">
      <c r="B82" s="18"/>
      <c r="R82" s="19"/>
    </row>
    <row r="83" spans="2:18" s="6" customFormat="1" ht="15.75" customHeight="1">
      <c r="B83" s="18"/>
      <c r="C83" s="14" t="s">
        <v>22</v>
      </c>
      <c r="F83" s="15" t="str">
        <f>$E$12</f>
        <v> </v>
      </c>
      <c r="K83" s="14" t="s">
        <v>27</v>
      </c>
      <c r="M83" s="138" t="str">
        <f>$E$18</f>
        <v>Ing. Jiří Voráč</v>
      </c>
      <c r="N83" s="130"/>
      <c r="O83" s="130"/>
      <c r="P83" s="130"/>
      <c r="Q83" s="130"/>
      <c r="R83" s="19"/>
    </row>
    <row r="84" spans="2:18" s="6" customFormat="1" ht="15" customHeight="1">
      <c r="B84" s="18"/>
      <c r="C84" s="14" t="s">
        <v>26</v>
      </c>
      <c r="F84" s="15" t="str">
        <f>IF($E$15="","",$E$15)</f>
        <v> </v>
      </c>
      <c r="K84" s="14" t="s">
        <v>30</v>
      </c>
      <c r="M84" s="138" t="str">
        <f>$E$21</f>
        <v> </v>
      </c>
      <c r="N84" s="130"/>
      <c r="O84" s="130"/>
      <c r="P84" s="130"/>
      <c r="Q84" s="130"/>
      <c r="R84" s="19"/>
    </row>
    <row r="85" spans="2:18" s="6" customFormat="1" ht="11.25" customHeight="1">
      <c r="B85" s="18"/>
      <c r="R85" s="19"/>
    </row>
    <row r="86" spans="2:18" s="6" customFormat="1" ht="30" customHeight="1">
      <c r="B86" s="18"/>
      <c r="C86" s="175" t="s">
        <v>99</v>
      </c>
      <c r="D86" s="132"/>
      <c r="E86" s="132"/>
      <c r="F86" s="132"/>
      <c r="G86" s="132"/>
      <c r="H86" s="27"/>
      <c r="I86" s="27"/>
      <c r="J86" s="27"/>
      <c r="K86" s="27"/>
      <c r="L86" s="27"/>
      <c r="M86" s="27"/>
      <c r="N86" s="175" t="s">
        <v>100</v>
      </c>
      <c r="O86" s="130"/>
      <c r="P86" s="130"/>
      <c r="Q86" s="130"/>
      <c r="R86" s="19"/>
    </row>
    <row r="87" spans="2:18" s="6" customFormat="1" ht="11.25" customHeight="1">
      <c r="B87" s="18"/>
      <c r="R87" s="19"/>
    </row>
    <row r="88" spans="2:47" s="6" customFormat="1" ht="30" customHeight="1">
      <c r="B88" s="18"/>
      <c r="C88" s="56" t="s">
        <v>101</v>
      </c>
      <c r="N88" s="128">
        <f>ROUNDUP($N$113,2)</f>
        <v>0</v>
      </c>
      <c r="O88" s="130"/>
      <c r="P88" s="130"/>
      <c r="Q88" s="130"/>
      <c r="R88" s="19"/>
      <c r="AU88" s="6" t="s">
        <v>102</v>
      </c>
    </row>
    <row r="89" spans="2:18" s="61" customFormat="1" ht="25.5" customHeight="1">
      <c r="B89" s="79"/>
      <c r="D89" s="80" t="s">
        <v>103</v>
      </c>
      <c r="N89" s="172">
        <f>ROUNDUP($N$114,2)</f>
        <v>0</v>
      </c>
      <c r="O89" s="173"/>
      <c r="P89" s="173"/>
      <c r="Q89" s="173"/>
      <c r="R89" s="81"/>
    </row>
    <row r="90" spans="2:18" s="75" customFormat="1" ht="21" customHeight="1">
      <c r="B90" s="82"/>
      <c r="D90" s="83" t="s">
        <v>104</v>
      </c>
      <c r="N90" s="174">
        <f>ROUNDUP($N$115,2)</f>
        <v>0</v>
      </c>
      <c r="O90" s="173"/>
      <c r="P90" s="173"/>
      <c r="Q90" s="173"/>
      <c r="R90" s="84"/>
    </row>
    <row r="91" spans="2:18" s="75" customFormat="1" ht="15.75" customHeight="1">
      <c r="B91" s="82"/>
      <c r="D91" s="83" t="s">
        <v>105</v>
      </c>
      <c r="N91" s="174">
        <f>ROUNDUP($N$116,2)</f>
        <v>0</v>
      </c>
      <c r="O91" s="173"/>
      <c r="P91" s="173"/>
      <c r="Q91" s="173"/>
      <c r="R91" s="84"/>
    </row>
    <row r="92" spans="2:18" s="75" customFormat="1" ht="15.75" customHeight="1">
      <c r="B92" s="82"/>
      <c r="D92" s="83" t="s">
        <v>219</v>
      </c>
      <c r="N92" s="174">
        <f>ROUNDUP($N$149,2)</f>
        <v>0</v>
      </c>
      <c r="O92" s="173"/>
      <c r="P92" s="173"/>
      <c r="Q92" s="173"/>
      <c r="R92" s="84"/>
    </row>
    <row r="93" spans="2:18" s="6" customFormat="1" ht="22.5" customHeight="1">
      <c r="B93" s="18"/>
      <c r="R93" s="19"/>
    </row>
    <row r="94" spans="2:21" s="6" customFormat="1" ht="30" customHeight="1">
      <c r="B94" s="18"/>
      <c r="C94" s="56" t="s">
        <v>106</v>
      </c>
      <c r="N94" s="128">
        <v>0</v>
      </c>
      <c r="O94" s="130"/>
      <c r="P94" s="130"/>
      <c r="Q94" s="130"/>
      <c r="R94" s="19"/>
      <c r="T94" s="85"/>
      <c r="U94" s="86" t="s">
        <v>34</v>
      </c>
    </row>
    <row r="95" spans="2:18" s="6" customFormat="1" ht="18.75" customHeight="1">
      <c r="B95" s="18"/>
      <c r="R95" s="19"/>
    </row>
    <row r="96" spans="2:18" s="6" customFormat="1" ht="30" customHeight="1">
      <c r="B96" s="18"/>
      <c r="C96" s="74" t="s">
        <v>90</v>
      </c>
      <c r="D96" s="27"/>
      <c r="E96" s="27"/>
      <c r="F96" s="27"/>
      <c r="G96" s="27"/>
      <c r="H96" s="27"/>
      <c r="I96" s="27"/>
      <c r="J96" s="27"/>
      <c r="K96" s="27"/>
      <c r="L96" s="131">
        <f>ROUNDUP(SUM($N$88+$N$94),2)</f>
        <v>0</v>
      </c>
      <c r="M96" s="132"/>
      <c r="N96" s="132"/>
      <c r="O96" s="132"/>
      <c r="P96" s="132"/>
      <c r="Q96" s="132"/>
      <c r="R96" s="19"/>
    </row>
    <row r="97" spans="2:18" s="6" customFormat="1" ht="7.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2"/>
    </row>
    <row r="101" spans="2:18" s="6" customFormat="1" ht="7.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5"/>
    </row>
    <row r="102" spans="2:18" s="6" customFormat="1" ht="37.5" customHeight="1">
      <c r="B102" s="18"/>
      <c r="C102" s="151" t="s">
        <v>107</v>
      </c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9"/>
    </row>
    <row r="103" spans="2:18" s="6" customFormat="1" ht="7.5" customHeight="1">
      <c r="B103" s="18"/>
      <c r="R103" s="19"/>
    </row>
    <row r="104" spans="2:18" s="6" customFormat="1" ht="15" customHeight="1">
      <c r="B104" s="18"/>
      <c r="C104" s="14" t="s">
        <v>12</v>
      </c>
      <c r="F104" s="167" t="str">
        <f>$F$6</f>
        <v>140804 - Revitalizace a arch. úprava Starého Náměstí a ul. U Tavírny a Knoflíkova</v>
      </c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R104" s="19"/>
    </row>
    <row r="105" spans="2:18" s="6" customFormat="1" ht="15" customHeight="1">
      <c r="B105" s="18"/>
      <c r="C105" s="13" t="s">
        <v>94</v>
      </c>
      <c r="F105" s="137" t="str">
        <f>$F$7</f>
        <v>SO 432 - VO Staré Náměstí</v>
      </c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R105" s="19"/>
    </row>
    <row r="106" spans="2:18" s="6" customFormat="1" ht="7.5" customHeight="1">
      <c r="B106" s="18"/>
      <c r="R106" s="19"/>
    </row>
    <row r="107" spans="2:18" s="6" customFormat="1" ht="18.75" customHeight="1">
      <c r="B107" s="18"/>
      <c r="C107" s="14" t="s">
        <v>16</v>
      </c>
      <c r="F107" s="15" t="str">
        <f>$F$9</f>
        <v>Kynšperk nad Ohří</v>
      </c>
      <c r="K107" s="14" t="s">
        <v>18</v>
      </c>
      <c r="M107" s="168" t="str">
        <f>IF($O$9="","",$O$9)</f>
        <v>29.08.2014</v>
      </c>
      <c r="N107" s="130"/>
      <c r="O107" s="130"/>
      <c r="P107" s="130"/>
      <c r="R107" s="19"/>
    </row>
    <row r="108" spans="2:18" s="6" customFormat="1" ht="7.5" customHeight="1">
      <c r="B108" s="18"/>
      <c r="R108" s="19"/>
    </row>
    <row r="109" spans="2:18" s="6" customFormat="1" ht="15.75" customHeight="1">
      <c r="B109" s="18"/>
      <c r="C109" s="14" t="s">
        <v>22</v>
      </c>
      <c r="F109" s="15" t="str">
        <f>$E$12</f>
        <v> </v>
      </c>
      <c r="K109" s="14" t="s">
        <v>27</v>
      </c>
      <c r="M109" s="138" t="str">
        <f>$E$18</f>
        <v>Ing. Jiří Voráč</v>
      </c>
      <c r="N109" s="130"/>
      <c r="O109" s="130"/>
      <c r="P109" s="130"/>
      <c r="Q109" s="130"/>
      <c r="R109" s="19"/>
    </row>
    <row r="110" spans="2:18" s="6" customFormat="1" ht="15" customHeight="1">
      <c r="B110" s="18"/>
      <c r="C110" s="14" t="s">
        <v>26</v>
      </c>
      <c r="F110" s="15" t="str">
        <f>IF($E$15="","",$E$15)</f>
        <v> </v>
      </c>
      <c r="K110" s="14" t="s">
        <v>30</v>
      </c>
      <c r="M110" s="138" t="str">
        <f>$E$21</f>
        <v> </v>
      </c>
      <c r="N110" s="130"/>
      <c r="O110" s="130"/>
      <c r="P110" s="130"/>
      <c r="Q110" s="130"/>
      <c r="R110" s="19"/>
    </row>
    <row r="111" spans="2:18" s="6" customFormat="1" ht="11.25" customHeight="1">
      <c r="B111" s="18"/>
      <c r="R111" s="19"/>
    </row>
    <row r="112" spans="2:27" s="87" customFormat="1" ht="30" customHeight="1">
      <c r="B112" s="88"/>
      <c r="C112" s="89" t="s">
        <v>108</v>
      </c>
      <c r="D112" s="90" t="s">
        <v>109</v>
      </c>
      <c r="E112" s="90" t="s">
        <v>52</v>
      </c>
      <c r="F112" s="169" t="s">
        <v>110</v>
      </c>
      <c r="G112" s="170"/>
      <c r="H112" s="170"/>
      <c r="I112" s="170"/>
      <c r="J112" s="90" t="s">
        <v>111</v>
      </c>
      <c r="K112" s="90" t="s">
        <v>112</v>
      </c>
      <c r="L112" s="169" t="s">
        <v>113</v>
      </c>
      <c r="M112" s="170"/>
      <c r="N112" s="169" t="s">
        <v>114</v>
      </c>
      <c r="O112" s="170"/>
      <c r="P112" s="170"/>
      <c r="Q112" s="171"/>
      <c r="R112" s="91"/>
      <c r="T112" s="51" t="s">
        <v>115</v>
      </c>
      <c r="U112" s="52" t="s">
        <v>34</v>
      </c>
      <c r="V112" s="52" t="s">
        <v>116</v>
      </c>
      <c r="W112" s="52" t="s">
        <v>117</v>
      </c>
      <c r="X112" s="52" t="s">
        <v>118</v>
      </c>
      <c r="Y112" s="52" t="s">
        <v>119</v>
      </c>
      <c r="Z112" s="52" t="s">
        <v>120</v>
      </c>
      <c r="AA112" s="53" t="s">
        <v>121</v>
      </c>
    </row>
    <row r="113" spans="2:63" s="6" customFormat="1" ht="30" customHeight="1">
      <c r="B113" s="18"/>
      <c r="C113" s="56" t="s">
        <v>96</v>
      </c>
      <c r="N113" s="156">
        <f>$BK$113</f>
        <v>0</v>
      </c>
      <c r="O113" s="130"/>
      <c r="P113" s="130"/>
      <c r="Q113" s="130"/>
      <c r="R113" s="19"/>
      <c r="T113" s="55"/>
      <c r="U113" s="32"/>
      <c r="V113" s="32"/>
      <c r="W113" s="92">
        <f>$W$114</f>
        <v>724.6369119999999</v>
      </c>
      <c r="X113" s="32"/>
      <c r="Y113" s="92">
        <f>$Y$114</f>
        <v>55.489200600000004</v>
      </c>
      <c r="Z113" s="32"/>
      <c r="AA113" s="93">
        <f>$AA$114</f>
        <v>0</v>
      </c>
      <c r="AT113" s="6" t="s">
        <v>69</v>
      </c>
      <c r="AU113" s="6" t="s">
        <v>102</v>
      </c>
      <c r="BK113" s="94">
        <f>$BK$114</f>
        <v>0</v>
      </c>
    </row>
    <row r="114" spans="2:63" s="95" customFormat="1" ht="37.5" customHeight="1">
      <c r="B114" s="96"/>
      <c r="D114" s="97" t="s">
        <v>103</v>
      </c>
      <c r="N114" s="157">
        <f>$BK$114</f>
        <v>0</v>
      </c>
      <c r="O114" s="158"/>
      <c r="P114" s="158"/>
      <c r="Q114" s="158"/>
      <c r="R114" s="99"/>
      <c r="T114" s="100"/>
      <c r="W114" s="101">
        <f>$W$115</f>
        <v>724.6369119999999</v>
      </c>
      <c r="Y114" s="101">
        <f>$Y$115</f>
        <v>55.489200600000004</v>
      </c>
      <c r="AA114" s="102">
        <f>$AA$115</f>
        <v>0</v>
      </c>
      <c r="AR114" s="98" t="s">
        <v>122</v>
      </c>
      <c r="AT114" s="98" t="s">
        <v>69</v>
      </c>
      <c r="AU114" s="98" t="s">
        <v>70</v>
      </c>
      <c r="AY114" s="98" t="s">
        <v>123</v>
      </c>
      <c r="BK114" s="103">
        <f>$BK$115</f>
        <v>0</v>
      </c>
    </row>
    <row r="115" spans="2:63" s="95" customFormat="1" ht="21" customHeight="1">
      <c r="B115" s="96"/>
      <c r="D115" s="104" t="s">
        <v>104</v>
      </c>
      <c r="N115" s="159">
        <f>$BK$115</f>
        <v>0</v>
      </c>
      <c r="O115" s="158"/>
      <c r="P115" s="158"/>
      <c r="Q115" s="158"/>
      <c r="R115" s="99"/>
      <c r="T115" s="100"/>
      <c r="W115" s="101">
        <f>$W$116+$W$149</f>
        <v>724.6369119999999</v>
      </c>
      <c r="Y115" s="101">
        <f>$Y$116+$Y$149</f>
        <v>55.489200600000004</v>
      </c>
      <c r="AA115" s="102">
        <f>$AA$116+$AA$149</f>
        <v>0</v>
      </c>
      <c r="AR115" s="98" t="s">
        <v>122</v>
      </c>
      <c r="AT115" s="98" t="s">
        <v>69</v>
      </c>
      <c r="AU115" s="98" t="s">
        <v>15</v>
      </c>
      <c r="AY115" s="98" t="s">
        <v>123</v>
      </c>
      <c r="BK115" s="103">
        <f>$BK$116+$BK$149</f>
        <v>0</v>
      </c>
    </row>
    <row r="116" spans="2:63" s="95" customFormat="1" ht="15.75" customHeight="1">
      <c r="B116" s="96"/>
      <c r="D116" s="104" t="s">
        <v>105</v>
      </c>
      <c r="N116" s="159">
        <f>$BK$116</f>
        <v>0</v>
      </c>
      <c r="O116" s="158"/>
      <c r="P116" s="158"/>
      <c r="Q116" s="158"/>
      <c r="R116" s="99"/>
      <c r="T116" s="100"/>
      <c r="W116" s="101">
        <f>SUM($W$117:$W$148)</f>
        <v>181.03241199999997</v>
      </c>
      <c r="Y116" s="101">
        <f>SUM($Y$117:$Y$148)</f>
        <v>0.555116</v>
      </c>
      <c r="AA116" s="102">
        <f>SUM($AA$117:$AA$148)</f>
        <v>0</v>
      </c>
      <c r="AR116" s="98" t="s">
        <v>122</v>
      </c>
      <c r="AT116" s="98" t="s">
        <v>69</v>
      </c>
      <c r="AU116" s="98" t="s">
        <v>92</v>
      </c>
      <c r="AY116" s="98" t="s">
        <v>123</v>
      </c>
      <c r="BK116" s="103">
        <f>SUM($BK$117:$BK$148)</f>
        <v>0</v>
      </c>
    </row>
    <row r="117" spans="2:64" s="6" customFormat="1" ht="27" customHeight="1">
      <c r="B117" s="18"/>
      <c r="C117" s="105" t="s">
        <v>15</v>
      </c>
      <c r="D117" s="105" t="s">
        <v>124</v>
      </c>
      <c r="E117" s="106" t="s">
        <v>125</v>
      </c>
      <c r="F117" s="165" t="s">
        <v>126</v>
      </c>
      <c r="G117" s="164"/>
      <c r="H117" s="164"/>
      <c r="I117" s="164"/>
      <c r="J117" s="107" t="s">
        <v>127</v>
      </c>
      <c r="K117" s="108">
        <v>3</v>
      </c>
      <c r="L117" s="166"/>
      <c r="M117" s="164"/>
      <c r="N117" s="166">
        <f>ROUND($L$117*$K$117,2)</f>
        <v>0</v>
      </c>
      <c r="O117" s="164"/>
      <c r="P117" s="164"/>
      <c r="Q117" s="164"/>
      <c r="R117" s="19"/>
      <c r="T117" s="109"/>
      <c r="U117" s="25" t="s">
        <v>35</v>
      </c>
      <c r="V117" s="110">
        <v>0.459</v>
      </c>
      <c r="W117" s="110">
        <f>$V$117*$K$117</f>
        <v>1.377</v>
      </c>
      <c r="X117" s="110">
        <v>0</v>
      </c>
      <c r="Y117" s="110">
        <f>$X$117*$K$117</f>
        <v>0</v>
      </c>
      <c r="Z117" s="110">
        <v>0</v>
      </c>
      <c r="AA117" s="111">
        <f>$Z$117*$K$117</f>
        <v>0</v>
      </c>
      <c r="AR117" s="6" t="s">
        <v>128</v>
      </c>
      <c r="AT117" s="6" t="s">
        <v>124</v>
      </c>
      <c r="AU117" s="6" t="s">
        <v>122</v>
      </c>
      <c r="AY117" s="6" t="s">
        <v>123</v>
      </c>
      <c r="BE117" s="112">
        <f>IF($U$117="základní",$N$117,0)</f>
        <v>0</v>
      </c>
      <c r="BF117" s="112">
        <f>IF($U$117="snížená",$N$117,0)</f>
        <v>0</v>
      </c>
      <c r="BG117" s="112">
        <f>IF($U$117="zákl. přenesená",$N$117,0)</f>
        <v>0</v>
      </c>
      <c r="BH117" s="112">
        <f>IF($U$117="sníž. přenesená",$N$117,0)</f>
        <v>0</v>
      </c>
      <c r="BI117" s="112">
        <f>IF($U$117="nulová",$N$117,0)</f>
        <v>0</v>
      </c>
      <c r="BJ117" s="6" t="s">
        <v>15</v>
      </c>
      <c r="BK117" s="112">
        <f>ROUND($L$117*$K$117,2)</f>
        <v>0</v>
      </c>
      <c r="BL117" s="6" t="s">
        <v>128</v>
      </c>
    </row>
    <row r="118" spans="2:64" s="6" customFormat="1" ht="27" customHeight="1">
      <c r="B118" s="18"/>
      <c r="C118" s="105" t="s">
        <v>92</v>
      </c>
      <c r="D118" s="105" t="s">
        <v>124</v>
      </c>
      <c r="E118" s="106" t="s">
        <v>129</v>
      </c>
      <c r="F118" s="165" t="s">
        <v>130</v>
      </c>
      <c r="G118" s="164"/>
      <c r="H118" s="164"/>
      <c r="I118" s="164"/>
      <c r="J118" s="107" t="s">
        <v>127</v>
      </c>
      <c r="K118" s="108">
        <v>3</v>
      </c>
      <c r="L118" s="166"/>
      <c r="M118" s="164"/>
      <c r="N118" s="166">
        <f>ROUND($L$118*$K$118,2)</f>
        <v>0</v>
      </c>
      <c r="O118" s="164"/>
      <c r="P118" s="164"/>
      <c r="Q118" s="164"/>
      <c r="R118" s="19"/>
      <c r="T118" s="109"/>
      <c r="U118" s="25" t="s">
        <v>35</v>
      </c>
      <c r="V118" s="110">
        <v>0.999</v>
      </c>
      <c r="W118" s="110">
        <f>$V$118*$K$118</f>
        <v>2.997</v>
      </c>
      <c r="X118" s="110">
        <v>0</v>
      </c>
      <c r="Y118" s="110">
        <f>$X$118*$K$118</f>
        <v>0</v>
      </c>
      <c r="Z118" s="110">
        <v>0</v>
      </c>
      <c r="AA118" s="111">
        <f>$Z$118*$K$118</f>
        <v>0</v>
      </c>
      <c r="AR118" s="6" t="s">
        <v>128</v>
      </c>
      <c r="AT118" s="6" t="s">
        <v>124</v>
      </c>
      <c r="AU118" s="6" t="s">
        <v>122</v>
      </c>
      <c r="AY118" s="6" t="s">
        <v>123</v>
      </c>
      <c r="BE118" s="112">
        <f>IF($U$118="základní",$N$118,0)</f>
        <v>0</v>
      </c>
      <c r="BF118" s="112">
        <f>IF($U$118="snížená",$N$118,0)</f>
        <v>0</v>
      </c>
      <c r="BG118" s="112">
        <f>IF($U$118="zákl. přenesená",$N$118,0)</f>
        <v>0</v>
      </c>
      <c r="BH118" s="112">
        <f>IF($U$118="sníž. přenesená",$N$118,0)</f>
        <v>0</v>
      </c>
      <c r="BI118" s="112">
        <f>IF($U$118="nulová",$N$118,0)</f>
        <v>0</v>
      </c>
      <c r="BJ118" s="6" t="s">
        <v>15</v>
      </c>
      <c r="BK118" s="112">
        <f>ROUND($L$118*$K$118,2)</f>
        <v>0</v>
      </c>
      <c r="BL118" s="6" t="s">
        <v>128</v>
      </c>
    </row>
    <row r="119" spans="2:64" s="6" customFormat="1" ht="15.75" customHeight="1">
      <c r="B119" s="18"/>
      <c r="C119" s="105" t="s">
        <v>122</v>
      </c>
      <c r="D119" s="105" t="s">
        <v>124</v>
      </c>
      <c r="E119" s="106" t="s">
        <v>131</v>
      </c>
      <c r="F119" s="165" t="s">
        <v>132</v>
      </c>
      <c r="G119" s="164"/>
      <c r="H119" s="164"/>
      <c r="I119" s="164"/>
      <c r="J119" s="107" t="s">
        <v>133</v>
      </c>
      <c r="K119" s="108">
        <v>0.144</v>
      </c>
      <c r="L119" s="166"/>
      <c r="M119" s="164"/>
      <c r="N119" s="166">
        <f>ROUND($L$119*$K$119,2)</f>
        <v>0</v>
      </c>
      <c r="O119" s="164"/>
      <c r="P119" s="164"/>
      <c r="Q119" s="164"/>
      <c r="R119" s="19"/>
      <c r="T119" s="109"/>
      <c r="U119" s="25" t="s">
        <v>35</v>
      </c>
      <c r="V119" s="110">
        <v>11.8605</v>
      </c>
      <c r="W119" s="110">
        <f>$V$119*$K$119</f>
        <v>1.7079119999999999</v>
      </c>
      <c r="X119" s="110">
        <v>0</v>
      </c>
      <c r="Y119" s="110">
        <f>$X$119*$K$119</f>
        <v>0</v>
      </c>
      <c r="Z119" s="110">
        <v>0</v>
      </c>
      <c r="AA119" s="111">
        <f>$Z$119*$K$119</f>
        <v>0</v>
      </c>
      <c r="AR119" s="6" t="s">
        <v>128</v>
      </c>
      <c r="AT119" s="6" t="s">
        <v>124</v>
      </c>
      <c r="AU119" s="6" t="s">
        <v>122</v>
      </c>
      <c r="AY119" s="6" t="s">
        <v>123</v>
      </c>
      <c r="BE119" s="112">
        <f>IF($U$119="základní",$N$119,0)</f>
        <v>0</v>
      </c>
      <c r="BF119" s="112">
        <f>IF($U$119="snížená",$N$119,0)</f>
        <v>0</v>
      </c>
      <c r="BG119" s="112">
        <f>IF($U$119="zákl. přenesená",$N$119,0)</f>
        <v>0</v>
      </c>
      <c r="BH119" s="112">
        <f>IF($U$119="sníž. přenesená",$N$119,0)</f>
        <v>0</v>
      </c>
      <c r="BI119" s="112">
        <f>IF($U$119="nulová",$N$119,0)</f>
        <v>0</v>
      </c>
      <c r="BJ119" s="6" t="s">
        <v>15</v>
      </c>
      <c r="BK119" s="112">
        <f>ROUND($L$119*$K$119,2)</f>
        <v>0</v>
      </c>
      <c r="BL119" s="6" t="s">
        <v>128</v>
      </c>
    </row>
    <row r="120" spans="2:64" s="6" customFormat="1" ht="15.75" customHeight="1">
      <c r="B120" s="18"/>
      <c r="C120" s="105" t="s">
        <v>134</v>
      </c>
      <c r="D120" s="105" t="s">
        <v>124</v>
      </c>
      <c r="E120" s="106" t="s">
        <v>135</v>
      </c>
      <c r="F120" s="165" t="s">
        <v>136</v>
      </c>
      <c r="G120" s="164"/>
      <c r="H120" s="164"/>
      <c r="I120" s="164"/>
      <c r="J120" s="107" t="s">
        <v>127</v>
      </c>
      <c r="K120" s="108">
        <v>3</v>
      </c>
      <c r="L120" s="166"/>
      <c r="M120" s="164"/>
      <c r="N120" s="166">
        <f>ROUND($L$120*$K$120,2)</f>
        <v>0</v>
      </c>
      <c r="O120" s="164"/>
      <c r="P120" s="164"/>
      <c r="Q120" s="164"/>
      <c r="R120" s="19"/>
      <c r="T120" s="109"/>
      <c r="U120" s="25" t="s">
        <v>35</v>
      </c>
      <c r="V120" s="110">
        <v>0.0765</v>
      </c>
      <c r="W120" s="110">
        <f>$V$120*$K$120</f>
        <v>0.22949999999999998</v>
      </c>
      <c r="X120" s="110">
        <v>0</v>
      </c>
      <c r="Y120" s="110">
        <f>$X$120*$K$120</f>
        <v>0</v>
      </c>
      <c r="Z120" s="110">
        <v>0</v>
      </c>
      <c r="AA120" s="111">
        <f>$Z$120*$K$120</f>
        <v>0</v>
      </c>
      <c r="AR120" s="6" t="s">
        <v>128</v>
      </c>
      <c r="AT120" s="6" t="s">
        <v>124</v>
      </c>
      <c r="AU120" s="6" t="s">
        <v>122</v>
      </c>
      <c r="AY120" s="6" t="s">
        <v>123</v>
      </c>
      <c r="BE120" s="112">
        <f>IF($U$120="základní",$N$120,0)</f>
        <v>0</v>
      </c>
      <c r="BF120" s="112">
        <f>IF($U$120="snížená",$N$120,0)</f>
        <v>0</v>
      </c>
      <c r="BG120" s="112">
        <f>IF($U$120="zákl. přenesená",$N$120,0)</f>
        <v>0</v>
      </c>
      <c r="BH120" s="112">
        <f>IF($U$120="sníž. přenesená",$N$120,0)</f>
        <v>0</v>
      </c>
      <c r="BI120" s="112">
        <f>IF($U$120="nulová",$N$120,0)</f>
        <v>0</v>
      </c>
      <c r="BJ120" s="6" t="s">
        <v>15</v>
      </c>
      <c r="BK120" s="112">
        <f>ROUND($L$120*$K$120,2)</f>
        <v>0</v>
      </c>
      <c r="BL120" s="6" t="s">
        <v>128</v>
      </c>
    </row>
    <row r="121" spans="2:64" s="6" customFormat="1" ht="15.75" customHeight="1">
      <c r="B121" s="18"/>
      <c r="C121" s="105" t="s">
        <v>137</v>
      </c>
      <c r="D121" s="105" t="s">
        <v>124</v>
      </c>
      <c r="E121" s="106" t="s">
        <v>138</v>
      </c>
      <c r="F121" s="165" t="s">
        <v>139</v>
      </c>
      <c r="G121" s="164"/>
      <c r="H121" s="164"/>
      <c r="I121" s="164"/>
      <c r="J121" s="107" t="s">
        <v>127</v>
      </c>
      <c r="K121" s="108">
        <v>3</v>
      </c>
      <c r="L121" s="166"/>
      <c r="M121" s="164"/>
      <c r="N121" s="166">
        <f>ROUND($L$121*$K$121,2)</f>
        <v>0</v>
      </c>
      <c r="O121" s="164"/>
      <c r="P121" s="164"/>
      <c r="Q121" s="164"/>
      <c r="R121" s="19"/>
      <c r="T121" s="109"/>
      <c r="U121" s="25" t="s">
        <v>35</v>
      </c>
      <c r="V121" s="110">
        <v>0.048</v>
      </c>
      <c r="W121" s="110">
        <f>$V$121*$K$121</f>
        <v>0.14400000000000002</v>
      </c>
      <c r="X121" s="110">
        <v>0</v>
      </c>
      <c r="Y121" s="110">
        <f>$X$121*$K$121</f>
        <v>0</v>
      </c>
      <c r="Z121" s="110">
        <v>0</v>
      </c>
      <c r="AA121" s="111">
        <f>$Z$121*$K$121</f>
        <v>0</v>
      </c>
      <c r="AR121" s="6" t="s">
        <v>128</v>
      </c>
      <c r="AT121" s="6" t="s">
        <v>124</v>
      </c>
      <c r="AU121" s="6" t="s">
        <v>122</v>
      </c>
      <c r="AY121" s="6" t="s">
        <v>123</v>
      </c>
      <c r="BE121" s="112">
        <f>IF($U$121="základní",$N$121,0)</f>
        <v>0</v>
      </c>
      <c r="BF121" s="112">
        <f>IF($U$121="snížená",$N$121,0)</f>
        <v>0</v>
      </c>
      <c r="BG121" s="112">
        <f>IF($U$121="zákl. přenesená",$N$121,0)</f>
        <v>0</v>
      </c>
      <c r="BH121" s="112">
        <f>IF($U$121="sníž. přenesená",$N$121,0)</f>
        <v>0</v>
      </c>
      <c r="BI121" s="112">
        <f>IF($U$121="nulová",$N$121,0)</f>
        <v>0</v>
      </c>
      <c r="BJ121" s="6" t="s">
        <v>15</v>
      </c>
      <c r="BK121" s="112">
        <f>ROUND($L$121*$K$121,2)</f>
        <v>0</v>
      </c>
      <c r="BL121" s="6" t="s">
        <v>128</v>
      </c>
    </row>
    <row r="122" spans="2:64" s="6" customFormat="1" ht="27" customHeight="1">
      <c r="B122" s="18"/>
      <c r="C122" s="105" t="s">
        <v>140</v>
      </c>
      <c r="D122" s="105" t="s">
        <v>124</v>
      </c>
      <c r="E122" s="106" t="s">
        <v>141</v>
      </c>
      <c r="F122" s="165" t="s">
        <v>142</v>
      </c>
      <c r="G122" s="164"/>
      <c r="H122" s="164"/>
      <c r="I122" s="164"/>
      <c r="J122" s="107" t="s">
        <v>127</v>
      </c>
      <c r="K122" s="108">
        <v>6</v>
      </c>
      <c r="L122" s="166"/>
      <c r="M122" s="164"/>
      <c r="N122" s="166">
        <f>ROUND($L$122*$K$122,2)</f>
        <v>0</v>
      </c>
      <c r="O122" s="164"/>
      <c r="P122" s="164"/>
      <c r="Q122" s="164"/>
      <c r="R122" s="19"/>
      <c r="T122" s="109"/>
      <c r="U122" s="25" t="s">
        <v>35</v>
      </c>
      <c r="V122" s="110">
        <v>0.1965</v>
      </c>
      <c r="W122" s="110">
        <f>$V$122*$K$122</f>
        <v>1.179</v>
      </c>
      <c r="X122" s="110">
        <v>0</v>
      </c>
      <c r="Y122" s="110">
        <f>$X$122*$K$122</f>
        <v>0</v>
      </c>
      <c r="Z122" s="110">
        <v>0</v>
      </c>
      <c r="AA122" s="111">
        <f>$Z$122*$K$122</f>
        <v>0</v>
      </c>
      <c r="AR122" s="6" t="s">
        <v>128</v>
      </c>
      <c r="AT122" s="6" t="s">
        <v>124</v>
      </c>
      <c r="AU122" s="6" t="s">
        <v>122</v>
      </c>
      <c r="AY122" s="6" t="s">
        <v>123</v>
      </c>
      <c r="BE122" s="112">
        <f>IF($U$122="základní",$N$122,0)</f>
        <v>0</v>
      </c>
      <c r="BF122" s="112">
        <f>IF($U$122="snížená",$N$122,0)</f>
        <v>0</v>
      </c>
      <c r="BG122" s="112">
        <f>IF($U$122="zákl. přenesená",$N$122,0)</f>
        <v>0</v>
      </c>
      <c r="BH122" s="112">
        <f>IF($U$122="sníž. přenesená",$N$122,0)</f>
        <v>0</v>
      </c>
      <c r="BI122" s="112">
        <f>IF($U$122="nulová",$N$122,0)</f>
        <v>0</v>
      </c>
      <c r="BJ122" s="6" t="s">
        <v>15</v>
      </c>
      <c r="BK122" s="112">
        <f>ROUND($L$122*$K$122,2)</f>
        <v>0</v>
      </c>
      <c r="BL122" s="6" t="s">
        <v>128</v>
      </c>
    </row>
    <row r="123" spans="2:64" s="6" customFormat="1" ht="27" customHeight="1">
      <c r="B123" s="18"/>
      <c r="C123" s="105" t="s">
        <v>143</v>
      </c>
      <c r="D123" s="105" t="s">
        <v>124</v>
      </c>
      <c r="E123" s="106" t="s">
        <v>148</v>
      </c>
      <c r="F123" s="165" t="s">
        <v>149</v>
      </c>
      <c r="G123" s="164"/>
      <c r="H123" s="164"/>
      <c r="I123" s="164"/>
      <c r="J123" s="107" t="s">
        <v>127</v>
      </c>
      <c r="K123" s="108">
        <v>12</v>
      </c>
      <c r="L123" s="166"/>
      <c r="M123" s="164"/>
      <c r="N123" s="166">
        <f>ROUND($L$123*$K$123,2)</f>
        <v>0</v>
      </c>
      <c r="O123" s="164"/>
      <c r="P123" s="164"/>
      <c r="Q123" s="164"/>
      <c r="R123" s="19"/>
      <c r="T123" s="109"/>
      <c r="U123" s="25" t="s">
        <v>35</v>
      </c>
      <c r="V123" s="110">
        <v>0.0275</v>
      </c>
      <c r="W123" s="110">
        <f>$V$123*$K$123</f>
        <v>0.33</v>
      </c>
      <c r="X123" s="110">
        <v>0</v>
      </c>
      <c r="Y123" s="110">
        <f>$X$123*$K$123</f>
        <v>0</v>
      </c>
      <c r="Z123" s="110">
        <v>0</v>
      </c>
      <c r="AA123" s="111">
        <f>$Z$123*$K$123</f>
        <v>0</v>
      </c>
      <c r="AR123" s="6" t="s">
        <v>128</v>
      </c>
      <c r="AT123" s="6" t="s">
        <v>124</v>
      </c>
      <c r="AU123" s="6" t="s">
        <v>122</v>
      </c>
      <c r="AY123" s="6" t="s">
        <v>123</v>
      </c>
      <c r="BE123" s="112">
        <f>IF($U$123="základní",$N$123,0)</f>
        <v>0</v>
      </c>
      <c r="BF123" s="112">
        <f>IF($U$123="snížená",$N$123,0)</f>
        <v>0</v>
      </c>
      <c r="BG123" s="112">
        <f>IF($U$123="zákl. přenesená",$N$123,0)</f>
        <v>0</v>
      </c>
      <c r="BH123" s="112">
        <f>IF($U$123="sníž. přenesená",$N$123,0)</f>
        <v>0</v>
      </c>
      <c r="BI123" s="112">
        <f>IF($U$123="nulová",$N$123,0)</f>
        <v>0</v>
      </c>
      <c r="BJ123" s="6" t="s">
        <v>15</v>
      </c>
      <c r="BK123" s="112">
        <f>ROUND($L$123*$K$123,2)</f>
        <v>0</v>
      </c>
      <c r="BL123" s="6" t="s">
        <v>128</v>
      </c>
    </row>
    <row r="124" spans="2:64" s="6" customFormat="1" ht="27" customHeight="1">
      <c r="B124" s="18"/>
      <c r="C124" s="105" t="s">
        <v>147</v>
      </c>
      <c r="D124" s="105" t="s">
        <v>124</v>
      </c>
      <c r="E124" s="106" t="s">
        <v>220</v>
      </c>
      <c r="F124" s="165" t="s">
        <v>221</v>
      </c>
      <c r="G124" s="164"/>
      <c r="H124" s="164"/>
      <c r="I124" s="164"/>
      <c r="J124" s="107" t="s">
        <v>146</v>
      </c>
      <c r="K124" s="108">
        <v>6</v>
      </c>
      <c r="L124" s="166"/>
      <c r="M124" s="164"/>
      <c r="N124" s="166">
        <f>ROUND($L$124*$K$124,2)</f>
        <v>0</v>
      </c>
      <c r="O124" s="164"/>
      <c r="P124" s="164"/>
      <c r="Q124" s="164"/>
      <c r="R124" s="19"/>
      <c r="T124" s="109"/>
      <c r="U124" s="25" t="s">
        <v>35</v>
      </c>
      <c r="V124" s="110">
        <v>0.023</v>
      </c>
      <c r="W124" s="110">
        <f>$V$124*$K$124</f>
        <v>0.138</v>
      </c>
      <c r="X124" s="110">
        <v>0</v>
      </c>
      <c r="Y124" s="110">
        <f>$X$124*$K$124</f>
        <v>0</v>
      </c>
      <c r="Z124" s="110">
        <v>0</v>
      </c>
      <c r="AA124" s="111">
        <f>$Z$124*$K$124</f>
        <v>0</v>
      </c>
      <c r="AR124" s="6" t="s">
        <v>128</v>
      </c>
      <c r="AT124" s="6" t="s">
        <v>124</v>
      </c>
      <c r="AU124" s="6" t="s">
        <v>122</v>
      </c>
      <c r="AY124" s="6" t="s">
        <v>123</v>
      </c>
      <c r="BE124" s="112">
        <f>IF($U$124="základní",$N$124,0)</f>
        <v>0</v>
      </c>
      <c r="BF124" s="112">
        <f>IF($U$124="snížená",$N$124,0)</f>
        <v>0</v>
      </c>
      <c r="BG124" s="112">
        <f>IF($U$124="zákl. přenesená",$N$124,0)</f>
        <v>0</v>
      </c>
      <c r="BH124" s="112">
        <f>IF($U$124="sníž. přenesená",$N$124,0)</f>
        <v>0</v>
      </c>
      <c r="BI124" s="112">
        <f>IF($U$124="nulová",$N$124,0)</f>
        <v>0</v>
      </c>
      <c r="BJ124" s="6" t="s">
        <v>15</v>
      </c>
      <c r="BK124" s="112">
        <f>ROUND($L$124*$K$124,2)</f>
        <v>0</v>
      </c>
      <c r="BL124" s="6" t="s">
        <v>128</v>
      </c>
    </row>
    <row r="125" spans="2:64" s="6" customFormat="1" ht="27" customHeight="1">
      <c r="B125" s="18"/>
      <c r="C125" s="105" t="s">
        <v>150</v>
      </c>
      <c r="D125" s="105" t="s">
        <v>124</v>
      </c>
      <c r="E125" s="106" t="s">
        <v>222</v>
      </c>
      <c r="F125" s="165" t="s">
        <v>223</v>
      </c>
      <c r="G125" s="164"/>
      <c r="H125" s="164"/>
      <c r="I125" s="164"/>
      <c r="J125" s="107" t="s">
        <v>127</v>
      </c>
      <c r="K125" s="108">
        <v>7</v>
      </c>
      <c r="L125" s="166"/>
      <c r="M125" s="164"/>
      <c r="N125" s="166">
        <f>ROUND($L$125*$K$125,2)</f>
        <v>0</v>
      </c>
      <c r="O125" s="164"/>
      <c r="P125" s="164"/>
      <c r="Q125" s="164"/>
      <c r="R125" s="19"/>
      <c r="T125" s="109"/>
      <c r="U125" s="25" t="s">
        <v>35</v>
      </c>
      <c r="V125" s="110">
        <v>3.813</v>
      </c>
      <c r="W125" s="110">
        <f>$V$125*$K$125</f>
        <v>26.691000000000003</v>
      </c>
      <c r="X125" s="110">
        <v>0</v>
      </c>
      <c r="Y125" s="110">
        <f>$X$125*$K$125</f>
        <v>0</v>
      </c>
      <c r="Z125" s="110">
        <v>0</v>
      </c>
      <c r="AA125" s="111">
        <f>$Z$125*$K$125</f>
        <v>0</v>
      </c>
      <c r="AR125" s="6" t="s">
        <v>128</v>
      </c>
      <c r="AT125" s="6" t="s">
        <v>124</v>
      </c>
      <c r="AU125" s="6" t="s">
        <v>122</v>
      </c>
      <c r="AY125" s="6" t="s">
        <v>123</v>
      </c>
      <c r="BE125" s="112">
        <f>IF($U$125="základní",$N$125,0)</f>
        <v>0</v>
      </c>
      <c r="BF125" s="112">
        <f>IF($U$125="snížená",$N$125,0)</f>
        <v>0</v>
      </c>
      <c r="BG125" s="112">
        <f>IF($U$125="zákl. přenesená",$N$125,0)</f>
        <v>0</v>
      </c>
      <c r="BH125" s="112">
        <f>IF($U$125="sníž. přenesená",$N$125,0)</f>
        <v>0</v>
      </c>
      <c r="BI125" s="112">
        <f>IF($U$125="nulová",$N$125,0)</f>
        <v>0</v>
      </c>
      <c r="BJ125" s="6" t="s">
        <v>15</v>
      </c>
      <c r="BK125" s="112">
        <f>ROUND($L$125*$K$125,2)</f>
        <v>0</v>
      </c>
      <c r="BL125" s="6" t="s">
        <v>128</v>
      </c>
    </row>
    <row r="126" spans="2:64" s="6" customFormat="1" ht="27" customHeight="1">
      <c r="B126" s="18"/>
      <c r="C126" s="113" t="s">
        <v>20</v>
      </c>
      <c r="D126" s="113" t="s">
        <v>153</v>
      </c>
      <c r="E126" s="114" t="s">
        <v>224</v>
      </c>
      <c r="F126" s="161" t="s">
        <v>225</v>
      </c>
      <c r="G126" s="162"/>
      <c r="H126" s="162"/>
      <c r="I126" s="162"/>
      <c r="J126" s="115" t="s">
        <v>156</v>
      </c>
      <c r="K126" s="116">
        <v>7</v>
      </c>
      <c r="L126" s="163"/>
      <c r="M126" s="162"/>
      <c r="N126" s="163">
        <f>ROUND($L$126*$K$126,2)</f>
        <v>0</v>
      </c>
      <c r="O126" s="164"/>
      <c r="P126" s="164"/>
      <c r="Q126" s="164"/>
      <c r="R126" s="19"/>
      <c r="T126" s="109"/>
      <c r="U126" s="25" t="s">
        <v>35</v>
      </c>
      <c r="V126" s="110">
        <v>0</v>
      </c>
      <c r="W126" s="110">
        <f>$V$126*$K$126</f>
        <v>0</v>
      </c>
      <c r="X126" s="110">
        <v>0</v>
      </c>
      <c r="Y126" s="110">
        <f>$X$126*$K$126</f>
        <v>0</v>
      </c>
      <c r="Z126" s="110">
        <v>0</v>
      </c>
      <c r="AA126" s="111">
        <f>$Z$126*$K$126</f>
        <v>0</v>
      </c>
      <c r="AR126" s="6" t="s">
        <v>157</v>
      </c>
      <c r="AT126" s="6" t="s">
        <v>153</v>
      </c>
      <c r="AU126" s="6" t="s">
        <v>122</v>
      </c>
      <c r="AY126" s="6" t="s">
        <v>123</v>
      </c>
      <c r="BE126" s="112">
        <f>IF($U$126="základní",$N$126,0)</f>
        <v>0</v>
      </c>
      <c r="BF126" s="112">
        <f>IF($U$126="snížená",$N$126,0)</f>
        <v>0</v>
      </c>
      <c r="BG126" s="112">
        <f>IF($U$126="zákl. přenesená",$N$126,0)</f>
        <v>0</v>
      </c>
      <c r="BH126" s="112">
        <f>IF($U$126="sníž. přenesená",$N$126,0)</f>
        <v>0</v>
      </c>
      <c r="BI126" s="112">
        <f>IF($U$126="nulová",$N$126,0)</f>
        <v>0</v>
      </c>
      <c r="BJ126" s="6" t="s">
        <v>15</v>
      </c>
      <c r="BK126" s="112">
        <f>ROUND($L$126*$K$126,2)</f>
        <v>0</v>
      </c>
      <c r="BL126" s="6" t="s">
        <v>128</v>
      </c>
    </row>
    <row r="127" spans="2:64" s="6" customFormat="1" ht="15.75" customHeight="1">
      <c r="B127" s="18"/>
      <c r="C127" s="105" t="s">
        <v>158</v>
      </c>
      <c r="D127" s="105" t="s">
        <v>124</v>
      </c>
      <c r="E127" s="106" t="s">
        <v>226</v>
      </c>
      <c r="F127" s="165" t="s">
        <v>227</v>
      </c>
      <c r="G127" s="164"/>
      <c r="H127" s="164"/>
      <c r="I127" s="164"/>
      <c r="J127" s="107" t="s">
        <v>127</v>
      </c>
      <c r="K127" s="108">
        <v>8</v>
      </c>
      <c r="L127" s="166"/>
      <c r="M127" s="164"/>
      <c r="N127" s="166">
        <f>ROUND($L$127*$K$127,2)</f>
        <v>0</v>
      </c>
      <c r="O127" s="164"/>
      <c r="P127" s="164"/>
      <c r="Q127" s="164"/>
      <c r="R127" s="19"/>
      <c r="T127" s="109"/>
      <c r="U127" s="25" t="s">
        <v>35</v>
      </c>
      <c r="V127" s="110">
        <v>1.683</v>
      </c>
      <c r="W127" s="110">
        <f>$V$127*$K$127</f>
        <v>13.464</v>
      </c>
      <c r="X127" s="110">
        <v>0</v>
      </c>
      <c r="Y127" s="110">
        <f>$X$127*$K$127</f>
        <v>0</v>
      </c>
      <c r="Z127" s="110">
        <v>0</v>
      </c>
      <c r="AA127" s="111">
        <f>$Z$127*$K$127</f>
        <v>0</v>
      </c>
      <c r="AR127" s="6" t="s">
        <v>128</v>
      </c>
      <c r="AT127" s="6" t="s">
        <v>124</v>
      </c>
      <c r="AU127" s="6" t="s">
        <v>122</v>
      </c>
      <c r="AY127" s="6" t="s">
        <v>123</v>
      </c>
      <c r="BE127" s="112">
        <f>IF($U$127="základní",$N$127,0)</f>
        <v>0</v>
      </c>
      <c r="BF127" s="112">
        <f>IF($U$127="snížená",$N$127,0)</f>
        <v>0</v>
      </c>
      <c r="BG127" s="112">
        <f>IF($U$127="zákl. přenesená",$N$127,0)</f>
        <v>0</v>
      </c>
      <c r="BH127" s="112">
        <f>IF($U$127="sníž. přenesená",$N$127,0)</f>
        <v>0</v>
      </c>
      <c r="BI127" s="112">
        <f>IF($U$127="nulová",$N$127,0)</f>
        <v>0</v>
      </c>
      <c r="BJ127" s="6" t="s">
        <v>15</v>
      </c>
      <c r="BK127" s="112">
        <f>ROUND($L$127*$K$127,2)</f>
        <v>0</v>
      </c>
      <c r="BL127" s="6" t="s">
        <v>128</v>
      </c>
    </row>
    <row r="128" spans="2:64" s="6" customFormat="1" ht="27" customHeight="1">
      <c r="B128" s="18"/>
      <c r="C128" s="113" t="s">
        <v>161</v>
      </c>
      <c r="D128" s="113" t="s">
        <v>153</v>
      </c>
      <c r="E128" s="114" t="s">
        <v>228</v>
      </c>
      <c r="F128" s="161" t="s">
        <v>229</v>
      </c>
      <c r="G128" s="162"/>
      <c r="H128" s="162"/>
      <c r="I128" s="162"/>
      <c r="J128" s="115" t="s">
        <v>156</v>
      </c>
      <c r="K128" s="116">
        <v>8</v>
      </c>
      <c r="L128" s="163"/>
      <c r="M128" s="162"/>
      <c r="N128" s="163">
        <f>ROUND($L$128*$K$128,2)</f>
        <v>0</v>
      </c>
      <c r="O128" s="164"/>
      <c r="P128" s="164"/>
      <c r="Q128" s="164"/>
      <c r="R128" s="19"/>
      <c r="T128" s="109"/>
      <c r="U128" s="25" t="s">
        <v>35</v>
      </c>
      <c r="V128" s="110">
        <v>0</v>
      </c>
      <c r="W128" s="110">
        <f>$V$128*$K$128</f>
        <v>0</v>
      </c>
      <c r="X128" s="110">
        <v>0</v>
      </c>
      <c r="Y128" s="110">
        <f>$X$128*$K$128</f>
        <v>0</v>
      </c>
      <c r="Z128" s="110">
        <v>0</v>
      </c>
      <c r="AA128" s="111">
        <f>$Z$128*$K$128</f>
        <v>0</v>
      </c>
      <c r="AR128" s="6" t="s">
        <v>157</v>
      </c>
      <c r="AT128" s="6" t="s">
        <v>153</v>
      </c>
      <c r="AU128" s="6" t="s">
        <v>122</v>
      </c>
      <c r="AY128" s="6" t="s">
        <v>123</v>
      </c>
      <c r="BE128" s="112">
        <f>IF($U$128="základní",$N$128,0)</f>
        <v>0</v>
      </c>
      <c r="BF128" s="112">
        <f>IF($U$128="snížená",$N$128,0)</f>
        <v>0</v>
      </c>
      <c r="BG128" s="112">
        <f>IF($U$128="zákl. přenesená",$N$128,0)</f>
        <v>0</v>
      </c>
      <c r="BH128" s="112">
        <f>IF($U$128="sníž. přenesená",$N$128,0)</f>
        <v>0</v>
      </c>
      <c r="BI128" s="112">
        <f>IF($U$128="nulová",$N$128,0)</f>
        <v>0</v>
      </c>
      <c r="BJ128" s="6" t="s">
        <v>15</v>
      </c>
      <c r="BK128" s="112">
        <f>ROUND($L$128*$K$128,2)</f>
        <v>0</v>
      </c>
      <c r="BL128" s="6" t="s">
        <v>128</v>
      </c>
    </row>
    <row r="129" spans="2:64" s="6" customFormat="1" ht="27" customHeight="1">
      <c r="B129" s="18"/>
      <c r="C129" s="105" t="s">
        <v>164</v>
      </c>
      <c r="D129" s="105" t="s">
        <v>124</v>
      </c>
      <c r="E129" s="106" t="s">
        <v>159</v>
      </c>
      <c r="F129" s="165" t="s">
        <v>160</v>
      </c>
      <c r="G129" s="164"/>
      <c r="H129" s="164"/>
      <c r="I129" s="164"/>
      <c r="J129" s="107" t="s">
        <v>127</v>
      </c>
      <c r="K129" s="108">
        <v>15</v>
      </c>
      <c r="L129" s="166"/>
      <c r="M129" s="164"/>
      <c r="N129" s="166">
        <f>ROUND($L$129*$K$129,2)</f>
        <v>0</v>
      </c>
      <c r="O129" s="164"/>
      <c r="P129" s="164"/>
      <c r="Q129" s="164"/>
      <c r="R129" s="19"/>
      <c r="T129" s="109"/>
      <c r="U129" s="25" t="s">
        <v>35</v>
      </c>
      <c r="V129" s="110">
        <v>0.918</v>
      </c>
      <c r="W129" s="110">
        <f>$V$129*$K$129</f>
        <v>13.770000000000001</v>
      </c>
      <c r="X129" s="110">
        <v>0</v>
      </c>
      <c r="Y129" s="110">
        <f>$X$129*$K$129</f>
        <v>0</v>
      </c>
      <c r="Z129" s="110">
        <v>0</v>
      </c>
      <c r="AA129" s="111">
        <f>$Z$129*$K$129</f>
        <v>0</v>
      </c>
      <c r="AR129" s="6" t="s">
        <v>128</v>
      </c>
      <c r="AT129" s="6" t="s">
        <v>124</v>
      </c>
      <c r="AU129" s="6" t="s">
        <v>122</v>
      </c>
      <c r="AY129" s="6" t="s">
        <v>123</v>
      </c>
      <c r="BE129" s="112">
        <f>IF($U$129="základní",$N$129,0)</f>
        <v>0</v>
      </c>
      <c r="BF129" s="112">
        <f>IF($U$129="snížená",$N$129,0)</f>
        <v>0</v>
      </c>
      <c r="BG129" s="112">
        <f>IF($U$129="zákl. přenesená",$N$129,0)</f>
        <v>0</v>
      </c>
      <c r="BH129" s="112">
        <f>IF($U$129="sníž. přenesená",$N$129,0)</f>
        <v>0</v>
      </c>
      <c r="BI129" s="112">
        <f>IF($U$129="nulová",$N$129,0)</f>
        <v>0</v>
      </c>
      <c r="BJ129" s="6" t="s">
        <v>15</v>
      </c>
      <c r="BK129" s="112">
        <f>ROUND($L$129*$K$129,2)</f>
        <v>0</v>
      </c>
      <c r="BL129" s="6" t="s">
        <v>128</v>
      </c>
    </row>
    <row r="130" spans="2:64" s="6" customFormat="1" ht="27" customHeight="1">
      <c r="B130" s="18"/>
      <c r="C130" s="113" t="s">
        <v>167</v>
      </c>
      <c r="D130" s="113" t="s">
        <v>153</v>
      </c>
      <c r="E130" s="114" t="s">
        <v>162</v>
      </c>
      <c r="F130" s="161" t="s">
        <v>163</v>
      </c>
      <c r="G130" s="162"/>
      <c r="H130" s="162"/>
      <c r="I130" s="162"/>
      <c r="J130" s="115" t="s">
        <v>156</v>
      </c>
      <c r="K130" s="116">
        <v>7</v>
      </c>
      <c r="L130" s="163"/>
      <c r="M130" s="162"/>
      <c r="N130" s="163">
        <f>ROUND($L$130*$K$130,2)</f>
        <v>0</v>
      </c>
      <c r="O130" s="164"/>
      <c r="P130" s="164"/>
      <c r="Q130" s="164"/>
      <c r="R130" s="19"/>
      <c r="T130" s="109"/>
      <c r="U130" s="25" t="s">
        <v>35</v>
      </c>
      <c r="V130" s="110">
        <v>0</v>
      </c>
      <c r="W130" s="110">
        <f>$V$130*$K$130</f>
        <v>0</v>
      </c>
      <c r="X130" s="110">
        <v>0</v>
      </c>
      <c r="Y130" s="110">
        <f>$X$130*$K$130</f>
        <v>0</v>
      </c>
      <c r="Z130" s="110">
        <v>0</v>
      </c>
      <c r="AA130" s="111">
        <f>$Z$130*$K$130</f>
        <v>0</v>
      </c>
      <c r="AR130" s="6" t="s">
        <v>157</v>
      </c>
      <c r="AT130" s="6" t="s">
        <v>153</v>
      </c>
      <c r="AU130" s="6" t="s">
        <v>122</v>
      </c>
      <c r="AY130" s="6" t="s">
        <v>123</v>
      </c>
      <c r="BE130" s="112">
        <f>IF($U$130="základní",$N$130,0)</f>
        <v>0</v>
      </c>
      <c r="BF130" s="112">
        <f>IF($U$130="snížená",$N$130,0)</f>
        <v>0</v>
      </c>
      <c r="BG130" s="112">
        <f>IF($U$130="zákl. přenesená",$N$130,0)</f>
        <v>0</v>
      </c>
      <c r="BH130" s="112">
        <f>IF($U$130="sníž. přenesená",$N$130,0)</f>
        <v>0</v>
      </c>
      <c r="BI130" s="112">
        <f>IF($U$130="nulová",$N$130,0)</f>
        <v>0</v>
      </c>
      <c r="BJ130" s="6" t="s">
        <v>15</v>
      </c>
      <c r="BK130" s="112">
        <f>ROUND($L$130*$K$130,2)</f>
        <v>0</v>
      </c>
      <c r="BL130" s="6" t="s">
        <v>128</v>
      </c>
    </row>
    <row r="131" spans="2:64" s="6" customFormat="1" ht="27" customHeight="1">
      <c r="B131" s="18"/>
      <c r="C131" s="113" t="s">
        <v>8</v>
      </c>
      <c r="D131" s="113" t="s">
        <v>153</v>
      </c>
      <c r="E131" s="114" t="s">
        <v>230</v>
      </c>
      <c r="F131" s="161" t="s">
        <v>231</v>
      </c>
      <c r="G131" s="162"/>
      <c r="H131" s="162"/>
      <c r="I131" s="162"/>
      <c r="J131" s="115" t="s">
        <v>156</v>
      </c>
      <c r="K131" s="116">
        <v>8</v>
      </c>
      <c r="L131" s="163"/>
      <c r="M131" s="162"/>
      <c r="N131" s="163">
        <f>ROUND($L$131*$K$131,2)</f>
        <v>0</v>
      </c>
      <c r="O131" s="164"/>
      <c r="P131" s="164"/>
      <c r="Q131" s="164"/>
      <c r="R131" s="19"/>
      <c r="T131" s="109"/>
      <c r="U131" s="25" t="s">
        <v>35</v>
      </c>
      <c r="V131" s="110">
        <v>0</v>
      </c>
      <c r="W131" s="110">
        <f>$V$131*$K$131</f>
        <v>0</v>
      </c>
      <c r="X131" s="110">
        <v>0</v>
      </c>
      <c r="Y131" s="110">
        <f>$X$131*$K$131</f>
        <v>0</v>
      </c>
      <c r="Z131" s="110">
        <v>0</v>
      </c>
      <c r="AA131" s="111">
        <f>$Z$131*$K$131</f>
        <v>0</v>
      </c>
      <c r="AR131" s="6" t="s">
        <v>157</v>
      </c>
      <c r="AT131" s="6" t="s">
        <v>153</v>
      </c>
      <c r="AU131" s="6" t="s">
        <v>122</v>
      </c>
      <c r="AY131" s="6" t="s">
        <v>123</v>
      </c>
      <c r="BE131" s="112">
        <f>IF($U$131="základní",$N$131,0)</f>
        <v>0</v>
      </c>
      <c r="BF131" s="112">
        <f>IF($U$131="snížená",$N$131,0)</f>
        <v>0</v>
      </c>
      <c r="BG131" s="112">
        <f>IF($U$131="zákl. přenesená",$N$131,0)</f>
        <v>0</v>
      </c>
      <c r="BH131" s="112">
        <f>IF($U$131="sníž. přenesená",$N$131,0)</f>
        <v>0</v>
      </c>
      <c r="BI131" s="112">
        <f>IF($U$131="nulová",$N$131,0)</f>
        <v>0</v>
      </c>
      <c r="BJ131" s="6" t="s">
        <v>15</v>
      </c>
      <c r="BK131" s="112">
        <f>ROUND($L$131*$K$131,2)</f>
        <v>0</v>
      </c>
      <c r="BL131" s="6" t="s">
        <v>128</v>
      </c>
    </row>
    <row r="132" spans="2:64" s="6" customFormat="1" ht="15.75" customHeight="1">
      <c r="B132" s="18"/>
      <c r="C132" s="113" t="s">
        <v>172</v>
      </c>
      <c r="D132" s="113" t="s">
        <v>153</v>
      </c>
      <c r="E132" s="114" t="s">
        <v>165</v>
      </c>
      <c r="F132" s="161" t="s">
        <v>166</v>
      </c>
      <c r="G132" s="162"/>
      <c r="H132" s="162"/>
      <c r="I132" s="162"/>
      <c r="J132" s="115" t="s">
        <v>156</v>
      </c>
      <c r="K132" s="116">
        <v>7</v>
      </c>
      <c r="L132" s="163"/>
      <c r="M132" s="162"/>
      <c r="N132" s="163">
        <f>ROUND($L$132*$K$132,2)</f>
        <v>0</v>
      </c>
      <c r="O132" s="164"/>
      <c r="P132" s="164"/>
      <c r="Q132" s="164"/>
      <c r="R132" s="19"/>
      <c r="T132" s="109"/>
      <c r="U132" s="25" t="s">
        <v>35</v>
      </c>
      <c r="V132" s="110">
        <v>0</v>
      </c>
      <c r="W132" s="110">
        <f>$V$132*$K$132</f>
        <v>0</v>
      </c>
      <c r="X132" s="110">
        <v>0</v>
      </c>
      <c r="Y132" s="110">
        <f>$X$132*$K$132</f>
        <v>0</v>
      </c>
      <c r="Z132" s="110">
        <v>0</v>
      </c>
      <c r="AA132" s="111">
        <f>$Z$132*$K$132</f>
        <v>0</v>
      </c>
      <c r="AR132" s="6" t="s">
        <v>157</v>
      </c>
      <c r="AT132" s="6" t="s">
        <v>153</v>
      </c>
      <c r="AU132" s="6" t="s">
        <v>122</v>
      </c>
      <c r="AY132" s="6" t="s">
        <v>123</v>
      </c>
      <c r="BE132" s="112">
        <f>IF($U$132="základní",$N$132,0)</f>
        <v>0</v>
      </c>
      <c r="BF132" s="112">
        <f>IF($U$132="snížená",$N$132,0)</f>
        <v>0</v>
      </c>
      <c r="BG132" s="112">
        <f>IF($U$132="zákl. přenesená",$N$132,0)</f>
        <v>0</v>
      </c>
      <c r="BH132" s="112">
        <f>IF($U$132="sníž. přenesená",$N$132,0)</f>
        <v>0</v>
      </c>
      <c r="BI132" s="112">
        <f>IF($U$132="nulová",$N$132,0)</f>
        <v>0</v>
      </c>
      <c r="BJ132" s="6" t="s">
        <v>15</v>
      </c>
      <c r="BK132" s="112">
        <f>ROUND($L$132*$K$132,2)</f>
        <v>0</v>
      </c>
      <c r="BL132" s="6" t="s">
        <v>128</v>
      </c>
    </row>
    <row r="133" spans="2:64" s="6" customFormat="1" ht="15.75" customHeight="1">
      <c r="B133" s="18"/>
      <c r="C133" s="113" t="s">
        <v>175</v>
      </c>
      <c r="D133" s="113" t="s">
        <v>153</v>
      </c>
      <c r="E133" s="114" t="s">
        <v>232</v>
      </c>
      <c r="F133" s="161" t="s">
        <v>233</v>
      </c>
      <c r="G133" s="162"/>
      <c r="H133" s="162"/>
      <c r="I133" s="162"/>
      <c r="J133" s="115" t="s">
        <v>156</v>
      </c>
      <c r="K133" s="116">
        <v>8</v>
      </c>
      <c r="L133" s="163"/>
      <c r="M133" s="162"/>
      <c r="N133" s="163">
        <f>ROUND($L$133*$K$133,2)</f>
        <v>0</v>
      </c>
      <c r="O133" s="164"/>
      <c r="P133" s="164"/>
      <c r="Q133" s="164"/>
      <c r="R133" s="19"/>
      <c r="T133" s="109"/>
      <c r="U133" s="25" t="s">
        <v>35</v>
      </c>
      <c r="V133" s="110">
        <v>0</v>
      </c>
      <c r="W133" s="110">
        <f>$V$133*$K$133</f>
        <v>0</v>
      </c>
      <c r="X133" s="110">
        <v>0</v>
      </c>
      <c r="Y133" s="110">
        <f>$X$133*$K$133</f>
        <v>0</v>
      </c>
      <c r="Z133" s="110">
        <v>0</v>
      </c>
      <c r="AA133" s="111">
        <f>$Z$133*$K$133</f>
        <v>0</v>
      </c>
      <c r="AR133" s="6" t="s">
        <v>157</v>
      </c>
      <c r="AT133" s="6" t="s">
        <v>153</v>
      </c>
      <c r="AU133" s="6" t="s">
        <v>122</v>
      </c>
      <c r="AY133" s="6" t="s">
        <v>123</v>
      </c>
      <c r="BE133" s="112">
        <f>IF($U$133="základní",$N$133,0)</f>
        <v>0</v>
      </c>
      <c r="BF133" s="112">
        <f>IF($U$133="snížená",$N$133,0)</f>
        <v>0</v>
      </c>
      <c r="BG133" s="112">
        <f>IF($U$133="zákl. přenesená",$N$133,0)</f>
        <v>0</v>
      </c>
      <c r="BH133" s="112">
        <f>IF($U$133="sníž. přenesená",$N$133,0)</f>
        <v>0</v>
      </c>
      <c r="BI133" s="112">
        <f>IF($U$133="nulová",$N$133,0)</f>
        <v>0</v>
      </c>
      <c r="BJ133" s="6" t="s">
        <v>15</v>
      </c>
      <c r="BK133" s="112">
        <f>ROUND($L$133*$K$133,2)</f>
        <v>0</v>
      </c>
      <c r="BL133" s="6" t="s">
        <v>128</v>
      </c>
    </row>
    <row r="134" spans="2:64" s="6" customFormat="1" ht="15.75" customHeight="1">
      <c r="B134" s="18"/>
      <c r="C134" s="105" t="s">
        <v>178</v>
      </c>
      <c r="D134" s="105" t="s">
        <v>124</v>
      </c>
      <c r="E134" s="106" t="s">
        <v>234</v>
      </c>
      <c r="F134" s="165" t="s">
        <v>235</v>
      </c>
      <c r="G134" s="164"/>
      <c r="H134" s="164"/>
      <c r="I134" s="164"/>
      <c r="J134" s="107" t="s">
        <v>127</v>
      </c>
      <c r="K134" s="108">
        <v>15</v>
      </c>
      <c r="L134" s="166"/>
      <c r="M134" s="164"/>
      <c r="N134" s="166">
        <f>ROUND($L$134*$K$134,2)</f>
        <v>0</v>
      </c>
      <c r="O134" s="164"/>
      <c r="P134" s="164"/>
      <c r="Q134" s="164"/>
      <c r="R134" s="19"/>
      <c r="T134" s="109"/>
      <c r="U134" s="25" t="s">
        <v>35</v>
      </c>
      <c r="V134" s="110">
        <v>1.367</v>
      </c>
      <c r="W134" s="110">
        <f>$V$134*$K$134</f>
        <v>20.505</v>
      </c>
      <c r="X134" s="110">
        <v>0</v>
      </c>
      <c r="Y134" s="110">
        <f>$X$134*$K$134</f>
        <v>0</v>
      </c>
      <c r="Z134" s="110">
        <v>0</v>
      </c>
      <c r="AA134" s="111">
        <f>$Z$134*$K$134</f>
        <v>0</v>
      </c>
      <c r="AR134" s="6" t="s">
        <v>128</v>
      </c>
      <c r="AT134" s="6" t="s">
        <v>124</v>
      </c>
      <c r="AU134" s="6" t="s">
        <v>122</v>
      </c>
      <c r="AY134" s="6" t="s">
        <v>123</v>
      </c>
      <c r="BE134" s="112">
        <f>IF($U$134="základní",$N$134,0)</f>
        <v>0</v>
      </c>
      <c r="BF134" s="112">
        <f>IF($U$134="snížená",$N$134,0)</f>
        <v>0</v>
      </c>
      <c r="BG134" s="112">
        <f>IF($U$134="zákl. přenesená",$N$134,0)</f>
        <v>0</v>
      </c>
      <c r="BH134" s="112">
        <f>IF($U$134="sníž. přenesená",$N$134,0)</f>
        <v>0</v>
      </c>
      <c r="BI134" s="112">
        <f>IF($U$134="nulová",$N$134,0)</f>
        <v>0</v>
      </c>
      <c r="BJ134" s="6" t="s">
        <v>15</v>
      </c>
      <c r="BK134" s="112">
        <f>ROUND($L$134*$K$134,2)</f>
        <v>0</v>
      </c>
      <c r="BL134" s="6" t="s">
        <v>128</v>
      </c>
    </row>
    <row r="135" spans="2:64" s="6" customFormat="1" ht="27" customHeight="1">
      <c r="B135" s="18"/>
      <c r="C135" s="113" t="s">
        <v>181</v>
      </c>
      <c r="D135" s="113" t="s">
        <v>153</v>
      </c>
      <c r="E135" s="114" t="s">
        <v>236</v>
      </c>
      <c r="F135" s="161" t="s">
        <v>237</v>
      </c>
      <c r="G135" s="162"/>
      <c r="H135" s="162"/>
      <c r="I135" s="162"/>
      <c r="J135" s="115" t="s">
        <v>156</v>
      </c>
      <c r="K135" s="116">
        <v>11</v>
      </c>
      <c r="L135" s="163"/>
      <c r="M135" s="162"/>
      <c r="N135" s="163">
        <f>ROUND($L$135*$K$135,2)</f>
        <v>0</v>
      </c>
      <c r="O135" s="164"/>
      <c r="P135" s="164"/>
      <c r="Q135" s="164"/>
      <c r="R135" s="19"/>
      <c r="T135" s="109"/>
      <c r="U135" s="25" t="s">
        <v>35</v>
      </c>
      <c r="V135" s="110">
        <v>0</v>
      </c>
      <c r="W135" s="110">
        <f>$V$135*$K$135</f>
        <v>0</v>
      </c>
      <c r="X135" s="110">
        <v>0</v>
      </c>
      <c r="Y135" s="110">
        <f>$X$135*$K$135</f>
        <v>0</v>
      </c>
      <c r="Z135" s="110">
        <v>0</v>
      </c>
      <c r="AA135" s="111">
        <f>$Z$135*$K$135</f>
        <v>0</v>
      </c>
      <c r="AR135" s="6" t="s">
        <v>157</v>
      </c>
      <c r="AT135" s="6" t="s">
        <v>153</v>
      </c>
      <c r="AU135" s="6" t="s">
        <v>122</v>
      </c>
      <c r="AY135" s="6" t="s">
        <v>123</v>
      </c>
      <c r="BE135" s="112">
        <f>IF($U$135="základní",$N$135,0)</f>
        <v>0</v>
      </c>
      <c r="BF135" s="112">
        <f>IF($U$135="snížená",$N$135,0)</f>
        <v>0</v>
      </c>
      <c r="BG135" s="112">
        <f>IF($U$135="zákl. přenesená",$N$135,0)</f>
        <v>0</v>
      </c>
      <c r="BH135" s="112">
        <f>IF($U$135="sníž. přenesená",$N$135,0)</f>
        <v>0</v>
      </c>
      <c r="BI135" s="112">
        <f>IF($U$135="nulová",$N$135,0)</f>
        <v>0</v>
      </c>
      <c r="BJ135" s="6" t="s">
        <v>15</v>
      </c>
      <c r="BK135" s="112">
        <f>ROUND($L$135*$K$135,2)</f>
        <v>0</v>
      </c>
      <c r="BL135" s="6" t="s">
        <v>128</v>
      </c>
    </row>
    <row r="136" spans="2:64" s="6" customFormat="1" ht="27" customHeight="1">
      <c r="B136" s="18"/>
      <c r="C136" s="113" t="s">
        <v>184</v>
      </c>
      <c r="D136" s="113" t="s">
        <v>153</v>
      </c>
      <c r="E136" s="114" t="s">
        <v>238</v>
      </c>
      <c r="F136" s="161" t="s">
        <v>239</v>
      </c>
      <c r="G136" s="162"/>
      <c r="H136" s="162"/>
      <c r="I136" s="162"/>
      <c r="J136" s="115" t="s">
        <v>156</v>
      </c>
      <c r="K136" s="116">
        <v>4</v>
      </c>
      <c r="L136" s="163"/>
      <c r="M136" s="162"/>
      <c r="N136" s="163">
        <f>ROUND($L$136*$K$136,2)</f>
        <v>0</v>
      </c>
      <c r="O136" s="164"/>
      <c r="P136" s="164"/>
      <c r="Q136" s="164"/>
      <c r="R136" s="19"/>
      <c r="T136" s="109"/>
      <c r="U136" s="25" t="s">
        <v>35</v>
      </c>
      <c r="V136" s="110">
        <v>0</v>
      </c>
      <c r="W136" s="110">
        <f>$V$136*$K$136</f>
        <v>0</v>
      </c>
      <c r="X136" s="110">
        <v>0</v>
      </c>
      <c r="Y136" s="110">
        <f>$X$136*$K$136</f>
        <v>0</v>
      </c>
      <c r="Z136" s="110">
        <v>0</v>
      </c>
      <c r="AA136" s="111">
        <f>$Z$136*$K$136</f>
        <v>0</v>
      </c>
      <c r="AR136" s="6" t="s">
        <v>157</v>
      </c>
      <c r="AT136" s="6" t="s">
        <v>153</v>
      </c>
      <c r="AU136" s="6" t="s">
        <v>122</v>
      </c>
      <c r="AY136" s="6" t="s">
        <v>123</v>
      </c>
      <c r="BE136" s="112">
        <f>IF($U$136="základní",$N$136,0)</f>
        <v>0</v>
      </c>
      <c r="BF136" s="112">
        <f>IF($U$136="snížená",$N$136,0)</f>
        <v>0</v>
      </c>
      <c r="BG136" s="112">
        <f>IF($U$136="zákl. přenesená",$N$136,0)</f>
        <v>0</v>
      </c>
      <c r="BH136" s="112">
        <f>IF($U$136="sníž. přenesená",$N$136,0)</f>
        <v>0</v>
      </c>
      <c r="BI136" s="112">
        <f>IF($U$136="nulová",$N$136,0)</f>
        <v>0</v>
      </c>
      <c r="BJ136" s="6" t="s">
        <v>15</v>
      </c>
      <c r="BK136" s="112">
        <f>ROUND($L$136*$K$136,2)</f>
        <v>0</v>
      </c>
      <c r="BL136" s="6" t="s">
        <v>128</v>
      </c>
    </row>
    <row r="137" spans="2:64" s="6" customFormat="1" ht="39" customHeight="1">
      <c r="B137" s="18"/>
      <c r="C137" s="105" t="s">
        <v>7</v>
      </c>
      <c r="D137" s="105" t="s">
        <v>124</v>
      </c>
      <c r="E137" s="106" t="s">
        <v>240</v>
      </c>
      <c r="F137" s="165" t="s">
        <v>241</v>
      </c>
      <c r="G137" s="164"/>
      <c r="H137" s="164"/>
      <c r="I137" s="164"/>
      <c r="J137" s="107" t="s">
        <v>146</v>
      </c>
      <c r="K137" s="108">
        <v>598</v>
      </c>
      <c r="L137" s="166"/>
      <c r="M137" s="164"/>
      <c r="N137" s="166">
        <f>ROUND($L$137*$K$137,2)</f>
        <v>0</v>
      </c>
      <c r="O137" s="164"/>
      <c r="P137" s="164"/>
      <c r="Q137" s="164"/>
      <c r="R137" s="19"/>
      <c r="T137" s="109"/>
      <c r="U137" s="25" t="s">
        <v>35</v>
      </c>
      <c r="V137" s="110">
        <v>0.068</v>
      </c>
      <c r="W137" s="110">
        <f>$V$137*$K$137</f>
        <v>40.664</v>
      </c>
      <c r="X137" s="110">
        <v>0</v>
      </c>
      <c r="Y137" s="110">
        <f>$X$137*$K$137</f>
        <v>0</v>
      </c>
      <c r="Z137" s="110">
        <v>0</v>
      </c>
      <c r="AA137" s="111">
        <f>$Z$137*$K$137</f>
        <v>0</v>
      </c>
      <c r="AR137" s="6" t="s">
        <v>128</v>
      </c>
      <c r="AT137" s="6" t="s">
        <v>124</v>
      </c>
      <c r="AU137" s="6" t="s">
        <v>122</v>
      </c>
      <c r="AY137" s="6" t="s">
        <v>123</v>
      </c>
      <c r="BE137" s="112">
        <f>IF($U$137="základní",$N$137,0)</f>
        <v>0</v>
      </c>
      <c r="BF137" s="112">
        <f>IF($U$137="snížená",$N$137,0)</f>
        <v>0</v>
      </c>
      <c r="BG137" s="112">
        <f>IF($U$137="zákl. přenesená",$N$137,0)</f>
        <v>0</v>
      </c>
      <c r="BH137" s="112">
        <f>IF($U$137="sníž. přenesená",$N$137,0)</f>
        <v>0</v>
      </c>
      <c r="BI137" s="112">
        <f>IF($U$137="nulová",$N$137,0)</f>
        <v>0</v>
      </c>
      <c r="BJ137" s="6" t="s">
        <v>15</v>
      </c>
      <c r="BK137" s="112">
        <f>ROUND($L$137*$K$137,2)</f>
        <v>0</v>
      </c>
      <c r="BL137" s="6" t="s">
        <v>128</v>
      </c>
    </row>
    <row r="138" spans="2:64" s="6" customFormat="1" ht="15.75" customHeight="1">
      <c r="B138" s="18"/>
      <c r="C138" s="113" t="s">
        <v>189</v>
      </c>
      <c r="D138" s="113" t="s">
        <v>153</v>
      </c>
      <c r="E138" s="114" t="s">
        <v>242</v>
      </c>
      <c r="F138" s="161" t="s">
        <v>243</v>
      </c>
      <c r="G138" s="162"/>
      <c r="H138" s="162"/>
      <c r="I138" s="162"/>
      <c r="J138" s="115" t="s">
        <v>146</v>
      </c>
      <c r="K138" s="116">
        <v>598</v>
      </c>
      <c r="L138" s="163"/>
      <c r="M138" s="162"/>
      <c r="N138" s="163">
        <f>ROUND($L$138*$K$138,2)</f>
        <v>0</v>
      </c>
      <c r="O138" s="164"/>
      <c r="P138" s="164"/>
      <c r="Q138" s="164"/>
      <c r="R138" s="19"/>
      <c r="T138" s="109"/>
      <c r="U138" s="25" t="s">
        <v>35</v>
      </c>
      <c r="V138" s="110">
        <v>0</v>
      </c>
      <c r="W138" s="110">
        <f>$V$138*$K$138</f>
        <v>0</v>
      </c>
      <c r="X138" s="110">
        <v>0.000906</v>
      </c>
      <c r="Y138" s="110">
        <f>$X$138*$K$138</f>
        <v>0.541788</v>
      </c>
      <c r="Z138" s="110">
        <v>0</v>
      </c>
      <c r="AA138" s="111">
        <f>$Z$138*$K$138</f>
        <v>0</v>
      </c>
      <c r="AR138" s="6" t="s">
        <v>244</v>
      </c>
      <c r="AT138" s="6" t="s">
        <v>153</v>
      </c>
      <c r="AU138" s="6" t="s">
        <v>122</v>
      </c>
      <c r="AY138" s="6" t="s">
        <v>123</v>
      </c>
      <c r="BE138" s="112">
        <f>IF($U$138="základní",$N$138,0)</f>
        <v>0</v>
      </c>
      <c r="BF138" s="112">
        <f>IF($U$138="snížená",$N$138,0)</f>
        <v>0</v>
      </c>
      <c r="BG138" s="112">
        <f>IF($U$138="zákl. přenesená",$N$138,0)</f>
        <v>0</v>
      </c>
      <c r="BH138" s="112">
        <f>IF($U$138="sníž. přenesená",$N$138,0)</f>
        <v>0</v>
      </c>
      <c r="BI138" s="112">
        <f>IF($U$138="nulová",$N$138,0)</f>
        <v>0</v>
      </c>
      <c r="BJ138" s="6" t="s">
        <v>15</v>
      </c>
      <c r="BK138" s="112">
        <f>ROUND($L$138*$K$138,2)</f>
        <v>0</v>
      </c>
      <c r="BL138" s="6" t="s">
        <v>244</v>
      </c>
    </row>
    <row r="139" spans="2:64" s="6" customFormat="1" ht="27" customHeight="1">
      <c r="B139" s="18"/>
      <c r="C139" s="105" t="s">
        <v>192</v>
      </c>
      <c r="D139" s="105" t="s">
        <v>124</v>
      </c>
      <c r="E139" s="106" t="s">
        <v>196</v>
      </c>
      <c r="F139" s="165" t="s">
        <v>197</v>
      </c>
      <c r="G139" s="164"/>
      <c r="H139" s="164"/>
      <c r="I139" s="164"/>
      <c r="J139" s="107" t="s">
        <v>146</v>
      </c>
      <c r="K139" s="108">
        <v>112</v>
      </c>
      <c r="L139" s="166"/>
      <c r="M139" s="164"/>
      <c r="N139" s="166">
        <f>ROUND($L$139*$K$139,2)</f>
        <v>0</v>
      </c>
      <c r="O139" s="164"/>
      <c r="P139" s="164"/>
      <c r="Q139" s="164"/>
      <c r="R139" s="19"/>
      <c r="T139" s="109"/>
      <c r="U139" s="25" t="s">
        <v>35</v>
      </c>
      <c r="V139" s="110">
        <v>0.046</v>
      </c>
      <c r="W139" s="110">
        <f>$V$139*$K$139</f>
        <v>5.152</v>
      </c>
      <c r="X139" s="110">
        <v>0</v>
      </c>
      <c r="Y139" s="110">
        <f>$X$139*$K$139</f>
        <v>0</v>
      </c>
      <c r="Z139" s="110">
        <v>0</v>
      </c>
      <c r="AA139" s="111">
        <f>$Z$139*$K$139</f>
        <v>0</v>
      </c>
      <c r="AR139" s="6" t="s">
        <v>128</v>
      </c>
      <c r="AT139" s="6" t="s">
        <v>124</v>
      </c>
      <c r="AU139" s="6" t="s">
        <v>122</v>
      </c>
      <c r="AY139" s="6" t="s">
        <v>123</v>
      </c>
      <c r="BE139" s="112">
        <f>IF($U$139="základní",$N$139,0)</f>
        <v>0</v>
      </c>
      <c r="BF139" s="112">
        <f>IF($U$139="snížená",$N$139,0)</f>
        <v>0</v>
      </c>
      <c r="BG139" s="112">
        <f>IF($U$139="zákl. přenesená",$N$139,0)</f>
        <v>0</v>
      </c>
      <c r="BH139" s="112">
        <f>IF($U$139="sníž. přenesená",$N$139,0)</f>
        <v>0</v>
      </c>
      <c r="BI139" s="112">
        <f>IF($U$139="nulová",$N$139,0)</f>
        <v>0</v>
      </c>
      <c r="BJ139" s="6" t="s">
        <v>15</v>
      </c>
      <c r="BK139" s="112">
        <f>ROUND($L$139*$K$139,2)</f>
        <v>0</v>
      </c>
      <c r="BL139" s="6" t="s">
        <v>128</v>
      </c>
    </row>
    <row r="140" spans="2:64" s="6" customFormat="1" ht="15.75" customHeight="1">
      <c r="B140" s="18"/>
      <c r="C140" s="113" t="s">
        <v>195</v>
      </c>
      <c r="D140" s="113" t="s">
        <v>153</v>
      </c>
      <c r="E140" s="114" t="s">
        <v>199</v>
      </c>
      <c r="F140" s="161" t="s">
        <v>200</v>
      </c>
      <c r="G140" s="162"/>
      <c r="H140" s="162"/>
      <c r="I140" s="162"/>
      <c r="J140" s="115" t="s">
        <v>146</v>
      </c>
      <c r="K140" s="116">
        <v>112</v>
      </c>
      <c r="L140" s="163"/>
      <c r="M140" s="162"/>
      <c r="N140" s="163">
        <f>ROUND($L$140*$K$140,2)</f>
        <v>0</v>
      </c>
      <c r="O140" s="164"/>
      <c r="P140" s="164"/>
      <c r="Q140" s="164"/>
      <c r="R140" s="19"/>
      <c r="T140" s="109"/>
      <c r="U140" s="25" t="s">
        <v>35</v>
      </c>
      <c r="V140" s="110">
        <v>0</v>
      </c>
      <c r="W140" s="110">
        <f>$V$140*$K$140</f>
        <v>0</v>
      </c>
      <c r="X140" s="110">
        <v>0.000119</v>
      </c>
      <c r="Y140" s="110">
        <f>$X$140*$K$140</f>
        <v>0.013328000000000001</v>
      </c>
      <c r="Z140" s="110">
        <v>0</v>
      </c>
      <c r="AA140" s="111">
        <f>$Z$140*$K$140</f>
        <v>0</v>
      </c>
      <c r="AR140" s="6" t="s">
        <v>157</v>
      </c>
      <c r="AT140" s="6" t="s">
        <v>153</v>
      </c>
      <c r="AU140" s="6" t="s">
        <v>122</v>
      </c>
      <c r="AY140" s="6" t="s">
        <v>123</v>
      </c>
      <c r="BE140" s="112">
        <f>IF($U$140="základní",$N$140,0)</f>
        <v>0</v>
      </c>
      <c r="BF140" s="112">
        <f>IF($U$140="snížená",$N$140,0)</f>
        <v>0</v>
      </c>
      <c r="BG140" s="112">
        <f>IF($U$140="zákl. přenesená",$N$140,0)</f>
        <v>0</v>
      </c>
      <c r="BH140" s="112">
        <f>IF($U$140="sníž. přenesená",$N$140,0)</f>
        <v>0</v>
      </c>
      <c r="BI140" s="112">
        <f>IF($U$140="nulová",$N$140,0)</f>
        <v>0</v>
      </c>
      <c r="BJ140" s="6" t="s">
        <v>15</v>
      </c>
      <c r="BK140" s="112">
        <f>ROUND($L$140*$K$140,2)</f>
        <v>0</v>
      </c>
      <c r="BL140" s="6" t="s">
        <v>128</v>
      </c>
    </row>
    <row r="141" spans="2:64" s="6" customFormat="1" ht="27" customHeight="1">
      <c r="B141" s="18"/>
      <c r="C141" s="105" t="s">
        <v>198</v>
      </c>
      <c r="D141" s="105" t="s">
        <v>124</v>
      </c>
      <c r="E141" s="106" t="s">
        <v>245</v>
      </c>
      <c r="F141" s="165" t="s">
        <v>246</v>
      </c>
      <c r="G141" s="164"/>
      <c r="H141" s="164"/>
      <c r="I141" s="164"/>
      <c r="J141" s="107" t="s">
        <v>156</v>
      </c>
      <c r="K141" s="108">
        <v>1</v>
      </c>
      <c r="L141" s="166"/>
      <c r="M141" s="164"/>
      <c r="N141" s="166">
        <f>ROUND($L$141*$K$141,2)</f>
        <v>0</v>
      </c>
      <c r="O141" s="164"/>
      <c r="P141" s="164"/>
      <c r="Q141" s="164"/>
      <c r="R141" s="19"/>
      <c r="T141" s="109"/>
      <c r="U141" s="25" t="s">
        <v>35</v>
      </c>
      <c r="V141" s="110">
        <v>0</v>
      </c>
      <c r="W141" s="110">
        <f>$V$141*$K$141</f>
        <v>0</v>
      </c>
      <c r="X141" s="110">
        <v>0</v>
      </c>
      <c r="Y141" s="110">
        <f>$X$141*$K$141</f>
        <v>0</v>
      </c>
      <c r="Z141" s="110">
        <v>0</v>
      </c>
      <c r="AA141" s="111">
        <f>$Z$141*$K$141</f>
        <v>0</v>
      </c>
      <c r="AR141" s="6" t="s">
        <v>128</v>
      </c>
      <c r="AT141" s="6" t="s">
        <v>124</v>
      </c>
      <c r="AU141" s="6" t="s">
        <v>122</v>
      </c>
      <c r="AY141" s="6" t="s">
        <v>123</v>
      </c>
      <c r="BE141" s="112">
        <f>IF($U$141="základní",$N$141,0)</f>
        <v>0</v>
      </c>
      <c r="BF141" s="112">
        <f>IF($U$141="snížená",$N$141,0)</f>
        <v>0</v>
      </c>
      <c r="BG141" s="112">
        <f>IF($U$141="zákl. přenesená",$N$141,0)</f>
        <v>0</v>
      </c>
      <c r="BH141" s="112">
        <f>IF($U$141="sníž. přenesená",$N$141,0)</f>
        <v>0</v>
      </c>
      <c r="BI141" s="112">
        <f>IF($U$141="nulová",$N$141,0)</f>
        <v>0</v>
      </c>
      <c r="BJ141" s="6" t="s">
        <v>15</v>
      </c>
      <c r="BK141" s="112">
        <f>ROUND($L$141*$K$141,2)</f>
        <v>0</v>
      </c>
      <c r="BL141" s="6" t="s">
        <v>128</v>
      </c>
    </row>
    <row r="142" spans="2:64" s="6" customFormat="1" ht="27" customHeight="1">
      <c r="B142" s="18"/>
      <c r="C142" s="113" t="s">
        <v>201</v>
      </c>
      <c r="D142" s="113" t="s">
        <v>153</v>
      </c>
      <c r="E142" s="114" t="s">
        <v>247</v>
      </c>
      <c r="F142" s="161" t="s">
        <v>248</v>
      </c>
      <c r="G142" s="162"/>
      <c r="H142" s="162"/>
      <c r="I142" s="162"/>
      <c r="J142" s="115" t="s">
        <v>156</v>
      </c>
      <c r="K142" s="116">
        <v>1</v>
      </c>
      <c r="L142" s="163"/>
      <c r="M142" s="162"/>
      <c r="N142" s="163">
        <f>ROUND($L$142*$K$142,2)</f>
        <v>0</v>
      </c>
      <c r="O142" s="164"/>
      <c r="P142" s="164"/>
      <c r="Q142" s="164"/>
      <c r="R142" s="19"/>
      <c r="T142" s="109"/>
      <c r="U142" s="25" t="s">
        <v>35</v>
      </c>
      <c r="V142" s="110">
        <v>0</v>
      </c>
      <c r="W142" s="110">
        <f>$V$142*$K$142</f>
        <v>0</v>
      </c>
      <c r="X142" s="110">
        <v>0</v>
      </c>
      <c r="Y142" s="110">
        <f>$X$142*$K$142</f>
        <v>0</v>
      </c>
      <c r="Z142" s="110">
        <v>0</v>
      </c>
      <c r="AA142" s="111">
        <f>$Z$142*$K$142</f>
        <v>0</v>
      </c>
      <c r="AR142" s="6" t="s">
        <v>157</v>
      </c>
      <c r="AT142" s="6" t="s">
        <v>153</v>
      </c>
      <c r="AU142" s="6" t="s">
        <v>122</v>
      </c>
      <c r="AY142" s="6" t="s">
        <v>123</v>
      </c>
      <c r="BE142" s="112">
        <f>IF($U$142="základní",$N$142,0)</f>
        <v>0</v>
      </c>
      <c r="BF142" s="112">
        <f>IF($U$142="snížená",$N$142,0)</f>
        <v>0</v>
      </c>
      <c r="BG142" s="112">
        <f>IF($U$142="zákl. přenesená",$N$142,0)</f>
        <v>0</v>
      </c>
      <c r="BH142" s="112">
        <f>IF($U$142="sníž. přenesená",$N$142,0)</f>
        <v>0</v>
      </c>
      <c r="BI142" s="112">
        <f>IF($U$142="nulová",$N$142,0)</f>
        <v>0</v>
      </c>
      <c r="BJ142" s="6" t="s">
        <v>15</v>
      </c>
      <c r="BK142" s="112">
        <f>ROUND($L$142*$K$142,2)</f>
        <v>0</v>
      </c>
      <c r="BL142" s="6" t="s">
        <v>128</v>
      </c>
    </row>
    <row r="143" spans="2:64" s="6" customFormat="1" ht="27" customHeight="1">
      <c r="B143" s="18"/>
      <c r="C143" s="105" t="s">
        <v>204</v>
      </c>
      <c r="D143" s="105" t="s">
        <v>124</v>
      </c>
      <c r="E143" s="106" t="s">
        <v>249</v>
      </c>
      <c r="F143" s="165" t="s">
        <v>250</v>
      </c>
      <c r="G143" s="164"/>
      <c r="H143" s="164"/>
      <c r="I143" s="164"/>
      <c r="J143" s="107" t="s">
        <v>127</v>
      </c>
      <c r="K143" s="108">
        <v>116</v>
      </c>
      <c r="L143" s="166"/>
      <c r="M143" s="164"/>
      <c r="N143" s="166">
        <f>ROUND($L$143*$K$143,2)</f>
        <v>0</v>
      </c>
      <c r="O143" s="164"/>
      <c r="P143" s="164"/>
      <c r="Q143" s="164"/>
      <c r="R143" s="19"/>
      <c r="T143" s="109"/>
      <c r="U143" s="25" t="s">
        <v>35</v>
      </c>
      <c r="V143" s="110">
        <v>0.137</v>
      </c>
      <c r="W143" s="110">
        <f>$V$143*$K$143</f>
        <v>15.892000000000001</v>
      </c>
      <c r="X143" s="110">
        <v>0</v>
      </c>
      <c r="Y143" s="110">
        <f>$X$143*$K$143</f>
        <v>0</v>
      </c>
      <c r="Z143" s="110">
        <v>0</v>
      </c>
      <c r="AA143" s="111">
        <f>$Z$143*$K$143</f>
        <v>0</v>
      </c>
      <c r="AR143" s="6" t="s">
        <v>128</v>
      </c>
      <c r="AT143" s="6" t="s">
        <v>124</v>
      </c>
      <c r="AU143" s="6" t="s">
        <v>122</v>
      </c>
      <c r="AY143" s="6" t="s">
        <v>123</v>
      </c>
      <c r="BE143" s="112">
        <f>IF($U$143="základní",$N$143,0)</f>
        <v>0</v>
      </c>
      <c r="BF143" s="112">
        <f>IF($U$143="snížená",$N$143,0)</f>
        <v>0</v>
      </c>
      <c r="BG143" s="112">
        <f>IF($U$143="zákl. přenesená",$N$143,0)</f>
        <v>0</v>
      </c>
      <c r="BH143" s="112">
        <f>IF($U$143="sníž. přenesená",$N$143,0)</f>
        <v>0</v>
      </c>
      <c r="BI143" s="112">
        <f>IF($U$143="nulová",$N$143,0)</f>
        <v>0</v>
      </c>
      <c r="BJ143" s="6" t="s">
        <v>15</v>
      </c>
      <c r="BK143" s="112">
        <f>ROUND($L$143*$K$143,2)</f>
        <v>0</v>
      </c>
      <c r="BL143" s="6" t="s">
        <v>128</v>
      </c>
    </row>
    <row r="144" spans="2:64" s="6" customFormat="1" ht="27" customHeight="1">
      <c r="B144" s="18"/>
      <c r="C144" s="105" t="s">
        <v>207</v>
      </c>
      <c r="D144" s="105" t="s">
        <v>124</v>
      </c>
      <c r="E144" s="106" t="s">
        <v>202</v>
      </c>
      <c r="F144" s="165" t="s">
        <v>203</v>
      </c>
      <c r="G144" s="164"/>
      <c r="H144" s="164"/>
      <c r="I144" s="164"/>
      <c r="J144" s="107" t="s">
        <v>127</v>
      </c>
      <c r="K144" s="108">
        <v>90</v>
      </c>
      <c r="L144" s="166"/>
      <c r="M144" s="164"/>
      <c r="N144" s="166">
        <f>ROUND($L$144*$K$144,2)</f>
        <v>0</v>
      </c>
      <c r="O144" s="164"/>
      <c r="P144" s="164"/>
      <c r="Q144" s="164"/>
      <c r="R144" s="19"/>
      <c r="T144" s="109"/>
      <c r="U144" s="25" t="s">
        <v>35</v>
      </c>
      <c r="V144" s="110">
        <v>0.055</v>
      </c>
      <c r="W144" s="110">
        <f>$V$144*$K$144</f>
        <v>4.95</v>
      </c>
      <c r="X144" s="110">
        <v>0</v>
      </c>
      <c r="Y144" s="110">
        <f>$X$144*$K$144</f>
        <v>0</v>
      </c>
      <c r="Z144" s="110">
        <v>0</v>
      </c>
      <c r="AA144" s="111">
        <f>$Z$144*$K$144</f>
        <v>0</v>
      </c>
      <c r="AR144" s="6" t="s">
        <v>128</v>
      </c>
      <c r="AT144" s="6" t="s">
        <v>124</v>
      </c>
      <c r="AU144" s="6" t="s">
        <v>122</v>
      </c>
      <c r="AY144" s="6" t="s">
        <v>123</v>
      </c>
      <c r="BE144" s="112">
        <f>IF($U$144="základní",$N$144,0)</f>
        <v>0</v>
      </c>
      <c r="BF144" s="112">
        <f>IF($U$144="snížená",$N$144,0)</f>
        <v>0</v>
      </c>
      <c r="BG144" s="112">
        <f>IF($U$144="zákl. přenesená",$N$144,0)</f>
        <v>0</v>
      </c>
      <c r="BH144" s="112">
        <f>IF($U$144="sníž. přenesená",$N$144,0)</f>
        <v>0</v>
      </c>
      <c r="BI144" s="112">
        <f>IF($U$144="nulová",$N$144,0)</f>
        <v>0</v>
      </c>
      <c r="BJ144" s="6" t="s">
        <v>15</v>
      </c>
      <c r="BK144" s="112">
        <f>ROUND($L$144*$K$144,2)</f>
        <v>0</v>
      </c>
      <c r="BL144" s="6" t="s">
        <v>128</v>
      </c>
    </row>
    <row r="145" spans="2:64" s="6" customFormat="1" ht="15.75" customHeight="1">
      <c r="B145" s="18"/>
      <c r="C145" s="105" t="s">
        <v>212</v>
      </c>
      <c r="D145" s="105" t="s">
        <v>124</v>
      </c>
      <c r="E145" s="106" t="s">
        <v>205</v>
      </c>
      <c r="F145" s="165" t="s">
        <v>206</v>
      </c>
      <c r="G145" s="164"/>
      <c r="H145" s="164"/>
      <c r="I145" s="164"/>
      <c r="J145" s="107" t="s">
        <v>156</v>
      </c>
      <c r="K145" s="108">
        <v>3</v>
      </c>
      <c r="L145" s="166"/>
      <c r="M145" s="164"/>
      <c r="N145" s="166">
        <f>ROUND($L$145*$K$145,2)</f>
        <v>0</v>
      </c>
      <c r="O145" s="164"/>
      <c r="P145" s="164"/>
      <c r="Q145" s="164"/>
      <c r="R145" s="19"/>
      <c r="T145" s="109"/>
      <c r="U145" s="25" t="s">
        <v>35</v>
      </c>
      <c r="V145" s="110">
        <v>0</v>
      </c>
      <c r="W145" s="110">
        <f>$V$145*$K$145</f>
        <v>0</v>
      </c>
      <c r="X145" s="110">
        <v>0</v>
      </c>
      <c r="Y145" s="110">
        <f>$X$145*$K$145</f>
        <v>0</v>
      </c>
      <c r="Z145" s="110">
        <v>0</v>
      </c>
      <c r="AA145" s="111">
        <f>$Z$145*$K$145</f>
        <v>0</v>
      </c>
      <c r="AR145" s="6" t="s">
        <v>128</v>
      </c>
      <c r="AT145" s="6" t="s">
        <v>124</v>
      </c>
      <c r="AU145" s="6" t="s">
        <v>122</v>
      </c>
      <c r="AY145" s="6" t="s">
        <v>123</v>
      </c>
      <c r="BE145" s="112">
        <f>IF($U$145="základní",$N$145,0)</f>
        <v>0</v>
      </c>
      <c r="BF145" s="112">
        <f>IF($U$145="snížená",$N$145,0)</f>
        <v>0</v>
      </c>
      <c r="BG145" s="112">
        <f>IF($U$145="zákl. přenesená",$N$145,0)</f>
        <v>0</v>
      </c>
      <c r="BH145" s="112">
        <f>IF($U$145="sníž. přenesená",$N$145,0)</f>
        <v>0</v>
      </c>
      <c r="BI145" s="112">
        <f>IF($U$145="nulová",$N$145,0)</f>
        <v>0</v>
      </c>
      <c r="BJ145" s="6" t="s">
        <v>15</v>
      </c>
      <c r="BK145" s="112">
        <f>ROUND($L$145*$K$145,2)</f>
        <v>0</v>
      </c>
      <c r="BL145" s="6" t="s">
        <v>128</v>
      </c>
    </row>
    <row r="146" spans="2:64" s="6" customFormat="1" ht="15.75" customHeight="1">
      <c r="B146" s="18"/>
      <c r="C146" s="105" t="s">
        <v>215</v>
      </c>
      <c r="D146" s="105" t="s">
        <v>124</v>
      </c>
      <c r="E146" s="106" t="s">
        <v>208</v>
      </c>
      <c r="F146" s="165" t="s">
        <v>209</v>
      </c>
      <c r="G146" s="164"/>
      <c r="H146" s="164"/>
      <c r="I146" s="164"/>
      <c r="J146" s="107" t="s">
        <v>210</v>
      </c>
      <c r="K146" s="108">
        <v>1</v>
      </c>
      <c r="L146" s="166"/>
      <c r="M146" s="164"/>
      <c r="N146" s="166">
        <f>ROUND($L$146*$K$146,2)</f>
        <v>0</v>
      </c>
      <c r="O146" s="164"/>
      <c r="P146" s="164"/>
      <c r="Q146" s="164"/>
      <c r="R146" s="19"/>
      <c r="T146" s="109"/>
      <c r="U146" s="25" t="s">
        <v>35</v>
      </c>
      <c r="V146" s="110">
        <v>0</v>
      </c>
      <c r="W146" s="110">
        <f>$V$146*$K$146</f>
        <v>0</v>
      </c>
      <c r="X146" s="110">
        <v>0</v>
      </c>
      <c r="Y146" s="110">
        <f>$X$146*$K$146</f>
        <v>0</v>
      </c>
      <c r="Z146" s="110">
        <v>0</v>
      </c>
      <c r="AA146" s="111">
        <f>$Z$146*$K$146</f>
        <v>0</v>
      </c>
      <c r="AR146" s="6" t="s">
        <v>211</v>
      </c>
      <c r="AT146" s="6" t="s">
        <v>124</v>
      </c>
      <c r="AU146" s="6" t="s">
        <v>122</v>
      </c>
      <c r="AY146" s="6" t="s">
        <v>123</v>
      </c>
      <c r="BE146" s="112">
        <f>IF($U$146="základní",$N$146,0)</f>
        <v>0</v>
      </c>
      <c r="BF146" s="112">
        <f>IF($U$146="snížená",$N$146,0)</f>
        <v>0</v>
      </c>
      <c r="BG146" s="112">
        <f>IF($U$146="zákl. přenesená",$N$146,0)</f>
        <v>0</v>
      </c>
      <c r="BH146" s="112">
        <f>IF($U$146="sníž. přenesená",$N$146,0)</f>
        <v>0</v>
      </c>
      <c r="BI146" s="112">
        <f>IF($U$146="nulová",$N$146,0)</f>
        <v>0</v>
      </c>
      <c r="BJ146" s="6" t="s">
        <v>15</v>
      </c>
      <c r="BK146" s="112">
        <f>ROUND($L$146*$K$146,2)</f>
        <v>0</v>
      </c>
      <c r="BL146" s="6" t="s">
        <v>211</v>
      </c>
    </row>
    <row r="147" spans="2:64" s="6" customFormat="1" ht="15.75" customHeight="1">
      <c r="B147" s="18"/>
      <c r="C147" s="113" t="s">
        <v>251</v>
      </c>
      <c r="D147" s="113" t="s">
        <v>153</v>
      </c>
      <c r="E147" s="114" t="s">
        <v>213</v>
      </c>
      <c r="F147" s="161" t="s">
        <v>214</v>
      </c>
      <c r="G147" s="162"/>
      <c r="H147" s="162"/>
      <c r="I147" s="162"/>
      <c r="J147" s="115" t="s">
        <v>156</v>
      </c>
      <c r="K147" s="116">
        <v>1</v>
      </c>
      <c r="L147" s="163"/>
      <c r="M147" s="162"/>
      <c r="N147" s="163">
        <f>ROUND($L$147*$K$147,2)</f>
        <v>0</v>
      </c>
      <c r="O147" s="164"/>
      <c r="P147" s="164"/>
      <c r="Q147" s="164"/>
      <c r="R147" s="19"/>
      <c r="T147" s="109"/>
      <c r="U147" s="25" t="s">
        <v>35</v>
      </c>
      <c r="V147" s="110">
        <v>0</v>
      </c>
      <c r="W147" s="110">
        <f>$V$147*$K$147</f>
        <v>0</v>
      </c>
      <c r="X147" s="110">
        <v>0</v>
      </c>
      <c r="Y147" s="110">
        <f>$X$147*$K$147</f>
        <v>0</v>
      </c>
      <c r="Z147" s="110">
        <v>0</v>
      </c>
      <c r="AA147" s="111">
        <f>$Z$147*$K$147</f>
        <v>0</v>
      </c>
      <c r="AR147" s="6" t="s">
        <v>211</v>
      </c>
      <c r="AT147" s="6" t="s">
        <v>153</v>
      </c>
      <c r="AU147" s="6" t="s">
        <v>122</v>
      </c>
      <c r="AY147" s="6" t="s">
        <v>123</v>
      </c>
      <c r="BE147" s="112">
        <f>IF($U$147="základní",$N$147,0)</f>
        <v>0</v>
      </c>
      <c r="BF147" s="112">
        <f>IF($U$147="snížená",$N$147,0)</f>
        <v>0</v>
      </c>
      <c r="BG147" s="112">
        <f>IF($U$147="zákl. přenesená",$N$147,0)</f>
        <v>0</v>
      </c>
      <c r="BH147" s="112">
        <f>IF($U$147="sníž. přenesená",$N$147,0)</f>
        <v>0</v>
      </c>
      <c r="BI147" s="112">
        <f>IF($U$147="nulová",$N$147,0)</f>
        <v>0</v>
      </c>
      <c r="BJ147" s="6" t="s">
        <v>15</v>
      </c>
      <c r="BK147" s="112">
        <f>ROUND($L$147*$K$147,2)</f>
        <v>0</v>
      </c>
      <c r="BL147" s="6" t="s">
        <v>211</v>
      </c>
    </row>
    <row r="148" spans="2:64" s="6" customFormat="1" ht="27" customHeight="1">
      <c r="B148" s="18"/>
      <c r="C148" s="105" t="s">
        <v>252</v>
      </c>
      <c r="D148" s="105" t="s">
        <v>124</v>
      </c>
      <c r="E148" s="106" t="s">
        <v>253</v>
      </c>
      <c r="F148" s="165" t="s">
        <v>254</v>
      </c>
      <c r="G148" s="164"/>
      <c r="H148" s="164"/>
      <c r="I148" s="164"/>
      <c r="J148" s="107" t="s">
        <v>127</v>
      </c>
      <c r="K148" s="108">
        <v>1</v>
      </c>
      <c r="L148" s="166"/>
      <c r="M148" s="164"/>
      <c r="N148" s="166">
        <f>ROUND($L$148*$K$148,2)</f>
        <v>0</v>
      </c>
      <c r="O148" s="164"/>
      <c r="P148" s="164"/>
      <c r="Q148" s="164"/>
      <c r="R148" s="19"/>
      <c r="T148" s="109"/>
      <c r="U148" s="25" t="s">
        <v>35</v>
      </c>
      <c r="V148" s="110">
        <v>31.842</v>
      </c>
      <c r="W148" s="110">
        <f>$V$148*$K$148</f>
        <v>31.842</v>
      </c>
      <c r="X148" s="110">
        <v>0</v>
      </c>
      <c r="Y148" s="110">
        <f>$X$148*$K$148</f>
        <v>0</v>
      </c>
      <c r="Z148" s="110">
        <v>0</v>
      </c>
      <c r="AA148" s="111">
        <f>$Z$148*$K$148</f>
        <v>0</v>
      </c>
      <c r="AR148" s="6" t="s">
        <v>172</v>
      </c>
      <c r="AT148" s="6" t="s">
        <v>124</v>
      </c>
      <c r="AU148" s="6" t="s">
        <v>122</v>
      </c>
      <c r="AY148" s="6" t="s">
        <v>123</v>
      </c>
      <c r="BE148" s="112">
        <f>IF($U$148="základní",$N$148,0)</f>
        <v>0</v>
      </c>
      <c r="BF148" s="112">
        <f>IF($U$148="snížená",$N$148,0)</f>
        <v>0</v>
      </c>
      <c r="BG148" s="112">
        <f>IF($U$148="zákl. přenesená",$N$148,0)</f>
        <v>0</v>
      </c>
      <c r="BH148" s="112">
        <f>IF($U$148="sníž. přenesená",$N$148,0)</f>
        <v>0</v>
      </c>
      <c r="BI148" s="112">
        <f>IF($U$148="nulová",$N$148,0)</f>
        <v>0</v>
      </c>
      <c r="BJ148" s="6" t="s">
        <v>15</v>
      </c>
      <c r="BK148" s="112">
        <f>ROUND($L$148*$K$148,2)</f>
        <v>0</v>
      </c>
      <c r="BL148" s="6" t="s">
        <v>172</v>
      </c>
    </row>
    <row r="149" spans="2:63" s="95" customFormat="1" ht="23.25" customHeight="1">
      <c r="B149" s="96"/>
      <c r="D149" s="104" t="s">
        <v>219</v>
      </c>
      <c r="N149" s="159">
        <f>$BK$149</f>
        <v>0</v>
      </c>
      <c r="O149" s="158"/>
      <c r="P149" s="158"/>
      <c r="Q149" s="158"/>
      <c r="R149" s="99"/>
      <c r="T149" s="100"/>
      <c r="W149" s="101">
        <f>SUM($W$150:$W$185)</f>
        <v>543.6044999999999</v>
      </c>
      <c r="Y149" s="101">
        <f>SUM($Y$150:$Y$185)</f>
        <v>54.934084600000006</v>
      </c>
      <c r="AA149" s="102">
        <f>SUM($AA$150:$AA$185)</f>
        <v>0</v>
      </c>
      <c r="AR149" s="98" t="s">
        <v>122</v>
      </c>
      <c r="AT149" s="98" t="s">
        <v>69</v>
      </c>
      <c r="AU149" s="98" t="s">
        <v>92</v>
      </c>
      <c r="AY149" s="98" t="s">
        <v>123</v>
      </c>
      <c r="BK149" s="103">
        <f>SUM($BK$150:$BK$185)</f>
        <v>0</v>
      </c>
    </row>
    <row r="150" spans="2:64" s="6" customFormat="1" ht="15.75" customHeight="1">
      <c r="B150" s="18"/>
      <c r="C150" s="105" t="s">
        <v>255</v>
      </c>
      <c r="D150" s="105" t="s">
        <v>124</v>
      </c>
      <c r="E150" s="106" t="s">
        <v>256</v>
      </c>
      <c r="F150" s="165" t="s">
        <v>257</v>
      </c>
      <c r="G150" s="164"/>
      <c r="H150" s="164"/>
      <c r="I150" s="164"/>
      <c r="J150" s="107" t="s">
        <v>156</v>
      </c>
      <c r="K150" s="108">
        <v>15</v>
      </c>
      <c r="L150" s="166"/>
      <c r="M150" s="164"/>
      <c r="N150" s="166">
        <f>ROUND($L$150*$K$150,2)</f>
        <v>0</v>
      </c>
      <c r="O150" s="164"/>
      <c r="P150" s="164"/>
      <c r="Q150" s="164"/>
      <c r="R150" s="19"/>
      <c r="T150" s="109"/>
      <c r="U150" s="25" t="s">
        <v>35</v>
      </c>
      <c r="V150" s="110">
        <v>0</v>
      </c>
      <c r="W150" s="110">
        <f>$V$150*$K$150</f>
        <v>0</v>
      </c>
      <c r="X150" s="110">
        <v>0</v>
      </c>
      <c r="Y150" s="110">
        <f>$X$150*$K$150</f>
        <v>0</v>
      </c>
      <c r="Z150" s="110">
        <v>0</v>
      </c>
      <c r="AA150" s="111">
        <f>$Z$150*$K$150</f>
        <v>0</v>
      </c>
      <c r="AR150" s="6" t="s">
        <v>128</v>
      </c>
      <c r="AT150" s="6" t="s">
        <v>124</v>
      </c>
      <c r="AU150" s="6" t="s">
        <v>122</v>
      </c>
      <c r="AY150" s="6" t="s">
        <v>123</v>
      </c>
      <c r="BE150" s="112">
        <f>IF($U$150="základní",$N$150,0)</f>
        <v>0</v>
      </c>
      <c r="BF150" s="112">
        <f>IF($U$150="snížená",$N$150,0)</f>
        <v>0</v>
      </c>
      <c r="BG150" s="112">
        <f>IF($U$150="zákl. přenesená",$N$150,0)</f>
        <v>0</v>
      </c>
      <c r="BH150" s="112">
        <f>IF($U$150="sníž. přenesená",$N$150,0)</f>
        <v>0</v>
      </c>
      <c r="BI150" s="112">
        <f>IF($U$150="nulová",$N$150,0)</f>
        <v>0</v>
      </c>
      <c r="BJ150" s="6" t="s">
        <v>15</v>
      </c>
      <c r="BK150" s="112">
        <f>ROUND($L$150*$K$150,2)</f>
        <v>0</v>
      </c>
      <c r="BL150" s="6" t="s">
        <v>128</v>
      </c>
    </row>
    <row r="151" spans="2:64" s="6" customFormat="1" ht="15.75" customHeight="1">
      <c r="B151" s="18"/>
      <c r="C151" s="105" t="s">
        <v>258</v>
      </c>
      <c r="D151" s="105" t="s">
        <v>124</v>
      </c>
      <c r="E151" s="106" t="s">
        <v>259</v>
      </c>
      <c r="F151" s="165" t="s">
        <v>260</v>
      </c>
      <c r="G151" s="164"/>
      <c r="H151" s="164"/>
      <c r="I151" s="164"/>
      <c r="J151" s="107" t="s">
        <v>146</v>
      </c>
      <c r="K151" s="108">
        <v>465</v>
      </c>
      <c r="L151" s="166"/>
      <c r="M151" s="164"/>
      <c r="N151" s="166">
        <f>ROUND($L$151*$K$151,2)</f>
        <v>0</v>
      </c>
      <c r="O151" s="164"/>
      <c r="P151" s="164"/>
      <c r="Q151" s="164"/>
      <c r="R151" s="19"/>
      <c r="T151" s="109"/>
      <c r="U151" s="25" t="s">
        <v>35</v>
      </c>
      <c r="V151" s="110">
        <v>0</v>
      </c>
      <c r="W151" s="110">
        <f>$V$151*$K$151</f>
        <v>0</v>
      </c>
      <c r="X151" s="110">
        <v>0</v>
      </c>
      <c r="Y151" s="110">
        <f>$X$151*$K$151</f>
        <v>0</v>
      </c>
      <c r="Z151" s="110">
        <v>0</v>
      </c>
      <c r="AA151" s="111">
        <f>$Z$151*$K$151</f>
        <v>0</v>
      </c>
      <c r="AR151" s="6" t="s">
        <v>128</v>
      </c>
      <c r="AT151" s="6" t="s">
        <v>124</v>
      </c>
      <c r="AU151" s="6" t="s">
        <v>122</v>
      </c>
      <c r="AY151" s="6" t="s">
        <v>123</v>
      </c>
      <c r="BE151" s="112">
        <f>IF($U$151="základní",$N$151,0)</f>
        <v>0</v>
      </c>
      <c r="BF151" s="112">
        <f>IF($U$151="snížená",$N$151,0)</f>
        <v>0</v>
      </c>
      <c r="BG151" s="112">
        <f>IF($U$151="zákl. přenesená",$N$151,0)</f>
        <v>0</v>
      </c>
      <c r="BH151" s="112">
        <f>IF($U$151="sníž. přenesená",$N$151,0)</f>
        <v>0</v>
      </c>
      <c r="BI151" s="112">
        <f>IF($U$151="nulová",$N$151,0)</f>
        <v>0</v>
      </c>
      <c r="BJ151" s="6" t="s">
        <v>15</v>
      </c>
      <c r="BK151" s="112">
        <f>ROUND($L$151*$K$151,2)</f>
        <v>0</v>
      </c>
      <c r="BL151" s="6" t="s">
        <v>128</v>
      </c>
    </row>
    <row r="152" spans="2:64" s="6" customFormat="1" ht="15.75" customHeight="1">
      <c r="B152" s="18"/>
      <c r="C152" s="105" t="s">
        <v>261</v>
      </c>
      <c r="D152" s="105" t="s">
        <v>124</v>
      </c>
      <c r="E152" s="106" t="s">
        <v>262</v>
      </c>
      <c r="F152" s="165" t="s">
        <v>263</v>
      </c>
      <c r="G152" s="164"/>
      <c r="H152" s="164"/>
      <c r="I152" s="164"/>
      <c r="J152" s="107" t="s">
        <v>264</v>
      </c>
      <c r="K152" s="108">
        <v>4.5</v>
      </c>
      <c r="L152" s="166"/>
      <c r="M152" s="164"/>
      <c r="N152" s="166">
        <f>ROUND($L$152*$K$152,2)</f>
        <v>0</v>
      </c>
      <c r="O152" s="164"/>
      <c r="P152" s="164"/>
      <c r="Q152" s="164"/>
      <c r="R152" s="19"/>
      <c r="T152" s="109"/>
      <c r="U152" s="25" t="s">
        <v>35</v>
      </c>
      <c r="V152" s="110">
        <v>0.17</v>
      </c>
      <c r="W152" s="110">
        <f>$V$152*$K$152</f>
        <v>0.765</v>
      </c>
      <c r="X152" s="110">
        <v>0</v>
      </c>
      <c r="Y152" s="110">
        <f>$X$152*$K$152</f>
        <v>0</v>
      </c>
      <c r="Z152" s="110">
        <v>0</v>
      </c>
      <c r="AA152" s="111">
        <f>$Z$152*$K$152</f>
        <v>0</v>
      </c>
      <c r="AR152" s="6" t="s">
        <v>128</v>
      </c>
      <c r="AT152" s="6" t="s">
        <v>124</v>
      </c>
      <c r="AU152" s="6" t="s">
        <v>122</v>
      </c>
      <c r="AY152" s="6" t="s">
        <v>123</v>
      </c>
      <c r="BE152" s="112">
        <f>IF($U$152="základní",$N$152,0)</f>
        <v>0</v>
      </c>
      <c r="BF152" s="112">
        <f>IF($U$152="snížená",$N$152,0)</f>
        <v>0</v>
      </c>
      <c r="BG152" s="112">
        <f>IF($U$152="zákl. přenesená",$N$152,0)</f>
        <v>0</v>
      </c>
      <c r="BH152" s="112">
        <f>IF($U$152="sníž. přenesená",$N$152,0)</f>
        <v>0</v>
      </c>
      <c r="BI152" s="112">
        <f>IF($U$152="nulová",$N$152,0)</f>
        <v>0</v>
      </c>
      <c r="BJ152" s="6" t="s">
        <v>15</v>
      </c>
      <c r="BK152" s="112">
        <f>ROUND($L$152*$K$152,2)</f>
        <v>0</v>
      </c>
      <c r="BL152" s="6" t="s">
        <v>128</v>
      </c>
    </row>
    <row r="153" spans="2:64" s="6" customFormat="1" ht="27" customHeight="1">
      <c r="B153" s="18"/>
      <c r="C153" s="105" t="s">
        <v>265</v>
      </c>
      <c r="D153" s="105" t="s">
        <v>124</v>
      </c>
      <c r="E153" s="106" t="s">
        <v>266</v>
      </c>
      <c r="F153" s="165" t="s">
        <v>267</v>
      </c>
      <c r="G153" s="164"/>
      <c r="H153" s="164"/>
      <c r="I153" s="164"/>
      <c r="J153" s="107" t="s">
        <v>146</v>
      </c>
      <c r="K153" s="108">
        <v>12</v>
      </c>
      <c r="L153" s="166"/>
      <c r="M153" s="164"/>
      <c r="N153" s="166">
        <f>ROUND($L$153*$K$153,2)</f>
        <v>0</v>
      </c>
      <c r="O153" s="164"/>
      <c r="P153" s="164"/>
      <c r="Q153" s="164"/>
      <c r="R153" s="19"/>
      <c r="T153" s="109"/>
      <c r="U153" s="25" t="s">
        <v>35</v>
      </c>
      <c r="V153" s="110">
        <v>0.28</v>
      </c>
      <c r="W153" s="110">
        <f>$V$153*$K$153</f>
        <v>3.3600000000000003</v>
      </c>
      <c r="X153" s="110">
        <v>0</v>
      </c>
      <c r="Y153" s="110">
        <f>$X$153*$K$153</f>
        <v>0</v>
      </c>
      <c r="Z153" s="110">
        <v>0</v>
      </c>
      <c r="AA153" s="111">
        <f>$Z$153*$K$153</f>
        <v>0</v>
      </c>
      <c r="AR153" s="6" t="s">
        <v>128</v>
      </c>
      <c r="AT153" s="6" t="s">
        <v>124</v>
      </c>
      <c r="AU153" s="6" t="s">
        <v>122</v>
      </c>
      <c r="AY153" s="6" t="s">
        <v>123</v>
      </c>
      <c r="BE153" s="112">
        <f>IF($U$153="základní",$N$153,0)</f>
        <v>0</v>
      </c>
      <c r="BF153" s="112">
        <f>IF($U$153="snížená",$N$153,0)</f>
        <v>0</v>
      </c>
      <c r="BG153" s="112">
        <f>IF($U$153="zákl. přenesená",$N$153,0)</f>
        <v>0</v>
      </c>
      <c r="BH153" s="112">
        <f>IF($U$153="sníž. přenesená",$N$153,0)</f>
        <v>0</v>
      </c>
      <c r="BI153" s="112">
        <f>IF($U$153="nulová",$N$153,0)</f>
        <v>0</v>
      </c>
      <c r="BJ153" s="6" t="s">
        <v>15</v>
      </c>
      <c r="BK153" s="112">
        <f>ROUND($L$153*$K$153,2)</f>
        <v>0</v>
      </c>
      <c r="BL153" s="6" t="s">
        <v>128</v>
      </c>
    </row>
    <row r="154" spans="2:64" s="6" customFormat="1" ht="27" customHeight="1">
      <c r="B154" s="18"/>
      <c r="C154" s="105" t="s">
        <v>268</v>
      </c>
      <c r="D154" s="105" t="s">
        <v>124</v>
      </c>
      <c r="E154" s="106" t="s">
        <v>269</v>
      </c>
      <c r="F154" s="165" t="s">
        <v>270</v>
      </c>
      <c r="G154" s="164"/>
      <c r="H154" s="164"/>
      <c r="I154" s="164"/>
      <c r="J154" s="107" t="s">
        <v>264</v>
      </c>
      <c r="K154" s="108">
        <v>3</v>
      </c>
      <c r="L154" s="166"/>
      <c r="M154" s="164"/>
      <c r="N154" s="166">
        <f>ROUND($L$154*$K$154,2)</f>
        <v>0</v>
      </c>
      <c r="O154" s="164"/>
      <c r="P154" s="164"/>
      <c r="Q154" s="164"/>
      <c r="R154" s="19"/>
      <c r="T154" s="109"/>
      <c r="U154" s="25" t="s">
        <v>35</v>
      </c>
      <c r="V154" s="110">
        <v>0.625</v>
      </c>
      <c r="W154" s="110">
        <f>$V$154*$K$154</f>
        <v>1.875</v>
      </c>
      <c r="X154" s="110">
        <v>0</v>
      </c>
      <c r="Y154" s="110">
        <f>$X$154*$K$154</f>
        <v>0</v>
      </c>
      <c r="Z154" s="110">
        <v>0</v>
      </c>
      <c r="AA154" s="111">
        <f>$Z$154*$K$154</f>
        <v>0</v>
      </c>
      <c r="AR154" s="6" t="s">
        <v>128</v>
      </c>
      <c r="AT154" s="6" t="s">
        <v>124</v>
      </c>
      <c r="AU154" s="6" t="s">
        <v>122</v>
      </c>
      <c r="AY154" s="6" t="s">
        <v>123</v>
      </c>
      <c r="BE154" s="112">
        <f>IF($U$154="základní",$N$154,0)</f>
        <v>0</v>
      </c>
      <c r="BF154" s="112">
        <f>IF($U$154="snížená",$N$154,0)</f>
        <v>0</v>
      </c>
      <c r="BG154" s="112">
        <f>IF($U$154="zákl. přenesená",$N$154,0)</f>
        <v>0</v>
      </c>
      <c r="BH154" s="112">
        <f>IF($U$154="sníž. přenesená",$N$154,0)</f>
        <v>0</v>
      </c>
      <c r="BI154" s="112">
        <f>IF($U$154="nulová",$N$154,0)</f>
        <v>0</v>
      </c>
      <c r="BJ154" s="6" t="s">
        <v>15</v>
      </c>
      <c r="BK154" s="112">
        <f>ROUND($L$154*$K$154,2)</f>
        <v>0</v>
      </c>
      <c r="BL154" s="6" t="s">
        <v>128</v>
      </c>
    </row>
    <row r="155" spans="2:64" s="6" customFormat="1" ht="15.75" customHeight="1">
      <c r="B155" s="18"/>
      <c r="C155" s="105" t="s">
        <v>271</v>
      </c>
      <c r="D155" s="105" t="s">
        <v>124</v>
      </c>
      <c r="E155" s="106" t="s">
        <v>272</v>
      </c>
      <c r="F155" s="165" t="s">
        <v>273</v>
      </c>
      <c r="G155" s="164"/>
      <c r="H155" s="164"/>
      <c r="I155" s="164"/>
      <c r="J155" s="107" t="s">
        <v>156</v>
      </c>
      <c r="K155" s="108">
        <v>1</v>
      </c>
      <c r="L155" s="166"/>
      <c r="M155" s="164"/>
      <c r="N155" s="166">
        <f>ROUND($L$155*$K$155,2)</f>
        <v>0</v>
      </c>
      <c r="O155" s="164"/>
      <c r="P155" s="164"/>
      <c r="Q155" s="164"/>
      <c r="R155" s="19"/>
      <c r="T155" s="109"/>
      <c r="U155" s="25" t="s">
        <v>35</v>
      </c>
      <c r="V155" s="110">
        <v>0</v>
      </c>
      <c r="W155" s="110">
        <f>$V$155*$K$155</f>
        <v>0</v>
      </c>
      <c r="X155" s="110">
        <v>0</v>
      </c>
      <c r="Y155" s="110">
        <f>$X$155*$K$155</f>
        <v>0</v>
      </c>
      <c r="Z155" s="110">
        <v>0</v>
      </c>
      <c r="AA155" s="111">
        <f>$Z$155*$K$155</f>
        <v>0</v>
      </c>
      <c r="AR155" s="6" t="s">
        <v>128</v>
      </c>
      <c r="AT155" s="6" t="s">
        <v>124</v>
      </c>
      <c r="AU155" s="6" t="s">
        <v>122</v>
      </c>
      <c r="AY155" s="6" t="s">
        <v>123</v>
      </c>
      <c r="BE155" s="112">
        <f>IF($U$155="základní",$N$155,0)</f>
        <v>0</v>
      </c>
      <c r="BF155" s="112">
        <f>IF($U$155="snížená",$N$155,0)</f>
        <v>0</v>
      </c>
      <c r="BG155" s="112">
        <f>IF($U$155="zákl. přenesená",$N$155,0)</f>
        <v>0</v>
      </c>
      <c r="BH155" s="112">
        <f>IF($U$155="sníž. přenesená",$N$155,0)</f>
        <v>0</v>
      </c>
      <c r="BI155" s="112">
        <f>IF($U$155="nulová",$N$155,0)</f>
        <v>0</v>
      </c>
      <c r="BJ155" s="6" t="s">
        <v>15</v>
      </c>
      <c r="BK155" s="112">
        <f>ROUND($L$155*$K$155,2)</f>
        <v>0</v>
      </c>
      <c r="BL155" s="6" t="s">
        <v>128</v>
      </c>
    </row>
    <row r="156" spans="2:64" s="6" customFormat="1" ht="27" customHeight="1">
      <c r="B156" s="18"/>
      <c r="C156" s="105" t="s">
        <v>274</v>
      </c>
      <c r="D156" s="105" t="s">
        <v>124</v>
      </c>
      <c r="E156" s="106" t="s">
        <v>275</v>
      </c>
      <c r="F156" s="165" t="s">
        <v>276</v>
      </c>
      <c r="G156" s="164"/>
      <c r="H156" s="164"/>
      <c r="I156" s="164"/>
      <c r="J156" s="107" t="s">
        <v>146</v>
      </c>
      <c r="K156" s="108">
        <v>150</v>
      </c>
      <c r="L156" s="166"/>
      <c r="M156" s="164"/>
      <c r="N156" s="166">
        <f>ROUND($L$156*$K$156,2)</f>
        <v>0</v>
      </c>
      <c r="O156" s="164"/>
      <c r="P156" s="164"/>
      <c r="Q156" s="164"/>
      <c r="R156" s="19"/>
      <c r="T156" s="109"/>
      <c r="U156" s="25" t="s">
        <v>35</v>
      </c>
      <c r="V156" s="110">
        <v>0.584</v>
      </c>
      <c r="W156" s="110">
        <f>$V$156*$K$156</f>
        <v>87.6</v>
      </c>
      <c r="X156" s="110">
        <v>0</v>
      </c>
      <c r="Y156" s="110">
        <f>$X$156*$K$156</f>
        <v>0</v>
      </c>
      <c r="Z156" s="110">
        <v>0</v>
      </c>
      <c r="AA156" s="111">
        <f>$Z$156*$K$156</f>
        <v>0</v>
      </c>
      <c r="AR156" s="6" t="s">
        <v>128</v>
      </c>
      <c r="AT156" s="6" t="s">
        <v>124</v>
      </c>
      <c r="AU156" s="6" t="s">
        <v>122</v>
      </c>
      <c r="AY156" s="6" t="s">
        <v>123</v>
      </c>
      <c r="BE156" s="112">
        <f>IF($U$156="základní",$N$156,0)</f>
        <v>0</v>
      </c>
      <c r="BF156" s="112">
        <f>IF($U$156="snížená",$N$156,0)</f>
        <v>0</v>
      </c>
      <c r="BG156" s="112">
        <f>IF($U$156="zákl. přenesená",$N$156,0)</f>
        <v>0</v>
      </c>
      <c r="BH156" s="112">
        <f>IF($U$156="sníž. přenesená",$N$156,0)</f>
        <v>0</v>
      </c>
      <c r="BI156" s="112">
        <f>IF($U$156="nulová",$N$156,0)</f>
        <v>0</v>
      </c>
      <c r="BJ156" s="6" t="s">
        <v>15</v>
      </c>
      <c r="BK156" s="112">
        <f>ROUND($L$156*$K$156,2)</f>
        <v>0</v>
      </c>
      <c r="BL156" s="6" t="s">
        <v>128</v>
      </c>
    </row>
    <row r="157" spans="2:64" s="6" customFormat="1" ht="27" customHeight="1">
      <c r="B157" s="18"/>
      <c r="C157" s="105" t="s">
        <v>277</v>
      </c>
      <c r="D157" s="105" t="s">
        <v>124</v>
      </c>
      <c r="E157" s="106" t="s">
        <v>278</v>
      </c>
      <c r="F157" s="165" t="s">
        <v>279</v>
      </c>
      <c r="G157" s="164"/>
      <c r="H157" s="164"/>
      <c r="I157" s="164"/>
      <c r="J157" s="107" t="s">
        <v>146</v>
      </c>
      <c r="K157" s="108">
        <v>81</v>
      </c>
      <c r="L157" s="166"/>
      <c r="M157" s="164"/>
      <c r="N157" s="166">
        <f>ROUND($L$157*$K$157,2)</f>
        <v>0</v>
      </c>
      <c r="O157" s="164"/>
      <c r="P157" s="164"/>
      <c r="Q157" s="164"/>
      <c r="R157" s="19"/>
      <c r="T157" s="109"/>
      <c r="U157" s="25" t="s">
        <v>35</v>
      </c>
      <c r="V157" s="110">
        <v>0.204</v>
      </c>
      <c r="W157" s="110">
        <f>$V$157*$K$157</f>
        <v>16.523999999999997</v>
      </c>
      <c r="X157" s="110">
        <v>0</v>
      </c>
      <c r="Y157" s="110">
        <f>$X$157*$K$157</f>
        <v>0</v>
      </c>
      <c r="Z157" s="110">
        <v>0</v>
      </c>
      <c r="AA157" s="111">
        <f>$Z$157*$K$157</f>
        <v>0</v>
      </c>
      <c r="AR157" s="6" t="s">
        <v>128</v>
      </c>
      <c r="AT157" s="6" t="s">
        <v>124</v>
      </c>
      <c r="AU157" s="6" t="s">
        <v>122</v>
      </c>
      <c r="AY157" s="6" t="s">
        <v>123</v>
      </c>
      <c r="BE157" s="112">
        <f>IF($U$157="základní",$N$157,0)</f>
        <v>0</v>
      </c>
      <c r="BF157" s="112">
        <f>IF($U$157="snížená",$N$157,0)</f>
        <v>0</v>
      </c>
      <c r="BG157" s="112">
        <f>IF($U$157="zákl. přenesená",$N$157,0)</f>
        <v>0</v>
      </c>
      <c r="BH157" s="112">
        <f>IF($U$157="sníž. přenesená",$N$157,0)</f>
        <v>0</v>
      </c>
      <c r="BI157" s="112">
        <f>IF($U$157="nulová",$N$157,0)</f>
        <v>0</v>
      </c>
      <c r="BJ157" s="6" t="s">
        <v>15</v>
      </c>
      <c r="BK157" s="112">
        <f>ROUND($L$157*$K$157,2)</f>
        <v>0</v>
      </c>
      <c r="BL157" s="6" t="s">
        <v>128</v>
      </c>
    </row>
    <row r="158" spans="2:64" s="6" customFormat="1" ht="27" customHeight="1">
      <c r="B158" s="18"/>
      <c r="C158" s="105" t="s">
        <v>280</v>
      </c>
      <c r="D158" s="105" t="s">
        <v>124</v>
      </c>
      <c r="E158" s="106" t="s">
        <v>281</v>
      </c>
      <c r="F158" s="165" t="s">
        <v>282</v>
      </c>
      <c r="G158" s="164"/>
      <c r="H158" s="164"/>
      <c r="I158" s="164"/>
      <c r="J158" s="107" t="s">
        <v>146</v>
      </c>
      <c r="K158" s="108">
        <v>234</v>
      </c>
      <c r="L158" s="166"/>
      <c r="M158" s="164"/>
      <c r="N158" s="166">
        <f>ROUND($L$158*$K$158,2)</f>
        <v>0</v>
      </c>
      <c r="O158" s="164"/>
      <c r="P158" s="164"/>
      <c r="Q158" s="164"/>
      <c r="R158" s="19"/>
      <c r="T158" s="109"/>
      <c r="U158" s="25" t="s">
        <v>35</v>
      </c>
      <c r="V158" s="110">
        <v>0.357</v>
      </c>
      <c r="W158" s="110">
        <f>$V$158*$K$158</f>
        <v>83.538</v>
      </c>
      <c r="X158" s="110">
        <v>0</v>
      </c>
      <c r="Y158" s="110">
        <f>$X$158*$K$158</f>
        <v>0</v>
      </c>
      <c r="Z158" s="110">
        <v>0</v>
      </c>
      <c r="AA158" s="111">
        <f>$Z$158*$K$158</f>
        <v>0</v>
      </c>
      <c r="AR158" s="6" t="s">
        <v>128</v>
      </c>
      <c r="AT158" s="6" t="s">
        <v>124</v>
      </c>
      <c r="AU158" s="6" t="s">
        <v>122</v>
      </c>
      <c r="AY158" s="6" t="s">
        <v>123</v>
      </c>
      <c r="BE158" s="112">
        <f>IF($U$158="základní",$N$158,0)</f>
        <v>0</v>
      </c>
      <c r="BF158" s="112">
        <f>IF($U$158="snížená",$N$158,0)</f>
        <v>0</v>
      </c>
      <c r="BG158" s="112">
        <f>IF($U$158="zákl. přenesená",$N$158,0)</f>
        <v>0</v>
      </c>
      <c r="BH158" s="112">
        <f>IF($U$158="sníž. přenesená",$N$158,0)</f>
        <v>0</v>
      </c>
      <c r="BI158" s="112">
        <f>IF($U$158="nulová",$N$158,0)</f>
        <v>0</v>
      </c>
      <c r="BJ158" s="6" t="s">
        <v>15</v>
      </c>
      <c r="BK158" s="112">
        <f>ROUND($L$158*$K$158,2)</f>
        <v>0</v>
      </c>
      <c r="BL158" s="6" t="s">
        <v>128</v>
      </c>
    </row>
    <row r="159" spans="2:64" s="6" customFormat="1" ht="27" customHeight="1">
      <c r="B159" s="18"/>
      <c r="C159" s="105" t="s">
        <v>283</v>
      </c>
      <c r="D159" s="105" t="s">
        <v>124</v>
      </c>
      <c r="E159" s="106" t="s">
        <v>284</v>
      </c>
      <c r="F159" s="165" t="s">
        <v>285</v>
      </c>
      <c r="G159" s="164"/>
      <c r="H159" s="164"/>
      <c r="I159" s="164"/>
      <c r="J159" s="107" t="s">
        <v>146</v>
      </c>
      <c r="K159" s="108">
        <v>234</v>
      </c>
      <c r="L159" s="166"/>
      <c r="M159" s="164"/>
      <c r="N159" s="166">
        <f>ROUND($L$159*$K$159,2)</f>
        <v>0</v>
      </c>
      <c r="O159" s="164"/>
      <c r="P159" s="164"/>
      <c r="Q159" s="164"/>
      <c r="R159" s="19"/>
      <c r="T159" s="109"/>
      <c r="U159" s="25" t="s">
        <v>35</v>
      </c>
      <c r="V159" s="110">
        <v>0.088</v>
      </c>
      <c r="W159" s="110">
        <f>$V$159*$K$159</f>
        <v>20.592</v>
      </c>
      <c r="X159" s="110">
        <v>0.06279</v>
      </c>
      <c r="Y159" s="110">
        <f>$X$159*$K$159</f>
        <v>14.69286</v>
      </c>
      <c r="Z159" s="110">
        <v>0</v>
      </c>
      <c r="AA159" s="111">
        <f>$Z$159*$K$159</f>
        <v>0</v>
      </c>
      <c r="AR159" s="6" t="s">
        <v>128</v>
      </c>
      <c r="AT159" s="6" t="s">
        <v>124</v>
      </c>
      <c r="AU159" s="6" t="s">
        <v>122</v>
      </c>
      <c r="AY159" s="6" t="s">
        <v>123</v>
      </c>
      <c r="BE159" s="112">
        <f>IF($U$159="základní",$N$159,0)</f>
        <v>0</v>
      </c>
      <c r="BF159" s="112">
        <f>IF($U$159="snížená",$N$159,0)</f>
        <v>0</v>
      </c>
      <c r="BG159" s="112">
        <f>IF($U$159="zákl. přenesená",$N$159,0)</f>
        <v>0</v>
      </c>
      <c r="BH159" s="112">
        <f>IF($U$159="sníž. přenesená",$N$159,0)</f>
        <v>0</v>
      </c>
      <c r="BI159" s="112">
        <f>IF($U$159="nulová",$N$159,0)</f>
        <v>0</v>
      </c>
      <c r="BJ159" s="6" t="s">
        <v>15</v>
      </c>
      <c r="BK159" s="112">
        <f>ROUND($L$159*$K$159,2)</f>
        <v>0</v>
      </c>
      <c r="BL159" s="6" t="s">
        <v>128</v>
      </c>
    </row>
    <row r="160" spans="2:64" s="6" customFormat="1" ht="15.75" customHeight="1">
      <c r="B160" s="18"/>
      <c r="C160" s="113" t="s">
        <v>286</v>
      </c>
      <c r="D160" s="113" t="s">
        <v>153</v>
      </c>
      <c r="E160" s="114" t="s">
        <v>287</v>
      </c>
      <c r="F160" s="161" t="s">
        <v>288</v>
      </c>
      <c r="G160" s="162"/>
      <c r="H160" s="162"/>
      <c r="I160" s="162"/>
      <c r="J160" s="115" t="s">
        <v>146</v>
      </c>
      <c r="K160" s="116">
        <v>395.52</v>
      </c>
      <c r="L160" s="163"/>
      <c r="M160" s="162"/>
      <c r="N160" s="163">
        <f>ROUND($L$160*$K$160,2)</f>
        <v>0</v>
      </c>
      <c r="O160" s="164"/>
      <c r="P160" s="164"/>
      <c r="Q160" s="164"/>
      <c r="R160" s="19"/>
      <c r="T160" s="109"/>
      <c r="U160" s="25" t="s">
        <v>35</v>
      </c>
      <c r="V160" s="110">
        <v>0</v>
      </c>
      <c r="W160" s="110">
        <f>$V$160*$K$160</f>
        <v>0</v>
      </c>
      <c r="X160" s="110">
        <v>0</v>
      </c>
      <c r="Y160" s="110">
        <f>$X$160*$K$160</f>
        <v>0</v>
      </c>
      <c r="Z160" s="110">
        <v>0</v>
      </c>
      <c r="AA160" s="111">
        <f>$Z$160*$K$160</f>
        <v>0</v>
      </c>
      <c r="AR160" s="6" t="s">
        <v>244</v>
      </c>
      <c r="AT160" s="6" t="s">
        <v>153</v>
      </c>
      <c r="AU160" s="6" t="s">
        <v>122</v>
      </c>
      <c r="AY160" s="6" t="s">
        <v>123</v>
      </c>
      <c r="BE160" s="112">
        <f>IF($U$160="základní",$N$160,0)</f>
        <v>0</v>
      </c>
      <c r="BF160" s="112">
        <f>IF($U$160="snížená",$N$160,0)</f>
        <v>0</v>
      </c>
      <c r="BG160" s="112">
        <f>IF($U$160="zákl. přenesená",$N$160,0)</f>
        <v>0</v>
      </c>
      <c r="BH160" s="112">
        <f>IF($U$160="sníž. přenesená",$N$160,0)</f>
        <v>0</v>
      </c>
      <c r="BI160" s="112">
        <f>IF($U$160="nulová",$N$160,0)</f>
        <v>0</v>
      </c>
      <c r="BJ160" s="6" t="s">
        <v>15</v>
      </c>
      <c r="BK160" s="112">
        <f>ROUND($L$160*$K$160,2)</f>
        <v>0</v>
      </c>
      <c r="BL160" s="6" t="s">
        <v>244</v>
      </c>
    </row>
    <row r="161" spans="2:64" s="6" customFormat="1" ht="27" customHeight="1">
      <c r="B161" s="18"/>
      <c r="C161" s="105" t="s">
        <v>289</v>
      </c>
      <c r="D161" s="105" t="s">
        <v>124</v>
      </c>
      <c r="E161" s="106" t="s">
        <v>290</v>
      </c>
      <c r="F161" s="165" t="s">
        <v>291</v>
      </c>
      <c r="G161" s="164"/>
      <c r="H161" s="164"/>
      <c r="I161" s="164"/>
      <c r="J161" s="107" t="s">
        <v>146</v>
      </c>
      <c r="K161" s="108">
        <v>81</v>
      </c>
      <c r="L161" s="166"/>
      <c r="M161" s="164"/>
      <c r="N161" s="166">
        <f>ROUND($L$161*$K$161,2)</f>
        <v>0</v>
      </c>
      <c r="O161" s="164"/>
      <c r="P161" s="164"/>
      <c r="Q161" s="164"/>
      <c r="R161" s="19"/>
      <c r="T161" s="109"/>
      <c r="U161" s="25" t="s">
        <v>35</v>
      </c>
      <c r="V161" s="110">
        <v>0.066</v>
      </c>
      <c r="W161" s="110">
        <f>$V$161*$K$161</f>
        <v>5.346</v>
      </c>
      <c r="X161" s="110">
        <v>0.06265</v>
      </c>
      <c r="Y161" s="110">
        <f>$X$161*$K$161</f>
        <v>5.07465</v>
      </c>
      <c r="Z161" s="110">
        <v>0</v>
      </c>
      <c r="AA161" s="111">
        <f>$Z$161*$K$161</f>
        <v>0</v>
      </c>
      <c r="AR161" s="6" t="s">
        <v>128</v>
      </c>
      <c r="AT161" s="6" t="s">
        <v>124</v>
      </c>
      <c r="AU161" s="6" t="s">
        <v>122</v>
      </c>
      <c r="AY161" s="6" t="s">
        <v>123</v>
      </c>
      <c r="BE161" s="112">
        <f>IF($U$161="základní",$N$161,0)</f>
        <v>0</v>
      </c>
      <c r="BF161" s="112">
        <f>IF($U$161="snížená",$N$161,0)</f>
        <v>0</v>
      </c>
      <c r="BG161" s="112">
        <f>IF($U$161="zákl. přenesená",$N$161,0)</f>
        <v>0</v>
      </c>
      <c r="BH161" s="112">
        <f>IF($U$161="sníž. přenesená",$N$161,0)</f>
        <v>0</v>
      </c>
      <c r="BI161" s="112">
        <f>IF($U$161="nulová",$N$161,0)</f>
        <v>0</v>
      </c>
      <c r="BJ161" s="6" t="s">
        <v>15</v>
      </c>
      <c r="BK161" s="112">
        <f>ROUND($L$161*$K$161,2)</f>
        <v>0</v>
      </c>
      <c r="BL161" s="6" t="s">
        <v>128</v>
      </c>
    </row>
    <row r="162" spans="2:64" s="6" customFormat="1" ht="15.75" customHeight="1">
      <c r="B162" s="18"/>
      <c r="C162" s="113" t="s">
        <v>292</v>
      </c>
      <c r="D162" s="113" t="s">
        <v>153</v>
      </c>
      <c r="E162" s="114" t="s">
        <v>293</v>
      </c>
      <c r="F162" s="161" t="s">
        <v>294</v>
      </c>
      <c r="G162" s="162"/>
      <c r="H162" s="162"/>
      <c r="I162" s="162"/>
      <c r="J162" s="115" t="s">
        <v>146</v>
      </c>
      <c r="K162" s="116">
        <v>83.43</v>
      </c>
      <c r="L162" s="163"/>
      <c r="M162" s="162"/>
      <c r="N162" s="163">
        <f>ROUND($L$162*$K$162,2)</f>
        <v>0</v>
      </c>
      <c r="O162" s="164"/>
      <c r="P162" s="164"/>
      <c r="Q162" s="164"/>
      <c r="R162" s="19"/>
      <c r="T162" s="109"/>
      <c r="U162" s="25" t="s">
        <v>35</v>
      </c>
      <c r="V162" s="110">
        <v>0</v>
      </c>
      <c r="W162" s="110">
        <f>$V$162*$K$162</f>
        <v>0</v>
      </c>
      <c r="X162" s="110">
        <v>0.00052</v>
      </c>
      <c r="Y162" s="110">
        <f>$X$162*$K$162</f>
        <v>0.0433836</v>
      </c>
      <c r="Z162" s="110">
        <v>0</v>
      </c>
      <c r="AA162" s="111">
        <f>$Z$162*$K$162</f>
        <v>0</v>
      </c>
      <c r="AR162" s="6" t="s">
        <v>244</v>
      </c>
      <c r="AT162" s="6" t="s">
        <v>153</v>
      </c>
      <c r="AU162" s="6" t="s">
        <v>122</v>
      </c>
      <c r="AY162" s="6" t="s">
        <v>123</v>
      </c>
      <c r="BE162" s="112">
        <f>IF($U$162="základní",$N$162,0)</f>
        <v>0</v>
      </c>
      <c r="BF162" s="112">
        <f>IF($U$162="snížená",$N$162,0)</f>
        <v>0</v>
      </c>
      <c r="BG162" s="112">
        <f>IF($U$162="zákl. přenesená",$N$162,0)</f>
        <v>0</v>
      </c>
      <c r="BH162" s="112">
        <f>IF($U$162="sníž. přenesená",$N$162,0)</f>
        <v>0</v>
      </c>
      <c r="BI162" s="112">
        <f>IF($U$162="nulová",$N$162,0)</f>
        <v>0</v>
      </c>
      <c r="BJ162" s="6" t="s">
        <v>15</v>
      </c>
      <c r="BK162" s="112">
        <f>ROUND($L$162*$K$162,2)</f>
        <v>0</v>
      </c>
      <c r="BL162" s="6" t="s">
        <v>244</v>
      </c>
    </row>
    <row r="163" spans="2:64" s="6" customFormat="1" ht="27" customHeight="1">
      <c r="B163" s="18"/>
      <c r="C163" s="105" t="s">
        <v>295</v>
      </c>
      <c r="D163" s="105" t="s">
        <v>124</v>
      </c>
      <c r="E163" s="106" t="s">
        <v>296</v>
      </c>
      <c r="F163" s="165" t="s">
        <v>297</v>
      </c>
      <c r="G163" s="164"/>
      <c r="H163" s="164"/>
      <c r="I163" s="164"/>
      <c r="J163" s="107" t="s">
        <v>298</v>
      </c>
      <c r="K163" s="108">
        <v>9</v>
      </c>
      <c r="L163" s="166"/>
      <c r="M163" s="164"/>
      <c r="N163" s="166">
        <f>ROUND($L$163*$K$163,2)</f>
        <v>0</v>
      </c>
      <c r="O163" s="164"/>
      <c r="P163" s="164"/>
      <c r="Q163" s="164"/>
      <c r="R163" s="19"/>
      <c r="T163" s="109"/>
      <c r="U163" s="25" t="s">
        <v>35</v>
      </c>
      <c r="V163" s="110">
        <v>0.477</v>
      </c>
      <c r="W163" s="110">
        <f>$V$163*$K$163</f>
        <v>4.293</v>
      </c>
      <c r="X163" s="110">
        <v>2.25634</v>
      </c>
      <c r="Y163" s="110">
        <f>$X$163*$K$163</f>
        <v>20.30706</v>
      </c>
      <c r="Z163" s="110">
        <v>0</v>
      </c>
      <c r="AA163" s="111">
        <f>$Z$163*$K$163</f>
        <v>0</v>
      </c>
      <c r="AR163" s="6" t="s">
        <v>128</v>
      </c>
      <c r="AT163" s="6" t="s">
        <v>124</v>
      </c>
      <c r="AU163" s="6" t="s">
        <v>122</v>
      </c>
      <c r="AY163" s="6" t="s">
        <v>123</v>
      </c>
      <c r="BE163" s="112">
        <f>IF($U$163="základní",$N$163,0)</f>
        <v>0</v>
      </c>
      <c r="BF163" s="112">
        <f>IF($U$163="snížená",$N$163,0)</f>
        <v>0</v>
      </c>
      <c r="BG163" s="112">
        <f>IF($U$163="zákl. přenesená",$N$163,0)</f>
        <v>0</v>
      </c>
      <c r="BH163" s="112">
        <f>IF($U$163="sníž. přenesená",$N$163,0)</f>
        <v>0</v>
      </c>
      <c r="BI163" s="112">
        <f>IF($U$163="nulová",$N$163,0)</f>
        <v>0</v>
      </c>
      <c r="BJ163" s="6" t="s">
        <v>15</v>
      </c>
      <c r="BK163" s="112">
        <f>ROUND($L$163*$K$163,2)</f>
        <v>0</v>
      </c>
      <c r="BL163" s="6" t="s">
        <v>128</v>
      </c>
    </row>
    <row r="164" spans="2:64" s="6" customFormat="1" ht="27" customHeight="1">
      <c r="B164" s="18"/>
      <c r="C164" s="105" t="s">
        <v>299</v>
      </c>
      <c r="D164" s="105" t="s">
        <v>124</v>
      </c>
      <c r="E164" s="106" t="s">
        <v>300</v>
      </c>
      <c r="F164" s="165" t="s">
        <v>301</v>
      </c>
      <c r="G164" s="164"/>
      <c r="H164" s="164"/>
      <c r="I164" s="164"/>
      <c r="J164" s="107" t="s">
        <v>146</v>
      </c>
      <c r="K164" s="108">
        <v>150</v>
      </c>
      <c r="L164" s="166"/>
      <c r="M164" s="164"/>
      <c r="N164" s="166">
        <f>ROUND($L$164*$K$164,2)</f>
        <v>0</v>
      </c>
      <c r="O164" s="164"/>
      <c r="P164" s="164"/>
      <c r="Q164" s="164"/>
      <c r="R164" s="19"/>
      <c r="T164" s="109"/>
      <c r="U164" s="25" t="s">
        <v>35</v>
      </c>
      <c r="V164" s="110">
        <v>0.295</v>
      </c>
      <c r="W164" s="110">
        <f>$V$164*$K$164</f>
        <v>44.25</v>
      </c>
      <c r="X164" s="110">
        <v>0</v>
      </c>
      <c r="Y164" s="110">
        <f>$X$164*$K$164</f>
        <v>0</v>
      </c>
      <c r="Z164" s="110">
        <v>0</v>
      </c>
      <c r="AA164" s="111">
        <f>$Z$164*$K$164</f>
        <v>0</v>
      </c>
      <c r="AR164" s="6" t="s">
        <v>128</v>
      </c>
      <c r="AT164" s="6" t="s">
        <v>124</v>
      </c>
      <c r="AU164" s="6" t="s">
        <v>122</v>
      </c>
      <c r="AY164" s="6" t="s">
        <v>123</v>
      </c>
      <c r="BE164" s="112">
        <f>IF($U$164="základní",$N$164,0)</f>
        <v>0</v>
      </c>
      <c r="BF164" s="112">
        <f>IF($U$164="snížená",$N$164,0)</f>
        <v>0</v>
      </c>
      <c r="BG164" s="112">
        <f>IF($U$164="zákl. přenesená",$N$164,0)</f>
        <v>0</v>
      </c>
      <c r="BH164" s="112">
        <f>IF($U$164="sníž. přenesená",$N$164,0)</f>
        <v>0</v>
      </c>
      <c r="BI164" s="112">
        <f>IF($U$164="nulová",$N$164,0)</f>
        <v>0</v>
      </c>
      <c r="BJ164" s="6" t="s">
        <v>15</v>
      </c>
      <c r="BK164" s="112">
        <f>ROUND($L$164*$K$164,2)</f>
        <v>0</v>
      </c>
      <c r="BL164" s="6" t="s">
        <v>128</v>
      </c>
    </row>
    <row r="165" spans="2:64" s="6" customFormat="1" ht="27" customHeight="1">
      <c r="B165" s="18"/>
      <c r="C165" s="105" t="s">
        <v>302</v>
      </c>
      <c r="D165" s="105" t="s">
        <v>124</v>
      </c>
      <c r="E165" s="106" t="s">
        <v>303</v>
      </c>
      <c r="F165" s="165" t="s">
        <v>304</v>
      </c>
      <c r="G165" s="164"/>
      <c r="H165" s="164"/>
      <c r="I165" s="164"/>
      <c r="J165" s="107" t="s">
        <v>146</v>
      </c>
      <c r="K165" s="108">
        <v>81</v>
      </c>
      <c r="L165" s="166"/>
      <c r="M165" s="164"/>
      <c r="N165" s="166">
        <f>ROUND($L$165*$K$165,2)</f>
        <v>0</v>
      </c>
      <c r="O165" s="164"/>
      <c r="P165" s="164"/>
      <c r="Q165" s="164"/>
      <c r="R165" s="19"/>
      <c r="T165" s="109"/>
      <c r="U165" s="25" t="s">
        <v>35</v>
      </c>
      <c r="V165" s="110">
        <v>0.059</v>
      </c>
      <c r="W165" s="110">
        <f>$V$165*$K$165</f>
        <v>4.779</v>
      </c>
      <c r="X165" s="110">
        <v>0</v>
      </c>
      <c r="Y165" s="110">
        <f>$X$165*$K$165</f>
        <v>0</v>
      </c>
      <c r="Z165" s="110">
        <v>0</v>
      </c>
      <c r="AA165" s="111">
        <f>$Z$165*$K$165</f>
        <v>0</v>
      </c>
      <c r="AR165" s="6" t="s">
        <v>128</v>
      </c>
      <c r="AT165" s="6" t="s">
        <v>124</v>
      </c>
      <c r="AU165" s="6" t="s">
        <v>122</v>
      </c>
      <c r="AY165" s="6" t="s">
        <v>123</v>
      </c>
      <c r="BE165" s="112">
        <f>IF($U$165="základní",$N$165,0)</f>
        <v>0</v>
      </c>
      <c r="BF165" s="112">
        <f>IF($U$165="snížená",$N$165,0)</f>
        <v>0</v>
      </c>
      <c r="BG165" s="112">
        <f>IF($U$165="zákl. přenesená",$N$165,0)</f>
        <v>0</v>
      </c>
      <c r="BH165" s="112">
        <f>IF($U$165="sníž. přenesená",$N$165,0)</f>
        <v>0</v>
      </c>
      <c r="BI165" s="112">
        <f>IF($U$165="nulová",$N$165,0)</f>
        <v>0</v>
      </c>
      <c r="BJ165" s="6" t="s">
        <v>15</v>
      </c>
      <c r="BK165" s="112">
        <f>ROUND($L$165*$K$165,2)</f>
        <v>0</v>
      </c>
      <c r="BL165" s="6" t="s">
        <v>128</v>
      </c>
    </row>
    <row r="166" spans="2:64" s="6" customFormat="1" ht="27" customHeight="1">
      <c r="B166" s="18"/>
      <c r="C166" s="105" t="s">
        <v>305</v>
      </c>
      <c r="D166" s="105" t="s">
        <v>124</v>
      </c>
      <c r="E166" s="106" t="s">
        <v>306</v>
      </c>
      <c r="F166" s="165" t="s">
        <v>307</v>
      </c>
      <c r="G166" s="164"/>
      <c r="H166" s="164"/>
      <c r="I166" s="164"/>
      <c r="J166" s="107" t="s">
        <v>146</v>
      </c>
      <c r="K166" s="108">
        <v>234</v>
      </c>
      <c r="L166" s="166"/>
      <c r="M166" s="164"/>
      <c r="N166" s="166">
        <f>ROUND($L$166*$K$166,2)</f>
        <v>0</v>
      </c>
      <c r="O166" s="164"/>
      <c r="P166" s="164"/>
      <c r="Q166" s="164"/>
      <c r="R166" s="19"/>
      <c r="T166" s="109"/>
      <c r="U166" s="25" t="s">
        <v>35</v>
      </c>
      <c r="V166" s="110">
        <v>0.147</v>
      </c>
      <c r="W166" s="110">
        <f>$V$166*$K$166</f>
        <v>34.397999999999996</v>
      </c>
      <c r="X166" s="110">
        <v>0</v>
      </c>
      <c r="Y166" s="110">
        <f>$X$166*$K$166</f>
        <v>0</v>
      </c>
      <c r="Z166" s="110">
        <v>0</v>
      </c>
      <c r="AA166" s="111">
        <f>$Z$166*$K$166</f>
        <v>0</v>
      </c>
      <c r="AR166" s="6" t="s">
        <v>128</v>
      </c>
      <c r="AT166" s="6" t="s">
        <v>124</v>
      </c>
      <c r="AU166" s="6" t="s">
        <v>122</v>
      </c>
      <c r="AY166" s="6" t="s">
        <v>123</v>
      </c>
      <c r="BE166" s="112">
        <f>IF($U$166="základní",$N$166,0)</f>
        <v>0</v>
      </c>
      <c r="BF166" s="112">
        <f>IF($U$166="snížená",$N$166,0)</f>
        <v>0</v>
      </c>
      <c r="BG166" s="112">
        <f>IF($U$166="zákl. přenesená",$N$166,0)</f>
        <v>0</v>
      </c>
      <c r="BH166" s="112">
        <f>IF($U$166="sníž. přenesená",$N$166,0)</f>
        <v>0</v>
      </c>
      <c r="BI166" s="112">
        <f>IF($U$166="nulová",$N$166,0)</f>
        <v>0</v>
      </c>
      <c r="BJ166" s="6" t="s">
        <v>15</v>
      </c>
      <c r="BK166" s="112">
        <f>ROUND($L$166*$K$166,2)</f>
        <v>0</v>
      </c>
      <c r="BL166" s="6" t="s">
        <v>128</v>
      </c>
    </row>
    <row r="167" spans="2:64" s="6" customFormat="1" ht="39" customHeight="1">
      <c r="B167" s="18"/>
      <c r="C167" s="105" t="s">
        <v>308</v>
      </c>
      <c r="D167" s="105" t="s">
        <v>124</v>
      </c>
      <c r="E167" s="106" t="s">
        <v>309</v>
      </c>
      <c r="F167" s="165" t="s">
        <v>310</v>
      </c>
      <c r="G167" s="164"/>
      <c r="H167" s="164"/>
      <c r="I167" s="164"/>
      <c r="J167" s="107" t="s">
        <v>264</v>
      </c>
      <c r="K167" s="108">
        <v>3</v>
      </c>
      <c r="L167" s="166"/>
      <c r="M167" s="164"/>
      <c r="N167" s="166">
        <f>ROUND($L$167*$K$167,2)</f>
        <v>0</v>
      </c>
      <c r="O167" s="164"/>
      <c r="P167" s="164"/>
      <c r="Q167" s="164"/>
      <c r="R167" s="19"/>
      <c r="T167" s="109"/>
      <c r="U167" s="25" t="s">
        <v>35</v>
      </c>
      <c r="V167" s="110">
        <v>0.118</v>
      </c>
      <c r="W167" s="110">
        <f>$V$167*$K$167</f>
        <v>0.354</v>
      </c>
      <c r="X167" s="110">
        <v>0.3798</v>
      </c>
      <c r="Y167" s="110">
        <f>$X$167*$K$167</f>
        <v>1.1394000000000002</v>
      </c>
      <c r="Z167" s="110">
        <v>0</v>
      </c>
      <c r="AA167" s="111">
        <f>$Z$167*$K$167</f>
        <v>0</v>
      </c>
      <c r="AR167" s="6" t="s">
        <v>128</v>
      </c>
      <c r="AT167" s="6" t="s">
        <v>124</v>
      </c>
      <c r="AU167" s="6" t="s">
        <v>122</v>
      </c>
      <c r="AY167" s="6" t="s">
        <v>123</v>
      </c>
      <c r="BE167" s="112">
        <f>IF($U$167="základní",$N$167,0)</f>
        <v>0</v>
      </c>
      <c r="BF167" s="112">
        <f>IF($U$167="snížená",$N$167,0)</f>
        <v>0</v>
      </c>
      <c r="BG167" s="112">
        <f>IF($U$167="zákl. přenesená",$N$167,0)</f>
        <v>0</v>
      </c>
      <c r="BH167" s="112">
        <f>IF($U$167="sníž. přenesená",$N$167,0)</f>
        <v>0</v>
      </c>
      <c r="BI167" s="112">
        <f>IF($U$167="nulová",$N$167,0)</f>
        <v>0</v>
      </c>
      <c r="BJ167" s="6" t="s">
        <v>15</v>
      </c>
      <c r="BK167" s="112">
        <f>ROUND($L$167*$K$167,2)</f>
        <v>0</v>
      </c>
      <c r="BL167" s="6" t="s">
        <v>128</v>
      </c>
    </row>
    <row r="168" spans="2:64" s="6" customFormat="1" ht="15.75" customHeight="1">
      <c r="B168" s="18"/>
      <c r="C168" s="105" t="s">
        <v>311</v>
      </c>
      <c r="D168" s="105" t="s">
        <v>124</v>
      </c>
      <c r="E168" s="106" t="s">
        <v>312</v>
      </c>
      <c r="F168" s="165" t="s">
        <v>313</v>
      </c>
      <c r="G168" s="164"/>
      <c r="H168" s="164"/>
      <c r="I168" s="164"/>
      <c r="J168" s="107" t="s">
        <v>156</v>
      </c>
      <c r="K168" s="108">
        <v>1</v>
      </c>
      <c r="L168" s="166"/>
      <c r="M168" s="164"/>
      <c r="N168" s="166">
        <f>ROUND($L$168*$K$168,2)</f>
        <v>0</v>
      </c>
      <c r="O168" s="164"/>
      <c r="P168" s="164"/>
      <c r="Q168" s="164"/>
      <c r="R168" s="19"/>
      <c r="T168" s="109"/>
      <c r="U168" s="25" t="s">
        <v>35</v>
      </c>
      <c r="V168" s="110">
        <v>0</v>
      </c>
      <c r="W168" s="110">
        <f>$V$168*$K$168</f>
        <v>0</v>
      </c>
      <c r="X168" s="110">
        <v>0</v>
      </c>
      <c r="Y168" s="110">
        <f>$X$168*$K$168</f>
        <v>0</v>
      </c>
      <c r="Z168" s="110">
        <v>0</v>
      </c>
      <c r="AA168" s="111">
        <f>$Z$168*$K$168</f>
        <v>0</v>
      </c>
      <c r="AR168" s="6" t="s">
        <v>128</v>
      </c>
      <c r="AT168" s="6" t="s">
        <v>124</v>
      </c>
      <c r="AU168" s="6" t="s">
        <v>122</v>
      </c>
      <c r="AY168" s="6" t="s">
        <v>123</v>
      </c>
      <c r="BE168" s="112">
        <f>IF($U$168="základní",$N$168,0)</f>
        <v>0</v>
      </c>
      <c r="BF168" s="112">
        <f>IF($U$168="snížená",$N$168,0)</f>
        <v>0</v>
      </c>
      <c r="BG168" s="112">
        <f>IF($U$168="zákl. přenesená",$N$168,0)</f>
        <v>0</v>
      </c>
      <c r="BH168" s="112">
        <f>IF($U$168="sníž. přenesená",$N$168,0)</f>
        <v>0</v>
      </c>
      <c r="BI168" s="112">
        <f>IF($U$168="nulová",$N$168,0)</f>
        <v>0</v>
      </c>
      <c r="BJ168" s="6" t="s">
        <v>15</v>
      </c>
      <c r="BK168" s="112">
        <f>ROUND($L$168*$K$168,2)</f>
        <v>0</v>
      </c>
      <c r="BL168" s="6" t="s">
        <v>128</v>
      </c>
    </row>
    <row r="169" spans="2:64" s="6" customFormat="1" ht="15.75" customHeight="1">
      <c r="B169" s="18"/>
      <c r="C169" s="105" t="s">
        <v>314</v>
      </c>
      <c r="D169" s="105" t="s">
        <v>124</v>
      </c>
      <c r="E169" s="106" t="s">
        <v>315</v>
      </c>
      <c r="F169" s="165" t="s">
        <v>316</v>
      </c>
      <c r="G169" s="164"/>
      <c r="H169" s="164"/>
      <c r="I169" s="164"/>
      <c r="J169" s="107" t="s">
        <v>264</v>
      </c>
      <c r="K169" s="108">
        <v>4.5</v>
      </c>
      <c r="L169" s="166"/>
      <c r="M169" s="164"/>
      <c r="N169" s="166">
        <f>ROUND($L$169*$K$169,2)</f>
        <v>0</v>
      </c>
      <c r="O169" s="164"/>
      <c r="P169" s="164"/>
      <c r="Q169" s="164"/>
      <c r="R169" s="19"/>
      <c r="T169" s="109"/>
      <c r="U169" s="25" t="s">
        <v>35</v>
      </c>
      <c r="V169" s="110">
        <v>0.048</v>
      </c>
      <c r="W169" s="110">
        <f>$V$169*$K$169</f>
        <v>0.216</v>
      </c>
      <c r="X169" s="110">
        <v>0</v>
      </c>
      <c r="Y169" s="110">
        <f>$X$169*$K$169</f>
        <v>0</v>
      </c>
      <c r="Z169" s="110">
        <v>0</v>
      </c>
      <c r="AA169" s="111">
        <f>$Z$169*$K$169</f>
        <v>0</v>
      </c>
      <c r="AR169" s="6" t="s">
        <v>128</v>
      </c>
      <c r="AT169" s="6" t="s">
        <v>124</v>
      </c>
      <c r="AU169" s="6" t="s">
        <v>122</v>
      </c>
      <c r="AY169" s="6" t="s">
        <v>123</v>
      </c>
      <c r="BE169" s="112">
        <f>IF($U$169="základní",$N$169,0)</f>
        <v>0</v>
      </c>
      <c r="BF169" s="112">
        <f>IF($U$169="snížená",$N$169,0)</f>
        <v>0</v>
      </c>
      <c r="BG169" s="112">
        <f>IF($U$169="zákl. přenesená",$N$169,0)</f>
        <v>0</v>
      </c>
      <c r="BH169" s="112">
        <f>IF($U$169="sníž. přenesená",$N$169,0)</f>
        <v>0</v>
      </c>
      <c r="BI169" s="112">
        <f>IF($U$169="nulová",$N$169,0)</f>
        <v>0</v>
      </c>
      <c r="BJ169" s="6" t="s">
        <v>15</v>
      </c>
      <c r="BK169" s="112">
        <f>ROUND($L$169*$K$169,2)</f>
        <v>0</v>
      </c>
      <c r="BL169" s="6" t="s">
        <v>128</v>
      </c>
    </row>
    <row r="170" spans="2:64" s="6" customFormat="1" ht="15.75" customHeight="1">
      <c r="B170" s="18"/>
      <c r="C170" s="105" t="s">
        <v>317</v>
      </c>
      <c r="D170" s="105" t="s">
        <v>124</v>
      </c>
      <c r="E170" s="106" t="s">
        <v>318</v>
      </c>
      <c r="F170" s="165" t="s">
        <v>319</v>
      </c>
      <c r="G170" s="164"/>
      <c r="H170" s="164"/>
      <c r="I170" s="164"/>
      <c r="J170" s="107" t="s">
        <v>264</v>
      </c>
      <c r="K170" s="108">
        <v>4.5</v>
      </c>
      <c r="L170" s="166"/>
      <c r="M170" s="164"/>
      <c r="N170" s="166">
        <f>ROUND($L$170*$K$170,2)</f>
        <v>0</v>
      </c>
      <c r="O170" s="164"/>
      <c r="P170" s="164"/>
      <c r="Q170" s="164"/>
      <c r="R170" s="19"/>
      <c r="T170" s="109"/>
      <c r="U170" s="25" t="s">
        <v>35</v>
      </c>
      <c r="V170" s="110">
        <v>0.035</v>
      </c>
      <c r="W170" s="110">
        <f>$V$170*$K$170</f>
        <v>0.15750000000000003</v>
      </c>
      <c r="X170" s="110">
        <v>3E-05</v>
      </c>
      <c r="Y170" s="110">
        <f>$X$170*$K$170</f>
        <v>0.000135</v>
      </c>
      <c r="Z170" s="110">
        <v>0</v>
      </c>
      <c r="AA170" s="111">
        <f>$Z$170*$K$170</f>
        <v>0</v>
      </c>
      <c r="AR170" s="6" t="s">
        <v>128</v>
      </c>
      <c r="AT170" s="6" t="s">
        <v>124</v>
      </c>
      <c r="AU170" s="6" t="s">
        <v>122</v>
      </c>
      <c r="AY170" s="6" t="s">
        <v>123</v>
      </c>
      <c r="BE170" s="112">
        <f>IF($U$170="základní",$N$170,0)</f>
        <v>0</v>
      </c>
      <c r="BF170" s="112">
        <f>IF($U$170="snížená",$N$170,0)</f>
        <v>0</v>
      </c>
      <c r="BG170" s="112">
        <f>IF($U$170="zákl. přenesená",$N$170,0)</f>
        <v>0</v>
      </c>
      <c r="BH170" s="112">
        <f>IF($U$170="sníž. přenesená",$N$170,0)</f>
        <v>0</v>
      </c>
      <c r="BI170" s="112">
        <f>IF($U$170="nulová",$N$170,0)</f>
        <v>0</v>
      </c>
      <c r="BJ170" s="6" t="s">
        <v>15</v>
      </c>
      <c r="BK170" s="112">
        <f>ROUND($L$170*$K$170,2)</f>
        <v>0</v>
      </c>
      <c r="BL170" s="6" t="s">
        <v>128</v>
      </c>
    </row>
    <row r="171" spans="2:64" s="6" customFormat="1" ht="27" customHeight="1">
      <c r="B171" s="18"/>
      <c r="C171" s="105" t="s">
        <v>320</v>
      </c>
      <c r="D171" s="105" t="s">
        <v>124</v>
      </c>
      <c r="E171" s="106" t="s">
        <v>321</v>
      </c>
      <c r="F171" s="165" t="s">
        <v>322</v>
      </c>
      <c r="G171" s="164"/>
      <c r="H171" s="164"/>
      <c r="I171" s="164"/>
      <c r="J171" s="107" t="s">
        <v>127</v>
      </c>
      <c r="K171" s="108">
        <v>15</v>
      </c>
      <c r="L171" s="166"/>
      <c r="M171" s="164"/>
      <c r="N171" s="166">
        <f>ROUND($L$171*$K$171,2)</f>
        <v>0</v>
      </c>
      <c r="O171" s="164"/>
      <c r="P171" s="164"/>
      <c r="Q171" s="164"/>
      <c r="R171" s="19"/>
      <c r="T171" s="109"/>
      <c r="U171" s="25" t="s">
        <v>35</v>
      </c>
      <c r="V171" s="110">
        <v>3.214</v>
      </c>
      <c r="W171" s="110">
        <f>$V$171*$K$171</f>
        <v>48.21</v>
      </c>
      <c r="X171" s="110">
        <v>0</v>
      </c>
      <c r="Y171" s="110">
        <f>$X$171*$K$171</f>
        <v>0</v>
      </c>
      <c r="Z171" s="110">
        <v>0</v>
      </c>
      <c r="AA171" s="111">
        <f>$Z$171*$K$171</f>
        <v>0</v>
      </c>
      <c r="AR171" s="6" t="s">
        <v>128</v>
      </c>
      <c r="AT171" s="6" t="s">
        <v>124</v>
      </c>
      <c r="AU171" s="6" t="s">
        <v>122</v>
      </c>
      <c r="AY171" s="6" t="s">
        <v>123</v>
      </c>
      <c r="BE171" s="112">
        <f>IF($U$171="základní",$N$171,0)</f>
        <v>0</v>
      </c>
      <c r="BF171" s="112">
        <f>IF($U$171="snížená",$N$171,0)</f>
        <v>0</v>
      </c>
      <c r="BG171" s="112">
        <f>IF($U$171="zákl. přenesená",$N$171,0)</f>
        <v>0</v>
      </c>
      <c r="BH171" s="112">
        <f>IF($U$171="sníž. přenesená",$N$171,0)</f>
        <v>0</v>
      </c>
      <c r="BI171" s="112">
        <f>IF($U$171="nulová",$N$171,0)</f>
        <v>0</v>
      </c>
      <c r="BJ171" s="6" t="s">
        <v>15</v>
      </c>
      <c r="BK171" s="112">
        <f>ROUND($L$171*$K$171,2)</f>
        <v>0</v>
      </c>
      <c r="BL171" s="6" t="s">
        <v>128</v>
      </c>
    </row>
    <row r="172" spans="2:64" s="6" customFormat="1" ht="27" customHeight="1">
      <c r="B172" s="18"/>
      <c r="C172" s="105" t="s">
        <v>323</v>
      </c>
      <c r="D172" s="105" t="s">
        <v>124</v>
      </c>
      <c r="E172" s="106" t="s">
        <v>324</v>
      </c>
      <c r="F172" s="165" t="s">
        <v>325</v>
      </c>
      <c r="G172" s="164"/>
      <c r="H172" s="164"/>
      <c r="I172" s="164"/>
      <c r="J172" s="107" t="s">
        <v>298</v>
      </c>
      <c r="K172" s="108">
        <v>4.4</v>
      </c>
      <c r="L172" s="166"/>
      <c r="M172" s="164"/>
      <c r="N172" s="166">
        <f>ROUND($L$172*$K$172,2)</f>
        <v>0</v>
      </c>
      <c r="O172" s="164"/>
      <c r="P172" s="164"/>
      <c r="Q172" s="164"/>
      <c r="R172" s="19"/>
      <c r="T172" s="109"/>
      <c r="U172" s="25" t="s">
        <v>35</v>
      </c>
      <c r="V172" s="110">
        <v>0.477</v>
      </c>
      <c r="W172" s="110">
        <f>$V$172*$K$172</f>
        <v>2.0988</v>
      </c>
      <c r="X172" s="110">
        <v>2.25634</v>
      </c>
      <c r="Y172" s="110">
        <f>$X$172*$K$172</f>
        <v>9.927896</v>
      </c>
      <c r="Z172" s="110">
        <v>0</v>
      </c>
      <c r="AA172" s="111">
        <f>$Z$172*$K$172</f>
        <v>0</v>
      </c>
      <c r="AR172" s="6" t="s">
        <v>128</v>
      </c>
      <c r="AT172" s="6" t="s">
        <v>124</v>
      </c>
      <c r="AU172" s="6" t="s">
        <v>122</v>
      </c>
      <c r="AY172" s="6" t="s">
        <v>123</v>
      </c>
      <c r="BE172" s="112">
        <f>IF($U$172="základní",$N$172,0)</f>
        <v>0</v>
      </c>
      <c r="BF172" s="112">
        <f>IF($U$172="snížená",$N$172,0)</f>
        <v>0</v>
      </c>
      <c r="BG172" s="112">
        <f>IF($U$172="zákl. přenesená",$N$172,0)</f>
        <v>0</v>
      </c>
      <c r="BH172" s="112">
        <f>IF($U$172="sníž. přenesená",$N$172,0)</f>
        <v>0</v>
      </c>
      <c r="BI172" s="112">
        <f>IF($U$172="nulová",$N$172,0)</f>
        <v>0</v>
      </c>
      <c r="BJ172" s="6" t="s">
        <v>15</v>
      </c>
      <c r="BK172" s="112">
        <f>ROUND($L$172*$K$172,2)</f>
        <v>0</v>
      </c>
      <c r="BL172" s="6" t="s">
        <v>128</v>
      </c>
    </row>
    <row r="173" spans="2:64" s="6" customFormat="1" ht="27" customHeight="1">
      <c r="B173" s="18"/>
      <c r="C173" s="113" t="s">
        <v>326</v>
      </c>
      <c r="D173" s="113" t="s">
        <v>153</v>
      </c>
      <c r="E173" s="114" t="s">
        <v>327</v>
      </c>
      <c r="F173" s="161" t="s">
        <v>328</v>
      </c>
      <c r="G173" s="162"/>
      <c r="H173" s="162"/>
      <c r="I173" s="162"/>
      <c r="J173" s="115" t="s">
        <v>156</v>
      </c>
      <c r="K173" s="116">
        <v>15</v>
      </c>
      <c r="L173" s="163"/>
      <c r="M173" s="162"/>
      <c r="N173" s="163">
        <f>ROUND($L$173*$K$173,2)</f>
        <v>0</v>
      </c>
      <c r="O173" s="164"/>
      <c r="P173" s="164"/>
      <c r="Q173" s="164"/>
      <c r="R173" s="19"/>
      <c r="T173" s="109"/>
      <c r="U173" s="25" t="s">
        <v>35</v>
      </c>
      <c r="V173" s="110">
        <v>0</v>
      </c>
      <c r="W173" s="110">
        <f>$V$173*$K$173</f>
        <v>0</v>
      </c>
      <c r="X173" s="110">
        <v>0</v>
      </c>
      <c r="Y173" s="110">
        <f>$X$173*$K$173</f>
        <v>0</v>
      </c>
      <c r="Z173" s="110">
        <v>0</v>
      </c>
      <c r="AA173" s="111">
        <f>$Z$173*$K$173</f>
        <v>0</v>
      </c>
      <c r="AR173" s="6" t="s">
        <v>157</v>
      </c>
      <c r="AT173" s="6" t="s">
        <v>153</v>
      </c>
      <c r="AU173" s="6" t="s">
        <v>122</v>
      </c>
      <c r="AY173" s="6" t="s">
        <v>123</v>
      </c>
      <c r="BE173" s="112">
        <f>IF($U$173="základní",$N$173,0)</f>
        <v>0</v>
      </c>
      <c r="BF173" s="112">
        <f>IF($U$173="snížená",$N$173,0)</f>
        <v>0</v>
      </c>
      <c r="BG173" s="112">
        <f>IF($U$173="zákl. přenesená",$N$173,0)</f>
        <v>0</v>
      </c>
      <c r="BH173" s="112">
        <f>IF($U$173="sníž. přenesená",$N$173,0)</f>
        <v>0</v>
      </c>
      <c r="BI173" s="112">
        <f>IF($U$173="nulová",$N$173,0)</f>
        <v>0</v>
      </c>
      <c r="BJ173" s="6" t="s">
        <v>15</v>
      </c>
      <c r="BK173" s="112">
        <f>ROUND($L$173*$K$173,2)</f>
        <v>0</v>
      </c>
      <c r="BL173" s="6" t="s">
        <v>128</v>
      </c>
    </row>
    <row r="174" spans="2:64" s="6" customFormat="1" ht="27" customHeight="1">
      <c r="B174" s="18"/>
      <c r="C174" s="105" t="s">
        <v>329</v>
      </c>
      <c r="D174" s="105" t="s">
        <v>124</v>
      </c>
      <c r="E174" s="106" t="s">
        <v>330</v>
      </c>
      <c r="F174" s="165" t="s">
        <v>331</v>
      </c>
      <c r="G174" s="164"/>
      <c r="H174" s="164"/>
      <c r="I174" s="164"/>
      <c r="J174" s="107" t="s">
        <v>146</v>
      </c>
      <c r="K174" s="108">
        <v>347</v>
      </c>
      <c r="L174" s="166"/>
      <c r="M174" s="164"/>
      <c r="N174" s="166">
        <f>ROUND($L$174*$K$174,2)</f>
        <v>0</v>
      </c>
      <c r="O174" s="164"/>
      <c r="P174" s="164"/>
      <c r="Q174" s="164"/>
      <c r="R174" s="19"/>
      <c r="T174" s="109"/>
      <c r="U174" s="25" t="s">
        <v>35</v>
      </c>
      <c r="V174" s="110">
        <v>0.075</v>
      </c>
      <c r="W174" s="110">
        <f>$V$174*$K$174</f>
        <v>26.025</v>
      </c>
      <c r="X174" s="110">
        <v>0</v>
      </c>
      <c r="Y174" s="110">
        <f>$X$174*$K$174</f>
        <v>0</v>
      </c>
      <c r="Z174" s="110">
        <v>0</v>
      </c>
      <c r="AA174" s="111">
        <f>$Z$174*$K$174</f>
        <v>0</v>
      </c>
      <c r="AR174" s="6" t="s">
        <v>128</v>
      </c>
      <c r="AT174" s="6" t="s">
        <v>124</v>
      </c>
      <c r="AU174" s="6" t="s">
        <v>122</v>
      </c>
      <c r="AY174" s="6" t="s">
        <v>123</v>
      </c>
      <c r="BE174" s="112">
        <f>IF($U$174="základní",$N$174,0)</f>
        <v>0</v>
      </c>
      <c r="BF174" s="112">
        <f>IF($U$174="snížená",$N$174,0)</f>
        <v>0</v>
      </c>
      <c r="BG174" s="112">
        <f>IF($U$174="zákl. přenesená",$N$174,0)</f>
        <v>0</v>
      </c>
      <c r="BH174" s="112">
        <f>IF($U$174="sníž. přenesená",$N$174,0)</f>
        <v>0</v>
      </c>
      <c r="BI174" s="112">
        <f>IF($U$174="nulová",$N$174,0)</f>
        <v>0</v>
      </c>
      <c r="BJ174" s="6" t="s">
        <v>15</v>
      </c>
      <c r="BK174" s="112">
        <f>ROUND($L$174*$K$174,2)</f>
        <v>0</v>
      </c>
      <c r="BL174" s="6" t="s">
        <v>128</v>
      </c>
    </row>
    <row r="175" spans="2:64" s="6" customFormat="1" ht="27" customHeight="1">
      <c r="B175" s="18"/>
      <c r="C175" s="113" t="s">
        <v>332</v>
      </c>
      <c r="D175" s="113" t="s">
        <v>153</v>
      </c>
      <c r="E175" s="114" t="s">
        <v>333</v>
      </c>
      <c r="F175" s="161" t="s">
        <v>334</v>
      </c>
      <c r="G175" s="162"/>
      <c r="H175" s="162"/>
      <c r="I175" s="162"/>
      <c r="J175" s="115" t="s">
        <v>146</v>
      </c>
      <c r="K175" s="116">
        <v>347</v>
      </c>
      <c r="L175" s="163"/>
      <c r="M175" s="162"/>
      <c r="N175" s="163">
        <f>ROUND($L$175*$K$175,2)</f>
        <v>0</v>
      </c>
      <c r="O175" s="164"/>
      <c r="P175" s="164"/>
      <c r="Q175" s="164"/>
      <c r="R175" s="19"/>
      <c r="T175" s="109"/>
      <c r="U175" s="25" t="s">
        <v>35</v>
      </c>
      <c r="V175" s="110">
        <v>0</v>
      </c>
      <c r="W175" s="110">
        <f>$V$175*$K$175</f>
        <v>0</v>
      </c>
      <c r="X175" s="110">
        <v>0.00035</v>
      </c>
      <c r="Y175" s="110">
        <f>$X$175*$K$175</f>
        <v>0.12145</v>
      </c>
      <c r="Z175" s="110">
        <v>0</v>
      </c>
      <c r="AA175" s="111">
        <f>$Z$175*$K$175</f>
        <v>0</v>
      </c>
      <c r="AR175" s="6" t="s">
        <v>157</v>
      </c>
      <c r="AT175" s="6" t="s">
        <v>153</v>
      </c>
      <c r="AU175" s="6" t="s">
        <v>122</v>
      </c>
      <c r="AY175" s="6" t="s">
        <v>123</v>
      </c>
      <c r="BE175" s="112">
        <f>IF($U$175="základní",$N$175,0)</f>
        <v>0</v>
      </c>
      <c r="BF175" s="112">
        <f>IF($U$175="snížená",$N$175,0)</f>
        <v>0</v>
      </c>
      <c r="BG175" s="112">
        <f>IF($U$175="zákl. přenesená",$N$175,0)</f>
        <v>0</v>
      </c>
      <c r="BH175" s="112">
        <f>IF($U$175="sníž. přenesená",$N$175,0)</f>
        <v>0</v>
      </c>
      <c r="BI175" s="112">
        <f>IF($U$175="nulová",$N$175,0)</f>
        <v>0</v>
      </c>
      <c r="BJ175" s="6" t="s">
        <v>15</v>
      </c>
      <c r="BK175" s="112">
        <f>ROUND($L$175*$K$175,2)</f>
        <v>0</v>
      </c>
      <c r="BL175" s="6" t="s">
        <v>128</v>
      </c>
    </row>
    <row r="176" spans="2:64" s="6" customFormat="1" ht="27" customHeight="1">
      <c r="B176" s="18"/>
      <c r="C176" s="105" t="s">
        <v>335</v>
      </c>
      <c r="D176" s="105" t="s">
        <v>124</v>
      </c>
      <c r="E176" s="106" t="s">
        <v>336</v>
      </c>
      <c r="F176" s="165" t="s">
        <v>337</v>
      </c>
      <c r="G176" s="164"/>
      <c r="H176" s="164"/>
      <c r="I176" s="164"/>
      <c r="J176" s="107" t="s">
        <v>146</v>
      </c>
      <c r="K176" s="108">
        <v>45</v>
      </c>
      <c r="L176" s="166"/>
      <c r="M176" s="164"/>
      <c r="N176" s="166">
        <f>ROUND($L$176*$K$176,2)</f>
        <v>0</v>
      </c>
      <c r="O176" s="164"/>
      <c r="P176" s="164"/>
      <c r="Q176" s="164"/>
      <c r="R176" s="19"/>
      <c r="T176" s="109"/>
      <c r="U176" s="25" t="s">
        <v>35</v>
      </c>
      <c r="V176" s="110">
        <v>0.12</v>
      </c>
      <c r="W176" s="110">
        <f>$V$176*$K$176</f>
        <v>5.3999999999999995</v>
      </c>
      <c r="X176" s="110">
        <v>0</v>
      </c>
      <c r="Y176" s="110">
        <f>$X$176*$K$176</f>
        <v>0</v>
      </c>
      <c r="Z176" s="110">
        <v>0</v>
      </c>
      <c r="AA176" s="111">
        <f>$Z$176*$K$176</f>
        <v>0</v>
      </c>
      <c r="AR176" s="6" t="s">
        <v>128</v>
      </c>
      <c r="AT176" s="6" t="s">
        <v>124</v>
      </c>
      <c r="AU176" s="6" t="s">
        <v>122</v>
      </c>
      <c r="AY176" s="6" t="s">
        <v>123</v>
      </c>
      <c r="BE176" s="112">
        <f>IF($U$176="základní",$N$176,0)</f>
        <v>0</v>
      </c>
      <c r="BF176" s="112">
        <f>IF($U$176="snížená",$N$176,0)</f>
        <v>0</v>
      </c>
      <c r="BG176" s="112">
        <f>IF($U$176="zákl. přenesená",$N$176,0)</f>
        <v>0</v>
      </c>
      <c r="BH176" s="112">
        <f>IF($U$176="sníž. přenesená",$N$176,0)</f>
        <v>0</v>
      </c>
      <c r="BI176" s="112">
        <f>IF($U$176="nulová",$N$176,0)</f>
        <v>0</v>
      </c>
      <c r="BJ176" s="6" t="s">
        <v>15</v>
      </c>
      <c r="BK176" s="112">
        <f>ROUND($L$176*$K$176,2)</f>
        <v>0</v>
      </c>
      <c r="BL176" s="6" t="s">
        <v>128</v>
      </c>
    </row>
    <row r="177" spans="2:64" s="6" customFormat="1" ht="27" customHeight="1">
      <c r="B177" s="18"/>
      <c r="C177" s="113" t="s">
        <v>338</v>
      </c>
      <c r="D177" s="113" t="s">
        <v>153</v>
      </c>
      <c r="E177" s="114" t="s">
        <v>339</v>
      </c>
      <c r="F177" s="161" t="s">
        <v>340</v>
      </c>
      <c r="G177" s="162"/>
      <c r="H177" s="162"/>
      <c r="I177" s="162"/>
      <c r="J177" s="115" t="s">
        <v>146</v>
      </c>
      <c r="K177" s="116">
        <v>45</v>
      </c>
      <c r="L177" s="163"/>
      <c r="M177" s="162"/>
      <c r="N177" s="163">
        <f>ROUND($L$177*$K$177,2)</f>
        <v>0</v>
      </c>
      <c r="O177" s="164"/>
      <c r="P177" s="164"/>
      <c r="Q177" s="164"/>
      <c r="R177" s="19"/>
      <c r="T177" s="109"/>
      <c r="U177" s="25" t="s">
        <v>35</v>
      </c>
      <c r="V177" s="110">
        <v>0</v>
      </c>
      <c r="W177" s="110">
        <f>$V$177*$K$177</f>
        <v>0</v>
      </c>
      <c r="X177" s="110">
        <v>0.00019</v>
      </c>
      <c r="Y177" s="110">
        <f>$X$177*$K$177</f>
        <v>0.00855</v>
      </c>
      <c r="Z177" s="110">
        <v>0</v>
      </c>
      <c r="AA177" s="111">
        <f>$Z$177*$K$177</f>
        <v>0</v>
      </c>
      <c r="AR177" s="6" t="s">
        <v>157</v>
      </c>
      <c r="AT177" s="6" t="s">
        <v>153</v>
      </c>
      <c r="AU177" s="6" t="s">
        <v>122</v>
      </c>
      <c r="AY177" s="6" t="s">
        <v>123</v>
      </c>
      <c r="BE177" s="112">
        <f>IF($U$177="základní",$N$177,0)</f>
        <v>0</v>
      </c>
      <c r="BF177" s="112">
        <f>IF($U$177="snížená",$N$177,0)</f>
        <v>0</v>
      </c>
      <c r="BG177" s="112">
        <f>IF($U$177="zákl. přenesená",$N$177,0)</f>
        <v>0</v>
      </c>
      <c r="BH177" s="112">
        <f>IF($U$177="sníž. přenesená",$N$177,0)</f>
        <v>0</v>
      </c>
      <c r="BI177" s="112">
        <f>IF($U$177="nulová",$N$177,0)</f>
        <v>0</v>
      </c>
      <c r="BJ177" s="6" t="s">
        <v>15</v>
      </c>
      <c r="BK177" s="112">
        <f>ROUND($L$177*$K$177,2)</f>
        <v>0</v>
      </c>
      <c r="BL177" s="6" t="s">
        <v>128</v>
      </c>
    </row>
    <row r="178" spans="2:64" s="6" customFormat="1" ht="27" customHeight="1">
      <c r="B178" s="18"/>
      <c r="C178" s="105" t="s">
        <v>341</v>
      </c>
      <c r="D178" s="105" t="s">
        <v>124</v>
      </c>
      <c r="E178" s="106" t="s">
        <v>342</v>
      </c>
      <c r="F178" s="165" t="s">
        <v>343</v>
      </c>
      <c r="G178" s="164"/>
      <c r="H178" s="164"/>
      <c r="I178" s="164"/>
      <c r="J178" s="107" t="s">
        <v>146</v>
      </c>
      <c r="K178" s="108">
        <v>392</v>
      </c>
      <c r="L178" s="166"/>
      <c r="M178" s="164"/>
      <c r="N178" s="166">
        <f>ROUND($L$178*$K$178,2)</f>
        <v>0</v>
      </c>
      <c r="O178" s="164"/>
      <c r="P178" s="164"/>
      <c r="Q178" s="164"/>
      <c r="R178" s="19"/>
      <c r="T178" s="109"/>
      <c r="U178" s="25" t="s">
        <v>35</v>
      </c>
      <c r="V178" s="110">
        <v>0.07</v>
      </c>
      <c r="W178" s="110">
        <f>$V$178*$K$178</f>
        <v>27.44</v>
      </c>
      <c r="X178" s="110">
        <v>0</v>
      </c>
      <c r="Y178" s="110">
        <f>$X$178*$K$178</f>
        <v>0</v>
      </c>
      <c r="Z178" s="110">
        <v>0</v>
      </c>
      <c r="AA178" s="111">
        <f>$Z$178*$K$178</f>
        <v>0</v>
      </c>
      <c r="AR178" s="6" t="s">
        <v>128</v>
      </c>
      <c r="AT178" s="6" t="s">
        <v>124</v>
      </c>
      <c r="AU178" s="6" t="s">
        <v>122</v>
      </c>
      <c r="AY178" s="6" t="s">
        <v>123</v>
      </c>
      <c r="BE178" s="112">
        <f>IF($U$178="základní",$N$178,0)</f>
        <v>0</v>
      </c>
      <c r="BF178" s="112">
        <f>IF($U$178="snížená",$N$178,0)</f>
        <v>0</v>
      </c>
      <c r="BG178" s="112">
        <f>IF($U$178="zákl. přenesená",$N$178,0)</f>
        <v>0</v>
      </c>
      <c r="BH178" s="112">
        <f>IF($U$178="sníž. přenesená",$N$178,0)</f>
        <v>0</v>
      </c>
      <c r="BI178" s="112">
        <f>IF($U$178="nulová",$N$178,0)</f>
        <v>0</v>
      </c>
      <c r="BJ178" s="6" t="s">
        <v>15</v>
      </c>
      <c r="BK178" s="112">
        <f>ROUND($L$178*$K$178,2)</f>
        <v>0</v>
      </c>
      <c r="BL178" s="6" t="s">
        <v>128</v>
      </c>
    </row>
    <row r="179" spans="2:64" s="6" customFormat="1" ht="27" customHeight="1">
      <c r="B179" s="18"/>
      <c r="C179" s="105" t="s">
        <v>344</v>
      </c>
      <c r="D179" s="105" t="s">
        <v>124</v>
      </c>
      <c r="E179" s="106" t="s">
        <v>345</v>
      </c>
      <c r="F179" s="165" t="s">
        <v>346</v>
      </c>
      <c r="G179" s="164"/>
      <c r="H179" s="164"/>
      <c r="I179" s="164"/>
      <c r="J179" s="107" t="s">
        <v>146</v>
      </c>
      <c r="K179" s="108">
        <v>494</v>
      </c>
      <c r="L179" s="166"/>
      <c r="M179" s="164"/>
      <c r="N179" s="166">
        <f>ROUND($L$179*$K$179,2)</f>
        <v>0</v>
      </c>
      <c r="O179" s="164"/>
      <c r="P179" s="164"/>
      <c r="Q179" s="164"/>
      <c r="R179" s="19"/>
      <c r="T179" s="109"/>
      <c r="U179" s="25" t="s">
        <v>35</v>
      </c>
      <c r="V179" s="110">
        <v>0.14</v>
      </c>
      <c r="W179" s="110">
        <f>$V$179*$K$179</f>
        <v>69.16000000000001</v>
      </c>
      <c r="X179" s="110">
        <v>0</v>
      </c>
      <c r="Y179" s="110">
        <f>$X$179*$K$179</f>
        <v>0</v>
      </c>
      <c r="Z179" s="110">
        <v>0</v>
      </c>
      <c r="AA179" s="111">
        <f>$Z$179*$K$179</f>
        <v>0</v>
      </c>
      <c r="AR179" s="6" t="s">
        <v>128</v>
      </c>
      <c r="AT179" s="6" t="s">
        <v>124</v>
      </c>
      <c r="AU179" s="6" t="s">
        <v>122</v>
      </c>
      <c r="AY179" s="6" t="s">
        <v>123</v>
      </c>
      <c r="BE179" s="112">
        <f>IF($U$179="základní",$N$179,0)</f>
        <v>0</v>
      </c>
      <c r="BF179" s="112">
        <f>IF($U$179="snížená",$N$179,0)</f>
        <v>0</v>
      </c>
      <c r="BG179" s="112">
        <f>IF($U$179="zákl. přenesená",$N$179,0)</f>
        <v>0</v>
      </c>
      <c r="BH179" s="112">
        <f>IF($U$179="sníž. přenesená",$N$179,0)</f>
        <v>0</v>
      </c>
      <c r="BI179" s="112">
        <f>IF($U$179="nulová",$N$179,0)</f>
        <v>0</v>
      </c>
      <c r="BJ179" s="6" t="s">
        <v>15</v>
      </c>
      <c r="BK179" s="112">
        <f>ROUND($L$179*$K$179,2)</f>
        <v>0</v>
      </c>
      <c r="BL179" s="6" t="s">
        <v>128</v>
      </c>
    </row>
    <row r="180" spans="2:64" s="6" customFormat="1" ht="15.75" customHeight="1">
      <c r="B180" s="18"/>
      <c r="C180" s="113" t="s">
        <v>347</v>
      </c>
      <c r="D180" s="113" t="s">
        <v>153</v>
      </c>
      <c r="E180" s="114" t="s">
        <v>348</v>
      </c>
      <c r="F180" s="161" t="s">
        <v>349</v>
      </c>
      <c r="G180" s="162"/>
      <c r="H180" s="162"/>
      <c r="I180" s="162"/>
      <c r="J180" s="115" t="s">
        <v>350</v>
      </c>
      <c r="K180" s="116">
        <v>469.3</v>
      </c>
      <c r="L180" s="163"/>
      <c r="M180" s="162"/>
      <c r="N180" s="163">
        <f>ROUND($L$180*$K$180,2)</f>
        <v>0</v>
      </c>
      <c r="O180" s="164"/>
      <c r="P180" s="164"/>
      <c r="Q180" s="164"/>
      <c r="R180" s="19"/>
      <c r="T180" s="109"/>
      <c r="U180" s="25" t="s">
        <v>35</v>
      </c>
      <c r="V180" s="110">
        <v>0</v>
      </c>
      <c r="W180" s="110">
        <f>$V$180*$K$180</f>
        <v>0</v>
      </c>
      <c r="X180" s="110">
        <v>0.001</v>
      </c>
      <c r="Y180" s="110">
        <f>$X$180*$K$180</f>
        <v>0.4693</v>
      </c>
      <c r="Z180" s="110">
        <v>0</v>
      </c>
      <c r="AA180" s="111">
        <f>$Z$180*$K$180</f>
        <v>0</v>
      </c>
      <c r="AR180" s="6" t="s">
        <v>157</v>
      </c>
      <c r="AT180" s="6" t="s">
        <v>153</v>
      </c>
      <c r="AU180" s="6" t="s">
        <v>122</v>
      </c>
      <c r="AY180" s="6" t="s">
        <v>123</v>
      </c>
      <c r="BE180" s="112">
        <f>IF($U$180="základní",$N$180,0)</f>
        <v>0</v>
      </c>
      <c r="BF180" s="112">
        <f>IF($U$180="snížená",$N$180,0)</f>
        <v>0</v>
      </c>
      <c r="BG180" s="112">
        <f>IF($U$180="zákl. přenesená",$N$180,0)</f>
        <v>0</v>
      </c>
      <c r="BH180" s="112">
        <f>IF($U$180="sníž. přenesená",$N$180,0)</f>
        <v>0</v>
      </c>
      <c r="BI180" s="112">
        <f>IF($U$180="nulová",$N$180,0)</f>
        <v>0</v>
      </c>
      <c r="BJ180" s="6" t="s">
        <v>15</v>
      </c>
      <c r="BK180" s="112">
        <f>ROUND($L$180*$K$180,2)</f>
        <v>0</v>
      </c>
      <c r="BL180" s="6" t="s">
        <v>128</v>
      </c>
    </row>
    <row r="181" spans="2:64" s="6" customFormat="1" ht="27" customHeight="1">
      <c r="B181" s="18"/>
      <c r="C181" s="113" t="s">
        <v>128</v>
      </c>
      <c r="D181" s="113" t="s">
        <v>153</v>
      </c>
      <c r="E181" s="114" t="s">
        <v>351</v>
      </c>
      <c r="F181" s="161" t="s">
        <v>352</v>
      </c>
      <c r="G181" s="162"/>
      <c r="H181" s="162"/>
      <c r="I181" s="162"/>
      <c r="J181" s="115" t="s">
        <v>127</v>
      </c>
      <c r="K181" s="116">
        <v>42</v>
      </c>
      <c r="L181" s="163"/>
      <c r="M181" s="162"/>
      <c r="N181" s="163">
        <f>ROUND($L$181*$K$181,2)</f>
        <v>0</v>
      </c>
      <c r="O181" s="164"/>
      <c r="P181" s="164"/>
      <c r="Q181" s="164"/>
      <c r="R181" s="19"/>
      <c r="T181" s="109"/>
      <c r="U181" s="25" t="s">
        <v>35</v>
      </c>
      <c r="V181" s="110">
        <v>0</v>
      </c>
      <c r="W181" s="110">
        <f>$V$181*$K$181</f>
        <v>0</v>
      </c>
      <c r="X181" s="110">
        <v>0.0007</v>
      </c>
      <c r="Y181" s="110">
        <f>$X$181*$K$181</f>
        <v>0.0294</v>
      </c>
      <c r="Z181" s="110">
        <v>0</v>
      </c>
      <c r="AA181" s="111">
        <f>$Z$181*$K$181</f>
        <v>0</v>
      </c>
      <c r="AR181" s="6" t="s">
        <v>157</v>
      </c>
      <c r="AT181" s="6" t="s">
        <v>153</v>
      </c>
      <c r="AU181" s="6" t="s">
        <v>122</v>
      </c>
      <c r="AY181" s="6" t="s">
        <v>123</v>
      </c>
      <c r="BE181" s="112">
        <f>IF($U$181="základní",$N$181,0)</f>
        <v>0</v>
      </c>
      <c r="BF181" s="112">
        <f>IF($U$181="snížená",$N$181,0)</f>
        <v>0</v>
      </c>
      <c r="BG181" s="112">
        <f>IF($U$181="zákl. přenesená",$N$181,0)</f>
        <v>0</v>
      </c>
      <c r="BH181" s="112">
        <f>IF($U$181="sníž. přenesená",$N$181,0)</f>
        <v>0</v>
      </c>
      <c r="BI181" s="112">
        <f>IF($U$181="nulová",$N$181,0)</f>
        <v>0</v>
      </c>
      <c r="BJ181" s="6" t="s">
        <v>15</v>
      </c>
      <c r="BK181" s="112">
        <f>ROUND($L$181*$K$181,2)</f>
        <v>0</v>
      </c>
      <c r="BL181" s="6" t="s">
        <v>128</v>
      </c>
    </row>
    <row r="182" spans="2:64" s="6" customFormat="1" ht="15.75" customHeight="1">
      <c r="B182" s="18"/>
      <c r="C182" s="113" t="s">
        <v>353</v>
      </c>
      <c r="D182" s="113" t="s">
        <v>153</v>
      </c>
      <c r="E182" s="114" t="s">
        <v>354</v>
      </c>
      <c r="F182" s="161" t="s">
        <v>355</v>
      </c>
      <c r="G182" s="162"/>
      <c r="H182" s="162"/>
      <c r="I182" s="162"/>
      <c r="J182" s="115" t="s">
        <v>156</v>
      </c>
      <c r="K182" s="116">
        <v>15</v>
      </c>
      <c r="L182" s="163"/>
      <c r="M182" s="162"/>
      <c r="N182" s="163">
        <f>ROUND($L$182*$K$182,2)</f>
        <v>0</v>
      </c>
      <c r="O182" s="164"/>
      <c r="P182" s="164"/>
      <c r="Q182" s="164"/>
      <c r="R182" s="19"/>
      <c r="T182" s="109"/>
      <c r="U182" s="25" t="s">
        <v>35</v>
      </c>
      <c r="V182" s="110">
        <v>0</v>
      </c>
      <c r="W182" s="110">
        <f>$V$182*$K$182</f>
        <v>0</v>
      </c>
      <c r="X182" s="110">
        <v>0.208</v>
      </c>
      <c r="Y182" s="110">
        <f>$X$182*$K$182</f>
        <v>3.1199999999999997</v>
      </c>
      <c r="Z182" s="110">
        <v>0</v>
      </c>
      <c r="AA182" s="111">
        <f>$Z$182*$K$182</f>
        <v>0</v>
      </c>
      <c r="AR182" s="6" t="s">
        <v>157</v>
      </c>
      <c r="AT182" s="6" t="s">
        <v>153</v>
      </c>
      <c r="AU182" s="6" t="s">
        <v>122</v>
      </c>
      <c r="AY182" s="6" t="s">
        <v>123</v>
      </c>
      <c r="BE182" s="112">
        <f>IF($U$182="základní",$N$182,0)</f>
        <v>0</v>
      </c>
      <c r="BF182" s="112">
        <f>IF($U$182="snížená",$N$182,0)</f>
        <v>0</v>
      </c>
      <c r="BG182" s="112">
        <f>IF($U$182="zákl. přenesená",$N$182,0)</f>
        <v>0</v>
      </c>
      <c r="BH182" s="112">
        <f>IF($U$182="sníž. přenesená",$N$182,0)</f>
        <v>0</v>
      </c>
      <c r="BI182" s="112">
        <f>IF($U$182="nulová",$N$182,0)</f>
        <v>0</v>
      </c>
      <c r="BJ182" s="6" t="s">
        <v>15</v>
      </c>
      <c r="BK182" s="112">
        <f>ROUND($L$182*$K$182,2)</f>
        <v>0</v>
      </c>
      <c r="BL182" s="6" t="s">
        <v>128</v>
      </c>
    </row>
    <row r="183" spans="2:64" s="6" customFormat="1" ht="15.75" customHeight="1">
      <c r="B183" s="18"/>
      <c r="C183" s="105" t="s">
        <v>356</v>
      </c>
      <c r="D183" s="105" t="s">
        <v>124</v>
      </c>
      <c r="E183" s="106" t="s">
        <v>357</v>
      </c>
      <c r="F183" s="165" t="s">
        <v>358</v>
      </c>
      <c r="G183" s="164"/>
      <c r="H183" s="164"/>
      <c r="I183" s="164"/>
      <c r="J183" s="107" t="s">
        <v>359</v>
      </c>
      <c r="K183" s="108">
        <v>67.8</v>
      </c>
      <c r="L183" s="166"/>
      <c r="M183" s="164"/>
      <c r="N183" s="166">
        <f>ROUND($L$183*$K$183,2)</f>
        <v>0</v>
      </c>
      <c r="O183" s="164"/>
      <c r="P183" s="164"/>
      <c r="Q183" s="164"/>
      <c r="R183" s="19"/>
      <c r="T183" s="109"/>
      <c r="U183" s="25" t="s">
        <v>35</v>
      </c>
      <c r="V183" s="110">
        <v>0.772</v>
      </c>
      <c r="W183" s="110">
        <f>$V$183*$K$183</f>
        <v>52.3416</v>
      </c>
      <c r="X183" s="110">
        <v>0</v>
      </c>
      <c r="Y183" s="110">
        <f>$X$183*$K$183</f>
        <v>0</v>
      </c>
      <c r="Z183" s="110">
        <v>0</v>
      </c>
      <c r="AA183" s="111">
        <f>$Z$183*$K$183</f>
        <v>0</v>
      </c>
      <c r="AR183" s="6" t="s">
        <v>128</v>
      </c>
      <c r="AT183" s="6" t="s">
        <v>124</v>
      </c>
      <c r="AU183" s="6" t="s">
        <v>122</v>
      </c>
      <c r="AY183" s="6" t="s">
        <v>123</v>
      </c>
      <c r="BE183" s="112">
        <f>IF($U$183="základní",$N$183,0)</f>
        <v>0</v>
      </c>
      <c r="BF183" s="112">
        <f>IF($U$183="snížená",$N$183,0)</f>
        <v>0</v>
      </c>
      <c r="BG183" s="112">
        <f>IF($U$183="zákl. přenesená",$N$183,0)</f>
        <v>0</v>
      </c>
      <c r="BH183" s="112">
        <f>IF($U$183="sníž. přenesená",$N$183,0)</f>
        <v>0</v>
      </c>
      <c r="BI183" s="112">
        <f>IF($U$183="nulová",$N$183,0)</f>
        <v>0</v>
      </c>
      <c r="BJ183" s="6" t="s">
        <v>15</v>
      </c>
      <c r="BK183" s="112">
        <f>ROUND($L$183*$K$183,2)</f>
        <v>0</v>
      </c>
      <c r="BL183" s="6" t="s">
        <v>128</v>
      </c>
    </row>
    <row r="184" spans="2:64" s="6" customFormat="1" ht="27" customHeight="1">
      <c r="B184" s="18"/>
      <c r="C184" s="105" t="s">
        <v>360</v>
      </c>
      <c r="D184" s="105" t="s">
        <v>124</v>
      </c>
      <c r="E184" s="106" t="s">
        <v>361</v>
      </c>
      <c r="F184" s="165" t="s">
        <v>362</v>
      </c>
      <c r="G184" s="164"/>
      <c r="H184" s="164"/>
      <c r="I184" s="164"/>
      <c r="J184" s="107" t="s">
        <v>359</v>
      </c>
      <c r="K184" s="108">
        <v>610.2</v>
      </c>
      <c r="L184" s="166"/>
      <c r="M184" s="164"/>
      <c r="N184" s="166">
        <f>ROUND($L$184*$K$184,2)</f>
        <v>0</v>
      </c>
      <c r="O184" s="164"/>
      <c r="P184" s="164"/>
      <c r="Q184" s="164"/>
      <c r="R184" s="19"/>
      <c r="T184" s="109"/>
      <c r="U184" s="25" t="s">
        <v>35</v>
      </c>
      <c r="V184" s="110">
        <v>0.008</v>
      </c>
      <c r="W184" s="110">
        <f>$V$184*$K$184</f>
        <v>4.881600000000001</v>
      </c>
      <c r="X184" s="110">
        <v>0</v>
      </c>
      <c r="Y184" s="110">
        <f>$X$184*$K$184</f>
        <v>0</v>
      </c>
      <c r="Z184" s="110">
        <v>0</v>
      </c>
      <c r="AA184" s="111">
        <f>$Z$184*$K$184</f>
        <v>0</v>
      </c>
      <c r="AR184" s="6" t="s">
        <v>128</v>
      </c>
      <c r="AT184" s="6" t="s">
        <v>124</v>
      </c>
      <c r="AU184" s="6" t="s">
        <v>122</v>
      </c>
      <c r="AY184" s="6" t="s">
        <v>123</v>
      </c>
      <c r="BE184" s="112">
        <f>IF($U$184="základní",$N$184,0)</f>
        <v>0</v>
      </c>
      <c r="BF184" s="112">
        <f>IF($U$184="snížená",$N$184,0)</f>
        <v>0</v>
      </c>
      <c r="BG184" s="112">
        <f>IF($U$184="zákl. přenesená",$N$184,0)</f>
        <v>0</v>
      </c>
      <c r="BH184" s="112">
        <f>IF($U$184="sníž. přenesená",$N$184,0)</f>
        <v>0</v>
      </c>
      <c r="BI184" s="112">
        <f>IF($U$184="nulová",$N$184,0)</f>
        <v>0</v>
      </c>
      <c r="BJ184" s="6" t="s">
        <v>15</v>
      </c>
      <c r="BK184" s="112">
        <f>ROUND($L$184*$K$184,2)</f>
        <v>0</v>
      </c>
      <c r="BL184" s="6" t="s">
        <v>128</v>
      </c>
    </row>
    <row r="185" spans="2:64" s="6" customFormat="1" ht="27" customHeight="1">
      <c r="B185" s="18"/>
      <c r="C185" s="113" t="s">
        <v>363</v>
      </c>
      <c r="D185" s="113" t="s">
        <v>153</v>
      </c>
      <c r="E185" s="114" t="s">
        <v>364</v>
      </c>
      <c r="F185" s="161" t="s">
        <v>365</v>
      </c>
      <c r="G185" s="162"/>
      <c r="H185" s="162"/>
      <c r="I185" s="162"/>
      <c r="J185" s="115" t="s">
        <v>359</v>
      </c>
      <c r="K185" s="116">
        <v>67.8</v>
      </c>
      <c r="L185" s="163"/>
      <c r="M185" s="162"/>
      <c r="N185" s="163">
        <f>ROUND($L$185*$K$185,2)</f>
        <v>0</v>
      </c>
      <c r="O185" s="164"/>
      <c r="P185" s="164"/>
      <c r="Q185" s="164"/>
      <c r="R185" s="19"/>
      <c r="T185" s="109"/>
      <c r="U185" s="117" t="s">
        <v>35</v>
      </c>
      <c r="V185" s="118">
        <v>0</v>
      </c>
      <c r="W185" s="118">
        <f>$V$185*$K$185</f>
        <v>0</v>
      </c>
      <c r="X185" s="118">
        <v>0</v>
      </c>
      <c r="Y185" s="118">
        <f>$X$185*$K$185</f>
        <v>0</v>
      </c>
      <c r="Z185" s="118">
        <v>0</v>
      </c>
      <c r="AA185" s="119">
        <f>$Z$185*$K$185</f>
        <v>0</v>
      </c>
      <c r="AR185" s="6" t="s">
        <v>157</v>
      </c>
      <c r="AT185" s="6" t="s">
        <v>153</v>
      </c>
      <c r="AU185" s="6" t="s">
        <v>122</v>
      </c>
      <c r="AY185" s="6" t="s">
        <v>123</v>
      </c>
      <c r="BE185" s="112">
        <f>IF($U$185="základní",$N$185,0)</f>
        <v>0</v>
      </c>
      <c r="BF185" s="112">
        <f>IF($U$185="snížená",$N$185,0)</f>
        <v>0</v>
      </c>
      <c r="BG185" s="112">
        <f>IF($U$185="zákl. přenesená",$N$185,0)</f>
        <v>0</v>
      </c>
      <c r="BH185" s="112">
        <f>IF($U$185="sníž. přenesená",$N$185,0)</f>
        <v>0</v>
      </c>
      <c r="BI185" s="112">
        <f>IF($U$185="nulová",$N$185,0)</f>
        <v>0</v>
      </c>
      <c r="BJ185" s="6" t="s">
        <v>15</v>
      </c>
      <c r="BK185" s="112">
        <f>ROUND($L$185*$K$185,2)</f>
        <v>0</v>
      </c>
      <c r="BL185" s="6" t="s">
        <v>128</v>
      </c>
    </row>
    <row r="186" spans="2:18" s="6" customFormat="1" ht="7.5" customHeight="1">
      <c r="B186" s="40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2"/>
    </row>
    <row r="187" s="2" customFormat="1" ht="14.25" customHeight="1"/>
  </sheetData>
  <sheetProtection/>
  <mergeCells count="262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H1:K1"/>
    <mergeCell ref="S2:AC2"/>
    <mergeCell ref="F185:I185"/>
    <mergeCell ref="L185:M185"/>
    <mergeCell ref="N185:Q185"/>
    <mergeCell ref="N113:Q113"/>
    <mergeCell ref="N114:Q114"/>
    <mergeCell ref="N115:Q115"/>
    <mergeCell ref="N116:Q116"/>
    <mergeCell ref="N149:Q149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2"/>
  <sheetViews>
    <sheetView showGridLines="0" zoomScalePageLayoutView="0" workbookViewId="0" topLeftCell="A1">
      <pane ySplit="1" topLeftCell="A46" activePane="bottomLeft" state="frozen"/>
      <selection pane="topLeft" activeCell="A1" sqref="A1"/>
      <selection pane="bottomLeft" activeCell="L117" sqref="L117:M18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5"/>
      <c r="B1" s="122"/>
      <c r="C1" s="122"/>
      <c r="D1" s="123" t="s">
        <v>1</v>
      </c>
      <c r="E1" s="122"/>
      <c r="F1" s="124" t="s">
        <v>410</v>
      </c>
      <c r="G1" s="124"/>
      <c r="H1" s="160" t="s">
        <v>411</v>
      </c>
      <c r="I1" s="160"/>
      <c r="J1" s="160"/>
      <c r="K1" s="160"/>
      <c r="L1" s="124" t="s">
        <v>412</v>
      </c>
      <c r="M1" s="122"/>
      <c r="N1" s="122"/>
      <c r="O1" s="123" t="s">
        <v>91</v>
      </c>
      <c r="P1" s="122"/>
      <c r="Q1" s="122"/>
      <c r="R1" s="122"/>
      <c r="S1" s="124" t="s">
        <v>413</v>
      </c>
      <c r="T1" s="124"/>
      <c r="U1" s="125"/>
      <c r="V1" s="12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2" t="s">
        <v>4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S2" s="126" t="s">
        <v>5</v>
      </c>
      <c r="T2" s="127"/>
      <c r="U2" s="127"/>
      <c r="V2" s="127"/>
      <c r="W2" s="127"/>
      <c r="X2" s="127"/>
      <c r="Y2" s="127"/>
      <c r="Z2" s="127"/>
      <c r="AA2" s="127"/>
      <c r="AB2" s="127"/>
      <c r="AC2" s="127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92</v>
      </c>
    </row>
    <row r="4" spans="2:46" s="2" customFormat="1" ht="37.5" customHeight="1">
      <c r="B4" s="10"/>
      <c r="C4" s="151" t="s">
        <v>93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4" t="s">
        <v>12</v>
      </c>
      <c r="F6" s="167" t="str">
        <f>'Rekapitulace stavby'!$K$6</f>
        <v>140804 - Revitalizace a arch. úprava Starého Náměstí a ul. U Tavírny a Knoflíkova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R6" s="11"/>
    </row>
    <row r="7" spans="2:18" s="6" customFormat="1" ht="18.75" customHeight="1">
      <c r="B7" s="18"/>
      <c r="D7" s="13" t="s">
        <v>94</v>
      </c>
      <c r="F7" s="137" t="s">
        <v>366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R7" s="19"/>
    </row>
    <row r="8" spans="2:18" s="6" customFormat="1" ht="7.5" customHeight="1">
      <c r="B8" s="18"/>
      <c r="R8" s="19"/>
    </row>
    <row r="9" spans="2:18" s="6" customFormat="1" ht="15" customHeight="1">
      <c r="B9" s="18"/>
      <c r="D9" s="14" t="s">
        <v>16</v>
      </c>
      <c r="F9" s="15" t="s">
        <v>17</v>
      </c>
      <c r="M9" s="14" t="s">
        <v>18</v>
      </c>
      <c r="O9" s="168" t="str">
        <f>'Rekapitulace stavby'!$AN$8</f>
        <v>29.08.2014</v>
      </c>
      <c r="P9" s="130"/>
      <c r="R9" s="19"/>
    </row>
    <row r="10" spans="2:18" s="6" customFormat="1" ht="7.5" customHeight="1">
      <c r="B10" s="18"/>
      <c r="R10" s="19"/>
    </row>
    <row r="11" spans="2:18" s="6" customFormat="1" ht="15" customHeight="1">
      <c r="B11" s="18"/>
      <c r="D11" s="14" t="s">
        <v>22</v>
      </c>
      <c r="M11" s="14" t="s">
        <v>23</v>
      </c>
      <c r="O11" s="138">
        <f>IF('Rekapitulace stavby'!$AN$10="","",'Rekapitulace stavby'!$AN$10)</f>
      </c>
      <c r="P11" s="130"/>
      <c r="R11" s="19"/>
    </row>
    <row r="12" spans="2:18" s="6" customFormat="1" ht="18.75" customHeight="1">
      <c r="B12" s="18"/>
      <c r="E12" s="15" t="str">
        <f>IF('Rekapitulace stavby'!$E$11="","",'Rekapitulace stavby'!$E$11)</f>
        <v> </v>
      </c>
      <c r="M12" s="14" t="s">
        <v>25</v>
      </c>
      <c r="O12" s="138">
        <f>IF('Rekapitulace stavby'!$AN$11="","",'Rekapitulace stavby'!$AN$11)</f>
      </c>
      <c r="P12" s="130"/>
      <c r="R12" s="19"/>
    </row>
    <row r="13" spans="2:18" s="6" customFormat="1" ht="7.5" customHeight="1">
      <c r="B13" s="18"/>
      <c r="R13" s="19"/>
    </row>
    <row r="14" spans="2:18" s="6" customFormat="1" ht="15" customHeight="1">
      <c r="B14" s="18"/>
      <c r="D14" s="14" t="s">
        <v>26</v>
      </c>
      <c r="M14" s="14" t="s">
        <v>23</v>
      </c>
      <c r="O14" s="138">
        <f>IF('Rekapitulace stavby'!$AN$13="","",'Rekapitulace stavby'!$AN$13)</f>
      </c>
      <c r="P14" s="130"/>
      <c r="R14" s="19"/>
    </row>
    <row r="15" spans="2:18" s="6" customFormat="1" ht="18.75" customHeight="1">
      <c r="B15" s="18"/>
      <c r="E15" s="15" t="str">
        <f>IF('Rekapitulace stavby'!$E$14="","",'Rekapitulace stavby'!$E$14)</f>
        <v> </v>
      </c>
      <c r="M15" s="14" t="s">
        <v>25</v>
      </c>
      <c r="O15" s="138">
        <f>IF('Rekapitulace stavby'!$AN$14="","",'Rekapitulace stavby'!$AN$14)</f>
      </c>
      <c r="P15" s="130"/>
      <c r="R15" s="19"/>
    </row>
    <row r="16" spans="2:18" s="6" customFormat="1" ht="7.5" customHeight="1">
      <c r="B16" s="18"/>
      <c r="R16" s="19"/>
    </row>
    <row r="17" spans="2:18" s="6" customFormat="1" ht="15" customHeight="1">
      <c r="B17" s="18"/>
      <c r="D17" s="14" t="s">
        <v>27</v>
      </c>
      <c r="M17" s="14" t="s">
        <v>23</v>
      </c>
      <c r="O17" s="138"/>
      <c r="P17" s="130"/>
      <c r="R17" s="19"/>
    </row>
    <row r="18" spans="2:18" s="6" customFormat="1" ht="18.75" customHeight="1">
      <c r="B18" s="18"/>
      <c r="E18" s="15" t="s">
        <v>28</v>
      </c>
      <c r="M18" s="14" t="s">
        <v>25</v>
      </c>
      <c r="O18" s="138"/>
      <c r="P18" s="130"/>
      <c r="R18" s="19"/>
    </row>
    <row r="19" spans="2:18" s="6" customFormat="1" ht="7.5" customHeight="1">
      <c r="B19" s="18"/>
      <c r="R19" s="19"/>
    </row>
    <row r="20" spans="2:18" s="6" customFormat="1" ht="15" customHeight="1">
      <c r="B20" s="18"/>
      <c r="D20" s="14" t="s">
        <v>30</v>
      </c>
      <c r="M20" s="14" t="s">
        <v>23</v>
      </c>
      <c r="O20" s="138">
        <f>IF('Rekapitulace stavby'!$AN$19="","",'Rekapitulace stavby'!$AN$19)</f>
      </c>
      <c r="P20" s="130"/>
      <c r="R20" s="19"/>
    </row>
    <row r="21" spans="2:18" s="6" customFormat="1" ht="18.75" customHeight="1">
      <c r="B21" s="18"/>
      <c r="E21" s="15" t="str">
        <f>IF('Rekapitulace stavby'!$E$20="","",'Rekapitulace stavby'!$E$20)</f>
        <v> </v>
      </c>
      <c r="M21" s="14" t="s">
        <v>25</v>
      </c>
      <c r="O21" s="138">
        <f>IF('Rekapitulace stavby'!$AN$20="","",'Rekapitulace stavby'!$AN$20)</f>
      </c>
      <c r="P21" s="130"/>
      <c r="R21" s="19"/>
    </row>
    <row r="22" spans="2:18" s="6" customFormat="1" ht="7.5" customHeight="1">
      <c r="B22" s="18"/>
      <c r="R22" s="19"/>
    </row>
    <row r="23" spans="2:18" s="6" customFormat="1" ht="7.5" customHeight="1">
      <c r="B23" s="18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R23" s="19"/>
    </row>
    <row r="24" spans="2:18" s="6" customFormat="1" ht="15" customHeight="1">
      <c r="B24" s="18"/>
      <c r="D24" s="75" t="s">
        <v>96</v>
      </c>
      <c r="M24" s="153">
        <f>$N$88</f>
        <v>0</v>
      </c>
      <c r="N24" s="130"/>
      <c r="O24" s="130"/>
      <c r="P24" s="130"/>
      <c r="R24" s="19"/>
    </row>
    <row r="25" spans="2:18" s="6" customFormat="1" ht="15" customHeight="1">
      <c r="B25" s="18"/>
      <c r="D25" s="17" t="s">
        <v>97</v>
      </c>
      <c r="M25" s="153">
        <f>$N$94</f>
        <v>0</v>
      </c>
      <c r="N25" s="130"/>
      <c r="O25" s="130"/>
      <c r="P25" s="130"/>
      <c r="R25" s="19"/>
    </row>
    <row r="26" spans="2:18" s="6" customFormat="1" ht="7.5" customHeight="1">
      <c r="B26" s="18"/>
      <c r="R26" s="19"/>
    </row>
    <row r="27" spans="2:18" s="6" customFormat="1" ht="26.25" customHeight="1">
      <c r="B27" s="18"/>
      <c r="D27" s="76" t="s">
        <v>33</v>
      </c>
      <c r="M27" s="177">
        <f>ROUNDUP($M$24+$M$25,2)</f>
        <v>0</v>
      </c>
      <c r="N27" s="130"/>
      <c r="O27" s="130"/>
      <c r="P27" s="130"/>
      <c r="R27" s="19"/>
    </row>
    <row r="28" spans="2:18" s="6" customFormat="1" ht="7.5" customHeight="1">
      <c r="B28" s="18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R28" s="19"/>
    </row>
    <row r="29" spans="2:18" s="6" customFormat="1" ht="15" customHeight="1">
      <c r="B29" s="18"/>
      <c r="D29" s="23" t="s">
        <v>34</v>
      </c>
      <c r="E29" s="23" t="s">
        <v>35</v>
      </c>
      <c r="F29" s="24">
        <v>0.21</v>
      </c>
      <c r="G29" s="77" t="s">
        <v>36</v>
      </c>
      <c r="H29" s="176">
        <f>ROUNDUP((SUM($BE$94:$BE$95)+SUM($BE$113:$BE$181)),2)</f>
        <v>0</v>
      </c>
      <c r="I29" s="130"/>
      <c r="J29" s="130"/>
      <c r="M29" s="176">
        <f>ROUNDUP((SUM($BE$94:$BE$95)+SUM($BE$113:$BE$181))*$F$29,1)</f>
        <v>0</v>
      </c>
      <c r="N29" s="130"/>
      <c r="O29" s="130"/>
      <c r="P29" s="130"/>
      <c r="R29" s="19"/>
    </row>
    <row r="30" spans="2:18" s="6" customFormat="1" ht="15" customHeight="1">
      <c r="B30" s="18"/>
      <c r="E30" s="23" t="s">
        <v>37</v>
      </c>
      <c r="F30" s="24">
        <v>0.15</v>
      </c>
      <c r="G30" s="77" t="s">
        <v>36</v>
      </c>
      <c r="H30" s="176">
        <f>ROUNDUP((SUM($BF$94:$BF$95)+SUM($BF$113:$BF$181)),2)</f>
        <v>0</v>
      </c>
      <c r="I30" s="130"/>
      <c r="J30" s="130"/>
      <c r="M30" s="176">
        <f>ROUNDUP((SUM($BF$94:$BF$95)+SUM($BF$113:$BF$181))*$F$30,1)</f>
        <v>0</v>
      </c>
      <c r="N30" s="130"/>
      <c r="O30" s="130"/>
      <c r="P30" s="130"/>
      <c r="R30" s="19"/>
    </row>
    <row r="31" spans="2:18" s="6" customFormat="1" ht="15" customHeight="1" hidden="1">
      <c r="B31" s="18"/>
      <c r="E31" s="23" t="s">
        <v>38</v>
      </c>
      <c r="F31" s="24">
        <v>0.21</v>
      </c>
      <c r="G31" s="77" t="s">
        <v>36</v>
      </c>
      <c r="H31" s="176">
        <f>ROUNDUP((SUM($BG$94:$BG$95)+SUM($BG$113:$BG$181)),2)</f>
        <v>0</v>
      </c>
      <c r="I31" s="130"/>
      <c r="J31" s="130"/>
      <c r="M31" s="176">
        <v>0</v>
      </c>
      <c r="N31" s="130"/>
      <c r="O31" s="130"/>
      <c r="P31" s="130"/>
      <c r="R31" s="19"/>
    </row>
    <row r="32" spans="2:18" s="6" customFormat="1" ht="15" customHeight="1" hidden="1">
      <c r="B32" s="18"/>
      <c r="E32" s="23" t="s">
        <v>39</v>
      </c>
      <c r="F32" s="24">
        <v>0.15</v>
      </c>
      <c r="G32" s="77" t="s">
        <v>36</v>
      </c>
      <c r="H32" s="176">
        <f>ROUNDUP((SUM($BH$94:$BH$95)+SUM($BH$113:$BH$181)),2)</f>
        <v>0</v>
      </c>
      <c r="I32" s="130"/>
      <c r="J32" s="130"/>
      <c r="M32" s="176">
        <v>0</v>
      </c>
      <c r="N32" s="130"/>
      <c r="O32" s="130"/>
      <c r="P32" s="130"/>
      <c r="R32" s="19"/>
    </row>
    <row r="33" spans="2:18" s="6" customFormat="1" ht="15" customHeight="1" hidden="1">
      <c r="B33" s="18"/>
      <c r="E33" s="23" t="s">
        <v>40</v>
      </c>
      <c r="F33" s="24">
        <v>0</v>
      </c>
      <c r="G33" s="77" t="s">
        <v>36</v>
      </c>
      <c r="H33" s="176">
        <f>ROUNDUP((SUM($BI$94:$BI$95)+SUM($BI$113:$BI$181)),2)</f>
        <v>0</v>
      </c>
      <c r="I33" s="130"/>
      <c r="J33" s="130"/>
      <c r="M33" s="176">
        <v>0</v>
      </c>
      <c r="N33" s="130"/>
      <c r="O33" s="130"/>
      <c r="P33" s="130"/>
      <c r="R33" s="19"/>
    </row>
    <row r="34" spans="2:18" s="6" customFormat="1" ht="7.5" customHeight="1">
      <c r="B34" s="18"/>
      <c r="R34" s="19"/>
    </row>
    <row r="35" spans="2:18" s="6" customFormat="1" ht="26.25" customHeight="1">
      <c r="B35" s="18"/>
      <c r="C35" s="27"/>
      <c r="D35" s="28" t="s">
        <v>41</v>
      </c>
      <c r="E35" s="29"/>
      <c r="F35" s="29"/>
      <c r="G35" s="78" t="s">
        <v>42</v>
      </c>
      <c r="H35" s="30" t="s">
        <v>43</v>
      </c>
      <c r="I35" s="29"/>
      <c r="J35" s="29"/>
      <c r="K35" s="29"/>
      <c r="L35" s="150">
        <f>ROUNDUP(SUM($M$27:$M$33),2)</f>
        <v>0</v>
      </c>
      <c r="M35" s="143"/>
      <c r="N35" s="143"/>
      <c r="O35" s="143"/>
      <c r="P35" s="145"/>
      <c r="Q35" s="27"/>
      <c r="R35" s="19"/>
    </row>
    <row r="36" spans="2:18" s="6" customFormat="1" ht="15" customHeight="1">
      <c r="B36" s="18"/>
      <c r="R36" s="19"/>
    </row>
    <row r="37" spans="2:18" s="6" customFormat="1" ht="15" customHeight="1">
      <c r="B37" s="18"/>
      <c r="R37" s="19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8"/>
      <c r="D50" s="31" t="s">
        <v>44</v>
      </c>
      <c r="E50" s="32"/>
      <c r="F50" s="32"/>
      <c r="G50" s="32"/>
      <c r="H50" s="33"/>
      <c r="J50" s="31" t="s">
        <v>45</v>
      </c>
      <c r="K50" s="32"/>
      <c r="L50" s="32"/>
      <c r="M50" s="32"/>
      <c r="N50" s="32"/>
      <c r="O50" s="32"/>
      <c r="P50" s="33"/>
      <c r="R50" s="19"/>
    </row>
    <row r="51" spans="2:18" s="2" customFormat="1" ht="14.25" customHeight="1">
      <c r="B51" s="10"/>
      <c r="D51" s="34"/>
      <c r="H51" s="35"/>
      <c r="J51" s="34"/>
      <c r="P51" s="35"/>
      <c r="R51" s="11"/>
    </row>
    <row r="52" spans="2:18" s="2" customFormat="1" ht="14.25" customHeight="1">
      <c r="B52" s="10"/>
      <c r="D52" s="34"/>
      <c r="H52" s="35"/>
      <c r="J52" s="34"/>
      <c r="P52" s="35"/>
      <c r="R52" s="11"/>
    </row>
    <row r="53" spans="2:18" s="2" customFormat="1" ht="14.25" customHeight="1">
      <c r="B53" s="10"/>
      <c r="D53" s="34"/>
      <c r="H53" s="35"/>
      <c r="J53" s="34"/>
      <c r="P53" s="35"/>
      <c r="R53" s="11"/>
    </row>
    <row r="54" spans="2:18" s="2" customFormat="1" ht="14.25" customHeight="1">
      <c r="B54" s="10"/>
      <c r="D54" s="34"/>
      <c r="H54" s="35"/>
      <c r="J54" s="34"/>
      <c r="P54" s="35"/>
      <c r="R54" s="11"/>
    </row>
    <row r="55" spans="2:18" s="2" customFormat="1" ht="14.25" customHeight="1">
      <c r="B55" s="10"/>
      <c r="D55" s="34"/>
      <c r="H55" s="35"/>
      <c r="J55" s="34"/>
      <c r="P55" s="35"/>
      <c r="R55" s="11"/>
    </row>
    <row r="56" spans="2:18" s="2" customFormat="1" ht="14.25" customHeight="1">
      <c r="B56" s="10"/>
      <c r="D56" s="34"/>
      <c r="H56" s="35"/>
      <c r="J56" s="34"/>
      <c r="P56" s="35"/>
      <c r="R56" s="11"/>
    </row>
    <row r="57" spans="2:18" s="2" customFormat="1" ht="14.25" customHeight="1">
      <c r="B57" s="10"/>
      <c r="D57" s="34"/>
      <c r="H57" s="35"/>
      <c r="J57" s="34"/>
      <c r="P57" s="35"/>
      <c r="R57" s="11"/>
    </row>
    <row r="58" spans="2:18" s="2" customFormat="1" ht="14.25" customHeight="1">
      <c r="B58" s="10"/>
      <c r="D58" s="34"/>
      <c r="H58" s="35"/>
      <c r="J58" s="34"/>
      <c r="P58" s="35"/>
      <c r="R58" s="11"/>
    </row>
    <row r="59" spans="2:18" s="6" customFormat="1" ht="15.75" customHeight="1">
      <c r="B59" s="18"/>
      <c r="D59" s="36" t="s">
        <v>46</v>
      </c>
      <c r="E59" s="37"/>
      <c r="F59" s="37"/>
      <c r="G59" s="38" t="s">
        <v>47</v>
      </c>
      <c r="H59" s="39"/>
      <c r="J59" s="36" t="s">
        <v>46</v>
      </c>
      <c r="K59" s="37"/>
      <c r="L59" s="37"/>
      <c r="M59" s="37"/>
      <c r="N59" s="38" t="s">
        <v>47</v>
      </c>
      <c r="O59" s="37"/>
      <c r="P59" s="39"/>
      <c r="R59" s="19"/>
    </row>
    <row r="60" spans="2:18" s="2" customFormat="1" ht="14.25" customHeight="1">
      <c r="B60" s="10"/>
      <c r="R60" s="11"/>
    </row>
    <row r="61" spans="2:18" s="6" customFormat="1" ht="15.75" customHeight="1">
      <c r="B61" s="18"/>
      <c r="D61" s="31" t="s">
        <v>48</v>
      </c>
      <c r="E61" s="32"/>
      <c r="F61" s="32"/>
      <c r="G61" s="32"/>
      <c r="H61" s="33"/>
      <c r="J61" s="31" t="s">
        <v>49</v>
      </c>
      <c r="K61" s="32"/>
      <c r="L61" s="32"/>
      <c r="M61" s="32"/>
      <c r="N61" s="32"/>
      <c r="O61" s="32"/>
      <c r="P61" s="33"/>
      <c r="R61" s="19"/>
    </row>
    <row r="62" spans="2:18" s="2" customFormat="1" ht="14.25" customHeight="1">
      <c r="B62" s="10"/>
      <c r="D62" s="34"/>
      <c r="H62" s="35"/>
      <c r="J62" s="34"/>
      <c r="P62" s="35"/>
      <c r="R62" s="11"/>
    </row>
    <row r="63" spans="2:18" s="2" customFormat="1" ht="14.25" customHeight="1">
      <c r="B63" s="10"/>
      <c r="D63" s="34"/>
      <c r="H63" s="35"/>
      <c r="J63" s="34"/>
      <c r="P63" s="35"/>
      <c r="R63" s="11"/>
    </row>
    <row r="64" spans="2:18" s="2" customFormat="1" ht="14.25" customHeight="1">
      <c r="B64" s="10"/>
      <c r="D64" s="34"/>
      <c r="H64" s="35"/>
      <c r="J64" s="34"/>
      <c r="P64" s="35"/>
      <c r="R64" s="11"/>
    </row>
    <row r="65" spans="2:18" s="2" customFormat="1" ht="14.25" customHeight="1">
      <c r="B65" s="10"/>
      <c r="D65" s="34"/>
      <c r="H65" s="35"/>
      <c r="J65" s="34"/>
      <c r="P65" s="35"/>
      <c r="R65" s="11"/>
    </row>
    <row r="66" spans="2:18" s="2" customFormat="1" ht="14.25" customHeight="1">
      <c r="B66" s="10"/>
      <c r="D66" s="34"/>
      <c r="H66" s="35"/>
      <c r="J66" s="34"/>
      <c r="P66" s="35"/>
      <c r="R66" s="11"/>
    </row>
    <row r="67" spans="2:18" s="2" customFormat="1" ht="14.25" customHeight="1">
      <c r="B67" s="10"/>
      <c r="D67" s="34"/>
      <c r="H67" s="35"/>
      <c r="J67" s="34"/>
      <c r="P67" s="35"/>
      <c r="R67" s="11"/>
    </row>
    <row r="68" spans="2:18" s="2" customFormat="1" ht="14.25" customHeight="1">
      <c r="B68" s="10"/>
      <c r="D68" s="34"/>
      <c r="H68" s="35"/>
      <c r="J68" s="34"/>
      <c r="P68" s="35"/>
      <c r="R68" s="11"/>
    </row>
    <row r="69" spans="2:18" s="2" customFormat="1" ht="14.25" customHeight="1">
      <c r="B69" s="10"/>
      <c r="D69" s="34"/>
      <c r="H69" s="35"/>
      <c r="J69" s="34"/>
      <c r="P69" s="35"/>
      <c r="R69" s="11"/>
    </row>
    <row r="70" spans="2:18" s="6" customFormat="1" ht="15.75" customHeight="1">
      <c r="B70" s="18"/>
      <c r="D70" s="36" t="s">
        <v>46</v>
      </c>
      <c r="E70" s="37"/>
      <c r="F70" s="37"/>
      <c r="G70" s="38" t="s">
        <v>47</v>
      </c>
      <c r="H70" s="39"/>
      <c r="J70" s="36" t="s">
        <v>46</v>
      </c>
      <c r="K70" s="37"/>
      <c r="L70" s="37"/>
      <c r="M70" s="37"/>
      <c r="N70" s="38" t="s">
        <v>47</v>
      </c>
      <c r="O70" s="37"/>
      <c r="P70" s="39"/>
      <c r="R70" s="19"/>
    </row>
    <row r="71" spans="2:18" s="6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6" customFormat="1" ht="37.5" customHeight="1">
      <c r="B76" s="18"/>
      <c r="C76" s="151" t="s">
        <v>98</v>
      </c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9"/>
    </row>
    <row r="77" spans="2:18" s="6" customFormat="1" ht="7.5" customHeight="1">
      <c r="B77" s="18"/>
      <c r="R77" s="19"/>
    </row>
    <row r="78" spans="2:18" s="6" customFormat="1" ht="15" customHeight="1">
      <c r="B78" s="18"/>
      <c r="C78" s="14" t="s">
        <v>12</v>
      </c>
      <c r="F78" s="167" t="str">
        <f>$F$6</f>
        <v>140804 - Revitalizace a arch. úprava Starého Náměstí a ul. U Tavírny a Knoflíkova</v>
      </c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R78" s="19"/>
    </row>
    <row r="79" spans="2:18" s="6" customFormat="1" ht="15" customHeight="1">
      <c r="B79" s="18"/>
      <c r="C79" s="13" t="s">
        <v>94</v>
      </c>
      <c r="F79" s="137" t="str">
        <f>$F$7</f>
        <v>SO 433 - VO Knoflíkova</v>
      </c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R79" s="19"/>
    </row>
    <row r="80" spans="2:18" s="6" customFormat="1" ht="7.5" customHeight="1">
      <c r="B80" s="18"/>
      <c r="R80" s="19"/>
    </row>
    <row r="81" spans="2:18" s="6" customFormat="1" ht="18.75" customHeight="1">
      <c r="B81" s="18"/>
      <c r="C81" s="14" t="s">
        <v>16</v>
      </c>
      <c r="F81" s="15" t="str">
        <f>$F$9</f>
        <v>Kynšperk nad Ohří</v>
      </c>
      <c r="K81" s="14" t="s">
        <v>18</v>
      </c>
      <c r="M81" s="168" t="str">
        <f>IF($O$9="","",$O$9)</f>
        <v>29.08.2014</v>
      </c>
      <c r="N81" s="130"/>
      <c r="O81" s="130"/>
      <c r="P81" s="130"/>
      <c r="R81" s="19"/>
    </row>
    <row r="82" spans="2:18" s="6" customFormat="1" ht="7.5" customHeight="1">
      <c r="B82" s="18"/>
      <c r="R82" s="19"/>
    </row>
    <row r="83" spans="2:18" s="6" customFormat="1" ht="15.75" customHeight="1">
      <c r="B83" s="18"/>
      <c r="C83" s="14" t="s">
        <v>22</v>
      </c>
      <c r="F83" s="15" t="str">
        <f>$E$12</f>
        <v> </v>
      </c>
      <c r="K83" s="14" t="s">
        <v>27</v>
      </c>
      <c r="M83" s="138" t="str">
        <f>$E$18</f>
        <v>Ing. Jiří Voráč</v>
      </c>
      <c r="N83" s="130"/>
      <c r="O83" s="130"/>
      <c r="P83" s="130"/>
      <c r="Q83" s="130"/>
      <c r="R83" s="19"/>
    </row>
    <row r="84" spans="2:18" s="6" customFormat="1" ht="15" customHeight="1">
      <c r="B84" s="18"/>
      <c r="C84" s="14" t="s">
        <v>26</v>
      </c>
      <c r="F84" s="15" t="str">
        <f>IF($E$15="","",$E$15)</f>
        <v> </v>
      </c>
      <c r="K84" s="14" t="s">
        <v>30</v>
      </c>
      <c r="M84" s="138" t="str">
        <f>$E$21</f>
        <v> </v>
      </c>
      <c r="N84" s="130"/>
      <c r="O84" s="130"/>
      <c r="P84" s="130"/>
      <c r="Q84" s="130"/>
      <c r="R84" s="19"/>
    </row>
    <row r="85" spans="2:18" s="6" customFormat="1" ht="11.25" customHeight="1">
      <c r="B85" s="18"/>
      <c r="R85" s="19"/>
    </row>
    <row r="86" spans="2:18" s="6" customFormat="1" ht="30" customHeight="1">
      <c r="B86" s="18"/>
      <c r="C86" s="175" t="s">
        <v>99</v>
      </c>
      <c r="D86" s="132"/>
      <c r="E86" s="132"/>
      <c r="F86" s="132"/>
      <c r="G86" s="132"/>
      <c r="H86" s="27"/>
      <c r="I86" s="27"/>
      <c r="J86" s="27"/>
      <c r="K86" s="27"/>
      <c r="L86" s="27"/>
      <c r="M86" s="27"/>
      <c r="N86" s="175" t="s">
        <v>100</v>
      </c>
      <c r="O86" s="130"/>
      <c r="P86" s="130"/>
      <c r="Q86" s="130"/>
      <c r="R86" s="19"/>
    </row>
    <row r="87" spans="2:18" s="6" customFormat="1" ht="11.25" customHeight="1">
      <c r="B87" s="18"/>
      <c r="R87" s="19"/>
    </row>
    <row r="88" spans="2:47" s="6" customFormat="1" ht="30" customHeight="1">
      <c r="B88" s="18"/>
      <c r="C88" s="56" t="s">
        <v>101</v>
      </c>
      <c r="N88" s="128">
        <f>ROUNDUP($N$113,2)</f>
        <v>0</v>
      </c>
      <c r="O88" s="130"/>
      <c r="P88" s="130"/>
      <c r="Q88" s="130"/>
      <c r="R88" s="19"/>
      <c r="AU88" s="6" t="s">
        <v>102</v>
      </c>
    </row>
    <row r="89" spans="2:18" s="61" customFormat="1" ht="25.5" customHeight="1">
      <c r="B89" s="79"/>
      <c r="D89" s="80" t="s">
        <v>103</v>
      </c>
      <c r="N89" s="172">
        <f>ROUNDUP($N$114,2)</f>
        <v>0</v>
      </c>
      <c r="O89" s="173"/>
      <c r="P89" s="173"/>
      <c r="Q89" s="173"/>
      <c r="R89" s="81"/>
    </row>
    <row r="90" spans="2:18" s="75" customFormat="1" ht="21" customHeight="1">
      <c r="B90" s="82"/>
      <c r="D90" s="83" t="s">
        <v>104</v>
      </c>
      <c r="N90" s="174">
        <f>ROUNDUP($N$115,2)</f>
        <v>0</v>
      </c>
      <c r="O90" s="173"/>
      <c r="P90" s="173"/>
      <c r="Q90" s="173"/>
      <c r="R90" s="84"/>
    </row>
    <row r="91" spans="2:18" s="75" customFormat="1" ht="15.75" customHeight="1">
      <c r="B91" s="82"/>
      <c r="D91" s="83" t="s">
        <v>105</v>
      </c>
      <c r="N91" s="174">
        <f>ROUNDUP($N$116,2)</f>
        <v>0</v>
      </c>
      <c r="O91" s="173"/>
      <c r="P91" s="173"/>
      <c r="Q91" s="173"/>
      <c r="R91" s="84"/>
    </row>
    <row r="92" spans="2:18" s="75" customFormat="1" ht="15.75" customHeight="1">
      <c r="B92" s="82"/>
      <c r="D92" s="83" t="s">
        <v>219</v>
      </c>
      <c r="N92" s="174">
        <f>ROUNDUP($N$150,2)</f>
        <v>0</v>
      </c>
      <c r="O92" s="173"/>
      <c r="P92" s="173"/>
      <c r="Q92" s="173"/>
      <c r="R92" s="84"/>
    </row>
    <row r="93" spans="2:18" s="6" customFormat="1" ht="22.5" customHeight="1">
      <c r="B93" s="18"/>
      <c r="R93" s="19"/>
    </row>
    <row r="94" spans="2:21" s="6" customFormat="1" ht="30" customHeight="1">
      <c r="B94" s="18"/>
      <c r="C94" s="56" t="s">
        <v>106</v>
      </c>
      <c r="N94" s="128">
        <v>0</v>
      </c>
      <c r="O94" s="130"/>
      <c r="P94" s="130"/>
      <c r="Q94" s="130"/>
      <c r="R94" s="19"/>
      <c r="T94" s="85"/>
      <c r="U94" s="86" t="s">
        <v>34</v>
      </c>
    </row>
    <row r="95" spans="2:18" s="6" customFormat="1" ht="18.75" customHeight="1">
      <c r="B95" s="18"/>
      <c r="R95" s="19"/>
    </row>
    <row r="96" spans="2:18" s="6" customFormat="1" ht="30" customHeight="1">
      <c r="B96" s="18"/>
      <c r="C96" s="74" t="s">
        <v>90</v>
      </c>
      <c r="D96" s="27"/>
      <c r="E96" s="27"/>
      <c r="F96" s="27"/>
      <c r="G96" s="27"/>
      <c r="H96" s="27"/>
      <c r="I96" s="27"/>
      <c r="J96" s="27"/>
      <c r="K96" s="27"/>
      <c r="L96" s="131">
        <f>ROUNDUP(SUM($N$88+$N$94),2)</f>
        <v>0</v>
      </c>
      <c r="M96" s="132"/>
      <c r="N96" s="132"/>
      <c r="O96" s="132"/>
      <c r="P96" s="132"/>
      <c r="Q96" s="132"/>
      <c r="R96" s="19"/>
    </row>
    <row r="97" spans="2:18" s="6" customFormat="1" ht="7.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2"/>
    </row>
    <row r="101" spans="2:18" s="6" customFormat="1" ht="7.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5"/>
    </row>
    <row r="102" spans="2:18" s="6" customFormat="1" ht="37.5" customHeight="1">
      <c r="B102" s="18"/>
      <c r="C102" s="151" t="s">
        <v>107</v>
      </c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9"/>
    </row>
    <row r="103" spans="2:18" s="6" customFormat="1" ht="7.5" customHeight="1">
      <c r="B103" s="18"/>
      <c r="R103" s="19"/>
    </row>
    <row r="104" spans="2:18" s="6" customFormat="1" ht="15" customHeight="1">
      <c r="B104" s="18"/>
      <c r="C104" s="14" t="s">
        <v>12</v>
      </c>
      <c r="F104" s="167" t="str">
        <f>$F$6</f>
        <v>140804 - Revitalizace a arch. úprava Starého Náměstí a ul. U Tavírny a Knoflíkova</v>
      </c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R104" s="19"/>
    </row>
    <row r="105" spans="2:18" s="6" customFormat="1" ht="15" customHeight="1">
      <c r="B105" s="18"/>
      <c r="C105" s="13" t="s">
        <v>94</v>
      </c>
      <c r="F105" s="137" t="str">
        <f>$F$7</f>
        <v>SO 433 - VO Knoflíkova</v>
      </c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R105" s="19"/>
    </row>
    <row r="106" spans="2:18" s="6" customFormat="1" ht="7.5" customHeight="1">
      <c r="B106" s="18"/>
      <c r="R106" s="19"/>
    </row>
    <row r="107" spans="2:18" s="6" customFormat="1" ht="18.75" customHeight="1">
      <c r="B107" s="18"/>
      <c r="C107" s="14" t="s">
        <v>16</v>
      </c>
      <c r="F107" s="15" t="str">
        <f>$F$9</f>
        <v>Kynšperk nad Ohří</v>
      </c>
      <c r="K107" s="14" t="s">
        <v>18</v>
      </c>
      <c r="M107" s="168" t="str">
        <f>IF($O$9="","",$O$9)</f>
        <v>29.08.2014</v>
      </c>
      <c r="N107" s="130"/>
      <c r="O107" s="130"/>
      <c r="P107" s="130"/>
      <c r="R107" s="19"/>
    </row>
    <row r="108" spans="2:18" s="6" customFormat="1" ht="7.5" customHeight="1">
      <c r="B108" s="18"/>
      <c r="R108" s="19"/>
    </row>
    <row r="109" spans="2:18" s="6" customFormat="1" ht="15.75" customHeight="1">
      <c r="B109" s="18"/>
      <c r="C109" s="14" t="s">
        <v>22</v>
      </c>
      <c r="F109" s="15" t="str">
        <f>$E$12</f>
        <v> </v>
      </c>
      <c r="K109" s="14" t="s">
        <v>27</v>
      </c>
      <c r="M109" s="138" t="str">
        <f>$E$18</f>
        <v>Ing. Jiří Voráč</v>
      </c>
      <c r="N109" s="130"/>
      <c r="O109" s="130"/>
      <c r="P109" s="130"/>
      <c r="Q109" s="130"/>
      <c r="R109" s="19"/>
    </row>
    <row r="110" spans="2:18" s="6" customFormat="1" ht="15" customHeight="1">
      <c r="B110" s="18"/>
      <c r="C110" s="14" t="s">
        <v>26</v>
      </c>
      <c r="F110" s="15" t="str">
        <f>IF($E$15="","",$E$15)</f>
        <v> </v>
      </c>
      <c r="K110" s="14" t="s">
        <v>30</v>
      </c>
      <c r="M110" s="138" t="str">
        <f>$E$21</f>
        <v> </v>
      </c>
      <c r="N110" s="130"/>
      <c r="O110" s="130"/>
      <c r="P110" s="130"/>
      <c r="Q110" s="130"/>
      <c r="R110" s="19"/>
    </row>
    <row r="111" spans="2:18" s="6" customFormat="1" ht="11.25" customHeight="1">
      <c r="B111" s="18"/>
      <c r="R111" s="19"/>
    </row>
    <row r="112" spans="2:27" s="87" customFormat="1" ht="30" customHeight="1">
      <c r="B112" s="88"/>
      <c r="C112" s="89" t="s">
        <v>108</v>
      </c>
      <c r="D112" s="90" t="s">
        <v>109</v>
      </c>
      <c r="E112" s="90" t="s">
        <v>52</v>
      </c>
      <c r="F112" s="169" t="s">
        <v>110</v>
      </c>
      <c r="G112" s="170"/>
      <c r="H112" s="170"/>
      <c r="I112" s="170"/>
      <c r="J112" s="90" t="s">
        <v>111</v>
      </c>
      <c r="K112" s="90" t="s">
        <v>112</v>
      </c>
      <c r="L112" s="169" t="s">
        <v>113</v>
      </c>
      <c r="M112" s="170"/>
      <c r="N112" s="169" t="s">
        <v>114</v>
      </c>
      <c r="O112" s="170"/>
      <c r="P112" s="170"/>
      <c r="Q112" s="171"/>
      <c r="R112" s="91"/>
      <c r="T112" s="51" t="s">
        <v>115</v>
      </c>
      <c r="U112" s="52" t="s">
        <v>34</v>
      </c>
      <c r="V112" s="52" t="s">
        <v>116</v>
      </c>
      <c r="W112" s="52" t="s">
        <v>117</v>
      </c>
      <c r="X112" s="52" t="s">
        <v>118</v>
      </c>
      <c r="Y112" s="52" t="s">
        <v>119</v>
      </c>
      <c r="Z112" s="52" t="s">
        <v>120</v>
      </c>
      <c r="AA112" s="53" t="s">
        <v>121</v>
      </c>
    </row>
    <row r="113" spans="2:63" s="6" customFormat="1" ht="30" customHeight="1">
      <c r="B113" s="18"/>
      <c r="C113" s="56" t="s">
        <v>96</v>
      </c>
      <c r="N113" s="156">
        <f>$BK$113</f>
        <v>0</v>
      </c>
      <c r="O113" s="130"/>
      <c r="P113" s="130"/>
      <c r="Q113" s="130"/>
      <c r="R113" s="19"/>
      <c r="T113" s="55"/>
      <c r="U113" s="32"/>
      <c r="V113" s="32"/>
      <c r="W113" s="92">
        <f>$W$114</f>
        <v>201.29788999999997</v>
      </c>
      <c r="X113" s="32"/>
      <c r="Y113" s="92">
        <f>$Y$114</f>
        <v>11.7168263</v>
      </c>
      <c r="Z113" s="32"/>
      <c r="AA113" s="93">
        <f>$AA$114</f>
        <v>0</v>
      </c>
      <c r="AT113" s="6" t="s">
        <v>69</v>
      </c>
      <c r="AU113" s="6" t="s">
        <v>102</v>
      </c>
      <c r="BK113" s="94">
        <f>$BK$114</f>
        <v>0</v>
      </c>
    </row>
    <row r="114" spans="2:63" s="95" customFormat="1" ht="37.5" customHeight="1">
      <c r="B114" s="96"/>
      <c r="D114" s="97" t="s">
        <v>103</v>
      </c>
      <c r="N114" s="157">
        <f>$BK$114</f>
        <v>0</v>
      </c>
      <c r="O114" s="158"/>
      <c r="P114" s="158"/>
      <c r="Q114" s="158"/>
      <c r="R114" s="99"/>
      <c r="T114" s="100"/>
      <c r="W114" s="101">
        <f>$W$115</f>
        <v>201.29788999999997</v>
      </c>
      <c r="Y114" s="101">
        <f>$Y$115</f>
        <v>11.7168263</v>
      </c>
      <c r="AA114" s="102">
        <f>$AA$115</f>
        <v>0</v>
      </c>
      <c r="AR114" s="98" t="s">
        <v>122</v>
      </c>
      <c r="AT114" s="98" t="s">
        <v>69</v>
      </c>
      <c r="AU114" s="98" t="s">
        <v>70</v>
      </c>
      <c r="AY114" s="98" t="s">
        <v>123</v>
      </c>
      <c r="BK114" s="103">
        <f>$BK$115</f>
        <v>0</v>
      </c>
    </row>
    <row r="115" spans="2:63" s="95" customFormat="1" ht="21" customHeight="1">
      <c r="B115" s="96"/>
      <c r="D115" s="104" t="s">
        <v>104</v>
      </c>
      <c r="N115" s="159">
        <f>$BK$115</f>
        <v>0</v>
      </c>
      <c r="O115" s="158"/>
      <c r="P115" s="158"/>
      <c r="Q115" s="158"/>
      <c r="R115" s="99"/>
      <c r="T115" s="100"/>
      <c r="W115" s="101">
        <f>$W$116+$W$150</f>
        <v>201.29788999999997</v>
      </c>
      <c r="Y115" s="101">
        <f>$Y$116+$Y$150</f>
        <v>11.7168263</v>
      </c>
      <c r="AA115" s="102">
        <f>$AA$116+$AA$150</f>
        <v>0</v>
      </c>
      <c r="AR115" s="98" t="s">
        <v>122</v>
      </c>
      <c r="AT115" s="98" t="s">
        <v>69</v>
      </c>
      <c r="AU115" s="98" t="s">
        <v>15</v>
      </c>
      <c r="AY115" s="98" t="s">
        <v>123</v>
      </c>
      <c r="BK115" s="103">
        <f>$BK$116+$BK$150</f>
        <v>0</v>
      </c>
    </row>
    <row r="116" spans="2:63" s="95" customFormat="1" ht="15.75" customHeight="1">
      <c r="B116" s="96"/>
      <c r="D116" s="104" t="s">
        <v>105</v>
      </c>
      <c r="N116" s="159">
        <f>$BK$116</f>
        <v>0</v>
      </c>
      <c r="O116" s="158"/>
      <c r="P116" s="158"/>
      <c r="Q116" s="158"/>
      <c r="R116" s="99"/>
      <c r="T116" s="100"/>
      <c r="W116" s="101">
        <f>SUM($W$117:$W$149)</f>
        <v>61.182500000000005</v>
      </c>
      <c r="Y116" s="101">
        <f>SUM($Y$117:$Y$149)</f>
        <v>0.104311</v>
      </c>
      <c r="AA116" s="102">
        <f>SUM($AA$117:$AA$149)</f>
        <v>0</v>
      </c>
      <c r="AR116" s="98" t="s">
        <v>122</v>
      </c>
      <c r="AT116" s="98" t="s">
        <v>69</v>
      </c>
      <c r="AU116" s="98" t="s">
        <v>92</v>
      </c>
      <c r="AY116" s="98" t="s">
        <v>123</v>
      </c>
      <c r="BK116" s="103">
        <f>SUM($BK$117:$BK$149)</f>
        <v>0</v>
      </c>
    </row>
    <row r="117" spans="2:64" s="6" customFormat="1" ht="27" customHeight="1">
      <c r="B117" s="18"/>
      <c r="C117" s="105" t="s">
        <v>15</v>
      </c>
      <c r="D117" s="105" t="s">
        <v>124</v>
      </c>
      <c r="E117" s="106" t="s">
        <v>125</v>
      </c>
      <c r="F117" s="165" t="s">
        <v>126</v>
      </c>
      <c r="G117" s="164"/>
      <c r="H117" s="164"/>
      <c r="I117" s="164"/>
      <c r="J117" s="107" t="s">
        <v>127</v>
      </c>
      <c r="K117" s="108">
        <v>1</v>
      </c>
      <c r="L117" s="166"/>
      <c r="M117" s="164"/>
      <c r="N117" s="166">
        <f>ROUND($L$117*$K$117,2)</f>
        <v>0</v>
      </c>
      <c r="O117" s="164"/>
      <c r="P117" s="164"/>
      <c r="Q117" s="164"/>
      <c r="R117" s="19"/>
      <c r="T117" s="109"/>
      <c r="U117" s="25" t="s">
        <v>35</v>
      </c>
      <c r="V117" s="110">
        <v>0.459</v>
      </c>
      <c r="W117" s="110">
        <f>$V$117*$K$117</f>
        <v>0.459</v>
      </c>
      <c r="X117" s="110">
        <v>0</v>
      </c>
      <c r="Y117" s="110">
        <f>$X$117*$K$117</f>
        <v>0</v>
      </c>
      <c r="Z117" s="110">
        <v>0</v>
      </c>
      <c r="AA117" s="111">
        <f>$Z$117*$K$117</f>
        <v>0</v>
      </c>
      <c r="AR117" s="6" t="s">
        <v>128</v>
      </c>
      <c r="AT117" s="6" t="s">
        <v>124</v>
      </c>
      <c r="AU117" s="6" t="s">
        <v>122</v>
      </c>
      <c r="AY117" s="6" t="s">
        <v>123</v>
      </c>
      <c r="BE117" s="112">
        <f>IF($U$117="základní",$N$117,0)</f>
        <v>0</v>
      </c>
      <c r="BF117" s="112">
        <f>IF($U$117="snížená",$N$117,0)</f>
        <v>0</v>
      </c>
      <c r="BG117" s="112">
        <f>IF($U$117="zákl. přenesená",$N$117,0)</f>
        <v>0</v>
      </c>
      <c r="BH117" s="112">
        <f>IF($U$117="sníž. přenesená",$N$117,0)</f>
        <v>0</v>
      </c>
      <c r="BI117" s="112">
        <f>IF($U$117="nulová",$N$117,0)</f>
        <v>0</v>
      </c>
      <c r="BJ117" s="6" t="s">
        <v>15</v>
      </c>
      <c r="BK117" s="112">
        <f>ROUND($L$117*$K$117,2)</f>
        <v>0</v>
      </c>
      <c r="BL117" s="6" t="s">
        <v>128</v>
      </c>
    </row>
    <row r="118" spans="2:64" s="6" customFormat="1" ht="15.75" customHeight="1">
      <c r="B118" s="18"/>
      <c r="C118" s="105" t="s">
        <v>92</v>
      </c>
      <c r="D118" s="105" t="s">
        <v>124</v>
      </c>
      <c r="E118" s="106" t="s">
        <v>367</v>
      </c>
      <c r="F118" s="165" t="s">
        <v>368</v>
      </c>
      <c r="G118" s="164"/>
      <c r="H118" s="164"/>
      <c r="I118" s="164"/>
      <c r="J118" s="107" t="s">
        <v>127</v>
      </c>
      <c r="K118" s="108">
        <v>1</v>
      </c>
      <c r="L118" s="166"/>
      <c r="M118" s="164"/>
      <c r="N118" s="166">
        <f>ROUND($L$118*$K$118,2)</f>
        <v>0</v>
      </c>
      <c r="O118" s="164"/>
      <c r="P118" s="164"/>
      <c r="Q118" s="164"/>
      <c r="R118" s="19"/>
      <c r="T118" s="109"/>
      <c r="U118" s="25" t="s">
        <v>35</v>
      </c>
      <c r="V118" s="110">
        <v>0.7835</v>
      </c>
      <c r="W118" s="110">
        <f>$V$118*$K$118</f>
        <v>0.7835</v>
      </c>
      <c r="X118" s="110">
        <v>0</v>
      </c>
      <c r="Y118" s="110">
        <f>$X$118*$K$118</f>
        <v>0</v>
      </c>
      <c r="Z118" s="110">
        <v>0</v>
      </c>
      <c r="AA118" s="111">
        <f>$Z$118*$K$118</f>
        <v>0</v>
      </c>
      <c r="AR118" s="6" t="s">
        <v>172</v>
      </c>
      <c r="AT118" s="6" t="s">
        <v>124</v>
      </c>
      <c r="AU118" s="6" t="s">
        <v>122</v>
      </c>
      <c r="AY118" s="6" t="s">
        <v>123</v>
      </c>
      <c r="BE118" s="112">
        <f>IF($U$118="základní",$N$118,0)</f>
        <v>0</v>
      </c>
      <c r="BF118" s="112">
        <f>IF($U$118="snížená",$N$118,0)</f>
        <v>0</v>
      </c>
      <c r="BG118" s="112">
        <f>IF($U$118="zákl. přenesená",$N$118,0)</f>
        <v>0</v>
      </c>
      <c r="BH118" s="112">
        <f>IF($U$118="sníž. přenesená",$N$118,0)</f>
        <v>0</v>
      </c>
      <c r="BI118" s="112">
        <f>IF($U$118="nulová",$N$118,0)</f>
        <v>0</v>
      </c>
      <c r="BJ118" s="6" t="s">
        <v>15</v>
      </c>
      <c r="BK118" s="112">
        <f>ROUND($L$118*$K$118,2)</f>
        <v>0</v>
      </c>
      <c r="BL118" s="6" t="s">
        <v>172</v>
      </c>
    </row>
    <row r="119" spans="2:64" s="6" customFormat="1" ht="15.75" customHeight="1">
      <c r="B119" s="18"/>
      <c r="C119" s="105" t="s">
        <v>122</v>
      </c>
      <c r="D119" s="105" t="s">
        <v>124</v>
      </c>
      <c r="E119" s="106" t="s">
        <v>369</v>
      </c>
      <c r="F119" s="165" t="s">
        <v>370</v>
      </c>
      <c r="G119" s="164"/>
      <c r="H119" s="164"/>
      <c r="I119" s="164"/>
      <c r="J119" s="107" t="s">
        <v>127</v>
      </c>
      <c r="K119" s="108">
        <v>1</v>
      </c>
      <c r="L119" s="166"/>
      <c r="M119" s="164"/>
      <c r="N119" s="166">
        <f>ROUND($L$119*$K$119,2)</f>
        <v>0</v>
      </c>
      <c r="O119" s="164"/>
      <c r="P119" s="164"/>
      <c r="Q119" s="164"/>
      <c r="R119" s="19"/>
      <c r="T119" s="109"/>
      <c r="U119" s="25" t="s">
        <v>35</v>
      </c>
      <c r="V119" s="110">
        <v>0.6835</v>
      </c>
      <c r="W119" s="110">
        <f>$V$119*$K$119</f>
        <v>0.6835</v>
      </c>
      <c r="X119" s="110">
        <v>0</v>
      </c>
      <c r="Y119" s="110">
        <f>$X$119*$K$119</f>
        <v>0</v>
      </c>
      <c r="Z119" s="110">
        <v>0</v>
      </c>
      <c r="AA119" s="111">
        <f>$Z$119*$K$119</f>
        <v>0</v>
      </c>
      <c r="AR119" s="6" t="s">
        <v>128</v>
      </c>
      <c r="AT119" s="6" t="s">
        <v>124</v>
      </c>
      <c r="AU119" s="6" t="s">
        <v>122</v>
      </c>
      <c r="AY119" s="6" t="s">
        <v>123</v>
      </c>
      <c r="BE119" s="112">
        <f>IF($U$119="základní",$N$119,0)</f>
        <v>0</v>
      </c>
      <c r="BF119" s="112">
        <f>IF($U$119="snížená",$N$119,0)</f>
        <v>0</v>
      </c>
      <c r="BG119" s="112">
        <f>IF($U$119="zákl. přenesená",$N$119,0)</f>
        <v>0</v>
      </c>
      <c r="BH119" s="112">
        <f>IF($U$119="sníž. přenesená",$N$119,0)</f>
        <v>0</v>
      </c>
      <c r="BI119" s="112">
        <f>IF($U$119="nulová",$N$119,0)</f>
        <v>0</v>
      </c>
      <c r="BJ119" s="6" t="s">
        <v>15</v>
      </c>
      <c r="BK119" s="112">
        <f>ROUND($L$119*$K$119,2)</f>
        <v>0</v>
      </c>
      <c r="BL119" s="6" t="s">
        <v>128</v>
      </c>
    </row>
    <row r="120" spans="2:64" s="6" customFormat="1" ht="27" customHeight="1">
      <c r="B120" s="18"/>
      <c r="C120" s="105" t="s">
        <v>134</v>
      </c>
      <c r="D120" s="105" t="s">
        <v>124</v>
      </c>
      <c r="E120" s="106" t="s">
        <v>371</v>
      </c>
      <c r="F120" s="165" t="s">
        <v>372</v>
      </c>
      <c r="G120" s="164"/>
      <c r="H120" s="164"/>
      <c r="I120" s="164"/>
      <c r="J120" s="107" t="s">
        <v>127</v>
      </c>
      <c r="K120" s="108">
        <v>1</v>
      </c>
      <c r="L120" s="166"/>
      <c r="M120" s="164"/>
      <c r="N120" s="166">
        <f>ROUND($L$120*$K$120,2)</f>
        <v>0</v>
      </c>
      <c r="O120" s="164"/>
      <c r="P120" s="164"/>
      <c r="Q120" s="164"/>
      <c r="R120" s="19"/>
      <c r="T120" s="109"/>
      <c r="U120" s="25" t="s">
        <v>35</v>
      </c>
      <c r="V120" s="110">
        <v>0.3585</v>
      </c>
      <c r="W120" s="110">
        <f>$V$120*$K$120</f>
        <v>0.3585</v>
      </c>
      <c r="X120" s="110">
        <v>0</v>
      </c>
      <c r="Y120" s="110">
        <f>$X$120*$K$120</f>
        <v>0</v>
      </c>
      <c r="Z120" s="110">
        <v>0</v>
      </c>
      <c r="AA120" s="111">
        <f>$Z$120*$K$120</f>
        <v>0</v>
      </c>
      <c r="AR120" s="6" t="s">
        <v>128</v>
      </c>
      <c r="AT120" s="6" t="s">
        <v>124</v>
      </c>
      <c r="AU120" s="6" t="s">
        <v>122</v>
      </c>
      <c r="AY120" s="6" t="s">
        <v>123</v>
      </c>
      <c r="BE120" s="112">
        <f>IF($U$120="základní",$N$120,0)</f>
        <v>0</v>
      </c>
      <c r="BF120" s="112">
        <f>IF($U$120="snížená",$N$120,0)</f>
        <v>0</v>
      </c>
      <c r="BG120" s="112">
        <f>IF($U$120="zákl. přenesená",$N$120,0)</f>
        <v>0</v>
      </c>
      <c r="BH120" s="112">
        <f>IF($U$120="sníž. přenesená",$N$120,0)</f>
        <v>0</v>
      </c>
      <c r="BI120" s="112">
        <f>IF($U$120="nulová",$N$120,0)</f>
        <v>0</v>
      </c>
      <c r="BJ120" s="6" t="s">
        <v>15</v>
      </c>
      <c r="BK120" s="112">
        <f>ROUND($L$120*$K$120,2)</f>
        <v>0</v>
      </c>
      <c r="BL120" s="6" t="s">
        <v>128</v>
      </c>
    </row>
    <row r="121" spans="2:64" s="6" customFormat="1" ht="27" customHeight="1">
      <c r="B121" s="18"/>
      <c r="C121" s="105" t="s">
        <v>137</v>
      </c>
      <c r="D121" s="105" t="s">
        <v>124</v>
      </c>
      <c r="E121" s="106" t="s">
        <v>373</v>
      </c>
      <c r="F121" s="165" t="s">
        <v>374</v>
      </c>
      <c r="G121" s="164"/>
      <c r="H121" s="164"/>
      <c r="I121" s="164"/>
      <c r="J121" s="107" t="s">
        <v>127</v>
      </c>
      <c r="K121" s="108">
        <v>8</v>
      </c>
      <c r="L121" s="166"/>
      <c r="M121" s="164"/>
      <c r="N121" s="166">
        <f>ROUND($L$121*$K$121,2)</f>
        <v>0</v>
      </c>
      <c r="O121" s="164"/>
      <c r="P121" s="164"/>
      <c r="Q121" s="164"/>
      <c r="R121" s="19"/>
      <c r="T121" s="109"/>
      <c r="U121" s="25" t="s">
        <v>35</v>
      </c>
      <c r="V121" s="110">
        <v>0.0685</v>
      </c>
      <c r="W121" s="110">
        <f>$V$121*$K$121</f>
        <v>0.548</v>
      </c>
      <c r="X121" s="110">
        <v>0</v>
      </c>
      <c r="Y121" s="110">
        <f>$X$121*$K$121</f>
        <v>0</v>
      </c>
      <c r="Z121" s="110">
        <v>0</v>
      </c>
      <c r="AA121" s="111">
        <f>$Z$121*$K$121</f>
        <v>0</v>
      </c>
      <c r="AR121" s="6" t="s">
        <v>128</v>
      </c>
      <c r="AT121" s="6" t="s">
        <v>124</v>
      </c>
      <c r="AU121" s="6" t="s">
        <v>122</v>
      </c>
      <c r="AY121" s="6" t="s">
        <v>123</v>
      </c>
      <c r="BE121" s="112">
        <f>IF($U$121="základní",$N$121,0)</f>
        <v>0</v>
      </c>
      <c r="BF121" s="112">
        <f>IF($U$121="snížená",$N$121,0)</f>
        <v>0</v>
      </c>
      <c r="BG121" s="112">
        <f>IF($U$121="zákl. přenesená",$N$121,0)</f>
        <v>0</v>
      </c>
      <c r="BH121" s="112">
        <f>IF($U$121="sníž. přenesená",$N$121,0)</f>
        <v>0</v>
      </c>
      <c r="BI121" s="112">
        <f>IF($U$121="nulová",$N$121,0)</f>
        <v>0</v>
      </c>
      <c r="BJ121" s="6" t="s">
        <v>15</v>
      </c>
      <c r="BK121" s="112">
        <f>ROUND($L$121*$K$121,2)</f>
        <v>0</v>
      </c>
      <c r="BL121" s="6" t="s">
        <v>128</v>
      </c>
    </row>
    <row r="122" spans="2:64" s="6" customFormat="1" ht="27" customHeight="1">
      <c r="B122" s="18"/>
      <c r="C122" s="105" t="s">
        <v>140</v>
      </c>
      <c r="D122" s="105" t="s">
        <v>124</v>
      </c>
      <c r="E122" s="106" t="s">
        <v>148</v>
      </c>
      <c r="F122" s="165" t="s">
        <v>149</v>
      </c>
      <c r="G122" s="164"/>
      <c r="H122" s="164"/>
      <c r="I122" s="164"/>
      <c r="J122" s="107" t="s">
        <v>127</v>
      </c>
      <c r="K122" s="108">
        <v>6</v>
      </c>
      <c r="L122" s="166"/>
      <c r="M122" s="164"/>
      <c r="N122" s="166">
        <f>ROUND($L$122*$K$122,2)</f>
        <v>0</v>
      </c>
      <c r="O122" s="164"/>
      <c r="P122" s="164"/>
      <c r="Q122" s="164"/>
      <c r="R122" s="19"/>
      <c r="T122" s="109"/>
      <c r="U122" s="25" t="s">
        <v>35</v>
      </c>
      <c r="V122" s="110">
        <v>0.0275</v>
      </c>
      <c r="W122" s="110">
        <f>$V$122*$K$122</f>
        <v>0.165</v>
      </c>
      <c r="X122" s="110">
        <v>0</v>
      </c>
      <c r="Y122" s="110">
        <f>$X$122*$K$122</f>
        <v>0</v>
      </c>
      <c r="Z122" s="110">
        <v>0</v>
      </c>
      <c r="AA122" s="111">
        <f>$Z$122*$K$122</f>
        <v>0</v>
      </c>
      <c r="AR122" s="6" t="s">
        <v>128</v>
      </c>
      <c r="AT122" s="6" t="s">
        <v>124</v>
      </c>
      <c r="AU122" s="6" t="s">
        <v>122</v>
      </c>
      <c r="AY122" s="6" t="s">
        <v>123</v>
      </c>
      <c r="BE122" s="112">
        <f>IF($U$122="základní",$N$122,0)</f>
        <v>0</v>
      </c>
      <c r="BF122" s="112">
        <f>IF($U$122="snížená",$N$122,0)</f>
        <v>0</v>
      </c>
      <c r="BG122" s="112">
        <f>IF($U$122="zákl. přenesená",$N$122,0)</f>
        <v>0</v>
      </c>
      <c r="BH122" s="112">
        <f>IF($U$122="sníž. přenesená",$N$122,0)</f>
        <v>0</v>
      </c>
      <c r="BI122" s="112">
        <f>IF($U$122="nulová",$N$122,0)</f>
        <v>0</v>
      </c>
      <c r="BJ122" s="6" t="s">
        <v>15</v>
      </c>
      <c r="BK122" s="112">
        <f>ROUND($L$122*$K$122,2)</f>
        <v>0</v>
      </c>
      <c r="BL122" s="6" t="s">
        <v>128</v>
      </c>
    </row>
    <row r="123" spans="2:64" s="6" customFormat="1" ht="27" customHeight="1">
      <c r="B123" s="18"/>
      <c r="C123" s="105" t="s">
        <v>143</v>
      </c>
      <c r="D123" s="105" t="s">
        <v>124</v>
      </c>
      <c r="E123" s="106" t="s">
        <v>375</v>
      </c>
      <c r="F123" s="165" t="s">
        <v>376</v>
      </c>
      <c r="G123" s="164"/>
      <c r="H123" s="164"/>
      <c r="I123" s="164"/>
      <c r="J123" s="107" t="s">
        <v>146</v>
      </c>
      <c r="K123" s="108">
        <v>44</v>
      </c>
      <c r="L123" s="166"/>
      <c r="M123" s="164"/>
      <c r="N123" s="166">
        <f>ROUND($L$123*$K$123,2)</f>
        <v>0</v>
      </c>
      <c r="O123" s="164"/>
      <c r="P123" s="164"/>
      <c r="Q123" s="164"/>
      <c r="R123" s="19"/>
      <c r="T123" s="109"/>
      <c r="U123" s="25" t="s">
        <v>35</v>
      </c>
      <c r="V123" s="110">
        <v>0.026</v>
      </c>
      <c r="W123" s="110">
        <f>$V$123*$K$123</f>
        <v>1.144</v>
      </c>
      <c r="X123" s="110">
        <v>0</v>
      </c>
      <c r="Y123" s="110">
        <f>$X$123*$K$123</f>
        <v>0</v>
      </c>
      <c r="Z123" s="110">
        <v>0</v>
      </c>
      <c r="AA123" s="111">
        <f>$Z$123*$K$123</f>
        <v>0</v>
      </c>
      <c r="AR123" s="6" t="s">
        <v>128</v>
      </c>
      <c r="AT123" s="6" t="s">
        <v>124</v>
      </c>
      <c r="AU123" s="6" t="s">
        <v>122</v>
      </c>
      <c r="AY123" s="6" t="s">
        <v>123</v>
      </c>
      <c r="BE123" s="112">
        <f>IF($U$123="základní",$N$123,0)</f>
        <v>0</v>
      </c>
      <c r="BF123" s="112">
        <f>IF($U$123="snížená",$N$123,0)</f>
        <v>0</v>
      </c>
      <c r="BG123" s="112">
        <f>IF($U$123="zákl. přenesená",$N$123,0)</f>
        <v>0</v>
      </c>
      <c r="BH123" s="112">
        <f>IF($U$123="sníž. přenesená",$N$123,0)</f>
        <v>0</v>
      </c>
      <c r="BI123" s="112">
        <f>IF($U$123="nulová",$N$123,0)</f>
        <v>0</v>
      </c>
      <c r="BJ123" s="6" t="s">
        <v>15</v>
      </c>
      <c r="BK123" s="112">
        <f>ROUND($L$123*$K$123,2)</f>
        <v>0</v>
      </c>
      <c r="BL123" s="6" t="s">
        <v>128</v>
      </c>
    </row>
    <row r="124" spans="2:64" s="6" customFormat="1" ht="27" customHeight="1">
      <c r="B124" s="18"/>
      <c r="C124" s="105" t="s">
        <v>147</v>
      </c>
      <c r="D124" s="105" t="s">
        <v>124</v>
      </c>
      <c r="E124" s="106" t="s">
        <v>220</v>
      </c>
      <c r="F124" s="165" t="s">
        <v>221</v>
      </c>
      <c r="G124" s="164"/>
      <c r="H124" s="164"/>
      <c r="I124" s="164"/>
      <c r="J124" s="107" t="s">
        <v>146</v>
      </c>
      <c r="K124" s="108">
        <v>7</v>
      </c>
      <c r="L124" s="166"/>
      <c r="M124" s="164"/>
      <c r="N124" s="166">
        <f>ROUND($L$124*$K$124,2)</f>
        <v>0</v>
      </c>
      <c r="O124" s="164"/>
      <c r="P124" s="164"/>
      <c r="Q124" s="164"/>
      <c r="R124" s="19"/>
      <c r="T124" s="109"/>
      <c r="U124" s="25" t="s">
        <v>35</v>
      </c>
      <c r="V124" s="110">
        <v>0.023</v>
      </c>
      <c r="W124" s="110">
        <f>$V$124*$K$124</f>
        <v>0.161</v>
      </c>
      <c r="X124" s="110">
        <v>0</v>
      </c>
      <c r="Y124" s="110">
        <f>$X$124*$K$124</f>
        <v>0</v>
      </c>
      <c r="Z124" s="110">
        <v>0</v>
      </c>
      <c r="AA124" s="111">
        <f>$Z$124*$K$124</f>
        <v>0</v>
      </c>
      <c r="AR124" s="6" t="s">
        <v>128</v>
      </c>
      <c r="AT124" s="6" t="s">
        <v>124</v>
      </c>
      <c r="AU124" s="6" t="s">
        <v>122</v>
      </c>
      <c r="AY124" s="6" t="s">
        <v>123</v>
      </c>
      <c r="BE124" s="112">
        <f>IF($U$124="základní",$N$124,0)</f>
        <v>0</v>
      </c>
      <c r="BF124" s="112">
        <f>IF($U$124="snížená",$N$124,0)</f>
        <v>0</v>
      </c>
      <c r="BG124" s="112">
        <f>IF($U$124="zákl. přenesená",$N$124,0)</f>
        <v>0</v>
      </c>
      <c r="BH124" s="112">
        <f>IF($U$124="sníž. přenesená",$N$124,0)</f>
        <v>0</v>
      </c>
      <c r="BI124" s="112">
        <f>IF($U$124="nulová",$N$124,0)</f>
        <v>0</v>
      </c>
      <c r="BJ124" s="6" t="s">
        <v>15</v>
      </c>
      <c r="BK124" s="112">
        <f>ROUND($L$124*$K$124,2)</f>
        <v>0</v>
      </c>
      <c r="BL124" s="6" t="s">
        <v>128</v>
      </c>
    </row>
    <row r="125" spans="2:64" s="6" customFormat="1" ht="27" customHeight="1">
      <c r="B125" s="18"/>
      <c r="C125" s="105" t="s">
        <v>150</v>
      </c>
      <c r="D125" s="105" t="s">
        <v>124</v>
      </c>
      <c r="E125" s="106" t="s">
        <v>377</v>
      </c>
      <c r="F125" s="165" t="s">
        <v>378</v>
      </c>
      <c r="G125" s="164"/>
      <c r="H125" s="164"/>
      <c r="I125" s="164"/>
      <c r="J125" s="107" t="s">
        <v>127</v>
      </c>
      <c r="K125" s="108">
        <v>3</v>
      </c>
      <c r="L125" s="166"/>
      <c r="M125" s="164"/>
      <c r="N125" s="166">
        <f>ROUND($L$125*$K$125,2)</f>
        <v>0</v>
      </c>
      <c r="O125" s="164"/>
      <c r="P125" s="164"/>
      <c r="Q125" s="164"/>
      <c r="R125" s="19"/>
      <c r="T125" s="109"/>
      <c r="U125" s="25" t="s">
        <v>35</v>
      </c>
      <c r="V125" s="110">
        <v>0.095</v>
      </c>
      <c r="W125" s="110">
        <f>$V$125*$K$125</f>
        <v>0.28500000000000003</v>
      </c>
      <c r="X125" s="110">
        <v>0</v>
      </c>
      <c r="Y125" s="110">
        <f>$X$125*$K$125</f>
        <v>0</v>
      </c>
      <c r="Z125" s="110">
        <v>0</v>
      </c>
      <c r="AA125" s="111">
        <f>$Z$125*$K$125</f>
        <v>0</v>
      </c>
      <c r="AR125" s="6" t="s">
        <v>128</v>
      </c>
      <c r="AT125" s="6" t="s">
        <v>124</v>
      </c>
      <c r="AU125" s="6" t="s">
        <v>122</v>
      </c>
      <c r="AY125" s="6" t="s">
        <v>123</v>
      </c>
      <c r="BE125" s="112">
        <f>IF($U$125="základní",$N$125,0)</f>
        <v>0</v>
      </c>
      <c r="BF125" s="112">
        <f>IF($U$125="snížená",$N$125,0)</f>
        <v>0</v>
      </c>
      <c r="BG125" s="112">
        <f>IF($U$125="zákl. přenesená",$N$125,0)</f>
        <v>0</v>
      </c>
      <c r="BH125" s="112">
        <f>IF($U$125="sníž. přenesená",$N$125,0)</f>
        <v>0</v>
      </c>
      <c r="BI125" s="112">
        <f>IF($U$125="nulová",$N$125,0)</f>
        <v>0</v>
      </c>
      <c r="BJ125" s="6" t="s">
        <v>15</v>
      </c>
      <c r="BK125" s="112">
        <f>ROUND($L$125*$K$125,2)</f>
        <v>0</v>
      </c>
      <c r="BL125" s="6" t="s">
        <v>128</v>
      </c>
    </row>
    <row r="126" spans="2:64" s="6" customFormat="1" ht="27" customHeight="1">
      <c r="B126" s="18"/>
      <c r="C126" s="105" t="s">
        <v>20</v>
      </c>
      <c r="D126" s="105" t="s">
        <v>124</v>
      </c>
      <c r="E126" s="106" t="s">
        <v>222</v>
      </c>
      <c r="F126" s="165" t="s">
        <v>223</v>
      </c>
      <c r="G126" s="164"/>
      <c r="H126" s="164"/>
      <c r="I126" s="164"/>
      <c r="J126" s="107" t="s">
        <v>127</v>
      </c>
      <c r="K126" s="108">
        <v>1</v>
      </c>
      <c r="L126" s="166"/>
      <c r="M126" s="164"/>
      <c r="N126" s="166">
        <f>ROUND($L$126*$K$126,2)</f>
        <v>0</v>
      </c>
      <c r="O126" s="164"/>
      <c r="P126" s="164"/>
      <c r="Q126" s="164"/>
      <c r="R126" s="19"/>
      <c r="T126" s="109"/>
      <c r="U126" s="25" t="s">
        <v>35</v>
      </c>
      <c r="V126" s="110">
        <v>3.813</v>
      </c>
      <c r="W126" s="110">
        <f>$V$126*$K$126</f>
        <v>3.813</v>
      </c>
      <c r="X126" s="110">
        <v>0</v>
      </c>
      <c r="Y126" s="110">
        <f>$X$126*$K$126</f>
        <v>0</v>
      </c>
      <c r="Z126" s="110">
        <v>0</v>
      </c>
      <c r="AA126" s="111">
        <f>$Z$126*$K$126</f>
        <v>0</v>
      </c>
      <c r="AR126" s="6" t="s">
        <v>128</v>
      </c>
      <c r="AT126" s="6" t="s">
        <v>124</v>
      </c>
      <c r="AU126" s="6" t="s">
        <v>122</v>
      </c>
      <c r="AY126" s="6" t="s">
        <v>123</v>
      </c>
      <c r="BE126" s="112">
        <f>IF($U$126="základní",$N$126,0)</f>
        <v>0</v>
      </c>
      <c r="BF126" s="112">
        <f>IF($U$126="snížená",$N$126,0)</f>
        <v>0</v>
      </c>
      <c r="BG126" s="112">
        <f>IF($U$126="zákl. přenesená",$N$126,0)</f>
        <v>0</v>
      </c>
      <c r="BH126" s="112">
        <f>IF($U$126="sníž. přenesená",$N$126,0)</f>
        <v>0</v>
      </c>
      <c r="BI126" s="112">
        <f>IF($U$126="nulová",$N$126,0)</f>
        <v>0</v>
      </c>
      <c r="BJ126" s="6" t="s">
        <v>15</v>
      </c>
      <c r="BK126" s="112">
        <f>ROUND($L$126*$K$126,2)</f>
        <v>0</v>
      </c>
      <c r="BL126" s="6" t="s">
        <v>128</v>
      </c>
    </row>
    <row r="127" spans="2:64" s="6" customFormat="1" ht="27" customHeight="1">
      <c r="B127" s="18"/>
      <c r="C127" s="113" t="s">
        <v>158</v>
      </c>
      <c r="D127" s="113" t="s">
        <v>153</v>
      </c>
      <c r="E127" s="114" t="s">
        <v>224</v>
      </c>
      <c r="F127" s="161" t="s">
        <v>225</v>
      </c>
      <c r="G127" s="162"/>
      <c r="H127" s="162"/>
      <c r="I127" s="162"/>
      <c r="J127" s="115" t="s">
        <v>156</v>
      </c>
      <c r="K127" s="116">
        <v>1</v>
      </c>
      <c r="L127" s="163"/>
      <c r="M127" s="162"/>
      <c r="N127" s="163">
        <f>ROUND($L$127*$K$127,2)</f>
        <v>0</v>
      </c>
      <c r="O127" s="164"/>
      <c r="P127" s="164"/>
      <c r="Q127" s="164"/>
      <c r="R127" s="19"/>
      <c r="T127" s="109"/>
      <c r="U127" s="25" t="s">
        <v>35</v>
      </c>
      <c r="V127" s="110">
        <v>0</v>
      </c>
      <c r="W127" s="110">
        <f>$V$127*$K$127</f>
        <v>0</v>
      </c>
      <c r="X127" s="110">
        <v>0</v>
      </c>
      <c r="Y127" s="110">
        <f>$X$127*$K$127</f>
        <v>0</v>
      </c>
      <c r="Z127" s="110">
        <v>0</v>
      </c>
      <c r="AA127" s="111">
        <f>$Z$127*$K$127</f>
        <v>0</v>
      </c>
      <c r="AR127" s="6" t="s">
        <v>157</v>
      </c>
      <c r="AT127" s="6" t="s">
        <v>153</v>
      </c>
      <c r="AU127" s="6" t="s">
        <v>122</v>
      </c>
      <c r="AY127" s="6" t="s">
        <v>123</v>
      </c>
      <c r="BE127" s="112">
        <f>IF($U$127="základní",$N$127,0)</f>
        <v>0</v>
      </c>
      <c r="BF127" s="112">
        <f>IF($U$127="snížená",$N$127,0)</f>
        <v>0</v>
      </c>
      <c r="BG127" s="112">
        <f>IF($U$127="zákl. přenesená",$N$127,0)</f>
        <v>0</v>
      </c>
      <c r="BH127" s="112">
        <f>IF($U$127="sníž. přenesená",$N$127,0)</f>
        <v>0</v>
      </c>
      <c r="BI127" s="112">
        <f>IF($U$127="nulová",$N$127,0)</f>
        <v>0</v>
      </c>
      <c r="BJ127" s="6" t="s">
        <v>15</v>
      </c>
      <c r="BK127" s="112">
        <f>ROUND($L$127*$K$127,2)</f>
        <v>0</v>
      </c>
      <c r="BL127" s="6" t="s">
        <v>128</v>
      </c>
    </row>
    <row r="128" spans="2:64" s="6" customFormat="1" ht="15.75" customHeight="1">
      <c r="B128" s="18"/>
      <c r="C128" s="105" t="s">
        <v>161</v>
      </c>
      <c r="D128" s="105" t="s">
        <v>124</v>
      </c>
      <c r="E128" s="106" t="s">
        <v>226</v>
      </c>
      <c r="F128" s="165" t="s">
        <v>227</v>
      </c>
      <c r="G128" s="164"/>
      <c r="H128" s="164"/>
      <c r="I128" s="164"/>
      <c r="J128" s="107" t="s">
        <v>127</v>
      </c>
      <c r="K128" s="108">
        <v>3</v>
      </c>
      <c r="L128" s="166"/>
      <c r="M128" s="164"/>
      <c r="N128" s="166">
        <f>ROUND($L$128*$K$128,2)</f>
        <v>0</v>
      </c>
      <c r="O128" s="164"/>
      <c r="P128" s="164"/>
      <c r="Q128" s="164"/>
      <c r="R128" s="19"/>
      <c r="T128" s="109"/>
      <c r="U128" s="25" t="s">
        <v>35</v>
      </c>
      <c r="V128" s="110">
        <v>1.683</v>
      </c>
      <c r="W128" s="110">
        <f>$V$128*$K$128</f>
        <v>5.049</v>
      </c>
      <c r="X128" s="110">
        <v>0</v>
      </c>
      <c r="Y128" s="110">
        <f>$X$128*$K$128</f>
        <v>0</v>
      </c>
      <c r="Z128" s="110">
        <v>0</v>
      </c>
      <c r="AA128" s="111">
        <f>$Z$128*$K$128</f>
        <v>0</v>
      </c>
      <c r="AR128" s="6" t="s">
        <v>128</v>
      </c>
      <c r="AT128" s="6" t="s">
        <v>124</v>
      </c>
      <c r="AU128" s="6" t="s">
        <v>122</v>
      </c>
      <c r="AY128" s="6" t="s">
        <v>123</v>
      </c>
      <c r="BE128" s="112">
        <f>IF($U$128="základní",$N$128,0)</f>
        <v>0</v>
      </c>
      <c r="BF128" s="112">
        <f>IF($U$128="snížená",$N$128,0)</f>
        <v>0</v>
      </c>
      <c r="BG128" s="112">
        <f>IF($U$128="zákl. přenesená",$N$128,0)</f>
        <v>0</v>
      </c>
      <c r="BH128" s="112">
        <f>IF($U$128="sníž. přenesená",$N$128,0)</f>
        <v>0</v>
      </c>
      <c r="BI128" s="112">
        <f>IF($U$128="nulová",$N$128,0)</f>
        <v>0</v>
      </c>
      <c r="BJ128" s="6" t="s">
        <v>15</v>
      </c>
      <c r="BK128" s="112">
        <f>ROUND($L$128*$K$128,2)</f>
        <v>0</v>
      </c>
      <c r="BL128" s="6" t="s">
        <v>128</v>
      </c>
    </row>
    <row r="129" spans="2:64" s="6" customFormat="1" ht="27" customHeight="1">
      <c r="B129" s="18"/>
      <c r="C129" s="113" t="s">
        <v>164</v>
      </c>
      <c r="D129" s="113" t="s">
        <v>153</v>
      </c>
      <c r="E129" s="114" t="s">
        <v>228</v>
      </c>
      <c r="F129" s="161" t="s">
        <v>229</v>
      </c>
      <c r="G129" s="162"/>
      <c r="H129" s="162"/>
      <c r="I129" s="162"/>
      <c r="J129" s="115" t="s">
        <v>156</v>
      </c>
      <c r="K129" s="116">
        <v>3</v>
      </c>
      <c r="L129" s="163"/>
      <c r="M129" s="162"/>
      <c r="N129" s="163">
        <f>ROUND($L$129*$K$129,2)</f>
        <v>0</v>
      </c>
      <c r="O129" s="164"/>
      <c r="P129" s="164"/>
      <c r="Q129" s="164"/>
      <c r="R129" s="19"/>
      <c r="T129" s="109"/>
      <c r="U129" s="25" t="s">
        <v>35</v>
      </c>
      <c r="V129" s="110">
        <v>0</v>
      </c>
      <c r="W129" s="110">
        <f>$V$129*$K$129</f>
        <v>0</v>
      </c>
      <c r="X129" s="110">
        <v>0</v>
      </c>
      <c r="Y129" s="110">
        <f>$X$129*$K$129</f>
        <v>0</v>
      </c>
      <c r="Z129" s="110">
        <v>0</v>
      </c>
      <c r="AA129" s="111">
        <f>$Z$129*$K$129</f>
        <v>0</v>
      </c>
      <c r="AR129" s="6" t="s">
        <v>157</v>
      </c>
      <c r="AT129" s="6" t="s">
        <v>153</v>
      </c>
      <c r="AU129" s="6" t="s">
        <v>122</v>
      </c>
      <c r="AY129" s="6" t="s">
        <v>123</v>
      </c>
      <c r="BE129" s="112">
        <f>IF($U$129="základní",$N$129,0)</f>
        <v>0</v>
      </c>
      <c r="BF129" s="112">
        <f>IF($U$129="snížená",$N$129,0)</f>
        <v>0</v>
      </c>
      <c r="BG129" s="112">
        <f>IF($U$129="zákl. přenesená",$N$129,0)</f>
        <v>0</v>
      </c>
      <c r="BH129" s="112">
        <f>IF($U$129="sníž. přenesená",$N$129,0)</f>
        <v>0</v>
      </c>
      <c r="BI129" s="112">
        <f>IF($U$129="nulová",$N$129,0)</f>
        <v>0</v>
      </c>
      <c r="BJ129" s="6" t="s">
        <v>15</v>
      </c>
      <c r="BK129" s="112">
        <f>ROUND($L$129*$K$129,2)</f>
        <v>0</v>
      </c>
      <c r="BL129" s="6" t="s">
        <v>128</v>
      </c>
    </row>
    <row r="130" spans="2:64" s="6" customFormat="1" ht="27" customHeight="1">
      <c r="B130" s="18"/>
      <c r="C130" s="105" t="s">
        <v>167</v>
      </c>
      <c r="D130" s="105" t="s">
        <v>124</v>
      </c>
      <c r="E130" s="106" t="s">
        <v>159</v>
      </c>
      <c r="F130" s="165" t="s">
        <v>160</v>
      </c>
      <c r="G130" s="164"/>
      <c r="H130" s="164"/>
      <c r="I130" s="164"/>
      <c r="J130" s="107" t="s">
        <v>127</v>
      </c>
      <c r="K130" s="108">
        <v>4</v>
      </c>
      <c r="L130" s="166"/>
      <c r="M130" s="164"/>
      <c r="N130" s="166">
        <f>ROUND($L$130*$K$130,2)</f>
        <v>0</v>
      </c>
      <c r="O130" s="164"/>
      <c r="P130" s="164"/>
      <c r="Q130" s="164"/>
      <c r="R130" s="19"/>
      <c r="T130" s="109"/>
      <c r="U130" s="25" t="s">
        <v>35</v>
      </c>
      <c r="V130" s="110">
        <v>0.918</v>
      </c>
      <c r="W130" s="110">
        <f>$V$130*$K$130</f>
        <v>3.672</v>
      </c>
      <c r="X130" s="110">
        <v>0</v>
      </c>
      <c r="Y130" s="110">
        <f>$X$130*$K$130</f>
        <v>0</v>
      </c>
      <c r="Z130" s="110">
        <v>0</v>
      </c>
      <c r="AA130" s="111">
        <f>$Z$130*$K$130</f>
        <v>0</v>
      </c>
      <c r="AR130" s="6" t="s">
        <v>128</v>
      </c>
      <c r="AT130" s="6" t="s">
        <v>124</v>
      </c>
      <c r="AU130" s="6" t="s">
        <v>122</v>
      </c>
      <c r="AY130" s="6" t="s">
        <v>123</v>
      </c>
      <c r="BE130" s="112">
        <f>IF($U$130="základní",$N$130,0)</f>
        <v>0</v>
      </c>
      <c r="BF130" s="112">
        <f>IF($U$130="snížená",$N$130,0)</f>
        <v>0</v>
      </c>
      <c r="BG130" s="112">
        <f>IF($U$130="zákl. přenesená",$N$130,0)</f>
        <v>0</v>
      </c>
      <c r="BH130" s="112">
        <f>IF($U$130="sníž. přenesená",$N$130,0)</f>
        <v>0</v>
      </c>
      <c r="BI130" s="112">
        <f>IF($U$130="nulová",$N$130,0)</f>
        <v>0</v>
      </c>
      <c r="BJ130" s="6" t="s">
        <v>15</v>
      </c>
      <c r="BK130" s="112">
        <f>ROUND($L$130*$K$130,2)</f>
        <v>0</v>
      </c>
      <c r="BL130" s="6" t="s">
        <v>128</v>
      </c>
    </row>
    <row r="131" spans="2:64" s="6" customFormat="1" ht="27" customHeight="1">
      <c r="B131" s="18"/>
      <c r="C131" s="113" t="s">
        <v>8</v>
      </c>
      <c r="D131" s="113" t="s">
        <v>153</v>
      </c>
      <c r="E131" s="114" t="s">
        <v>162</v>
      </c>
      <c r="F131" s="161" t="s">
        <v>163</v>
      </c>
      <c r="G131" s="162"/>
      <c r="H131" s="162"/>
      <c r="I131" s="162"/>
      <c r="J131" s="115" t="s">
        <v>156</v>
      </c>
      <c r="K131" s="116">
        <v>1</v>
      </c>
      <c r="L131" s="163"/>
      <c r="M131" s="162"/>
      <c r="N131" s="163">
        <f>ROUND($L$131*$K$131,2)</f>
        <v>0</v>
      </c>
      <c r="O131" s="164"/>
      <c r="P131" s="164"/>
      <c r="Q131" s="164"/>
      <c r="R131" s="19"/>
      <c r="T131" s="109"/>
      <c r="U131" s="25" t="s">
        <v>35</v>
      </c>
      <c r="V131" s="110">
        <v>0</v>
      </c>
      <c r="W131" s="110">
        <f>$V$131*$K$131</f>
        <v>0</v>
      </c>
      <c r="X131" s="110">
        <v>0</v>
      </c>
      <c r="Y131" s="110">
        <f>$X$131*$K$131</f>
        <v>0</v>
      </c>
      <c r="Z131" s="110">
        <v>0</v>
      </c>
      <c r="AA131" s="111">
        <f>$Z$131*$K$131</f>
        <v>0</v>
      </c>
      <c r="AR131" s="6" t="s">
        <v>157</v>
      </c>
      <c r="AT131" s="6" t="s">
        <v>153</v>
      </c>
      <c r="AU131" s="6" t="s">
        <v>122</v>
      </c>
      <c r="AY131" s="6" t="s">
        <v>123</v>
      </c>
      <c r="BE131" s="112">
        <f>IF($U$131="základní",$N$131,0)</f>
        <v>0</v>
      </c>
      <c r="BF131" s="112">
        <f>IF($U$131="snížená",$N$131,0)</f>
        <v>0</v>
      </c>
      <c r="BG131" s="112">
        <f>IF($U$131="zákl. přenesená",$N$131,0)</f>
        <v>0</v>
      </c>
      <c r="BH131" s="112">
        <f>IF($U$131="sníž. přenesená",$N$131,0)</f>
        <v>0</v>
      </c>
      <c r="BI131" s="112">
        <f>IF($U$131="nulová",$N$131,0)</f>
        <v>0</v>
      </c>
      <c r="BJ131" s="6" t="s">
        <v>15</v>
      </c>
      <c r="BK131" s="112">
        <f>ROUND($L$131*$K$131,2)</f>
        <v>0</v>
      </c>
      <c r="BL131" s="6" t="s">
        <v>128</v>
      </c>
    </row>
    <row r="132" spans="2:64" s="6" customFormat="1" ht="27" customHeight="1">
      <c r="B132" s="18"/>
      <c r="C132" s="113" t="s">
        <v>172</v>
      </c>
      <c r="D132" s="113" t="s">
        <v>153</v>
      </c>
      <c r="E132" s="114" t="s">
        <v>230</v>
      </c>
      <c r="F132" s="161" t="s">
        <v>231</v>
      </c>
      <c r="G132" s="162"/>
      <c r="H132" s="162"/>
      <c r="I132" s="162"/>
      <c r="J132" s="115" t="s">
        <v>156</v>
      </c>
      <c r="K132" s="116">
        <v>3</v>
      </c>
      <c r="L132" s="163"/>
      <c r="M132" s="162"/>
      <c r="N132" s="163">
        <f>ROUND($L$132*$K$132,2)</f>
        <v>0</v>
      </c>
      <c r="O132" s="164"/>
      <c r="P132" s="164"/>
      <c r="Q132" s="164"/>
      <c r="R132" s="19"/>
      <c r="T132" s="109"/>
      <c r="U132" s="25" t="s">
        <v>35</v>
      </c>
      <c r="V132" s="110">
        <v>0</v>
      </c>
      <c r="W132" s="110">
        <f>$V$132*$K$132</f>
        <v>0</v>
      </c>
      <c r="X132" s="110">
        <v>0</v>
      </c>
      <c r="Y132" s="110">
        <f>$X$132*$K$132</f>
        <v>0</v>
      </c>
      <c r="Z132" s="110">
        <v>0</v>
      </c>
      <c r="AA132" s="111">
        <f>$Z$132*$K$132</f>
        <v>0</v>
      </c>
      <c r="AR132" s="6" t="s">
        <v>157</v>
      </c>
      <c r="AT132" s="6" t="s">
        <v>153</v>
      </c>
      <c r="AU132" s="6" t="s">
        <v>122</v>
      </c>
      <c r="AY132" s="6" t="s">
        <v>123</v>
      </c>
      <c r="BE132" s="112">
        <f>IF($U$132="základní",$N$132,0)</f>
        <v>0</v>
      </c>
      <c r="BF132" s="112">
        <f>IF($U$132="snížená",$N$132,0)</f>
        <v>0</v>
      </c>
      <c r="BG132" s="112">
        <f>IF($U$132="zákl. přenesená",$N$132,0)</f>
        <v>0</v>
      </c>
      <c r="BH132" s="112">
        <f>IF($U$132="sníž. přenesená",$N$132,0)</f>
        <v>0</v>
      </c>
      <c r="BI132" s="112">
        <f>IF($U$132="nulová",$N$132,0)</f>
        <v>0</v>
      </c>
      <c r="BJ132" s="6" t="s">
        <v>15</v>
      </c>
      <c r="BK132" s="112">
        <f>ROUND($L$132*$K$132,2)</f>
        <v>0</v>
      </c>
      <c r="BL132" s="6" t="s">
        <v>128</v>
      </c>
    </row>
    <row r="133" spans="2:64" s="6" customFormat="1" ht="15.75" customHeight="1">
      <c r="B133" s="18"/>
      <c r="C133" s="113" t="s">
        <v>175</v>
      </c>
      <c r="D133" s="113" t="s">
        <v>153</v>
      </c>
      <c r="E133" s="114" t="s">
        <v>165</v>
      </c>
      <c r="F133" s="161" t="s">
        <v>166</v>
      </c>
      <c r="G133" s="162"/>
      <c r="H133" s="162"/>
      <c r="I133" s="162"/>
      <c r="J133" s="115" t="s">
        <v>156</v>
      </c>
      <c r="K133" s="116">
        <v>1</v>
      </c>
      <c r="L133" s="163"/>
      <c r="M133" s="162"/>
      <c r="N133" s="163">
        <f>ROUND($L$133*$K$133,2)</f>
        <v>0</v>
      </c>
      <c r="O133" s="164"/>
      <c r="P133" s="164"/>
      <c r="Q133" s="164"/>
      <c r="R133" s="19"/>
      <c r="T133" s="109"/>
      <c r="U133" s="25" t="s">
        <v>35</v>
      </c>
      <c r="V133" s="110">
        <v>0</v>
      </c>
      <c r="W133" s="110">
        <f>$V$133*$K$133</f>
        <v>0</v>
      </c>
      <c r="X133" s="110">
        <v>0</v>
      </c>
      <c r="Y133" s="110">
        <f>$X$133*$K$133</f>
        <v>0</v>
      </c>
      <c r="Z133" s="110">
        <v>0</v>
      </c>
      <c r="AA133" s="111">
        <f>$Z$133*$K$133</f>
        <v>0</v>
      </c>
      <c r="AR133" s="6" t="s">
        <v>157</v>
      </c>
      <c r="AT133" s="6" t="s">
        <v>153</v>
      </c>
      <c r="AU133" s="6" t="s">
        <v>122</v>
      </c>
      <c r="AY133" s="6" t="s">
        <v>123</v>
      </c>
      <c r="BE133" s="112">
        <f>IF($U$133="základní",$N$133,0)</f>
        <v>0</v>
      </c>
      <c r="BF133" s="112">
        <f>IF($U$133="snížená",$N$133,0)</f>
        <v>0</v>
      </c>
      <c r="BG133" s="112">
        <f>IF($U$133="zákl. přenesená",$N$133,0)</f>
        <v>0</v>
      </c>
      <c r="BH133" s="112">
        <f>IF($U$133="sníž. přenesená",$N$133,0)</f>
        <v>0</v>
      </c>
      <c r="BI133" s="112">
        <f>IF($U$133="nulová",$N$133,0)</f>
        <v>0</v>
      </c>
      <c r="BJ133" s="6" t="s">
        <v>15</v>
      </c>
      <c r="BK133" s="112">
        <f>ROUND($L$133*$K$133,2)</f>
        <v>0</v>
      </c>
      <c r="BL133" s="6" t="s">
        <v>128</v>
      </c>
    </row>
    <row r="134" spans="2:64" s="6" customFormat="1" ht="15.75" customHeight="1">
      <c r="B134" s="18"/>
      <c r="C134" s="113" t="s">
        <v>178</v>
      </c>
      <c r="D134" s="113" t="s">
        <v>153</v>
      </c>
      <c r="E134" s="114" t="s">
        <v>232</v>
      </c>
      <c r="F134" s="161" t="s">
        <v>233</v>
      </c>
      <c r="G134" s="162"/>
      <c r="H134" s="162"/>
      <c r="I134" s="162"/>
      <c r="J134" s="115" t="s">
        <v>156</v>
      </c>
      <c r="K134" s="116">
        <v>3</v>
      </c>
      <c r="L134" s="163"/>
      <c r="M134" s="162"/>
      <c r="N134" s="163">
        <f>ROUND($L$134*$K$134,2)</f>
        <v>0</v>
      </c>
      <c r="O134" s="164"/>
      <c r="P134" s="164"/>
      <c r="Q134" s="164"/>
      <c r="R134" s="19"/>
      <c r="T134" s="109"/>
      <c r="U134" s="25" t="s">
        <v>35</v>
      </c>
      <c r="V134" s="110">
        <v>0</v>
      </c>
      <c r="W134" s="110">
        <f>$V$134*$K$134</f>
        <v>0</v>
      </c>
      <c r="X134" s="110">
        <v>0</v>
      </c>
      <c r="Y134" s="110">
        <f>$X$134*$K$134</f>
        <v>0</v>
      </c>
      <c r="Z134" s="110">
        <v>0</v>
      </c>
      <c r="AA134" s="111">
        <f>$Z$134*$K$134</f>
        <v>0</v>
      </c>
      <c r="AR134" s="6" t="s">
        <v>157</v>
      </c>
      <c r="AT134" s="6" t="s">
        <v>153</v>
      </c>
      <c r="AU134" s="6" t="s">
        <v>122</v>
      </c>
      <c r="AY134" s="6" t="s">
        <v>123</v>
      </c>
      <c r="BE134" s="112">
        <f>IF($U$134="základní",$N$134,0)</f>
        <v>0</v>
      </c>
      <c r="BF134" s="112">
        <f>IF($U$134="snížená",$N$134,0)</f>
        <v>0</v>
      </c>
      <c r="BG134" s="112">
        <f>IF($U$134="zákl. přenesená",$N$134,0)</f>
        <v>0</v>
      </c>
      <c r="BH134" s="112">
        <f>IF($U$134="sníž. přenesená",$N$134,0)</f>
        <v>0</v>
      </c>
      <c r="BI134" s="112">
        <f>IF($U$134="nulová",$N$134,0)</f>
        <v>0</v>
      </c>
      <c r="BJ134" s="6" t="s">
        <v>15</v>
      </c>
      <c r="BK134" s="112">
        <f>ROUND($L$134*$K$134,2)</f>
        <v>0</v>
      </c>
      <c r="BL134" s="6" t="s">
        <v>128</v>
      </c>
    </row>
    <row r="135" spans="2:64" s="6" customFormat="1" ht="15.75" customHeight="1">
      <c r="B135" s="18"/>
      <c r="C135" s="105" t="s">
        <v>181</v>
      </c>
      <c r="D135" s="105" t="s">
        <v>124</v>
      </c>
      <c r="E135" s="106" t="s">
        <v>234</v>
      </c>
      <c r="F135" s="165" t="s">
        <v>235</v>
      </c>
      <c r="G135" s="164"/>
      <c r="H135" s="164"/>
      <c r="I135" s="164"/>
      <c r="J135" s="107" t="s">
        <v>127</v>
      </c>
      <c r="K135" s="108">
        <v>4</v>
      </c>
      <c r="L135" s="166"/>
      <c r="M135" s="164"/>
      <c r="N135" s="166">
        <f>ROUND($L$135*$K$135,2)</f>
        <v>0</v>
      </c>
      <c r="O135" s="164"/>
      <c r="P135" s="164"/>
      <c r="Q135" s="164"/>
      <c r="R135" s="19"/>
      <c r="T135" s="109"/>
      <c r="U135" s="25" t="s">
        <v>35</v>
      </c>
      <c r="V135" s="110">
        <v>1.367</v>
      </c>
      <c r="W135" s="110">
        <f>$V$135*$K$135</f>
        <v>5.468</v>
      </c>
      <c r="X135" s="110">
        <v>0</v>
      </c>
      <c r="Y135" s="110">
        <f>$X$135*$K$135</f>
        <v>0</v>
      </c>
      <c r="Z135" s="110">
        <v>0</v>
      </c>
      <c r="AA135" s="111">
        <f>$Z$135*$K$135</f>
        <v>0</v>
      </c>
      <c r="AR135" s="6" t="s">
        <v>128</v>
      </c>
      <c r="AT135" s="6" t="s">
        <v>124</v>
      </c>
      <c r="AU135" s="6" t="s">
        <v>122</v>
      </c>
      <c r="AY135" s="6" t="s">
        <v>123</v>
      </c>
      <c r="BE135" s="112">
        <f>IF($U$135="základní",$N$135,0)</f>
        <v>0</v>
      </c>
      <c r="BF135" s="112">
        <f>IF($U$135="snížená",$N$135,0)</f>
        <v>0</v>
      </c>
      <c r="BG135" s="112">
        <f>IF($U$135="zákl. přenesená",$N$135,0)</f>
        <v>0</v>
      </c>
      <c r="BH135" s="112">
        <f>IF($U$135="sníž. přenesená",$N$135,0)</f>
        <v>0</v>
      </c>
      <c r="BI135" s="112">
        <f>IF($U$135="nulová",$N$135,0)</f>
        <v>0</v>
      </c>
      <c r="BJ135" s="6" t="s">
        <v>15</v>
      </c>
      <c r="BK135" s="112">
        <f>ROUND($L$135*$K$135,2)</f>
        <v>0</v>
      </c>
      <c r="BL135" s="6" t="s">
        <v>128</v>
      </c>
    </row>
    <row r="136" spans="2:64" s="6" customFormat="1" ht="27" customHeight="1">
      <c r="B136" s="18"/>
      <c r="C136" s="113" t="s">
        <v>184</v>
      </c>
      <c r="D136" s="113" t="s">
        <v>153</v>
      </c>
      <c r="E136" s="114" t="s">
        <v>236</v>
      </c>
      <c r="F136" s="161" t="s">
        <v>237</v>
      </c>
      <c r="G136" s="162"/>
      <c r="H136" s="162"/>
      <c r="I136" s="162"/>
      <c r="J136" s="115" t="s">
        <v>156</v>
      </c>
      <c r="K136" s="116">
        <v>3</v>
      </c>
      <c r="L136" s="163"/>
      <c r="M136" s="162"/>
      <c r="N136" s="163">
        <f>ROUND($L$136*$K$136,2)</f>
        <v>0</v>
      </c>
      <c r="O136" s="164"/>
      <c r="P136" s="164"/>
      <c r="Q136" s="164"/>
      <c r="R136" s="19"/>
      <c r="T136" s="109"/>
      <c r="U136" s="25" t="s">
        <v>35</v>
      </c>
      <c r="V136" s="110">
        <v>0</v>
      </c>
      <c r="W136" s="110">
        <f>$V$136*$K$136</f>
        <v>0</v>
      </c>
      <c r="X136" s="110">
        <v>0</v>
      </c>
      <c r="Y136" s="110">
        <f>$X$136*$K$136</f>
        <v>0</v>
      </c>
      <c r="Z136" s="110">
        <v>0</v>
      </c>
      <c r="AA136" s="111">
        <f>$Z$136*$K$136</f>
        <v>0</v>
      </c>
      <c r="AR136" s="6" t="s">
        <v>157</v>
      </c>
      <c r="AT136" s="6" t="s">
        <v>153</v>
      </c>
      <c r="AU136" s="6" t="s">
        <v>122</v>
      </c>
      <c r="AY136" s="6" t="s">
        <v>123</v>
      </c>
      <c r="BE136" s="112">
        <f>IF($U$136="základní",$N$136,0)</f>
        <v>0</v>
      </c>
      <c r="BF136" s="112">
        <f>IF($U$136="snížená",$N$136,0)</f>
        <v>0</v>
      </c>
      <c r="BG136" s="112">
        <f>IF($U$136="zákl. přenesená",$N$136,0)</f>
        <v>0</v>
      </c>
      <c r="BH136" s="112">
        <f>IF($U$136="sníž. přenesená",$N$136,0)</f>
        <v>0</v>
      </c>
      <c r="BI136" s="112">
        <f>IF($U$136="nulová",$N$136,0)</f>
        <v>0</v>
      </c>
      <c r="BJ136" s="6" t="s">
        <v>15</v>
      </c>
      <c r="BK136" s="112">
        <f>ROUND($L$136*$K$136,2)</f>
        <v>0</v>
      </c>
      <c r="BL136" s="6" t="s">
        <v>128</v>
      </c>
    </row>
    <row r="137" spans="2:64" s="6" customFormat="1" ht="27" customHeight="1">
      <c r="B137" s="18"/>
      <c r="C137" s="113" t="s">
        <v>7</v>
      </c>
      <c r="D137" s="113" t="s">
        <v>153</v>
      </c>
      <c r="E137" s="114" t="s">
        <v>238</v>
      </c>
      <c r="F137" s="161" t="s">
        <v>239</v>
      </c>
      <c r="G137" s="162"/>
      <c r="H137" s="162"/>
      <c r="I137" s="162"/>
      <c r="J137" s="115" t="s">
        <v>156</v>
      </c>
      <c r="K137" s="116">
        <v>1</v>
      </c>
      <c r="L137" s="163"/>
      <c r="M137" s="162"/>
      <c r="N137" s="163">
        <f>ROUND($L$137*$K$137,2)</f>
        <v>0</v>
      </c>
      <c r="O137" s="164"/>
      <c r="P137" s="164"/>
      <c r="Q137" s="164"/>
      <c r="R137" s="19"/>
      <c r="T137" s="109"/>
      <c r="U137" s="25" t="s">
        <v>35</v>
      </c>
      <c r="V137" s="110">
        <v>0</v>
      </c>
      <c r="W137" s="110">
        <f>$V$137*$K$137</f>
        <v>0</v>
      </c>
      <c r="X137" s="110">
        <v>0</v>
      </c>
      <c r="Y137" s="110">
        <f>$X$137*$K$137</f>
        <v>0</v>
      </c>
      <c r="Z137" s="110">
        <v>0</v>
      </c>
      <c r="AA137" s="111">
        <f>$Z$137*$K$137</f>
        <v>0</v>
      </c>
      <c r="AR137" s="6" t="s">
        <v>157</v>
      </c>
      <c r="AT137" s="6" t="s">
        <v>153</v>
      </c>
      <c r="AU137" s="6" t="s">
        <v>122</v>
      </c>
      <c r="AY137" s="6" t="s">
        <v>123</v>
      </c>
      <c r="BE137" s="112">
        <f>IF($U$137="základní",$N$137,0)</f>
        <v>0</v>
      </c>
      <c r="BF137" s="112">
        <f>IF($U$137="snížená",$N$137,0)</f>
        <v>0</v>
      </c>
      <c r="BG137" s="112">
        <f>IF($U$137="zákl. přenesená",$N$137,0)</f>
        <v>0</v>
      </c>
      <c r="BH137" s="112">
        <f>IF($U$137="sníž. přenesená",$N$137,0)</f>
        <v>0</v>
      </c>
      <c r="BI137" s="112">
        <f>IF($U$137="nulová",$N$137,0)</f>
        <v>0</v>
      </c>
      <c r="BJ137" s="6" t="s">
        <v>15</v>
      </c>
      <c r="BK137" s="112">
        <f>ROUND($L$137*$K$137,2)</f>
        <v>0</v>
      </c>
      <c r="BL137" s="6" t="s">
        <v>128</v>
      </c>
    </row>
    <row r="138" spans="2:64" s="6" customFormat="1" ht="15.75" customHeight="1">
      <c r="B138" s="18"/>
      <c r="C138" s="105" t="s">
        <v>189</v>
      </c>
      <c r="D138" s="105" t="s">
        <v>124</v>
      </c>
      <c r="E138" s="106" t="s">
        <v>379</v>
      </c>
      <c r="F138" s="165" t="s">
        <v>380</v>
      </c>
      <c r="G138" s="164"/>
      <c r="H138" s="164"/>
      <c r="I138" s="164"/>
      <c r="J138" s="107" t="s">
        <v>127</v>
      </c>
      <c r="K138" s="108">
        <v>3</v>
      </c>
      <c r="L138" s="166"/>
      <c r="M138" s="164"/>
      <c r="N138" s="166">
        <f>ROUND($L$138*$K$138,2)</f>
        <v>0</v>
      </c>
      <c r="O138" s="164"/>
      <c r="P138" s="164"/>
      <c r="Q138" s="164"/>
      <c r="R138" s="19"/>
      <c r="T138" s="109"/>
      <c r="U138" s="25" t="s">
        <v>35</v>
      </c>
      <c r="V138" s="110">
        <v>0.19</v>
      </c>
      <c r="W138" s="110">
        <f>$V$138*$K$138</f>
        <v>0.5700000000000001</v>
      </c>
      <c r="X138" s="110">
        <v>0</v>
      </c>
      <c r="Y138" s="110">
        <f>$X$138*$K$138</f>
        <v>0</v>
      </c>
      <c r="Z138" s="110">
        <v>0</v>
      </c>
      <c r="AA138" s="111">
        <f>$Z$138*$K$138</f>
        <v>0</v>
      </c>
      <c r="AR138" s="6" t="s">
        <v>128</v>
      </c>
      <c r="AT138" s="6" t="s">
        <v>124</v>
      </c>
      <c r="AU138" s="6" t="s">
        <v>122</v>
      </c>
      <c r="AY138" s="6" t="s">
        <v>123</v>
      </c>
      <c r="BE138" s="112">
        <f>IF($U$138="základní",$N$138,0)</f>
        <v>0</v>
      </c>
      <c r="BF138" s="112">
        <f>IF($U$138="snížená",$N$138,0)</f>
        <v>0</v>
      </c>
      <c r="BG138" s="112">
        <f>IF($U$138="zákl. přenesená",$N$138,0)</f>
        <v>0</v>
      </c>
      <c r="BH138" s="112">
        <f>IF($U$138="sníž. přenesená",$N$138,0)</f>
        <v>0</v>
      </c>
      <c r="BI138" s="112">
        <f>IF($U$138="nulová",$N$138,0)</f>
        <v>0</v>
      </c>
      <c r="BJ138" s="6" t="s">
        <v>15</v>
      </c>
      <c r="BK138" s="112">
        <f>ROUND($L$138*$K$138,2)</f>
        <v>0</v>
      </c>
      <c r="BL138" s="6" t="s">
        <v>128</v>
      </c>
    </row>
    <row r="139" spans="2:64" s="6" customFormat="1" ht="27" customHeight="1">
      <c r="B139" s="18"/>
      <c r="C139" s="113" t="s">
        <v>192</v>
      </c>
      <c r="D139" s="113" t="s">
        <v>153</v>
      </c>
      <c r="E139" s="114" t="s">
        <v>381</v>
      </c>
      <c r="F139" s="161" t="s">
        <v>382</v>
      </c>
      <c r="G139" s="162"/>
      <c r="H139" s="162"/>
      <c r="I139" s="162"/>
      <c r="J139" s="115" t="s">
        <v>127</v>
      </c>
      <c r="K139" s="116">
        <v>3</v>
      </c>
      <c r="L139" s="163"/>
      <c r="M139" s="162"/>
      <c r="N139" s="163">
        <f>ROUND($L$139*$K$139,2)</f>
        <v>0</v>
      </c>
      <c r="O139" s="164"/>
      <c r="P139" s="164"/>
      <c r="Q139" s="164"/>
      <c r="R139" s="19"/>
      <c r="T139" s="109"/>
      <c r="U139" s="25" t="s">
        <v>35</v>
      </c>
      <c r="V139" s="110">
        <v>0</v>
      </c>
      <c r="W139" s="110">
        <f>$V$139*$K$139</f>
        <v>0</v>
      </c>
      <c r="X139" s="110">
        <v>0.0004</v>
      </c>
      <c r="Y139" s="110">
        <f>$X$139*$K$139</f>
        <v>0.0012000000000000001</v>
      </c>
      <c r="Z139" s="110">
        <v>0</v>
      </c>
      <c r="AA139" s="111">
        <f>$Z$139*$K$139</f>
        <v>0</v>
      </c>
      <c r="AR139" s="6" t="s">
        <v>157</v>
      </c>
      <c r="AT139" s="6" t="s">
        <v>153</v>
      </c>
      <c r="AU139" s="6" t="s">
        <v>122</v>
      </c>
      <c r="AY139" s="6" t="s">
        <v>123</v>
      </c>
      <c r="BE139" s="112">
        <f>IF($U$139="základní",$N$139,0)</f>
        <v>0</v>
      </c>
      <c r="BF139" s="112">
        <f>IF($U$139="snížená",$N$139,0)</f>
        <v>0</v>
      </c>
      <c r="BG139" s="112">
        <f>IF($U$139="zákl. přenesená",$N$139,0)</f>
        <v>0</v>
      </c>
      <c r="BH139" s="112">
        <f>IF($U$139="sníž. přenesená",$N$139,0)</f>
        <v>0</v>
      </c>
      <c r="BI139" s="112">
        <f>IF($U$139="nulová",$N$139,0)</f>
        <v>0</v>
      </c>
      <c r="BJ139" s="6" t="s">
        <v>15</v>
      </c>
      <c r="BK139" s="112">
        <f>ROUND($L$139*$K$139,2)</f>
        <v>0</v>
      </c>
      <c r="BL139" s="6" t="s">
        <v>128</v>
      </c>
    </row>
    <row r="140" spans="2:64" s="6" customFormat="1" ht="39" customHeight="1">
      <c r="B140" s="18"/>
      <c r="C140" s="105" t="s">
        <v>195</v>
      </c>
      <c r="D140" s="105" t="s">
        <v>124</v>
      </c>
      <c r="E140" s="106" t="s">
        <v>240</v>
      </c>
      <c r="F140" s="165" t="s">
        <v>241</v>
      </c>
      <c r="G140" s="164"/>
      <c r="H140" s="164"/>
      <c r="I140" s="164"/>
      <c r="J140" s="107" t="s">
        <v>146</v>
      </c>
      <c r="K140" s="108">
        <v>110</v>
      </c>
      <c r="L140" s="166"/>
      <c r="M140" s="164"/>
      <c r="N140" s="166">
        <f>ROUND($L$140*$K$140,2)</f>
        <v>0</v>
      </c>
      <c r="O140" s="164"/>
      <c r="P140" s="164"/>
      <c r="Q140" s="164"/>
      <c r="R140" s="19"/>
      <c r="T140" s="109"/>
      <c r="U140" s="25" t="s">
        <v>35</v>
      </c>
      <c r="V140" s="110">
        <v>0.068</v>
      </c>
      <c r="W140" s="110">
        <f>$V$140*$K$140</f>
        <v>7.48</v>
      </c>
      <c r="X140" s="110">
        <v>0</v>
      </c>
      <c r="Y140" s="110">
        <f>$X$140*$K$140</f>
        <v>0</v>
      </c>
      <c r="Z140" s="110">
        <v>0</v>
      </c>
      <c r="AA140" s="111">
        <f>$Z$140*$K$140</f>
        <v>0</v>
      </c>
      <c r="AR140" s="6" t="s">
        <v>128</v>
      </c>
      <c r="AT140" s="6" t="s">
        <v>124</v>
      </c>
      <c r="AU140" s="6" t="s">
        <v>122</v>
      </c>
      <c r="AY140" s="6" t="s">
        <v>123</v>
      </c>
      <c r="BE140" s="112">
        <f>IF($U$140="základní",$N$140,0)</f>
        <v>0</v>
      </c>
      <c r="BF140" s="112">
        <f>IF($U$140="snížená",$N$140,0)</f>
        <v>0</v>
      </c>
      <c r="BG140" s="112">
        <f>IF($U$140="zákl. přenesená",$N$140,0)</f>
        <v>0</v>
      </c>
      <c r="BH140" s="112">
        <f>IF($U$140="sníž. přenesená",$N$140,0)</f>
        <v>0</v>
      </c>
      <c r="BI140" s="112">
        <f>IF($U$140="nulová",$N$140,0)</f>
        <v>0</v>
      </c>
      <c r="BJ140" s="6" t="s">
        <v>15</v>
      </c>
      <c r="BK140" s="112">
        <f>ROUND($L$140*$K$140,2)</f>
        <v>0</v>
      </c>
      <c r="BL140" s="6" t="s">
        <v>128</v>
      </c>
    </row>
    <row r="141" spans="2:64" s="6" customFormat="1" ht="15.75" customHeight="1">
      <c r="B141" s="18"/>
      <c r="C141" s="113" t="s">
        <v>198</v>
      </c>
      <c r="D141" s="113" t="s">
        <v>153</v>
      </c>
      <c r="E141" s="114" t="s">
        <v>242</v>
      </c>
      <c r="F141" s="161" t="s">
        <v>243</v>
      </c>
      <c r="G141" s="162"/>
      <c r="H141" s="162"/>
      <c r="I141" s="162"/>
      <c r="J141" s="115" t="s">
        <v>146</v>
      </c>
      <c r="K141" s="116">
        <v>110</v>
      </c>
      <c r="L141" s="163"/>
      <c r="M141" s="162"/>
      <c r="N141" s="163">
        <f>ROUND($L$141*$K$141,2)</f>
        <v>0</v>
      </c>
      <c r="O141" s="164"/>
      <c r="P141" s="164"/>
      <c r="Q141" s="164"/>
      <c r="R141" s="19"/>
      <c r="T141" s="109"/>
      <c r="U141" s="25" t="s">
        <v>35</v>
      </c>
      <c r="V141" s="110">
        <v>0</v>
      </c>
      <c r="W141" s="110">
        <f>$V$141*$K$141</f>
        <v>0</v>
      </c>
      <c r="X141" s="110">
        <v>0.000906</v>
      </c>
      <c r="Y141" s="110">
        <f>$X$141*$K$141</f>
        <v>0.09966</v>
      </c>
      <c r="Z141" s="110">
        <v>0</v>
      </c>
      <c r="AA141" s="111">
        <f>$Z$141*$K$141</f>
        <v>0</v>
      </c>
      <c r="AR141" s="6" t="s">
        <v>244</v>
      </c>
      <c r="AT141" s="6" t="s">
        <v>153</v>
      </c>
      <c r="AU141" s="6" t="s">
        <v>122</v>
      </c>
      <c r="AY141" s="6" t="s">
        <v>123</v>
      </c>
      <c r="BE141" s="112">
        <f>IF($U$141="základní",$N$141,0)</f>
        <v>0</v>
      </c>
      <c r="BF141" s="112">
        <f>IF($U$141="snížená",$N$141,0)</f>
        <v>0</v>
      </c>
      <c r="BG141" s="112">
        <f>IF($U$141="zákl. přenesená",$N$141,0)</f>
        <v>0</v>
      </c>
      <c r="BH141" s="112">
        <f>IF($U$141="sníž. přenesená",$N$141,0)</f>
        <v>0</v>
      </c>
      <c r="BI141" s="112">
        <f>IF($U$141="nulová",$N$141,0)</f>
        <v>0</v>
      </c>
      <c r="BJ141" s="6" t="s">
        <v>15</v>
      </c>
      <c r="BK141" s="112">
        <f>ROUND($L$141*$K$141,2)</f>
        <v>0</v>
      </c>
      <c r="BL141" s="6" t="s">
        <v>244</v>
      </c>
    </row>
    <row r="142" spans="2:64" s="6" customFormat="1" ht="27" customHeight="1">
      <c r="B142" s="18"/>
      <c r="C142" s="105" t="s">
        <v>201</v>
      </c>
      <c r="D142" s="105" t="s">
        <v>124</v>
      </c>
      <c r="E142" s="106" t="s">
        <v>196</v>
      </c>
      <c r="F142" s="165" t="s">
        <v>197</v>
      </c>
      <c r="G142" s="164"/>
      <c r="H142" s="164"/>
      <c r="I142" s="164"/>
      <c r="J142" s="107" t="s">
        <v>146</v>
      </c>
      <c r="K142" s="108">
        <v>29</v>
      </c>
      <c r="L142" s="166"/>
      <c r="M142" s="164"/>
      <c r="N142" s="166">
        <f>ROUND($L$142*$K$142,2)</f>
        <v>0</v>
      </c>
      <c r="O142" s="164"/>
      <c r="P142" s="164"/>
      <c r="Q142" s="164"/>
      <c r="R142" s="19"/>
      <c r="T142" s="109"/>
      <c r="U142" s="25" t="s">
        <v>35</v>
      </c>
      <c r="V142" s="110">
        <v>0.046</v>
      </c>
      <c r="W142" s="110">
        <f>$V$142*$K$142</f>
        <v>1.334</v>
      </c>
      <c r="X142" s="110">
        <v>0</v>
      </c>
      <c r="Y142" s="110">
        <f>$X$142*$K$142</f>
        <v>0</v>
      </c>
      <c r="Z142" s="110">
        <v>0</v>
      </c>
      <c r="AA142" s="111">
        <f>$Z$142*$K$142</f>
        <v>0</v>
      </c>
      <c r="AR142" s="6" t="s">
        <v>128</v>
      </c>
      <c r="AT142" s="6" t="s">
        <v>124</v>
      </c>
      <c r="AU142" s="6" t="s">
        <v>122</v>
      </c>
      <c r="AY142" s="6" t="s">
        <v>123</v>
      </c>
      <c r="BE142" s="112">
        <f>IF($U$142="základní",$N$142,0)</f>
        <v>0</v>
      </c>
      <c r="BF142" s="112">
        <f>IF($U$142="snížená",$N$142,0)</f>
        <v>0</v>
      </c>
      <c r="BG142" s="112">
        <f>IF($U$142="zákl. přenesená",$N$142,0)</f>
        <v>0</v>
      </c>
      <c r="BH142" s="112">
        <f>IF($U$142="sníž. přenesená",$N$142,0)</f>
        <v>0</v>
      </c>
      <c r="BI142" s="112">
        <f>IF($U$142="nulová",$N$142,0)</f>
        <v>0</v>
      </c>
      <c r="BJ142" s="6" t="s">
        <v>15</v>
      </c>
      <c r="BK142" s="112">
        <f>ROUND($L$142*$K$142,2)</f>
        <v>0</v>
      </c>
      <c r="BL142" s="6" t="s">
        <v>128</v>
      </c>
    </row>
    <row r="143" spans="2:64" s="6" customFormat="1" ht="15.75" customHeight="1">
      <c r="B143" s="18"/>
      <c r="C143" s="113" t="s">
        <v>204</v>
      </c>
      <c r="D143" s="113" t="s">
        <v>153</v>
      </c>
      <c r="E143" s="114" t="s">
        <v>199</v>
      </c>
      <c r="F143" s="161" t="s">
        <v>200</v>
      </c>
      <c r="G143" s="162"/>
      <c r="H143" s="162"/>
      <c r="I143" s="162"/>
      <c r="J143" s="115" t="s">
        <v>146</v>
      </c>
      <c r="K143" s="116">
        <v>29</v>
      </c>
      <c r="L143" s="163"/>
      <c r="M143" s="162"/>
      <c r="N143" s="163">
        <f>ROUND($L$143*$K$143,2)</f>
        <v>0</v>
      </c>
      <c r="O143" s="164"/>
      <c r="P143" s="164"/>
      <c r="Q143" s="164"/>
      <c r="R143" s="19"/>
      <c r="T143" s="109"/>
      <c r="U143" s="25" t="s">
        <v>35</v>
      </c>
      <c r="V143" s="110">
        <v>0</v>
      </c>
      <c r="W143" s="110">
        <f>$V$143*$K$143</f>
        <v>0</v>
      </c>
      <c r="X143" s="110">
        <v>0.000119</v>
      </c>
      <c r="Y143" s="110">
        <f>$X$143*$K$143</f>
        <v>0.003451</v>
      </c>
      <c r="Z143" s="110">
        <v>0</v>
      </c>
      <c r="AA143" s="111">
        <f>$Z$143*$K$143</f>
        <v>0</v>
      </c>
      <c r="AR143" s="6" t="s">
        <v>157</v>
      </c>
      <c r="AT143" s="6" t="s">
        <v>153</v>
      </c>
      <c r="AU143" s="6" t="s">
        <v>122</v>
      </c>
      <c r="AY143" s="6" t="s">
        <v>123</v>
      </c>
      <c r="BE143" s="112">
        <f>IF($U$143="základní",$N$143,0)</f>
        <v>0</v>
      </c>
      <c r="BF143" s="112">
        <f>IF($U$143="snížená",$N$143,0)</f>
        <v>0</v>
      </c>
      <c r="BG143" s="112">
        <f>IF($U$143="zákl. přenesená",$N$143,0)</f>
        <v>0</v>
      </c>
      <c r="BH143" s="112">
        <f>IF($U$143="sníž. přenesená",$N$143,0)</f>
        <v>0</v>
      </c>
      <c r="BI143" s="112">
        <f>IF($U$143="nulová",$N$143,0)</f>
        <v>0</v>
      </c>
      <c r="BJ143" s="6" t="s">
        <v>15</v>
      </c>
      <c r="BK143" s="112">
        <f>ROUND($L$143*$K$143,2)</f>
        <v>0</v>
      </c>
      <c r="BL143" s="6" t="s">
        <v>128</v>
      </c>
    </row>
    <row r="144" spans="2:64" s="6" customFormat="1" ht="27" customHeight="1">
      <c r="B144" s="18"/>
      <c r="C144" s="105" t="s">
        <v>207</v>
      </c>
      <c r="D144" s="105" t="s">
        <v>124</v>
      </c>
      <c r="E144" s="106" t="s">
        <v>249</v>
      </c>
      <c r="F144" s="165" t="s">
        <v>250</v>
      </c>
      <c r="G144" s="164"/>
      <c r="H144" s="164"/>
      <c r="I144" s="164"/>
      <c r="J144" s="107" t="s">
        <v>127</v>
      </c>
      <c r="K144" s="108">
        <v>32</v>
      </c>
      <c r="L144" s="166"/>
      <c r="M144" s="164"/>
      <c r="N144" s="166">
        <f>ROUND($L$144*$K$144,2)</f>
        <v>0</v>
      </c>
      <c r="O144" s="164"/>
      <c r="P144" s="164"/>
      <c r="Q144" s="164"/>
      <c r="R144" s="19"/>
      <c r="T144" s="109"/>
      <c r="U144" s="25" t="s">
        <v>35</v>
      </c>
      <c r="V144" s="110">
        <v>0.137</v>
      </c>
      <c r="W144" s="110">
        <f>$V$144*$K$144</f>
        <v>4.384</v>
      </c>
      <c r="X144" s="110">
        <v>0</v>
      </c>
      <c r="Y144" s="110">
        <f>$X$144*$K$144</f>
        <v>0</v>
      </c>
      <c r="Z144" s="110">
        <v>0</v>
      </c>
      <c r="AA144" s="111">
        <f>$Z$144*$K$144</f>
        <v>0</v>
      </c>
      <c r="AR144" s="6" t="s">
        <v>128</v>
      </c>
      <c r="AT144" s="6" t="s">
        <v>124</v>
      </c>
      <c r="AU144" s="6" t="s">
        <v>122</v>
      </c>
      <c r="AY144" s="6" t="s">
        <v>123</v>
      </c>
      <c r="BE144" s="112">
        <f>IF($U$144="základní",$N$144,0)</f>
        <v>0</v>
      </c>
      <c r="BF144" s="112">
        <f>IF($U$144="snížená",$N$144,0)</f>
        <v>0</v>
      </c>
      <c r="BG144" s="112">
        <f>IF($U$144="zákl. přenesená",$N$144,0)</f>
        <v>0</v>
      </c>
      <c r="BH144" s="112">
        <f>IF($U$144="sníž. přenesená",$N$144,0)</f>
        <v>0</v>
      </c>
      <c r="BI144" s="112">
        <f>IF($U$144="nulová",$N$144,0)</f>
        <v>0</v>
      </c>
      <c r="BJ144" s="6" t="s">
        <v>15</v>
      </c>
      <c r="BK144" s="112">
        <f>ROUND($L$144*$K$144,2)</f>
        <v>0</v>
      </c>
      <c r="BL144" s="6" t="s">
        <v>128</v>
      </c>
    </row>
    <row r="145" spans="2:64" s="6" customFormat="1" ht="27" customHeight="1">
      <c r="B145" s="18"/>
      <c r="C145" s="105" t="s">
        <v>212</v>
      </c>
      <c r="D145" s="105" t="s">
        <v>124</v>
      </c>
      <c r="E145" s="106" t="s">
        <v>202</v>
      </c>
      <c r="F145" s="165" t="s">
        <v>203</v>
      </c>
      <c r="G145" s="164"/>
      <c r="H145" s="164"/>
      <c r="I145" s="164"/>
      <c r="J145" s="107" t="s">
        <v>127</v>
      </c>
      <c r="K145" s="108">
        <v>24</v>
      </c>
      <c r="L145" s="166"/>
      <c r="M145" s="164"/>
      <c r="N145" s="166">
        <f>ROUND($L$145*$K$145,2)</f>
        <v>0</v>
      </c>
      <c r="O145" s="164"/>
      <c r="P145" s="164"/>
      <c r="Q145" s="164"/>
      <c r="R145" s="19"/>
      <c r="T145" s="109"/>
      <c r="U145" s="25" t="s">
        <v>35</v>
      </c>
      <c r="V145" s="110">
        <v>0.055</v>
      </c>
      <c r="W145" s="110">
        <f>$V$145*$K$145</f>
        <v>1.32</v>
      </c>
      <c r="X145" s="110">
        <v>0</v>
      </c>
      <c r="Y145" s="110">
        <f>$X$145*$K$145</f>
        <v>0</v>
      </c>
      <c r="Z145" s="110">
        <v>0</v>
      </c>
      <c r="AA145" s="111">
        <f>$Z$145*$K$145</f>
        <v>0</v>
      </c>
      <c r="AR145" s="6" t="s">
        <v>128</v>
      </c>
      <c r="AT145" s="6" t="s">
        <v>124</v>
      </c>
      <c r="AU145" s="6" t="s">
        <v>122</v>
      </c>
      <c r="AY145" s="6" t="s">
        <v>123</v>
      </c>
      <c r="BE145" s="112">
        <f>IF($U$145="základní",$N$145,0)</f>
        <v>0</v>
      </c>
      <c r="BF145" s="112">
        <f>IF($U$145="snížená",$N$145,0)</f>
        <v>0</v>
      </c>
      <c r="BG145" s="112">
        <f>IF($U$145="zákl. přenesená",$N$145,0)</f>
        <v>0</v>
      </c>
      <c r="BH145" s="112">
        <f>IF($U$145="sníž. přenesená",$N$145,0)</f>
        <v>0</v>
      </c>
      <c r="BI145" s="112">
        <f>IF($U$145="nulová",$N$145,0)</f>
        <v>0</v>
      </c>
      <c r="BJ145" s="6" t="s">
        <v>15</v>
      </c>
      <c r="BK145" s="112">
        <f>ROUND($L$145*$K$145,2)</f>
        <v>0</v>
      </c>
      <c r="BL145" s="6" t="s">
        <v>128</v>
      </c>
    </row>
    <row r="146" spans="2:64" s="6" customFormat="1" ht="15.75" customHeight="1">
      <c r="B146" s="18"/>
      <c r="C146" s="105" t="s">
        <v>215</v>
      </c>
      <c r="D146" s="105" t="s">
        <v>124</v>
      </c>
      <c r="E146" s="106" t="s">
        <v>205</v>
      </c>
      <c r="F146" s="165" t="s">
        <v>206</v>
      </c>
      <c r="G146" s="164"/>
      <c r="H146" s="164"/>
      <c r="I146" s="164"/>
      <c r="J146" s="107" t="s">
        <v>156</v>
      </c>
      <c r="K146" s="108">
        <v>1</v>
      </c>
      <c r="L146" s="166"/>
      <c r="M146" s="164"/>
      <c r="N146" s="166">
        <f>ROUND($L$146*$K$146,2)</f>
        <v>0</v>
      </c>
      <c r="O146" s="164"/>
      <c r="P146" s="164"/>
      <c r="Q146" s="164"/>
      <c r="R146" s="19"/>
      <c r="T146" s="109"/>
      <c r="U146" s="25" t="s">
        <v>35</v>
      </c>
      <c r="V146" s="110">
        <v>0</v>
      </c>
      <c r="W146" s="110">
        <f>$V$146*$K$146</f>
        <v>0</v>
      </c>
      <c r="X146" s="110">
        <v>0</v>
      </c>
      <c r="Y146" s="110">
        <f>$X$146*$K$146</f>
        <v>0</v>
      </c>
      <c r="Z146" s="110">
        <v>0</v>
      </c>
      <c r="AA146" s="111">
        <f>$Z$146*$K$146</f>
        <v>0</v>
      </c>
      <c r="AR146" s="6" t="s">
        <v>128</v>
      </c>
      <c r="AT146" s="6" t="s">
        <v>124</v>
      </c>
      <c r="AU146" s="6" t="s">
        <v>122</v>
      </c>
      <c r="AY146" s="6" t="s">
        <v>123</v>
      </c>
      <c r="BE146" s="112">
        <f>IF($U$146="základní",$N$146,0)</f>
        <v>0</v>
      </c>
      <c r="BF146" s="112">
        <f>IF($U$146="snížená",$N$146,0)</f>
        <v>0</v>
      </c>
      <c r="BG146" s="112">
        <f>IF($U$146="zákl. přenesená",$N$146,0)</f>
        <v>0</v>
      </c>
      <c r="BH146" s="112">
        <f>IF($U$146="sníž. přenesená",$N$146,0)</f>
        <v>0</v>
      </c>
      <c r="BI146" s="112">
        <f>IF($U$146="nulová",$N$146,0)</f>
        <v>0</v>
      </c>
      <c r="BJ146" s="6" t="s">
        <v>15</v>
      </c>
      <c r="BK146" s="112">
        <f>ROUND($L$146*$K$146,2)</f>
        <v>0</v>
      </c>
      <c r="BL146" s="6" t="s">
        <v>128</v>
      </c>
    </row>
    <row r="147" spans="2:64" s="6" customFormat="1" ht="15.75" customHeight="1">
      <c r="B147" s="18"/>
      <c r="C147" s="105" t="s">
        <v>251</v>
      </c>
      <c r="D147" s="105" t="s">
        <v>124</v>
      </c>
      <c r="E147" s="106" t="s">
        <v>208</v>
      </c>
      <c r="F147" s="165" t="s">
        <v>209</v>
      </c>
      <c r="G147" s="164"/>
      <c r="H147" s="164"/>
      <c r="I147" s="164"/>
      <c r="J147" s="107" t="s">
        <v>210</v>
      </c>
      <c r="K147" s="108">
        <v>1</v>
      </c>
      <c r="L147" s="166"/>
      <c r="M147" s="164"/>
      <c r="N147" s="166">
        <f>ROUND($L$147*$K$147,2)</f>
        <v>0</v>
      </c>
      <c r="O147" s="164"/>
      <c r="P147" s="164"/>
      <c r="Q147" s="164"/>
      <c r="R147" s="19"/>
      <c r="T147" s="109"/>
      <c r="U147" s="25" t="s">
        <v>35</v>
      </c>
      <c r="V147" s="110">
        <v>0</v>
      </c>
      <c r="W147" s="110">
        <f>$V$147*$K$147</f>
        <v>0</v>
      </c>
      <c r="X147" s="110">
        <v>0</v>
      </c>
      <c r="Y147" s="110">
        <f>$X$147*$K$147</f>
        <v>0</v>
      </c>
      <c r="Z147" s="110">
        <v>0</v>
      </c>
      <c r="AA147" s="111">
        <f>$Z$147*$K$147</f>
        <v>0</v>
      </c>
      <c r="AR147" s="6" t="s">
        <v>211</v>
      </c>
      <c r="AT147" s="6" t="s">
        <v>124</v>
      </c>
      <c r="AU147" s="6" t="s">
        <v>122</v>
      </c>
      <c r="AY147" s="6" t="s">
        <v>123</v>
      </c>
      <c r="BE147" s="112">
        <f>IF($U$147="základní",$N$147,0)</f>
        <v>0</v>
      </c>
      <c r="BF147" s="112">
        <f>IF($U$147="snížená",$N$147,0)</f>
        <v>0</v>
      </c>
      <c r="BG147" s="112">
        <f>IF($U$147="zákl. přenesená",$N$147,0)</f>
        <v>0</v>
      </c>
      <c r="BH147" s="112">
        <f>IF($U$147="sníž. přenesená",$N$147,0)</f>
        <v>0</v>
      </c>
      <c r="BI147" s="112">
        <f>IF($U$147="nulová",$N$147,0)</f>
        <v>0</v>
      </c>
      <c r="BJ147" s="6" t="s">
        <v>15</v>
      </c>
      <c r="BK147" s="112">
        <f>ROUND($L$147*$K$147,2)</f>
        <v>0</v>
      </c>
      <c r="BL147" s="6" t="s">
        <v>211</v>
      </c>
    </row>
    <row r="148" spans="2:64" s="6" customFormat="1" ht="15.75" customHeight="1">
      <c r="B148" s="18"/>
      <c r="C148" s="113" t="s">
        <v>252</v>
      </c>
      <c r="D148" s="113" t="s">
        <v>153</v>
      </c>
      <c r="E148" s="114" t="s">
        <v>213</v>
      </c>
      <c r="F148" s="161" t="s">
        <v>214</v>
      </c>
      <c r="G148" s="162"/>
      <c r="H148" s="162"/>
      <c r="I148" s="162"/>
      <c r="J148" s="115" t="s">
        <v>156</v>
      </c>
      <c r="K148" s="116">
        <v>1</v>
      </c>
      <c r="L148" s="163"/>
      <c r="M148" s="162"/>
      <c r="N148" s="163">
        <f>ROUND($L$148*$K$148,2)</f>
        <v>0</v>
      </c>
      <c r="O148" s="164"/>
      <c r="P148" s="164"/>
      <c r="Q148" s="164"/>
      <c r="R148" s="19"/>
      <c r="T148" s="109"/>
      <c r="U148" s="25" t="s">
        <v>35</v>
      </c>
      <c r="V148" s="110">
        <v>0</v>
      </c>
      <c r="W148" s="110">
        <f>$V$148*$K$148</f>
        <v>0</v>
      </c>
      <c r="X148" s="110">
        <v>0</v>
      </c>
      <c r="Y148" s="110">
        <f>$X$148*$K$148</f>
        <v>0</v>
      </c>
      <c r="Z148" s="110">
        <v>0</v>
      </c>
      <c r="AA148" s="111">
        <f>$Z$148*$K$148</f>
        <v>0</v>
      </c>
      <c r="AR148" s="6" t="s">
        <v>211</v>
      </c>
      <c r="AT148" s="6" t="s">
        <v>153</v>
      </c>
      <c r="AU148" s="6" t="s">
        <v>122</v>
      </c>
      <c r="AY148" s="6" t="s">
        <v>123</v>
      </c>
      <c r="BE148" s="112">
        <f>IF($U$148="základní",$N$148,0)</f>
        <v>0</v>
      </c>
      <c r="BF148" s="112">
        <f>IF($U$148="snížená",$N$148,0)</f>
        <v>0</v>
      </c>
      <c r="BG148" s="112">
        <f>IF($U$148="zákl. přenesená",$N$148,0)</f>
        <v>0</v>
      </c>
      <c r="BH148" s="112">
        <f>IF($U$148="sníž. přenesená",$N$148,0)</f>
        <v>0</v>
      </c>
      <c r="BI148" s="112">
        <f>IF($U$148="nulová",$N$148,0)</f>
        <v>0</v>
      </c>
      <c r="BJ148" s="6" t="s">
        <v>15</v>
      </c>
      <c r="BK148" s="112">
        <f>ROUND($L$148*$K$148,2)</f>
        <v>0</v>
      </c>
      <c r="BL148" s="6" t="s">
        <v>211</v>
      </c>
    </row>
    <row r="149" spans="2:64" s="6" customFormat="1" ht="27" customHeight="1">
      <c r="B149" s="18"/>
      <c r="C149" s="105" t="s">
        <v>255</v>
      </c>
      <c r="D149" s="105" t="s">
        <v>124</v>
      </c>
      <c r="E149" s="106" t="s">
        <v>383</v>
      </c>
      <c r="F149" s="165" t="s">
        <v>384</v>
      </c>
      <c r="G149" s="164"/>
      <c r="H149" s="164"/>
      <c r="I149" s="164"/>
      <c r="J149" s="107" t="s">
        <v>127</v>
      </c>
      <c r="K149" s="108">
        <v>1</v>
      </c>
      <c r="L149" s="166"/>
      <c r="M149" s="164"/>
      <c r="N149" s="166">
        <f>ROUND($L$149*$K$149,2)</f>
        <v>0</v>
      </c>
      <c r="O149" s="164"/>
      <c r="P149" s="164"/>
      <c r="Q149" s="164"/>
      <c r="R149" s="19"/>
      <c r="T149" s="109"/>
      <c r="U149" s="25" t="s">
        <v>35</v>
      </c>
      <c r="V149" s="110">
        <v>23.505</v>
      </c>
      <c r="W149" s="110">
        <f>$V$149*$K$149</f>
        <v>23.505</v>
      </c>
      <c r="X149" s="110">
        <v>0</v>
      </c>
      <c r="Y149" s="110">
        <f>$X$149*$K$149</f>
        <v>0</v>
      </c>
      <c r="Z149" s="110">
        <v>0</v>
      </c>
      <c r="AA149" s="111">
        <f>$Z$149*$K$149</f>
        <v>0</v>
      </c>
      <c r="AR149" s="6" t="s">
        <v>172</v>
      </c>
      <c r="AT149" s="6" t="s">
        <v>124</v>
      </c>
      <c r="AU149" s="6" t="s">
        <v>122</v>
      </c>
      <c r="AY149" s="6" t="s">
        <v>123</v>
      </c>
      <c r="BE149" s="112">
        <f>IF($U$149="základní",$N$149,0)</f>
        <v>0</v>
      </c>
      <c r="BF149" s="112">
        <f>IF($U$149="snížená",$N$149,0)</f>
        <v>0</v>
      </c>
      <c r="BG149" s="112">
        <f>IF($U$149="zákl. přenesená",$N$149,0)</f>
        <v>0</v>
      </c>
      <c r="BH149" s="112">
        <f>IF($U$149="sníž. přenesená",$N$149,0)</f>
        <v>0</v>
      </c>
      <c r="BI149" s="112">
        <f>IF($U$149="nulová",$N$149,0)</f>
        <v>0</v>
      </c>
      <c r="BJ149" s="6" t="s">
        <v>15</v>
      </c>
      <c r="BK149" s="112">
        <f>ROUND($L$149*$K$149,2)</f>
        <v>0</v>
      </c>
      <c r="BL149" s="6" t="s">
        <v>172</v>
      </c>
    </row>
    <row r="150" spans="2:63" s="95" customFormat="1" ht="23.25" customHeight="1">
      <c r="B150" s="96"/>
      <c r="D150" s="104" t="s">
        <v>219</v>
      </c>
      <c r="N150" s="159">
        <f>$BK$150</f>
        <v>0</v>
      </c>
      <c r="O150" s="158"/>
      <c r="P150" s="158"/>
      <c r="Q150" s="158"/>
      <c r="R150" s="99"/>
      <c r="T150" s="100"/>
      <c r="W150" s="101">
        <f>SUM($W$151:$W$181)</f>
        <v>140.11538999999996</v>
      </c>
      <c r="Y150" s="101">
        <f>SUM($Y$151:$Y$181)</f>
        <v>11.6125153</v>
      </c>
      <c r="AA150" s="102">
        <f>SUM($AA$151:$AA$181)</f>
        <v>0</v>
      </c>
      <c r="AR150" s="98" t="s">
        <v>122</v>
      </c>
      <c r="AT150" s="98" t="s">
        <v>69</v>
      </c>
      <c r="AU150" s="98" t="s">
        <v>92</v>
      </c>
      <c r="AY150" s="98" t="s">
        <v>123</v>
      </c>
      <c r="BK150" s="103">
        <f>SUM($BK$151:$BK$181)</f>
        <v>0</v>
      </c>
    </row>
    <row r="151" spans="2:64" s="6" customFormat="1" ht="15.75" customHeight="1">
      <c r="B151" s="18"/>
      <c r="C151" s="105" t="s">
        <v>258</v>
      </c>
      <c r="D151" s="105" t="s">
        <v>124</v>
      </c>
      <c r="E151" s="106" t="s">
        <v>256</v>
      </c>
      <c r="F151" s="165" t="s">
        <v>257</v>
      </c>
      <c r="G151" s="164"/>
      <c r="H151" s="164"/>
      <c r="I151" s="164"/>
      <c r="J151" s="107" t="s">
        <v>156</v>
      </c>
      <c r="K151" s="108">
        <v>4</v>
      </c>
      <c r="L151" s="166"/>
      <c r="M151" s="164"/>
      <c r="N151" s="166">
        <f>ROUND($L$151*$K$151,2)</f>
        <v>0</v>
      </c>
      <c r="O151" s="164"/>
      <c r="P151" s="164"/>
      <c r="Q151" s="164"/>
      <c r="R151" s="19"/>
      <c r="T151" s="109"/>
      <c r="U151" s="25" t="s">
        <v>35</v>
      </c>
      <c r="V151" s="110">
        <v>0</v>
      </c>
      <c r="W151" s="110">
        <f>$V$151*$K$151</f>
        <v>0</v>
      </c>
      <c r="X151" s="110">
        <v>0</v>
      </c>
      <c r="Y151" s="110">
        <f>$X$151*$K$151</f>
        <v>0</v>
      </c>
      <c r="Z151" s="110">
        <v>0</v>
      </c>
      <c r="AA151" s="111">
        <f>$Z$151*$K$151</f>
        <v>0</v>
      </c>
      <c r="AR151" s="6" t="s">
        <v>128</v>
      </c>
      <c r="AT151" s="6" t="s">
        <v>124</v>
      </c>
      <c r="AU151" s="6" t="s">
        <v>122</v>
      </c>
      <c r="AY151" s="6" t="s">
        <v>123</v>
      </c>
      <c r="BE151" s="112">
        <f>IF($U$151="základní",$N$151,0)</f>
        <v>0</v>
      </c>
      <c r="BF151" s="112">
        <f>IF($U$151="snížená",$N$151,0)</f>
        <v>0</v>
      </c>
      <c r="BG151" s="112">
        <f>IF($U$151="zákl. přenesená",$N$151,0)</f>
        <v>0</v>
      </c>
      <c r="BH151" s="112">
        <f>IF($U$151="sníž. přenesená",$N$151,0)</f>
        <v>0</v>
      </c>
      <c r="BI151" s="112">
        <f>IF($U$151="nulová",$N$151,0)</f>
        <v>0</v>
      </c>
      <c r="BJ151" s="6" t="s">
        <v>15</v>
      </c>
      <c r="BK151" s="112">
        <f>ROUND($L$151*$K$151,2)</f>
        <v>0</v>
      </c>
      <c r="BL151" s="6" t="s">
        <v>128</v>
      </c>
    </row>
    <row r="152" spans="2:64" s="6" customFormat="1" ht="15.75" customHeight="1">
      <c r="B152" s="18"/>
      <c r="C152" s="105" t="s">
        <v>261</v>
      </c>
      <c r="D152" s="105" t="s">
        <v>124</v>
      </c>
      <c r="E152" s="106" t="s">
        <v>259</v>
      </c>
      <c r="F152" s="165" t="s">
        <v>260</v>
      </c>
      <c r="G152" s="164"/>
      <c r="H152" s="164"/>
      <c r="I152" s="164"/>
      <c r="J152" s="107" t="s">
        <v>146</v>
      </c>
      <c r="K152" s="108">
        <v>91</v>
      </c>
      <c r="L152" s="166"/>
      <c r="M152" s="164"/>
      <c r="N152" s="166">
        <f>ROUND($L$152*$K$152,2)</f>
        <v>0</v>
      </c>
      <c r="O152" s="164"/>
      <c r="P152" s="164"/>
      <c r="Q152" s="164"/>
      <c r="R152" s="19"/>
      <c r="T152" s="109"/>
      <c r="U152" s="25" t="s">
        <v>35</v>
      </c>
      <c r="V152" s="110">
        <v>0</v>
      </c>
      <c r="W152" s="110">
        <f>$V$152*$K$152</f>
        <v>0</v>
      </c>
      <c r="X152" s="110">
        <v>0</v>
      </c>
      <c r="Y152" s="110">
        <f>$X$152*$K$152</f>
        <v>0</v>
      </c>
      <c r="Z152" s="110">
        <v>0</v>
      </c>
      <c r="AA152" s="111">
        <f>$Z$152*$K$152</f>
        <v>0</v>
      </c>
      <c r="AR152" s="6" t="s">
        <v>128</v>
      </c>
      <c r="AT152" s="6" t="s">
        <v>124</v>
      </c>
      <c r="AU152" s="6" t="s">
        <v>122</v>
      </c>
      <c r="AY152" s="6" t="s">
        <v>123</v>
      </c>
      <c r="BE152" s="112">
        <f>IF($U$152="základní",$N$152,0)</f>
        <v>0</v>
      </c>
      <c r="BF152" s="112">
        <f>IF($U$152="snížená",$N$152,0)</f>
        <v>0</v>
      </c>
      <c r="BG152" s="112">
        <f>IF($U$152="zákl. přenesená",$N$152,0)</f>
        <v>0</v>
      </c>
      <c r="BH152" s="112">
        <f>IF($U$152="sníž. přenesená",$N$152,0)</f>
        <v>0</v>
      </c>
      <c r="BI152" s="112">
        <f>IF($U$152="nulová",$N$152,0)</f>
        <v>0</v>
      </c>
      <c r="BJ152" s="6" t="s">
        <v>15</v>
      </c>
      <c r="BK152" s="112">
        <f>ROUND($L$152*$K$152,2)</f>
        <v>0</v>
      </c>
      <c r="BL152" s="6" t="s">
        <v>128</v>
      </c>
    </row>
    <row r="153" spans="2:64" s="6" customFormat="1" ht="27" customHeight="1">
      <c r="B153" s="18"/>
      <c r="C153" s="105" t="s">
        <v>265</v>
      </c>
      <c r="D153" s="105" t="s">
        <v>124</v>
      </c>
      <c r="E153" s="106" t="s">
        <v>385</v>
      </c>
      <c r="F153" s="165" t="s">
        <v>386</v>
      </c>
      <c r="G153" s="164"/>
      <c r="H153" s="164"/>
      <c r="I153" s="164"/>
      <c r="J153" s="107" t="s">
        <v>264</v>
      </c>
      <c r="K153" s="108">
        <v>5.8</v>
      </c>
      <c r="L153" s="166"/>
      <c r="M153" s="164"/>
      <c r="N153" s="166">
        <f>ROUND($L$153*$K$153,2)</f>
        <v>0</v>
      </c>
      <c r="O153" s="164"/>
      <c r="P153" s="164"/>
      <c r="Q153" s="164"/>
      <c r="R153" s="19"/>
      <c r="T153" s="109"/>
      <c r="U153" s="25" t="s">
        <v>35</v>
      </c>
      <c r="V153" s="110">
        <v>0.45</v>
      </c>
      <c r="W153" s="110">
        <f>$V$153*$K$153</f>
        <v>2.61</v>
      </c>
      <c r="X153" s="110">
        <v>0</v>
      </c>
      <c r="Y153" s="110">
        <f>$X$153*$K$153</f>
        <v>0</v>
      </c>
      <c r="Z153" s="110">
        <v>0</v>
      </c>
      <c r="AA153" s="111">
        <f>$Z$153*$K$153</f>
        <v>0</v>
      </c>
      <c r="AR153" s="6" t="s">
        <v>128</v>
      </c>
      <c r="AT153" s="6" t="s">
        <v>124</v>
      </c>
      <c r="AU153" s="6" t="s">
        <v>122</v>
      </c>
      <c r="AY153" s="6" t="s">
        <v>123</v>
      </c>
      <c r="BE153" s="112">
        <f>IF($U$153="základní",$N$153,0)</f>
        <v>0</v>
      </c>
      <c r="BF153" s="112">
        <f>IF($U$153="snížená",$N$153,0)</f>
        <v>0</v>
      </c>
      <c r="BG153" s="112">
        <f>IF($U$153="zákl. přenesená",$N$153,0)</f>
        <v>0</v>
      </c>
      <c r="BH153" s="112">
        <f>IF($U$153="sníž. přenesená",$N$153,0)</f>
        <v>0</v>
      </c>
      <c r="BI153" s="112">
        <f>IF($U$153="nulová",$N$153,0)</f>
        <v>0</v>
      </c>
      <c r="BJ153" s="6" t="s">
        <v>15</v>
      </c>
      <c r="BK153" s="112">
        <f>ROUND($L$153*$K$153,2)</f>
        <v>0</v>
      </c>
      <c r="BL153" s="6" t="s">
        <v>128</v>
      </c>
    </row>
    <row r="154" spans="2:64" s="6" customFormat="1" ht="15.75" customHeight="1">
      <c r="B154" s="18"/>
      <c r="C154" s="105" t="s">
        <v>268</v>
      </c>
      <c r="D154" s="105" t="s">
        <v>124</v>
      </c>
      <c r="E154" s="106" t="s">
        <v>262</v>
      </c>
      <c r="F154" s="165" t="s">
        <v>263</v>
      </c>
      <c r="G154" s="164"/>
      <c r="H154" s="164"/>
      <c r="I154" s="164"/>
      <c r="J154" s="107" t="s">
        <v>264</v>
      </c>
      <c r="K154" s="108">
        <v>29.35</v>
      </c>
      <c r="L154" s="166"/>
      <c r="M154" s="164"/>
      <c r="N154" s="166">
        <f>ROUND($L$154*$K$154,2)</f>
        <v>0</v>
      </c>
      <c r="O154" s="164"/>
      <c r="P154" s="164"/>
      <c r="Q154" s="164"/>
      <c r="R154" s="19"/>
      <c r="T154" s="109"/>
      <c r="U154" s="25" t="s">
        <v>35</v>
      </c>
      <c r="V154" s="110">
        <v>0.17</v>
      </c>
      <c r="W154" s="110">
        <f>$V$154*$K$154</f>
        <v>4.9895000000000005</v>
      </c>
      <c r="X154" s="110">
        <v>0</v>
      </c>
      <c r="Y154" s="110">
        <f>$X$154*$K$154</f>
        <v>0</v>
      </c>
      <c r="Z154" s="110">
        <v>0</v>
      </c>
      <c r="AA154" s="111">
        <f>$Z$154*$K$154</f>
        <v>0</v>
      </c>
      <c r="AR154" s="6" t="s">
        <v>128</v>
      </c>
      <c r="AT154" s="6" t="s">
        <v>124</v>
      </c>
      <c r="AU154" s="6" t="s">
        <v>122</v>
      </c>
      <c r="AY154" s="6" t="s">
        <v>123</v>
      </c>
      <c r="BE154" s="112">
        <f>IF($U$154="základní",$N$154,0)</f>
        <v>0</v>
      </c>
      <c r="BF154" s="112">
        <f>IF($U$154="snížená",$N$154,0)</f>
        <v>0</v>
      </c>
      <c r="BG154" s="112">
        <f>IF($U$154="zákl. přenesená",$N$154,0)</f>
        <v>0</v>
      </c>
      <c r="BH154" s="112">
        <f>IF($U$154="sníž. přenesená",$N$154,0)</f>
        <v>0</v>
      </c>
      <c r="BI154" s="112">
        <f>IF($U$154="nulová",$N$154,0)</f>
        <v>0</v>
      </c>
      <c r="BJ154" s="6" t="s">
        <v>15</v>
      </c>
      <c r="BK154" s="112">
        <f>ROUND($L$154*$K$154,2)</f>
        <v>0</v>
      </c>
      <c r="BL154" s="6" t="s">
        <v>128</v>
      </c>
    </row>
    <row r="155" spans="2:64" s="6" customFormat="1" ht="27" customHeight="1">
      <c r="B155" s="18"/>
      <c r="C155" s="105" t="s">
        <v>271</v>
      </c>
      <c r="D155" s="105" t="s">
        <v>124</v>
      </c>
      <c r="E155" s="106" t="s">
        <v>387</v>
      </c>
      <c r="F155" s="165" t="s">
        <v>388</v>
      </c>
      <c r="G155" s="164"/>
      <c r="H155" s="164"/>
      <c r="I155" s="164"/>
      <c r="J155" s="107" t="s">
        <v>146</v>
      </c>
      <c r="K155" s="108">
        <v>22</v>
      </c>
      <c r="L155" s="166"/>
      <c r="M155" s="164"/>
      <c r="N155" s="166">
        <f>ROUND($L$155*$K$155,2)</f>
        <v>0</v>
      </c>
      <c r="O155" s="164"/>
      <c r="P155" s="164"/>
      <c r="Q155" s="164"/>
      <c r="R155" s="19"/>
      <c r="T155" s="109"/>
      <c r="U155" s="25" t="s">
        <v>35</v>
      </c>
      <c r="V155" s="110">
        <v>0.8</v>
      </c>
      <c r="W155" s="110">
        <f>$V$155*$K$155</f>
        <v>17.6</v>
      </c>
      <c r="X155" s="110">
        <v>0</v>
      </c>
      <c r="Y155" s="110">
        <f>$X$155*$K$155</f>
        <v>0</v>
      </c>
      <c r="Z155" s="110">
        <v>0</v>
      </c>
      <c r="AA155" s="111">
        <f>$Z$155*$K$155</f>
        <v>0</v>
      </c>
      <c r="AR155" s="6" t="s">
        <v>128</v>
      </c>
      <c r="AT155" s="6" t="s">
        <v>124</v>
      </c>
      <c r="AU155" s="6" t="s">
        <v>122</v>
      </c>
      <c r="AY155" s="6" t="s">
        <v>123</v>
      </c>
      <c r="BE155" s="112">
        <f>IF($U$155="základní",$N$155,0)</f>
        <v>0</v>
      </c>
      <c r="BF155" s="112">
        <f>IF($U$155="snížená",$N$155,0)</f>
        <v>0</v>
      </c>
      <c r="BG155" s="112">
        <f>IF($U$155="zákl. přenesená",$N$155,0)</f>
        <v>0</v>
      </c>
      <c r="BH155" s="112">
        <f>IF($U$155="sníž. přenesená",$N$155,0)</f>
        <v>0</v>
      </c>
      <c r="BI155" s="112">
        <f>IF($U$155="nulová",$N$155,0)</f>
        <v>0</v>
      </c>
      <c r="BJ155" s="6" t="s">
        <v>15</v>
      </c>
      <c r="BK155" s="112">
        <f>ROUND($L$155*$K$155,2)</f>
        <v>0</v>
      </c>
      <c r="BL155" s="6" t="s">
        <v>128</v>
      </c>
    </row>
    <row r="156" spans="2:64" s="6" customFormat="1" ht="27" customHeight="1">
      <c r="B156" s="18"/>
      <c r="C156" s="105" t="s">
        <v>274</v>
      </c>
      <c r="D156" s="105" t="s">
        <v>124</v>
      </c>
      <c r="E156" s="106" t="s">
        <v>389</v>
      </c>
      <c r="F156" s="165" t="s">
        <v>390</v>
      </c>
      <c r="G156" s="164"/>
      <c r="H156" s="164"/>
      <c r="I156" s="164"/>
      <c r="J156" s="107" t="s">
        <v>146</v>
      </c>
      <c r="K156" s="108">
        <v>69</v>
      </c>
      <c r="L156" s="166"/>
      <c r="M156" s="164"/>
      <c r="N156" s="166">
        <f>ROUND($L$156*$K$156,2)</f>
        <v>0</v>
      </c>
      <c r="O156" s="164"/>
      <c r="P156" s="164"/>
      <c r="Q156" s="164"/>
      <c r="R156" s="19"/>
      <c r="T156" s="109"/>
      <c r="U156" s="25" t="s">
        <v>35</v>
      </c>
      <c r="V156" s="110">
        <v>0.408</v>
      </c>
      <c r="W156" s="110">
        <f>$V$156*$K$156</f>
        <v>28.151999999999997</v>
      </c>
      <c r="X156" s="110">
        <v>0</v>
      </c>
      <c r="Y156" s="110">
        <f>$X$156*$K$156</f>
        <v>0</v>
      </c>
      <c r="Z156" s="110">
        <v>0</v>
      </c>
      <c r="AA156" s="111">
        <f>$Z$156*$K$156</f>
        <v>0</v>
      </c>
      <c r="AR156" s="6" t="s">
        <v>128</v>
      </c>
      <c r="AT156" s="6" t="s">
        <v>124</v>
      </c>
      <c r="AU156" s="6" t="s">
        <v>122</v>
      </c>
      <c r="AY156" s="6" t="s">
        <v>123</v>
      </c>
      <c r="BE156" s="112">
        <f>IF($U$156="základní",$N$156,0)</f>
        <v>0</v>
      </c>
      <c r="BF156" s="112">
        <f>IF($U$156="snížená",$N$156,0)</f>
        <v>0</v>
      </c>
      <c r="BG156" s="112">
        <f>IF($U$156="zákl. přenesená",$N$156,0)</f>
        <v>0</v>
      </c>
      <c r="BH156" s="112">
        <f>IF($U$156="sníž. přenesená",$N$156,0)</f>
        <v>0</v>
      </c>
      <c r="BI156" s="112">
        <f>IF($U$156="nulová",$N$156,0)</f>
        <v>0</v>
      </c>
      <c r="BJ156" s="6" t="s">
        <v>15</v>
      </c>
      <c r="BK156" s="112">
        <f>ROUND($L$156*$K$156,2)</f>
        <v>0</v>
      </c>
      <c r="BL156" s="6" t="s">
        <v>128</v>
      </c>
    </row>
    <row r="157" spans="2:64" s="6" customFormat="1" ht="27" customHeight="1">
      <c r="B157" s="18"/>
      <c r="C157" s="105" t="s">
        <v>277</v>
      </c>
      <c r="D157" s="105" t="s">
        <v>124</v>
      </c>
      <c r="E157" s="106" t="s">
        <v>284</v>
      </c>
      <c r="F157" s="165" t="s">
        <v>285</v>
      </c>
      <c r="G157" s="164"/>
      <c r="H157" s="164"/>
      <c r="I157" s="164"/>
      <c r="J157" s="107" t="s">
        <v>146</v>
      </c>
      <c r="K157" s="108">
        <v>69</v>
      </c>
      <c r="L157" s="166"/>
      <c r="M157" s="164"/>
      <c r="N157" s="166">
        <f>ROUND($L$157*$K$157,2)</f>
        <v>0</v>
      </c>
      <c r="O157" s="164"/>
      <c r="P157" s="164"/>
      <c r="Q157" s="164"/>
      <c r="R157" s="19"/>
      <c r="T157" s="109"/>
      <c r="U157" s="25" t="s">
        <v>35</v>
      </c>
      <c r="V157" s="110">
        <v>0.088</v>
      </c>
      <c r="W157" s="110">
        <f>$V$157*$K$157</f>
        <v>6.072</v>
      </c>
      <c r="X157" s="110">
        <v>0.06279</v>
      </c>
      <c r="Y157" s="110">
        <f>$X$157*$K$157</f>
        <v>4.33251</v>
      </c>
      <c r="Z157" s="110">
        <v>0</v>
      </c>
      <c r="AA157" s="111">
        <f>$Z$157*$K$157</f>
        <v>0</v>
      </c>
      <c r="AR157" s="6" t="s">
        <v>128</v>
      </c>
      <c r="AT157" s="6" t="s">
        <v>124</v>
      </c>
      <c r="AU157" s="6" t="s">
        <v>122</v>
      </c>
      <c r="AY157" s="6" t="s">
        <v>123</v>
      </c>
      <c r="BE157" s="112">
        <f>IF($U$157="základní",$N$157,0)</f>
        <v>0</v>
      </c>
      <c r="BF157" s="112">
        <f>IF($U$157="snížená",$N$157,0)</f>
        <v>0</v>
      </c>
      <c r="BG157" s="112">
        <f>IF($U$157="zákl. přenesená",$N$157,0)</f>
        <v>0</v>
      </c>
      <c r="BH157" s="112">
        <f>IF($U$157="sníž. přenesená",$N$157,0)</f>
        <v>0</v>
      </c>
      <c r="BI157" s="112">
        <f>IF($U$157="nulová",$N$157,0)</f>
        <v>0</v>
      </c>
      <c r="BJ157" s="6" t="s">
        <v>15</v>
      </c>
      <c r="BK157" s="112">
        <f>ROUND($L$157*$K$157,2)</f>
        <v>0</v>
      </c>
      <c r="BL157" s="6" t="s">
        <v>128</v>
      </c>
    </row>
    <row r="158" spans="2:64" s="6" customFormat="1" ht="15.75" customHeight="1">
      <c r="B158" s="18"/>
      <c r="C158" s="113" t="s">
        <v>280</v>
      </c>
      <c r="D158" s="113" t="s">
        <v>153</v>
      </c>
      <c r="E158" s="114" t="s">
        <v>287</v>
      </c>
      <c r="F158" s="161" t="s">
        <v>288</v>
      </c>
      <c r="G158" s="162"/>
      <c r="H158" s="162"/>
      <c r="I158" s="162"/>
      <c r="J158" s="115" t="s">
        <v>146</v>
      </c>
      <c r="K158" s="116">
        <v>93.73</v>
      </c>
      <c r="L158" s="163"/>
      <c r="M158" s="162"/>
      <c r="N158" s="163">
        <f>ROUND($L$158*$K$158,2)</f>
        <v>0</v>
      </c>
      <c r="O158" s="164"/>
      <c r="P158" s="164"/>
      <c r="Q158" s="164"/>
      <c r="R158" s="19"/>
      <c r="T158" s="109"/>
      <c r="U158" s="25" t="s">
        <v>35</v>
      </c>
      <c r="V158" s="110">
        <v>0</v>
      </c>
      <c r="W158" s="110">
        <f>$V$158*$K$158</f>
        <v>0</v>
      </c>
      <c r="X158" s="110">
        <v>0</v>
      </c>
      <c r="Y158" s="110">
        <f>$X$158*$K$158</f>
        <v>0</v>
      </c>
      <c r="Z158" s="110">
        <v>0</v>
      </c>
      <c r="AA158" s="111">
        <f>$Z$158*$K$158</f>
        <v>0</v>
      </c>
      <c r="AR158" s="6" t="s">
        <v>244</v>
      </c>
      <c r="AT158" s="6" t="s">
        <v>153</v>
      </c>
      <c r="AU158" s="6" t="s">
        <v>122</v>
      </c>
      <c r="AY158" s="6" t="s">
        <v>123</v>
      </c>
      <c r="BE158" s="112">
        <f>IF($U$158="základní",$N$158,0)</f>
        <v>0</v>
      </c>
      <c r="BF158" s="112">
        <f>IF($U$158="snížená",$N$158,0)</f>
        <v>0</v>
      </c>
      <c r="BG158" s="112">
        <f>IF($U$158="zákl. přenesená",$N$158,0)</f>
        <v>0</v>
      </c>
      <c r="BH158" s="112">
        <f>IF($U$158="sníž. přenesená",$N$158,0)</f>
        <v>0</v>
      </c>
      <c r="BI158" s="112">
        <f>IF($U$158="nulová",$N$158,0)</f>
        <v>0</v>
      </c>
      <c r="BJ158" s="6" t="s">
        <v>15</v>
      </c>
      <c r="BK158" s="112">
        <f>ROUND($L$158*$K$158,2)</f>
        <v>0</v>
      </c>
      <c r="BL158" s="6" t="s">
        <v>244</v>
      </c>
    </row>
    <row r="159" spans="2:64" s="6" customFormat="1" ht="27" customHeight="1">
      <c r="B159" s="18"/>
      <c r="C159" s="105" t="s">
        <v>283</v>
      </c>
      <c r="D159" s="105" t="s">
        <v>124</v>
      </c>
      <c r="E159" s="106" t="s">
        <v>296</v>
      </c>
      <c r="F159" s="165" t="s">
        <v>297</v>
      </c>
      <c r="G159" s="164"/>
      <c r="H159" s="164"/>
      <c r="I159" s="164"/>
      <c r="J159" s="107" t="s">
        <v>298</v>
      </c>
      <c r="K159" s="108">
        <v>1.32</v>
      </c>
      <c r="L159" s="166"/>
      <c r="M159" s="164"/>
      <c r="N159" s="166">
        <f>ROUND($L$159*$K$159,2)</f>
        <v>0</v>
      </c>
      <c r="O159" s="164"/>
      <c r="P159" s="164"/>
      <c r="Q159" s="164"/>
      <c r="R159" s="19"/>
      <c r="T159" s="109"/>
      <c r="U159" s="25" t="s">
        <v>35</v>
      </c>
      <c r="V159" s="110">
        <v>0.477</v>
      </c>
      <c r="W159" s="110">
        <f>$V$159*$K$159</f>
        <v>0.62964</v>
      </c>
      <c r="X159" s="110">
        <v>2.25634</v>
      </c>
      <c r="Y159" s="110">
        <f>$X$159*$K$159</f>
        <v>2.9783687999999997</v>
      </c>
      <c r="Z159" s="110">
        <v>0</v>
      </c>
      <c r="AA159" s="111">
        <f>$Z$159*$K$159</f>
        <v>0</v>
      </c>
      <c r="AR159" s="6" t="s">
        <v>128</v>
      </c>
      <c r="AT159" s="6" t="s">
        <v>124</v>
      </c>
      <c r="AU159" s="6" t="s">
        <v>122</v>
      </c>
      <c r="AY159" s="6" t="s">
        <v>123</v>
      </c>
      <c r="BE159" s="112">
        <f>IF($U$159="základní",$N$159,0)</f>
        <v>0</v>
      </c>
      <c r="BF159" s="112">
        <f>IF($U$159="snížená",$N$159,0)</f>
        <v>0</v>
      </c>
      <c r="BG159" s="112">
        <f>IF($U$159="zákl. přenesená",$N$159,0)</f>
        <v>0</v>
      </c>
      <c r="BH159" s="112">
        <f>IF($U$159="sníž. přenesená",$N$159,0)</f>
        <v>0</v>
      </c>
      <c r="BI159" s="112">
        <f>IF($U$159="nulová",$N$159,0)</f>
        <v>0</v>
      </c>
      <c r="BJ159" s="6" t="s">
        <v>15</v>
      </c>
      <c r="BK159" s="112">
        <f>ROUND($L$159*$K$159,2)</f>
        <v>0</v>
      </c>
      <c r="BL159" s="6" t="s">
        <v>128</v>
      </c>
    </row>
    <row r="160" spans="2:64" s="6" customFormat="1" ht="27" customHeight="1">
      <c r="B160" s="18"/>
      <c r="C160" s="105" t="s">
        <v>286</v>
      </c>
      <c r="D160" s="105" t="s">
        <v>124</v>
      </c>
      <c r="E160" s="106" t="s">
        <v>391</v>
      </c>
      <c r="F160" s="165" t="s">
        <v>392</v>
      </c>
      <c r="G160" s="164"/>
      <c r="H160" s="164"/>
      <c r="I160" s="164"/>
      <c r="J160" s="107" t="s">
        <v>146</v>
      </c>
      <c r="K160" s="108">
        <v>22</v>
      </c>
      <c r="L160" s="166"/>
      <c r="M160" s="164"/>
      <c r="N160" s="166">
        <f>ROUND($L$160*$K$160,2)</f>
        <v>0</v>
      </c>
      <c r="O160" s="164"/>
      <c r="P160" s="164"/>
      <c r="Q160" s="164"/>
      <c r="R160" s="19"/>
      <c r="T160" s="109"/>
      <c r="U160" s="25" t="s">
        <v>35</v>
      </c>
      <c r="V160" s="110">
        <v>0.463</v>
      </c>
      <c r="W160" s="110">
        <f>$V$160*$K$160</f>
        <v>10.186</v>
      </c>
      <c r="X160" s="110">
        <v>0</v>
      </c>
      <c r="Y160" s="110">
        <f>$X$160*$K$160</f>
        <v>0</v>
      </c>
      <c r="Z160" s="110">
        <v>0</v>
      </c>
      <c r="AA160" s="111">
        <f>$Z$160*$K$160</f>
        <v>0</v>
      </c>
      <c r="AR160" s="6" t="s">
        <v>128</v>
      </c>
      <c r="AT160" s="6" t="s">
        <v>124</v>
      </c>
      <c r="AU160" s="6" t="s">
        <v>122</v>
      </c>
      <c r="AY160" s="6" t="s">
        <v>123</v>
      </c>
      <c r="BE160" s="112">
        <f>IF($U$160="základní",$N$160,0)</f>
        <v>0</v>
      </c>
      <c r="BF160" s="112">
        <f>IF($U$160="snížená",$N$160,0)</f>
        <v>0</v>
      </c>
      <c r="BG160" s="112">
        <f>IF($U$160="zákl. přenesená",$N$160,0)</f>
        <v>0</v>
      </c>
      <c r="BH160" s="112">
        <f>IF($U$160="sníž. přenesená",$N$160,0)</f>
        <v>0</v>
      </c>
      <c r="BI160" s="112">
        <f>IF($U$160="nulová",$N$160,0)</f>
        <v>0</v>
      </c>
      <c r="BJ160" s="6" t="s">
        <v>15</v>
      </c>
      <c r="BK160" s="112">
        <f>ROUND($L$160*$K$160,2)</f>
        <v>0</v>
      </c>
      <c r="BL160" s="6" t="s">
        <v>128</v>
      </c>
    </row>
    <row r="161" spans="2:64" s="6" customFormat="1" ht="27" customHeight="1">
      <c r="B161" s="18"/>
      <c r="C161" s="105" t="s">
        <v>289</v>
      </c>
      <c r="D161" s="105" t="s">
        <v>124</v>
      </c>
      <c r="E161" s="106" t="s">
        <v>393</v>
      </c>
      <c r="F161" s="165" t="s">
        <v>394</v>
      </c>
      <c r="G161" s="164"/>
      <c r="H161" s="164"/>
      <c r="I161" s="164"/>
      <c r="J161" s="107" t="s">
        <v>146</v>
      </c>
      <c r="K161" s="108">
        <v>69</v>
      </c>
      <c r="L161" s="166"/>
      <c r="M161" s="164"/>
      <c r="N161" s="166">
        <f>ROUND($L$161*$K$161,2)</f>
        <v>0</v>
      </c>
      <c r="O161" s="164"/>
      <c r="P161" s="164"/>
      <c r="Q161" s="164"/>
      <c r="R161" s="19"/>
      <c r="T161" s="109"/>
      <c r="U161" s="25" t="s">
        <v>35</v>
      </c>
      <c r="V161" s="110">
        <v>0.236</v>
      </c>
      <c r="W161" s="110">
        <f>$V$161*$K$161</f>
        <v>16.284</v>
      </c>
      <c r="X161" s="110">
        <v>0</v>
      </c>
      <c r="Y161" s="110">
        <f>$X$161*$K$161</f>
        <v>0</v>
      </c>
      <c r="Z161" s="110">
        <v>0</v>
      </c>
      <c r="AA161" s="111">
        <f>$Z$161*$K$161</f>
        <v>0</v>
      </c>
      <c r="AR161" s="6" t="s">
        <v>128</v>
      </c>
      <c r="AT161" s="6" t="s">
        <v>124</v>
      </c>
      <c r="AU161" s="6" t="s">
        <v>122</v>
      </c>
      <c r="AY161" s="6" t="s">
        <v>123</v>
      </c>
      <c r="BE161" s="112">
        <f>IF($U$161="základní",$N$161,0)</f>
        <v>0</v>
      </c>
      <c r="BF161" s="112">
        <f>IF($U$161="snížená",$N$161,0)</f>
        <v>0</v>
      </c>
      <c r="BG161" s="112">
        <f>IF($U$161="zákl. přenesená",$N$161,0)</f>
        <v>0</v>
      </c>
      <c r="BH161" s="112">
        <f>IF($U$161="sníž. přenesená",$N$161,0)</f>
        <v>0</v>
      </c>
      <c r="BI161" s="112">
        <f>IF($U$161="nulová",$N$161,0)</f>
        <v>0</v>
      </c>
      <c r="BJ161" s="6" t="s">
        <v>15</v>
      </c>
      <c r="BK161" s="112">
        <f>ROUND($L$161*$K$161,2)</f>
        <v>0</v>
      </c>
      <c r="BL161" s="6" t="s">
        <v>128</v>
      </c>
    </row>
    <row r="162" spans="2:64" s="6" customFormat="1" ht="15.75" customHeight="1">
      <c r="B162" s="18"/>
      <c r="C162" s="105" t="s">
        <v>292</v>
      </c>
      <c r="D162" s="105" t="s">
        <v>124</v>
      </c>
      <c r="E162" s="106" t="s">
        <v>315</v>
      </c>
      <c r="F162" s="165" t="s">
        <v>316</v>
      </c>
      <c r="G162" s="164"/>
      <c r="H162" s="164"/>
      <c r="I162" s="164"/>
      <c r="J162" s="107" t="s">
        <v>264</v>
      </c>
      <c r="K162" s="108">
        <v>29.35</v>
      </c>
      <c r="L162" s="166"/>
      <c r="M162" s="164"/>
      <c r="N162" s="166">
        <f>ROUND($L$162*$K$162,2)</f>
        <v>0</v>
      </c>
      <c r="O162" s="164"/>
      <c r="P162" s="164"/>
      <c r="Q162" s="164"/>
      <c r="R162" s="19"/>
      <c r="T162" s="109"/>
      <c r="U162" s="25" t="s">
        <v>35</v>
      </c>
      <c r="V162" s="110">
        <v>0.048</v>
      </c>
      <c r="W162" s="110">
        <f>$V$162*$K$162</f>
        <v>1.4088</v>
      </c>
      <c r="X162" s="110">
        <v>0</v>
      </c>
      <c r="Y162" s="110">
        <f>$X$162*$K$162</f>
        <v>0</v>
      </c>
      <c r="Z162" s="110">
        <v>0</v>
      </c>
      <c r="AA162" s="111">
        <f>$Z$162*$K$162</f>
        <v>0</v>
      </c>
      <c r="AR162" s="6" t="s">
        <v>128</v>
      </c>
      <c r="AT162" s="6" t="s">
        <v>124</v>
      </c>
      <c r="AU162" s="6" t="s">
        <v>122</v>
      </c>
      <c r="AY162" s="6" t="s">
        <v>123</v>
      </c>
      <c r="BE162" s="112">
        <f>IF($U$162="základní",$N$162,0)</f>
        <v>0</v>
      </c>
      <c r="BF162" s="112">
        <f>IF($U$162="snížená",$N$162,0)</f>
        <v>0</v>
      </c>
      <c r="BG162" s="112">
        <f>IF($U$162="zákl. přenesená",$N$162,0)</f>
        <v>0</v>
      </c>
      <c r="BH162" s="112">
        <f>IF($U$162="sníž. přenesená",$N$162,0)</f>
        <v>0</v>
      </c>
      <c r="BI162" s="112">
        <f>IF($U$162="nulová",$N$162,0)</f>
        <v>0</v>
      </c>
      <c r="BJ162" s="6" t="s">
        <v>15</v>
      </c>
      <c r="BK162" s="112">
        <f>ROUND($L$162*$K$162,2)</f>
        <v>0</v>
      </c>
      <c r="BL162" s="6" t="s">
        <v>128</v>
      </c>
    </row>
    <row r="163" spans="2:64" s="6" customFormat="1" ht="15.75" customHeight="1">
      <c r="B163" s="18"/>
      <c r="C163" s="105" t="s">
        <v>295</v>
      </c>
      <c r="D163" s="105" t="s">
        <v>124</v>
      </c>
      <c r="E163" s="106" t="s">
        <v>318</v>
      </c>
      <c r="F163" s="165" t="s">
        <v>319</v>
      </c>
      <c r="G163" s="164"/>
      <c r="H163" s="164"/>
      <c r="I163" s="164"/>
      <c r="J163" s="107" t="s">
        <v>264</v>
      </c>
      <c r="K163" s="108">
        <v>29.35</v>
      </c>
      <c r="L163" s="166"/>
      <c r="M163" s="164"/>
      <c r="N163" s="166">
        <f>ROUND($L$163*$K$163,2)</f>
        <v>0</v>
      </c>
      <c r="O163" s="164"/>
      <c r="P163" s="164"/>
      <c r="Q163" s="164"/>
      <c r="R163" s="19"/>
      <c r="T163" s="109"/>
      <c r="U163" s="25" t="s">
        <v>35</v>
      </c>
      <c r="V163" s="110">
        <v>0.035</v>
      </c>
      <c r="W163" s="110">
        <f>$V$163*$K$163</f>
        <v>1.0272500000000002</v>
      </c>
      <c r="X163" s="110">
        <v>3E-05</v>
      </c>
      <c r="Y163" s="110">
        <f>$X$163*$K$163</f>
        <v>0.0008805000000000001</v>
      </c>
      <c r="Z163" s="110">
        <v>0</v>
      </c>
      <c r="AA163" s="111">
        <f>$Z$163*$K$163</f>
        <v>0</v>
      </c>
      <c r="AR163" s="6" t="s">
        <v>128</v>
      </c>
      <c r="AT163" s="6" t="s">
        <v>124</v>
      </c>
      <c r="AU163" s="6" t="s">
        <v>122</v>
      </c>
      <c r="AY163" s="6" t="s">
        <v>123</v>
      </c>
      <c r="BE163" s="112">
        <f>IF($U$163="základní",$N$163,0)</f>
        <v>0</v>
      </c>
      <c r="BF163" s="112">
        <f>IF($U$163="snížená",$N$163,0)</f>
        <v>0</v>
      </c>
      <c r="BG163" s="112">
        <f>IF($U$163="zákl. přenesená",$N$163,0)</f>
        <v>0</v>
      </c>
      <c r="BH163" s="112">
        <f>IF($U$163="sníž. přenesená",$N$163,0)</f>
        <v>0</v>
      </c>
      <c r="BI163" s="112">
        <f>IF($U$163="nulová",$N$163,0)</f>
        <v>0</v>
      </c>
      <c r="BJ163" s="6" t="s">
        <v>15</v>
      </c>
      <c r="BK163" s="112">
        <f>ROUND($L$163*$K$163,2)</f>
        <v>0</v>
      </c>
      <c r="BL163" s="6" t="s">
        <v>128</v>
      </c>
    </row>
    <row r="164" spans="2:64" s="6" customFormat="1" ht="27" customHeight="1">
      <c r="B164" s="18"/>
      <c r="C164" s="105" t="s">
        <v>299</v>
      </c>
      <c r="D164" s="105" t="s">
        <v>124</v>
      </c>
      <c r="E164" s="106" t="s">
        <v>395</v>
      </c>
      <c r="F164" s="165" t="s">
        <v>396</v>
      </c>
      <c r="G164" s="164"/>
      <c r="H164" s="164"/>
      <c r="I164" s="164"/>
      <c r="J164" s="107" t="s">
        <v>264</v>
      </c>
      <c r="K164" s="108">
        <v>5.8</v>
      </c>
      <c r="L164" s="166"/>
      <c r="M164" s="164"/>
      <c r="N164" s="166">
        <f>ROUND($L$164*$K$164,2)</f>
        <v>0</v>
      </c>
      <c r="O164" s="164"/>
      <c r="P164" s="164"/>
      <c r="Q164" s="164"/>
      <c r="R164" s="19"/>
      <c r="T164" s="109"/>
      <c r="U164" s="25" t="s">
        <v>35</v>
      </c>
      <c r="V164" s="110">
        <v>0.036</v>
      </c>
      <c r="W164" s="110">
        <f>$V$164*$K$164</f>
        <v>0.20879999999999999</v>
      </c>
      <c r="X164" s="110">
        <v>0.18907</v>
      </c>
      <c r="Y164" s="110">
        <f>$X$164*$K$164</f>
        <v>1.096606</v>
      </c>
      <c r="Z164" s="110">
        <v>0</v>
      </c>
      <c r="AA164" s="111">
        <f>$Z$164*$K$164</f>
        <v>0</v>
      </c>
      <c r="AR164" s="6" t="s">
        <v>128</v>
      </c>
      <c r="AT164" s="6" t="s">
        <v>124</v>
      </c>
      <c r="AU164" s="6" t="s">
        <v>122</v>
      </c>
      <c r="AY164" s="6" t="s">
        <v>123</v>
      </c>
      <c r="BE164" s="112">
        <f>IF($U$164="základní",$N$164,0)</f>
        <v>0</v>
      </c>
      <c r="BF164" s="112">
        <f>IF($U$164="snížená",$N$164,0)</f>
        <v>0</v>
      </c>
      <c r="BG164" s="112">
        <f>IF($U$164="zákl. přenesená",$N$164,0)</f>
        <v>0</v>
      </c>
      <c r="BH164" s="112">
        <f>IF($U$164="sníž. přenesená",$N$164,0)</f>
        <v>0</v>
      </c>
      <c r="BI164" s="112">
        <f>IF($U$164="nulová",$N$164,0)</f>
        <v>0</v>
      </c>
      <c r="BJ164" s="6" t="s">
        <v>15</v>
      </c>
      <c r="BK164" s="112">
        <f>ROUND($L$164*$K$164,2)</f>
        <v>0</v>
      </c>
      <c r="BL164" s="6" t="s">
        <v>128</v>
      </c>
    </row>
    <row r="165" spans="2:64" s="6" customFormat="1" ht="27" customHeight="1">
      <c r="B165" s="18"/>
      <c r="C165" s="105" t="s">
        <v>302</v>
      </c>
      <c r="D165" s="105" t="s">
        <v>124</v>
      </c>
      <c r="E165" s="106" t="s">
        <v>321</v>
      </c>
      <c r="F165" s="165" t="s">
        <v>322</v>
      </c>
      <c r="G165" s="164"/>
      <c r="H165" s="164"/>
      <c r="I165" s="164"/>
      <c r="J165" s="107" t="s">
        <v>127</v>
      </c>
      <c r="K165" s="108">
        <v>4</v>
      </c>
      <c r="L165" s="166"/>
      <c r="M165" s="164"/>
      <c r="N165" s="166">
        <f>ROUND($L$165*$K$165,2)</f>
        <v>0</v>
      </c>
      <c r="O165" s="164"/>
      <c r="P165" s="164"/>
      <c r="Q165" s="164"/>
      <c r="R165" s="19"/>
      <c r="T165" s="109"/>
      <c r="U165" s="25" t="s">
        <v>35</v>
      </c>
      <c r="V165" s="110">
        <v>3.214</v>
      </c>
      <c r="W165" s="110">
        <f>$V$165*$K$165</f>
        <v>12.856</v>
      </c>
      <c r="X165" s="110">
        <v>0</v>
      </c>
      <c r="Y165" s="110">
        <f>$X$165*$K$165</f>
        <v>0</v>
      </c>
      <c r="Z165" s="110">
        <v>0</v>
      </c>
      <c r="AA165" s="111">
        <f>$Z$165*$K$165</f>
        <v>0</v>
      </c>
      <c r="AR165" s="6" t="s">
        <v>128</v>
      </c>
      <c r="AT165" s="6" t="s">
        <v>124</v>
      </c>
      <c r="AU165" s="6" t="s">
        <v>122</v>
      </c>
      <c r="AY165" s="6" t="s">
        <v>123</v>
      </c>
      <c r="BE165" s="112">
        <f>IF($U$165="základní",$N$165,0)</f>
        <v>0</v>
      </c>
      <c r="BF165" s="112">
        <f>IF($U$165="snížená",$N$165,0)</f>
        <v>0</v>
      </c>
      <c r="BG165" s="112">
        <f>IF($U$165="zákl. přenesená",$N$165,0)</f>
        <v>0</v>
      </c>
      <c r="BH165" s="112">
        <f>IF($U$165="sníž. přenesená",$N$165,0)</f>
        <v>0</v>
      </c>
      <c r="BI165" s="112">
        <f>IF($U$165="nulová",$N$165,0)</f>
        <v>0</v>
      </c>
      <c r="BJ165" s="6" t="s">
        <v>15</v>
      </c>
      <c r="BK165" s="112">
        <f>ROUND($L$165*$K$165,2)</f>
        <v>0</v>
      </c>
      <c r="BL165" s="6" t="s">
        <v>128</v>
      </c>
    </row>
    <row r="166" spans="2:64" s="6" customFormat="1" ht="27" customHeight="1">
      <c r="B166" s="18"/>
      <c r="C166" s="105" t="s">
        <v>305</v>
      </c>
      <c r="D166" s="105" t="s">
        <v>124</v>
      </c>
      <c r="E166" s="106" t="s">
        <v>324</v>
      </c>
      <c r="F166" s="165" t="s">
        <v>325</v>
      </c>
      <c r="G166" s="164"/>
      <c r="H166" s="164"/>
      <c r="I166" s="164"/>
      <c r="J166" s="107" t="s">
        <v>298</v>
      </c>
      <c r="K166" s="108">
        <v>1</v>
      </c>
      <c r="L166" s="166"/>
      <c r="M166" s="164"/>
      <c r="N166" s="166">
        <f>ROUND($L$166*$K$166,2)</f>
        <v>0</v>
      </c>
      <c r="O166" s="164"/>
      <c r="P166" s="164"/>
      <c r="Q166" s="164"/>
      <c r="R166" s="19"/>
      <c r="T166" s="109"/>
      <c r="U166" s="25" t="s">
        <v>35</v>
      </c>
      <c r="V166" s="110">
        <v>0.477</v>
      </c>
      <c r="W166" s="110">
        <f>$V$166*$K$166</f>
        <v>0.477</v>
      </c>
      <c r="X166" s="110">
        <v>2.25634</v>
      </c>
      <c r="Y166" s="110">
        <f>$X$166*$K$166</f>
        <v>2.25634</v>
      </c>
      <c r="Z166" s="110">
        <v>0</v>
      </c>
      <c r="AA166" s="111">
        <f>$Z$166*$K$166</f>
        <v>0</v>
      </c>
      <c r="AR166" s="6" t="s">
        <v>128</v>
      </c>
      <c r="AT166" s="6" t="s">
        <v>124</v>
      </c>
      <c r="AU166" s="6" t="s">
        <v>122</v>
      </c>
      <c r="AY166" s="6" t="s">
        <v>123</v>
      </c>
      <c r="BE166" s="112">
        <f>IF($U$166="základní",$N$166,0)</f>
        <v>0</v>
      </c>
      <c r="BF166" s="112">
        <f>IF($U$166="snížená",$N$166,0)</f>
        <v>0</v>
      </c>
      <c r="BG166" s="112">
        <f>IF($U$166="zákl. přenesená",$N$166,0)</f>
        <v>0</v>
      </c>
      <c r="BH166" s="112">
        <f>IF($U$166="sníž. přenesená",$N$166,0)</f>
        <v>0</v>
      </c>
      <c r="BI166" s="112">
        <f>IF($U$166="nulová",$N$166,0)</f>
        <v>0</v>
      </c>
      <c r="BJ166" s="6" t="s">
        <v>15</v>
      </c>
      <c r="BK166" s="112">
        <f>ROUND($L$166*$K$166,2)</f>
        <v>0</v>
      </c>
      <c r="BL166" s="6" t="s">
        <v>128</v>
      </c>
    </row>
    <row r="167" spans="2:64" s="6" customFormat="1" ht="27" customHeight="1">
      <c r="B167" s="18"/>
      <c r="C167" s="113" t="s">
        <v>308</v>
      </c>
      <c r="D167" s="113" t="s">
        <v>153</v>
      </c>
      <c r="E167" s="114" t="s">
        <v>327</v>
      </c>
      <c r="F167" s="161" t="s">
        <v>328</v>
      </c>
      <c r="G167" s="162"/>
      <c r="H167" s="162"/>
      <c r="I167" s="162"/>
      <c r="J167" s="115" t="s">
        <v>156</v>
      </c>
      <c r="K167" s="116">
        <v>4</v>
      </c>
      <c r="L167" s="163"/>
      <c r="M167" s="162"/>
      <c r="N167" s="163">
        <f>ROUND($L$167*$K$167,2)</f>
        <v>0</v>
      </c>
      <c r="O167" s="164"/>
      <c r="P167" s="164"/>
      <c r="Q167" s="164"/>
      <c r="R167" s="19"/>
      <c r="T167" s="109"/>
      <c r="U167" s="25" t="s">
        <v>35</v>
      </c>
      <c r="V167" s="110">
        <v>0</v>
      </c>
      <c r="W167" s="110">
        <f>$V$167*$K$167</f>
        <v>0</v>
      </c>
      <c r="X167" s="110">
        <v>0</v>
      </c>
      <c r="Y167" s="110">
        <f>$X$167*$K$167</f>
        <v>0</v>
      </c>
      <c r="Z167" s="110">
        <v>0</v>
      </c>
      <c r="AA167" s="111">
        <f>$Z$167*$K$167</f>
        <v>0</v>
      </c>
      <c r="AR167" s="6" t="s">
        <v>157</v>
      </c>
      <c r="AT167" s="6" t="s">
        <v>153</v>
      </c>
      <c r="AU167" s="6" t="s">
        <v>122</v>
      </c>
      <c r="AY167" s="6" t="s">
        <v>123</v>
      </c>
      <c r="BE167" s="112">
        <f>IF($U$167="základní",$N$167,0)</f>
        <v>0</v>
      </c>
      <c r="BF167" s="112">
        <f>IF($U$167="snížená",$N$167,0)</f>
        <v>0</v>
      </c>
      <c r="BG167" s="112">
        <f>IF($U$167="zákl. přenesená",$N$167,0)</f>
        <v>0</v>
      </c>
      <c r="BH167" s="112">
        <f>IF($U$167="sníž. přenesená",$N$167,0)</f>
        <v>0</v>
      </c>
      <c r="BI167" s="112">
        <f>IF($U$167="nulová",$N$167,0)</f>
        <v>0</v>
      </c>
      <c r="BJ167" s="6" t="s">
        <v>15</v>
      </c>
      <c r="BK167" s="112">
        <f>ROUND($L$167*$K$167,2)</f>
        <v>0</v>
      </c>
      <c r="BL167" s="6" t="s">
        <v>128</v>
      </c>
    </row>
    <row r="168" spans="2:64" s="6" customFormat="1" ht="27" customHeight="1">
      <c r="B168" s="18"/>
      <c r="C168" s="105" t="s">
        <v>311</v>
      </c>
      <c r="D168" s="105" t="s">
        <v>124</v>
      </c>
      <c r="E168" s="106" t="s">
        <v>330</v>
      </c>
      <c r="F168" s="165" t="s">
        <v>331</v>
      </c>
      <c r="G168" s="164"/>
      <c r="H168" s="164"/>
      <c r="I168" s="164"/>
      <c r="J168" s="107" t="s">
        <v>146</v>
      </c>
      <c r="K168" s="108">
        <v>48</v>
      </c>
      <c r="L168" s="166"/>
      <c r="M168" s="164"/>
      <c r="N168" s="166">
        <f>ROUND($L$168*$K$168,2)</f>
        <v>0</v>
      </c>
      <c r="O168" s="164"/>
      <c r="P168" s="164"/>
      <c r="Q168" s="164"/>
      <c r="R168" s="19"/>
      <c r="T168" s="109"/>
      <c r="U168" s="25" t="s">
        <v>35</v>
      </c>
      <c r="V168" s="110">
        <v>0.075</v>
      </c>
      <c r="W168" s="110">
        <f>$V$168*$K$168</f>
        <v>3.5999999999999996</v>
      </c>
      <c r="X168" s="110">
        <v>0</v>
      </c>
      <c r="Y168" s="110">
        <f>$X$168*$K$168</f>
        <v>0</v>
      </c>
      <c r="Z168" s="110">
        <v>0</v>
      </c>
      <c r="AA168" s="111">
        <f>$Z$168*$K$168</f>
        <v>0</v>
      </c>
      <c r="AR168" s="6" t="s">
        <v>128</v>
      </c>
      <c r="AT168" s="6" t="s">
        <v>124</v>
      </c>
      <c r="AU168" s="6" t="s">
        <v>122</v>
      </c>
      <c r="AY168" s="6" t="s">
        <v>123</v>
      </c>
      <c r="BE168" s="112">
        <f>IF($U$168="základní",$N$168,0)</f>
        <v>0</v>
      </c>
      <c r="BF168" s="112">
        <f>IF($U$168="snížená",$N$168,0)</f>
        <v>0</v>
      </c>
      <c r="BG168" s="112">
        <f>IF($U$168="zákl. přenesená",$N$168,0)</f>
        <v>0</v>
      </c>
      <c r="BH168" s="112">
        <f>IF($U$168="sníž. přenesená",$N$168,0)</f>
        <v>0</v>
      </c>
      <c r="BI168" s="112">
        <f>IF($U$168="nulová",$N$168,0)</f>
        <v>0</v>
      </c>
      <c r="BJ168" s="6" t="s">
        <v>15</v>
      </c>
      <c r="BK168" s="112">
        <f>ROUND($L$168*$K$168,2)</f>
        <v>0</v>
      </c>
      <c r="BL168" s="6" t="s">
        <v>128</v>
      </c>
    </row>
    <row r="169" spans="2:64" s="6" customFormat="1" ht="27" customHeight="1">
      <c r="B169" s="18"/>
      <c r="C169" s="113" t="s">
        <v>314</v>
      </c>
      <c r="D169" s="113" t="s">
        <v>153</v>
      </c>
      <c r="E169" s="114" t="s">
        <v>333</v>
      </c>
      <c r="F169" s="161" t="s">
        <v>334</v>
      </c>
      <c r="G169" s="162"/>
      <c r="H169" s="162"/>
      <c r="I169" s="162"/>
      <c r="J169" s="115" t="s">
        <v>146</v>
      </c>
      <c r="K169" s="116">
        <v>48</v>
      </c>
      <c r="L169" s="163"/>
      <c r="M169" s="162"/>
      <c r="N169" s="163">
        <f>ROUND($L$169*$K$169,2)</f>
        <v>0</v>
      </c>
      <c r="O169" s="164"/>
      <c r="P169" s="164"/>
      <c r="Q169" s="164"/>
      <c r="R169" s="19"/>
      <c r="T169" s="109"/>
      <c r="U169" s="25" t="s">
        <v>35</v>
      </c>
      <c r="V169" s="110">
        <v>0</v>
      </c>
      <c r="W169" s="110">
        <f>$V$169*$K$169</f>
        <v>0</v>
      </c>
      <c r="X169" s="110">
        <v>0.00035</v>
      </c>
      <c r="Y169" s="110">
        <f>$X$169*$K$169</f>
        <v>0.0168</v>
      </c>
      <c r="Z169" s="110">
        <v>0</v>
      </c>
      <c r="AA169" s="111">
        <f>$Z$169*$K$169</f>
        <v>0</v>
      </c>
      <c r="AR169" s="6" t="s">
        <v>157</v>
      </c>
      <c r="AT169" s="6" t="s">
        <v>153</v>
      </c>
      <c r="AU169" s="6" t="s">
        <v>122</v>
      </c>
      <c r="AY169" s="6" t="s">
        <v>123</v>
      </c>
      <c r="BE169" s="112">
        <f>IF($U$169="základní",$N$169,0)</f>
        <v>0</v>
      </c>
      <c r="BF169" s="112">
        <f>IF($U$169="snížená",$N$169,0)</f>
        <v>0</v>
      </c>
      <c r="BG169" s="112">
        <f>IF($U$169="zákl. přenesená",$N$169,0)</f>
        <v>0</v>
      </c>
      <c r="BH169" s="112">
        <f>IF($U$169="sníž. přenesená",$N$169,0)</f>
        <v>0</v>
      </c>
      <c r="BI169" s="112">
        <f>IF($U$169="nulová",$N$169,0)</f>
        <v>0</v>
      </c>
      <c r="BJ169" s="6" t="s">
        <v>15</v>
      </c>
      <c r="BK169" s="112">
        <f>ROUND($L$169*$K$169,2)</f>
        <v>0</v>
      </c>
      <c r="BL169" s="6" t="s">
        <v>128</v>
      </c>
    </row>
    <row r="170" spans="2:64" s="6" customFormat="1" ht="27" customHeight="1">
      <c r="B170" s="18"/>
      <c r="C170" s="105" t="s">
        <v>317</v>
      </c>
      <c r="D170" s="105" t="s">
        <v>124</v>
      </c>
      <c r="E170" s="106" t="s">
        <v>336</v>
      </c>
      <c r="F170" s="165" t="s">
        <v>337</v>
      </c>
      <c r="G170" s="164"/>
      <c r="H170" s="164"/>
      <c r="I170" s="164"/>
      <c r="J170" s="107" t="s">
        <v>146</v>
      </c>
      <c r="K170" s="108">
        <v>9</v>
      </c>
      <c r="L170" s="166"/>
      <c r="M170" s="164"/>
      <c r="N170" s="166">
        <f>ROUND($L$170*$K$170,2)</f>
        <v>0</v>
      </c>
      <c r="O170" s="164"/>
      <c r="P170" s="164"/>
      <c r="Q170" s="164"/>
      <c r="R170" s="19"/>
      <c r="T170" s="109"/>
      <c r="U170" s="25" t="s">
        <v>35</v>
      </c>
      <c r="V170" s="110">
        <v>0.12</v>
      </c>
      <c r="W170" s="110">
        <f>$V$170*$K$170</f>
        <v>1.08</v>
      </c>
      <c r="X170" s="110">
        <v>0</v>
      </c>
      <c r="Y170" s="110">
        <f>$X$170*$K$170</f>
        <v>0</v>
      </c>
      <c r="Z170" s="110">
        <v>0</v>
      </c>
      <c r="AA170" s="111">
        <f>$Z$170*$K$170</f>
        <v>0</v>
      </c>
      <c r="AR170" s="6" t="s">
        <v>128</v>
      </c>
      <c r="AT170" s="6" t="s">
        <v>124</v>
      </c>
      <c r="AU170" s="6" t="s">
        <v>122</v>
      </c>
      <c r="AY170" s="6" t="s">
        <v>123</v>
      </c>
      <c r="BE170" s="112">
        <f>IF($U$170="základní",$N$170,0)</f>
        <v>0</v>
      </c>
      <c r="BF170" s="112">
        <f>IF($U$170="snížená",$N$170,0)</f>
        <v>0</v>
      </c>
      <c r="BG170" s="112">
        <f>IF($U$170="zákl. přenesená",$N$170,0)</f>
        <v>0</v>
      </c>
      <c r="BH170" s="112">
        <f>IF($U$170="sníž. přenesená",$N$170,0)</f>
        <v>0</v>
      </c>
      <c r="BI170" s="112">
        <f>IF($U$170="nulová",$N$170,0)</f>
        <v>0</v>
      </c>
      <c r="BJ170" s="6" t="s">
        <v>15</v>
      </c>
      <c r="BK170" s="112">
        <f>ROUND($L$170*$K$170,2)</f>
        <v>0</v>
      </c>
      <c r="BL170" s="6" t="s">
        <v>128</v>
      </c>
    </row>
    <row r="171" spans="2:64" s="6" customFormat="1" ht="27" customHeight="1">
      <c r="B171" s="18"/>
      <c r="C171" s="113" t="s">
        <v>320</v>
      </c>
      <c r="D171" s="113" t="s">
        <v>153</v>
      </c>
      <c r="E171" s="114" t="s">
        <v>339</v>
      </c>
      <c r="F171" s="161" t="s">
        <v>340</v>
      </c>
      <c r="G171" s="162"/>
      <c r="H171" s="162"/>
      <c r="I171" s="162"/>
      <c r="J171" s="115" t="s">
        <v>146</v>
      </c>
      <c r="K171" s="116">
        <v>9</v>
      </c>
      <c r="L171" s="163"/>
      <c r="M171" s="162"/>
      <c r="N171" s="163">
        <f>ROUND($L$171*$K$171,2)</f>
        <v>0</v>
      </c>
      <c r="O171" s="164"/>
      <c r="P171" s="164"/>
      <c r="Q171" s="164"/>
      <c r="R171" s="19"/>
      <c r="T171" s="109"/>
      <c r="U171" s="25" t="s">
        <v>35</v>
      </c>
      <c r="V171" s="110">
        <v>0</v>
      </c>
      <c r="W171" s="110">
        <f>$V$171*$K$171</f>
        <v>0</v>
      </c>
      <c r="X171" s="110">
        <v>0.00019</v>
      </c>
      <c r="Y171" s="110">
        <f>$X$171*$K$171</f>
        <v>0.0017100000000000001</v>
      </c>
      <c r="Z171" s="110">
        <v>0</v>
      </c>
      <c r="AA171" s="111">
        <f>$Z$171*$K$171</f>
        <v>0</v>
      </c>
      <c r="AR171" s="6" t="s">
        <v>157</v>
      </c>
      <c r="AT171" s="6" t="s">
        <v>153</v>
      </c>
      <c r="AU171" s="6" t="s">
        <v>122</v>
      </c>
      <c r="AY171" s="6" t="s">
        <v>123</v>
      </c>
      <c r="BE171" s="112">
        <f>IF($U$171="základní",$N$171,0)</f>
        <v>0</v>
      </c>
      <c r="BF171" s="112">
        <f>IF($U$171="snížená",$N$171,0)</f>
        <v>0</v>
      </c>
      <c r="BG171" s="112">
        <f>IF($U$171="zákl. přenesená",$N$171,0)</f>
        <v>0</v>
      </c>
      <c r="BH171" s="112">
        <f>IF($U$171="sníž. přenesená",$N$171,0)</f>
        <v>0</v>
      </c>
      <c r="BI171" s="112">
        <f>IF($U$171="nulová",$N$171,0)</f>
        <v>0</v>
      </c>
      <c r="BJ171" s="6" t="s">
        <v>15</v>
      </c>
      <c r="BK171" s="112">
        <f>ROUND($L$171*$K$171,2)</f>
        <v>0</v>
      </c>
      <c r="BL171" s="6" t="s">
        <v>128</v>
      </c>
    </row>
    <row r="172" spans="2:64" s="6" customFormat="1" ht="27" customHeight="1">
      <c r="B172" s="18"/>
      <c r="C172" s="105" t="s">
        <v>323</v>
      </c>
      <c r="D172" s="105" t="s">
        <v>124</v>
      </c>
      <c r="E172" s="106" t="s">
        <v>342</v>
      </c>
      <c r="F172" s="165" t="s">
        <v>343</v>
      </c>
      <c r="G172" s="164"/>
      <c r="H172" s="164"/>
      <c r="I172" s="164"/>
      <c r="J172" s="107" t="s">
        <v>146</v>
      </c>
      <c r="K172" s="108">
        <v>59</v>
      </c>
      <c r="L172" s="166"/>
      <c r="M172" s="164"/>
      <c r="N172" s="166">
        <f>ROUND($L$172*$K$172,2)</f>
        <v>0</v>
      </c>
      <c r="O172" s="164"/>
      <c r="P172" s="164"/>
      <c r="Q172" s="164"/>
      <c r="R172" s="19"/>
      <c r="T172" s="109"/>
      <c r="U172" s="25" t="s">
        <v>35</v>
      </c>
      <c r="V172" s="110">
        <v>0.07</v>
      </c>
      <c r="W172" s="110">
        <f>$V$172*$K$172</f>
        <v>4.130000000000001</v>
      </c>
      <c r="X172" s="110">
        <v>0</v>
      </c>
      <c r="Y172" s="110">
        <f>$X$172*$K$172</f>
        <v>0</v>
      </c>
      <c r="Z172" s="110">
        <v>0</v>
      </c>
      <c r="AA172" s="111">
        <f>$Z$172*$K$172</f>
        <v>0</v>
      </c>
      <c r="AR172" s="6" t="s">
        <v>128</v>
      </c>
      <c r="AT172" s="6" t="s">
        <v>124</v>
      </c>
      <c r="AU172" s="6" t="s">
        <v>122</v>
      </c>
      <c r="AY172" s="6" t="s">
        <v>123</v>
      </c>
      <c r="BE172" s="112">
        <f>IF($U$172="základní",$N$172,0)</f>
        <v>0</v>
      </c>
      <c r="BF172" s="112">
        <f>IF($U$172="snížená",$N$172,0)</f>
        <v>0</v>
      </c>
      <c r="BG172" s="112">
        <f>IF($U$172="zákl. přenesená",$N$172,0)</f>
        <v>0</v>
      </c>
      <c r="BH172" s="112">
        <f>IF($U$172="sníž. přenesená",$N$172,0)</f>
        <v>0</v>
      </c>
      <c r="BI172" s="112">
        <f>IF($U$172="nulová",$N$172,0)</f>
        <v>0</v>
      </c>
      <c r="BJ172" s="6" t="s">
        <v>15</v>
      </c>
      <c r="BK172" s="112">
        <f>ROUND($L$172*$K$172,2)</f>
        <v>0</v>
      </c>
      <c r="BL172" s="6" t="s">
        <v>128</v>
      </c>
    </row>
    <row r="173" spans="2:64" s="6" customFormat="1" ht="27" customHeight="1">
      <c r="B173" s="18"/>
      <c r="C173" s="105" t="s">
        <v>326</v>
      </c>
      <c r="D173" s="105" t="s">
        <v>124</v>
      </c>
      <c r="E173" s="106" t="s">
        <v>345</v>
      </c>
      <c r="F173" s="165" t="s">
        <v>346</v>
      </c>
      <c r="G173" s="164"/>
      <c r="H173" s="164"/>
      <c r="I173" s="164"/>
      <c r="J173" s="107" t="s">
        <v>146</v>
      </c>
      <c r="K173" s="108">
        <v>98</v>
      </c>
      <c r="L173" s="166"/>
      <c r="M173" s="164"/>
      <c r="N173" s="166">
        <f>ROUND($L$173*$K$173,2)</f>
        <v>0</v>
      </c>
      <c r="O173" s="164"/>
      <c r="P173" s="164"/>
      <c r="Q173" s="164"/>
      <c r="R173" s="19"/>
      <c r="T173" s="109"/>
      <c r="U173" s="25" t="s">
        <v>35</v>
      </c>
      <c r="V173" s="110">
        <v>0.14</v>
      </c>
      <c r="W173" s="110">
        <f>$V$173*$K$173</f>
        <v>13.72</v>
      </c>
      <c r="X173" s="110">
        <v>0</v>
      </c>
      <c r="Y173" s="110">
        <f>$X$173*$K$173</f>
        <v>0</v>
      </c>
      <c r="Z173" s="110">
        <v>0</v>
      </c>
      <c r="AA173" s="111">
        <f>$Z$173*$K$173</f>
        <v>0</v>
      </c>
      <c r="AR173" s="6" t="s">
        <v>128</v>
      </c>
      <c r="AT173" s="6" t="s">
        <v>124</v>
      </c>
      <c r="AU173" s="6" t="s">
        <v>122</v>
      </c>
      <c r="AY173" s="6" t="s">
        <v>123</v>
      </c>
      <c r="BE173" s="112">
        <f>IF($U$173="základní",$N$173,0)</f>
        <v>0</v>
      </c>
      <c r="BF173" s="112">
        <f>IF($U$173="snížená",$N$173,0)</f>
        <v>0</v>
      </c>
      <c r="BG173" s="112">
        <f>IF($U$173="zákl. přenesená",$N$173,0)</f>
        <v>0</v>
      </c>
      <c r="BH173" s="112">
        <f>IF($U$173="sníž. přenesená",$N$173,0)</f>
        <v>0</v>
      </c>
      <c r="BI173" s="112">
        <f>IF($U$173="nulová",$N$173,0)</f>
        <v>0</v>
      </c>
      <c r="BJ173" s="6" t="s">
        <v>15</v>
      </c>
      <c r="BK173" s="112">
        <f>ROUND($L$173*$K$173,2)</f>
        <v>0</v>
      </c>
      <c r="BL173" s="6" t="s">
        <v>128</v>
      </c>
    </row>
    <row r="174" spans="2:64" s="6" customFormat="1" ht="15.75" customHeight="1">
      <c r="B174" s="18"/>
      <c r="C174" s="113" t="s">
        <v>329</v>
      </c>
      <c r="D174" s="113" t="s">
        <v>153</v>
      </c>
      <c r="E174" s="114" t="s">
        <v>348</v>
      </c>
      <c r="F174" s="161" t="s">
        <v>349</v>
      </c>
      <c r="G174" s="162"/>
      <c r="H174" s="162"/>
      <c r="I174" s="162"/>
      <c r="J174" s="115" t="s">
        <v>350</v>
      </c>
      <c r="K174" s="116">
        <v>93.1</v>
      </c>
      <c r="L174" s="163"/>
      <c r="M174" s="162"/>
      <c r="N174" s="163">
        <f>ROUND($L$174*$K$174,2)</f>
        <v>0</v>
      </c>
      <c r="O174" s="164"/>
      <c r="P174" s="164"/>
      <c r="Q174" s="164"/>
      <c r="R174" s="19"/>
      <c r="T174" s="109"/>
      <c r="U174" s="25" t="s">
        <v>35</v>
      </c>
      <c r="V174" s="110">
        <v>0</v>
      </c>
      <c r="W174" s="110">
        <f>$V$174*$K$174</f>
        <v>0</v>
      </c>
      <c r="X174" s="110">
        <v>0.001</v>
      </c>
      <c r="Y174" s="110">
        <f>$X$174*$K$174</f>
        <v>0.0931</v>
      </c>
      <c r="Z174" s="110">
        <v>0</v>
      </c>
      <c r="AA174" s="111">
        <f>$Z$174*$K$174</f>
        <v>0</v>
      </c>
      <c r="AR174" s="6" t="s">
        <v>157</v>
      </c>
      <c r="AT174" s="6" t="s">
        <v>153</v>
      </c>
      <c r="AU174" s="6" t="s">
        <v>122</v>
      </c>
      <c r="AY174" s="6" t="s">
        <v>123</v>
      </c>
      <c r="BE174" s="112">
        <f>IF($U$174="základní",$N$174,0)</f>
        <v>0</v>
      </c>
      <c r="BF174" s="112">
        <f>IF($U$174="snížená",$N$174,0)</f>
        <v>0</v>
      </c>
      <c r="BG174" s="112">
        <f>IF($U$174="zákl. přenesená",$N$174,0)</f>
        <v>0</v>
      </c>
      <c r="BH174" s="112">
        <f>IF($U$174="sníž. přenesená",$N$174,0)</f>
        <v>0</v>
      </c>
      <c r="BI174" s="112">
        <f>IF($U$174="nulová",$N$174,0)</f>
        <v>0</v>
      </c>
      <c r="BJ174" s="6" t="s">
        <v>15</v>
      </c>
      <c r="BK174" s="112">
        <f>ROUND($L$174*$K$174,2)</f>
        <v>0</v>
      </c>
      <c r="BL174" s="6" t="s">
        <v>128</v>
      </c>
    </row>
    <row r="175" spans="2:64" s="6" customFormat="1" ht="27" customHeight="1">
      <c r="B175" s="18"/>
      <c r="C175" s="113" t="s">
        <v>332</v>
      </c>
      <c r="D175" s="113" t="s">
        <v>153</v>
      </c>
      <c r="E175" s="114" t="s">
        <v>351</v>
      </c>
      <c r="F175" s="161" t="s">
        <v>352</v>
      </c>
      <c r="G175" s="162"/>
      <c r="H175" s="162"/>
      <c r="I175" s="162"/>
      <c r="J175" s="115" t="s">
        <v>127</v>
      </c>
      <c r="K175" s="116">
        <v>6</v>
      </c>
      <c r="L175" s="163"/>
      <c r="M175" s="162"/>
      <c r="N175" s="163">
        <f>ROUND($L$175*$K$175,2)</f>
        <v>0</v>
      </c>
      <c r="O175" s="164"/>
      <c r="P175" s="164"/>
      <c r="Q175" s="164"/>
      <c r="R175" s="19"/>
      <c r="T175" s="109"/>
      <c r="U175" s="25" t="s">
        <v>35</v>
      </c>
      <c r="V175" s="110">
        <v>0</v>
      </c>
      <c r="W175" s="110">
        <f>$V$175*$K$175</f>
        <v>0</v>
      </c>
      <c r="X175" s="110">
        <v>0.0007</v>
      </c>
      <c r="Y175" s="110">
        <f>$X$175*$K$175</f>
        <v>0.0042</v>
      </c>
      <c r="Z175" s="110">
        <v>0</v>
      </c>
      <c r="AA175" s="111">
        <f>$Z$175*$K$175</f>
        <v>0</v>
      </c>
      <c r="AR175" s="6" t="s">
        <v>157</v>
      </c>
      <c r="AT175" s="6" t="s">
        <v>153</v>
      </c>
      <c r="AU175" s="6" t="s">
        <v>122</v>
      </c>
      <c r="AY175" s="6" t="s">
        <v>123</v>
      </c>
      <c r="BE175" s="112">
        <f>IF($U$175="základní",$N$175,0)</f>
        <v>0</v>
      </c>
      <c r="BF175" s="112">
        <f>IF($U$175="snížená",$N$175,0)</f>
        <v>0</v>
      </c>
      <c r="BG175" s="112">
        <f>IF($U$175="zákl. přenesená",$N$175,0)</f>
        <v>0</v>
      </c>
      <c r="BH175" s="112">
        <f>IF($U$175="sníž. přenesená",$N$175,0)</f>
        <v>0</v>
      </c>
      <c r="BI175" s="112">
        <f>IF($U$175="nulová",$N$175,0)</f>
        <v>0</v>
      </c>
      <c r="BJ175" s="6" t="s">
        <v>15</v>
      </c>
      <c r="BK175" s="112">
        <f>ROUND($L$175*$K$175,2)</f>
        <v>0</v>
      </c>
      <c r="BL175" s="6" t="s">
        <v>128</v>
      </c>
    </row>
    <row r="176" spans="2:64" s="6" customFormat="1" ht="15.75" customHeight="1">
      <c r="B176" s="18"/>
      <c r="C176" s="113" t="s">
        <v>335</v>
      </c>
      <c r="D176" s="113" t="s">
        <v>153</v>
      </c>
      <c r="E176" s="114" t="s">
        <v>354</v>
      </c>
      <c r="F176" s="161" t="s">
        <v>355</v>
      </c>
      <c r="G176" s="162"/>
      <c r="H176" s="162"/>
      <c r="I176" s="162"/>
      <c r="J176" s="115" t="s">
        <v>156</v>
      </c>
      <c r="K176" s="116">
        <v>4</v>
      </c>
      <c r="L176" s="163"/>
      <c r="M176" s="162"/>
      <c r="N176" s="163">
        <f>ROUND($L$176*$K$176,2)</f>
        <v>0</v>
      </c>
      <c r="O176" s="164"/>
      <c r="P176" s="164"/>
      <c r="Q176" s="164"/>
      <c r="R176" s="19"/>
      <c r="T176" s="109"/>
      <c r="U176" s="25" t="s">
        <v>35</v>
      </c>
      <c r="V176" s="110">
        <v>0</v>
      </c>
      <c r="W176" s="110">
        <f>$V$176*$K$176</f>
        <v>0</v>
      </c>
      <c r="X176" s="110">
        <v>0.208</v>
      </c>
      <c r="Y176" s="110">
        <f>$X$176*$K$176</f>
        <v>0.832</v>
      </c>
      <c r="Z176" s="110">
        <v>0</v>
      </c>
      <c r="AA176" s="111">
        <f>$Z$176*$K$176</f>
        <v>0</v>
      </c>
      <c r="AR176" s="6" t="s">
        <v>157</v>
      </c>
      <c r="AT176" s="6" t="s">
        <v>153</v>
      </c>
      <c r="AU176" s="6" t="s">
        <v>122</v>
      </c>
      <c r="AY176" s="6" t="s">
        <v>123</v>
      </c>
      <c r="BE176" s="112">
        <f>IF($U$176="základní",$N$176,0)</f>
        <v>0</v>
      </c>
      <c r="BF176" s="112">
        <f>IF($U$176="snížená",$N$176,0)</f>
        <v>0</v>
      </c>
      <c r="BG176" s="112">
        <f>IF($U$176="zákl. přenesená",$N$176,0)</f>
        <v>0</v>
      </c>
      <c r="BH176" s="112">
        <f>IF($U$176="sníž. přenesená",$N$176,0)</f>
        <v>0</v>
      </c>
      <c r="BI176" s="112">
        <f>IF($U$176="nulová",$N$176,0)</f>
        <v>0</v>
      </c>
      <c r="BJ176" s="6" t="s">
        <v>15</v>
      </c>
      <c r="BK176" s="112">
        <f>ROUND($L$176*$K$176,2)</f>
        <v>0</v>
      </c>
      <c r="BL176" s="6" t="s">
        <v>128</v>
      </c>
    </row>
    <row r="177" spans="2:64" s="6" customFormat="1" ht="27" customHeight="1">
      <c r="B177" s="18"/>
      <c r="C177" s="105" t="s">
        <v>338</v>
      </c>
      <c r="D177" s="105" t="s">
        <v>124</v>
      </c>
      <c r="E177" s="106" t="s">
        <v>397</v>
      </c>
      <c r="F177" s="165" t="s">
        <v>398</v>
      </c>
      <c r="G177" s="164"/>
      <c r="H177" s="164"/>
      <c r="I177" s="164"/>
      <c r="J177" s="107" t="s">
        <v>298</v>
      </c>
      <c r="K177" s="108">
        <v>0.6</v>
      </c>
      <c r="L177" s="166"/>
      <c r="M177" s="164"/>
      <c r="N177" s="166">
        <f>ROUND($L$177*$K$177,2)</f>
        <v>0</v>
      </c>
      <c r="O177" s="164"/>
      <c r="P177" s="164"/>
      <c r="Q177" s="164"/>
      <c r="R177" s="19"/>
      <c r="T177" s="109"/>
      <c r="U177" s="25" t="s">
        <v>35</v>
      </c>
      <c r="V177" s="110">
        <v>6.436</v>
      </c>
      <c r="W177" s="110">
        <f>$V$177*$K$177</f>
        <v>3.8615999999999997</v>
      </c>
      <c r="X177" s="110">
        <v>0</v>
      </c>
      <c r="Y177" s="110">
        <f>$X$177*$K$177</f>
        <v>0</v>
      </c>
      <c r="Z177" s="110">
        <v>0</v>
      </c>
      <c r="AA177" s="111">
        <f>$Z$177*$K$177</f>
        <v>0</v>
      </c>
      <c r="AR177" s="6" t="s">
        <v>128</v>
      </c>
      <c r="AT177" s="6" t="s">
        <v>124</v>
      </c>
      <c r="AU177" s="6" t="s">
        <v>122</v>
      </c>
      <c r="AY177" s="6" t="s">
        <v>123</v>
      </c>
      <c r="BE177" s="112">
        <f>IF($U$177="základní",$N$177,0)</f>
        <v>0</v>
      </c>
      <c r="BF177" s="112">
        <f>IF($U$177="snížená",$N$177,0)</f>
        <v>0</v>
      </c>
      <c r="BG177" s="112">
        <f>IF($U$177="zákl. přenesená",$N$177,0)</f>
        <v>0</v>
      </c>
      <c r="BH177" s="112">
        <f>IF($U$177="sníž. přenesená",$N$177,0)</f>
        <v>0</v>
      </c>
      <c r="BI177" s="112">
        <f>IF($U$177="nulová",$N$177,0)</f>
        <v>0</v>
      </c>
      <c r="BJ177" s="6" t="s">
        <v>15</v>
      </c>
      <c r="BK177" s="112">
        <f>ROUND($L$177*$K$177,2)</f>
        <v>0</v>
      </c>
      <c r="BL177" s="6" t="s">
        <v>128</v>
      </c>
    </row>
    <row r="178" spans="2:64" s="6" customFormat="1" ht="15.75" customHeight="1">
      <c r="B178" s="18"/>
      <c r="C178" s="105" t="s">
        <v>341</v>
      </c>
      <c r="D178" s="105" t="s">
        <v>124</v>
      </c>
      <c r="E178" s="106" t="s">
        <v>399</v>
      </c>
      <c r="F178" s="165" t="s">
        <v>400</v>
      </c>
      <c r="G178" s="164"/>
      <c r="H178" s="164"/>
      <c r="I178" s="164"/>
      <c r="J178" s="107" t="s">
        <v>298</v>
      </c>
      <c r="K178" s="108">
        <v>0.6</v>
      </c>
      <c r="L178" s="166"/>
      <c r="M178" s="164"/>
      <c r="N178" s="166">
        <f>ROUND($L$178*$K$178,2)</f>
        <v>0</v>
      </c>
      <c r="O178" s="164"/>
      <c r="P178" s="164"/>
      <c r="Q178" s="164"/>
      <c r="R178" s="19"/>
      <c r="T178" s="109"/>
      <c r="U178" s="25" t="s">
        <v>35</v>
      </c>
      <c r="V178" s="110">
        <v>0.84</v>
      </c>
      <c r="W178" s="110">
        <f>$V$178*$K$178</f>
        <v>0.504</v>
      </c>
      <c r="X178" s="110">
        <v>0</v>
      </c>
      <c r="Y178" s="110">
        <f>$X$178*$K$178</f>
        <v>0</v>
      </c>
      <c r="Z178" s="110">
        <v>0</v>
      </c>
      <c r="AA178" s="111">
        <f>$Z$178*$K$178</f>
        <v>0</v>
      </c>
      <c r="AR178" s="6" t="s">
        <v>128</v>
      </c>
      <c r="AT178" s="6" t="s">
        <v>124</v>
      </c>
      <c r="AU178" s="6" t="s">
        <v>122</v>
      </c>
      <c r="AY178" s="6" t="s">
        <v>123</v>
      </c>
      <c r="BE178" s="112">
        <f>IF($U$178="základní",$N$178,0)</f>
        <v>0</v>
      </c>
      <c r="BF178" s="112">
        <f>IF($U$178="snížená",$N$178,0)</f>
        <v>0</v>
      </c>
      <c r="BG178" s="112">
        <f>IF($U$178="zákl. přenesená",$N$178,0)</f>
        <v>0</v>
      </c>
      <c r="BH178" s="112">
        <f>IF($U$178="sníž. přenesená",$N$178,0)</f>
        <v>0</v>
      </c>
      <c r="BI178" s="112">
        <f>IF($U$178="nulová",$N$178,0)</f>
        <v>0</v>
      </c>
      <c r="BJ178" s="6" t="s">
        <v>15</v>
      </c>
      <c r="BK178" s="112">
        <f>ROUND($L$178*$K$178,2)</f>
        <v>0</v>
      </c>
      <c r="BL178" s="6" t="s">
        <v>128</v>
      </c>
    </row>
    <row r="179" spans="2:64" s="6" customFormat="1" ht="15.75" customHeight="1">
      <c r="B179" s="18"/>
      <c r="C179" s="105" t="s">
        <v>344</v>
      </c>
      <c r="D179" s="105" t="s">
        <v>124</v>
      </c>
      <c r="E179" s="106" t="s">
        <v>357</v>
      </c>
      <c r="F179" s="165" t="s">
        <v>358</v>
      </c>
      <c r="G179" s="164"/>
      <c r="H179" s="164"/>
      <c r="I179" s="164"/>
      <c r="J179" s="107" t="s">
        <v>359</v>
      </c>
      <c r="K179" s="108">
        <v>12.7</v>
      </c>
      <c r="L179" s="166"/>
      <c r="M179" s="164"/>
      <c r="N179" s="166">
        <f>ROUND($L$179*$K$179,2)</f>
        <v>0</v>
      </c>
      <c r="O179" s="164"/>
      <c r="P179" s="164"/>
      <c r="Q179" s="164"/>
      <c r="R179" s="19"/>
      <c r="T179" s="109"/>
      <c r="U179" s="25" t="s">
        <v>35</v>
      </c>
      <c r="V179" s="110">
        <v>0.772</v>
      </c>
      <c r="W179" s="110">
        <f>$V$179*$K$179</f>
        <v>9.8044</v>
      </c>
      <c r="X179" s="110">
        <v>0</v>
      </c>
      <c r="Y179" s="110">
        <f>$X$179*$K$179</f>
        <v>0</v>
      </c>
      <c r="Z179" s="110">
        <v>0</v>
      </c>
      <c r="AA179" s="111">
        <f>$Z$179*$K$179</f>
        <v>0</v>
      </c>
      <c r="AR179" s="6" t="s">
        <v>128</v>
      </c>
      <c r="AT179" s="6" t="s">
        <v>124</v>
      </c>
      <c r="AU179" s="6" t="s">
        <v>122</v>
      </c>
      <c r="AY179" s="6" t="s">
        <v>123</v>
      </c>
      <c r="BE179" s="112">
        <f>IF($U$179="základní",$N$179,0)</f>
        <v>0</v>
      </c>
      <c r="BF179" s="112">
        <f>IF($U$179="snížená",$N$179,0)</f>
        <v>0</v>
      </c>
      <c r="BG179" s="112">
        <f>IF($U$179="zákl. přenesená",$N$179,0)</f>
        <v>0</v>
      </c>
      <c r="BH179" s="112">
        <f>IF($U$179="sníž. přenesená",$N$179,0)</f>
        <v>0</v>
      </c>
      <c r="BI179" s="112">
        <f>IF($U$179="nulová",$N$179,0)</f>
        <v>0</v>
      </c>
      <c r="BJ179" s="6" t="s">
        <v>15</v>
      </c>
      <c r="BK179" s="112">
        <f>ROUND($L$179*$K$179,2)</f>
        <v>0</v>
      </c>
      <c r="BL179" s="6" t="s">
        <v>128</v>
      </c>
    </row>
    <row r="180" spans="2:64" s="6" customFormat="1" ht="27" customHeight="1">
      <c r="B180" s="18"/>
      <c r="C180" s="105" t="s">
        <v>347</v>
      </c>
      <c r="D180" s="105" t="s">
        <v>124</v>
      </c>
      <c r="E180" s="106" t="s">
        <v>361</v>
      </c>
      <c r="F180" s="165" t="s">
        <v>362</v>
      </c>
      <c r="G180" s="164"/>
      <c r="H180" s="164"/>
      <c r="I180" s="164"/>
      <c r="J180" s="107" t="s">
        <v>359</v>
      </c>
      <c r="K180" s="108">
        <v>114.3</v>
      </c>
      <c r="L180" s="166"/>
      <c r="M180" s="164"/>
      <c r="N180" s="166">
        <f>ROUND($L$180*$K$180,2)</f>
        <v>0</v>
      </c>
      <c r="O180" s="164"/>
      <c r="P180" s="164"/>
      <c r="Q180" s="164"/>
      <c r="R180" s="19"/>
      <c r="T180" s="109"/>
      <c r="U180" s="25" t="s">
        <v>35</v>
      </c>
      <c r="V180" s="110">
        <v>0.008</v>
      </c>
      <c r="W180" s="110">
        <f>$V$180*$K$180</f>
        <v>0.9144</v>
      </c>
      <c r="X180" s="110">
        <v>0</v>
      </c>
      <c r="Y180" s="110">
        <f>$X$180*$K$180</f>
        <v>0</v>
      </c>
      <c r="Z180" s="110">
        <v>0</v>
      </c>
      <c r="AA180" s="111">
        <f>$Z$180*$K$180</f>
        <v>0</v>
      </c>
      <c r="AR180" s="6" t="s">
        <v>128</v>
      </c>
      <c r="AT180" s="6" t="s">
        <v>124</v>
      </c>
      <c r="AU180" s="6" t="s">
        <v>122</v>
      </c>
      <c r="AY180" s="6" t="s">
        <v>123</v>
      </c>
      <c r="BE180" s="112">
        <f>IF($U$180="základní",$N$180,0)</f>
        <v>0</v>
      </c>
      <c r="BF180" s="112">
        <f>IF($U$180="snížená",$N$180,0)</f>
        <v>0</v>
      </c>
      <c r="BG180" s="112">
        <f>IF($U$180="zákl. přenesená",$N$180,0)</f>
        <v>0</v>
      </c>
      <c r="BH180" s="112">
        <f>IF($U$180="sníž. přenesená",$N$180,0)</f>
        <v>0</v>
      </c>
      <c r="BI180" s="112">
        <f>IF($U$180="nulová",$N$180,0)</f>
        <v>0</v>
      </c>
      <c r="BJ180" s="6" t="s">
        <v>15</v>
      </c>
      <c r="BK180" s="112">
        <f>ROUND($L$180*$K$180,2)</f>
        <v>0</v>
      </c>
      <c r="BL180" s="6" t="s">
        <v>128</v>
      </c>
    </row>
    <row r="181" spans="2:64" s="6" customFormat="1" ht="27" customHeight="1">
      <c r="B181" s="18"/>
      <c r="C181" s="113" t="s">
        <v>128</v>
      </c>
      <c r="D181" s="113" t="s">
        <v>153</v>
      </c>
      <c r="E181" s="114" t="s">
        <v>364</v>
      </c>
      <c r="F181" s="161" t="s">
        <v>365</v>
      </c>
      <c r="G181" s="162"/>
      <c r="H181" s="162"/>
      <c r="I181" s="162"/>
      <c r="J181" s="115" t="s">
        <v>359</v>
      </c>
      <c r="K181" s="116">
        <v>12.7</v>
      </c>
      <c r="L181" s="163"/>
      <c r="M181" s="162"/>
      <c r="N181" s="163">
        <f>ROUND($L$181*$K$181,2)</f>
        <v>0</v>
      </c>
      <c r="O181" s="164"/>
      <c r="P181" s="164"/>
      <c r="Q181" s="164"/>
      <c r="R181" s="19"/>
      <c r="T181" s="109"/>
      <c r="U181" s="117" t="s">
        <v>35</v>
      </c>
      <c r="V181" s="118">
        <v>0</v>
      </c>
      <c r="W181" s="118">
        <f>$V$181*$K$181</f>
        <v>0</v>
      </c>
      <c r="X181" s="118">
        <v>0</v>
      </c>
      <c r="Y181" s="118">
        <f>$X$181*$K$181</f>
        <v>0</v>
      </c>
      <c r="Z181" s="118">
        <v>0</v>
      </c>
      <c r="AA181" s="119">
        <f>$Z$181*$K$181</f>
        <v>0</v>
      </c>
      <c r="AR181" s="6" t="s">
        <v>157</v>
      </c>
      <c r="AT181" s="6" t="s">
        <v>153</v>
      </c>
      <c r="AU181" s="6" t="s">
        <v>122</v>
      </c>
      <c r="AY181" s="6" t="s">
        <v>123</v>
      </c>
      <c r="BE181" s="112">
        <f>IF($U$181="základní",$N$181,0)</f>
        <v>0</v>
      </c>
      <c r="BF181" s="112">
        <f>IF($U$181="snížená",$N$181,0)</f>
        <v>0</v>
      </c>
      <c r="BG181" s="112">
        <f>IF($U$181="zákl. přenesená",$N$181,0)</f>
        <v>0</v>
      </c>
      <c r="BH181" s="112">
        <f>IF($U$181="sníž. přenesená",$N$181,0)</f>
        <v>0</v>
      </c>
      <c r="BI181" s="112">
        <f>IF($U$181="nulová",$N$181,0)</f>
        <v>0</v>
      </c>
      <c r="BJ181" s="6" t="s">
        <v>15</v>
      </c>
      <c r="BK181" s="112">
        <f>ROUND($L$181*$K$181,2)</f>
        <v>0</v>
      </c>
      <c r="BL181" s="6" t="s">
        <v>128</v>
      </c>
    </row>
    <row r="182" spans="2:18" s="6" customFormat="1" ht="7.5" customHeight="1">
      <c r="B182" s="40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2"/>
    </row>
    <row r="187" s="2" customFormat="1" ht="14.25" customHeight="1"/>
  </sheetData>
  <sheetProtection/>
  <mergeCells count="250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H1:K1"/>
    <mergeCell ref="S2:AC2"/>
    <mergeCell ref="F181:I181"/>
    <mergeCell ref="L181:M181"/>
    <mergeCell ref="N181:Q181"/>
    <mergeCell ref="N113:Q113"/>
    <mergeCell ref="N114:Q114"/>
    <mergeCell ref="N115:Q115"/>
    <mergeCell ref="N116:Q116"/>
    <mergeCell ref="N150:Q150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5"/>
  <sheetViews>
    <sheetView showGridLines="0" zoomScalePageLayoutView="0" workbookViewId="0" topLeftCell="A1">
      <pane ySplit="1" topLeftCell="A94" activePane="bottomLeft" state="frozen"/>
      <selection pane="topLeft" activeCell="A1" sqref="A1"/>
      <selection pane="bottomLeft" activeCell="L114" sqref="L114:M11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5"/>
      <c r="B1" s="122"/>
      <c r="C1" s="122"/>
      <c r="D1" s="123" t="s">
        <v>1</v>
      </c>
      <c r="E1" s="122"/>
      <c r="F1" s="124" t="s">
        <v>410</v>
      </c>
      <c r="G1" s="124"/>
      <c r="H1" s="160" t="s">
        <v>411</v>
      </c>
      <c r="I1" s="160"/>
      <c r="J1" s="160"/>
      <c r="K1" s="160"/>
      <c r="L1" s="124" t="s">
        <v>412</v>
      </c>
      <c r="M1" s="122"/>
      <c r="N1" s="122"/>
      <c r="O1" s="123" t="s">
        <v>91</v>
      </c>
      <c r="P1" s="122"/>
      <c r="Q1" s="122"/>
      <c r="R1" s="122"/>
      <c r="S1" s="124" t="s">
        <v>413</v>
      </c>
      <c r="T1" s="124"/>
      <c r="U1" s="125"/>
      <c r="V1" s="12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2" t="s">
        <v>4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S2" s="126" t="s">
        <v>5</v>
      </c>
      <c r="T2" s="127"/>
      <c r="U2" s="127"/>
      <c r="V2" s="127"/>
      <c r="W2" s="127"/>
      <c r="X2" s="127"/>
      <c r="Y2" s="127"/>
      <c r="Z2" s="127"/>
      <c r="AA2" s="127"/>
      <c r="AB2" s="127"/>
      <c r="AC2" s="127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92</v>
      </c>
    </row>
    <row r="4" spans="2:46" s="2" customFormat="1" ht="37.5" customHeight="1">
      <c r="B4" s="10"/>
      <c r="C4" s="151" t="s">
        <v>93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4" t="s">
        <v>12</v>
      </c>
      <c r="F6" s="167" t="str">
        <f>'Rekapitulace stavby'!$K$6</f>
        <v>140804 - Revitalizace a arch. úprava Starého Náměstí a ul. U Tavírny a Knoflíkova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R6" s="11"/>
    </row>
    <row r="7" spans="2:18" s="6" customFormat="1" ht="18.75" customHeight="1">
      <c r="B7" s="18"/>
      <c r="D7" s="13" t="s">
        <v>94</v>
      </c>
      <c r="F7" s="137" t="s">
        <v>401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R7" s="19"/>
    </row>
    <row r="8" spans="2:18" s="6" customFormat="1" ht="7.5" customHeight="1">
      <c r="B8" s="18"/>
      <c r="R8" s="19"/>
    </row>
    <row r="9" spans="2:18" s="6" customFormat="1" ht="15" customHeight="1">
      <c r="B9" s="18"/>
      <c r="D9" s="14" t="s">
        <v>16</v>
      </c>
      <c r="F9" s="15" t="s">
        <v>17</v>
      </c>
      <c r="M9" s="14" t="s">
        <v>18</v>
      </c>
      <c r="O9" s="168" t="str">
        <f>'Rekapitulace stavby'!$AN$8</f>
        <v>29.08.2014</v>
      </c>
      <c r="P9" s="130"/>
      <c r="R9" s="19"/>
    </row>
    <row r="10" spans="2:18" s="6" customFormat="1" ht="7.5" customHeight="1">
      <c r="B10" s="18"/>
      <c r="R10" s="19"/>
    </row>
    <row r="11" spans="2:18" s="6" customFormat="1" ht="15" customHeight="1">
      <c r="B11" s="18"/>
      <c r="D11" s="14" t="s">
        <v>22</v>
      </c>
      <c r="M11" s="14" t="s">
        <v>23</v>
      </c>
      <c r="O11" s="138">
        <f>IF('Rekapitulace stavby'!$AN$10="","",'Rekapitulace stavby'!$AN$10)</f>
      </c>
      <c r="P11" s="130"/>
      <c r="R11" s="19"/>
    </row>
    <row r="12" spans="2:18" s="6" customFormat="1" ht="18.75" customHeight="1">
      <c r="B12" s="18"/>
      <c r="E12" s="15" t="str">
        <f>IF('Rekapitulace stavby'!$E$11="","",'Rekapitulace stavby'!$E$11)</f>
        <v> </v>
      </c>
      <c r="M12" s="14" t="s">
        <v>25</v>
      </c>
      <c r="O12" s="138">
        <f>IF('Rekapitulace stavby'!$AN$11="","",'Rekapitulace stavby'!$AN$11)</f>
      </c>
      <c r="P12" s="130"/>
      <c r="R12" s="19"/>
    </row>
    <row r="13" spans="2:18" s="6" customFormat="1" ht="7.5" customHeight="1">
      <c r="B13" s="18"/>
      <c r="R13" s="19"/>
    </row>
    <row r="14" spans="2:18" s="6" customFormat="1" ht="15" customHeight="1">
      <c r="B14" s="18"/>
      <c r="D14" s="14" t="s">
        <v>26</v>
      </c>
      <c r="M14" s="14" t="s">
        <v>23</v>
      </c>
      <c r="O14" s="138">
        <f>IF('Rekapitulace stavby'!$AN$13="","",'Rekapitulace stavby'!$AN$13)</f>
      </c>
      <c r="P14" s="130"/>
      <c r="R14" s="19"/>
    </row>
    <row r="15" spans="2:18" s="6" customFormat="1" ht="18.75" customHeight="1">
      <c r="B15" s="18"/>
      <c r="E15" s="15" t="str">
        <f>IF('Rekapitulace stavby'!$E$14="","",'Rekapitulace stavby'!$E$14)</f>
        <v> </v>
      </c>
      <c r="M15" s="14" t="s">
        <v>25</v>
      </c>
      <c r="O15" s="138">
        <f>IF('Rekapitulace stavby'!$AN$14="","",'Rekapitulace stavby'!$AN$14)</f>
      </c>
      <c r="P15" s="130"/>
      <c r="R15" s="19"/>
    </row>
    <row r="16" spans="2:18" s="6" customFormat="1" ht="7.5" customHeight="1">
      <c r="B16" s="18"/>
      <c r="R16" s="19"/>
    </row>
    <row r="17" spans="2:18" s="6" customFormat="1" ht="15" customHeight="1">
      <c r="B17" s="18"/>
      <c r="D17" s="14" t="s">
        <v>27</v>
      </c>
      <c r="M17" s="14" t="s">
        <v>23</v>
      </c>
      <c r="O17" s="138"/>
      <c r="P17" s="130"/>
      <c r="R17" s="19"/>
    </row>
    <row r="18" spans="2:18" s="6" customFormat="1" ht="18.75" customHeight="1">
      <c r="B18" s="18"/>
      <c r="E18" s="15" t="s">
        <v>28</v>
      </c>
      <c r="M18" s="14" t="s">
        <v>25</v>
      </c>
      <c r="O18" s="138"/>
      <c r="P18" s="130"/>
      <c r="R18" s="19"/>
    </row>
    <row r="19" spans="2:18" s="6" customFormat="1" ht="7.5" customHeight="1">
      <c r="B19" s="18"/>
      <c r="R19" s="19"/>
    </row>
    <row r="20" spans="2:18" s="6" customFormat="1" ht="15" customHeight="1">
      <c r="B20" s="18"/>
      <c r="D20" s="14" t="s">
        <v>30</v>
      </c>
      <c r="M20" s="14" t="s">
        <v>23</v>
      </c>
      <c r="O20" s="138">
        <f>IF('Rekapitulace stavby'!$AN$19="","",'Rekapitulace stavby'!$AN$19)</f>
      </c>
      <c r="P20" s="130"/>
      <c r="R20" s="19"/>
    </row>
    <row r="21" spans="2:18" s="6" customFormat="1" ht="18.75" customHeight="1">
      <c r="B21" s="18"/>
      <c r="E21" s="15" t="str">
        <f>IF('Rekapitulace stavby'!$E$20="","",'Rekapitulace stavby'!$E$20)</f>
        <v> </v>
      </c>
      <c r="M21" s="14" t="s">
        <v>25</v>
      </c>
      <c r="O21" s="138">
        <f>IF('Rekapitulace stavby'!$AN$20="","",'Rekapitulace stavby'!$AN$20)</f>
      </c>
      <c r="P21" s="130"/>
      <c r="R21" s="19"/>
    </row>
    <row r="22" spans="2:18" s="6" customFormat="1" ht="7.5" customHeight="1">
      <c r="B22" s="18"/>
      <c r="R22" s="19"/>
    </row>
    <row r="23" spans="2:18" s="6" customFormat="1" ht="7.5" customHeight="1">
      <c r="B23" s="18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R23" s="19"/>
    </row>
    <row r="24" spans="2:18" s="6" customFormat="1" ht="15" customHeight="1">
      <c r="B24" s="18"/>
      <c r="D24" s="75" t="s">
        <v>96</v>
      </c>
      <c r="M24" s="153">
        <f>$N$88</f>
        <v>0</v>
      </c>
      <c r="N24" s="130"/>
      <c r="O24" s="130"/>
      <c r="P24" s="130"/>
      <c r="R24" s="19"/>
    </row>
    <row r="25" spans="2:18" s="6" customFormat="1" ht="15" customHeight="1">
      <c r="B25" s="18"/>
      <c r="D25" s="17" t="s">
        <v>97</v>
      </c>
      <c r="M25" s="153">
        <f>$N$92</f>
        <v>0</v>
      </c>
      <c r="N25" s="130"/>
      <c r="O25" s="130"/>
      <c r="P25" s="130"/>
      <c r="R25" s="19"/>
    </row>
    <row r="26" spans="2:18" s="6" customFormat="1" ht="7.5" customHeight="1">
      <c r="B26" s="18"/>
      <c r="R26" s="19"/>
    </row>
    <row r="27" spans="2:18" s="6" customFormat="1" ht="26.25" customHeight="1">
      <c r="B27" s="18"/>
      <c r="D27" s="76" t="s">
        <v>33</v>
      </c>
      <c r="M27" s="177">
        <f>ROUNDUP($M$24+$M$25,2)</f>
        <v>0</v>
      </c>
      <c r="N27" s="130"/>
      <c r="O27" s="130"/>
      <c r="P27" s="130"/>
      <c r="R27" s="19"/>
    </row>
    <row r="28" spans="2:18" s="6" customFormat="1" ht="7.5" customHeight="1">
      <c r="B28" s="18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R28" s="19"/>
    </row>
    <row r="29" spans="2:18" s="6" customFormat="1" ht="15" customHeight="1">
      <c r="B29" s="18"/>
      <c r="D29" s="23" t="s">
        <v>34</v>
      </c>
      <c r="E29" s="23" t="s">
        <v>35</v>
      </c>
      <c r="F29" s="24">
        <v>0.21</v>
      </c>
      <c r="G29" s="77" t="s">
        <v>36</v>
      </c>
      <c r="H29" s="176">
        <f>ROUNDUP((SUM($BE$92:$BE$93)+SUM($BE$111:$BE$114)),2)</f>
        <v>0</v>
      </c>
      <c r="I29" s="130"/>
      <c r="J29" s="130"/>
      <c r="M29" s="176">
        <f>ROUNDUP((SUM($BE$92:$BE$93)+SUM($BE$111:$BE$114))*$F$29,1)</f>
        <v>0</v>
      </c>
      <c r="N29" s="130"/>
      <c r="O29" s="130"/>
      <c r="P29" s="130"/>
      <c r="R29" s="19"/>
    </row>
    <row r="30" spans="2:18" s="6" customFormat="1" ht="15" customHeight="1">
      <c r="B30" s="18"/>
      <c r="E30" s="23" t="s">
        <v>37</v>
      </c>
      <c r="F30" s="24">
        <v>0.15</v>
      </c>
      <c r="G30" s="77" t="s">
        <v>36</v>
      </c>
      <c r="H30" s="176">
        <f>ROUNDUP((SUM($BF$92:$BF$93)+SUM($BF$111:$BF$114)),2)</f>
        <v>0</v>
      </c>
      <c r="I30" s="130"/>
      <c r="J30" s="130"/>
      <c r="M30" s="176">
        <f>ROUNDUP((SUM($BF$92:$BF$93)+SUM($BF$111:$BF$114))*$F$30,1)</f>
        <v>0</v>
      </c>
      <c r="N30" s="130"/>
      <c r="O30" s="130"/>
      <c r="P30" s="130"/>
      <c r="R30" s="19"/>
    </row>
    <row r="31" spans="2:18" s="6" customFormat="1" ht="15" customHeight="1" hidden="1">
      <c r="B31" s="18"/>
      <c r="E31" s="23" t="s">
        <v>38</v>
      </c>
      <c r="F31" s="24">
        <v>0.21</v>
      </c>
      <c r="G31" s="77" t="s">
        <v>36</v>
      </c>
      <c r="H31" s="176">
        <f>ROUNDUP((SUM($BG$92:$BG$93)+SUM($BG$111:$BG$114)),2)</f>
        <v>0</v>
      </c>
      <c r="I31" s="130"/>
      <c r="J31" s="130"/>
      <c r="M31" s="176">
        <v>0</v>
      </c>
      <c r="N31" s="130"/>
      <c r="O31" s="130"/>
      <c r="P31" s="130"/>
      <c r="R31" s="19"/>
    </row>
    <row r="32" spans="2:18" s="6" customFormat="1" ht="15" customHeight="1" hidden="1">
      <c r="B32" s="18"/>
      <c r="E32" s="23" t="s">
        <v>39</v>
      </c>
      <c r="F32" s="24">
        <v>0.15</v>
      </c>
      <c r="G32" s="77" t="s">
        <v>36</v>
      </c>
      <c r="H32" s="176">
        <f>ROUNDUP((SUM($BH$92:$BH$93)+SUM($BH$111:$BH$114)),2)</f>
        <v>0</v>
      </c>
      <c r="I32" s="130"/>
      <c r="J32" s="130"/>
      <c r="M32" s="176">
        <v>0</v>
      </c>
      <c r="N32" s="130"/>
      <c r="O32" s="130"/>
      <c r="P32" s="130"/>
      <c r="R32" s="19"/>
    </row>
    <row r="33" spans="2:18" s="6" customFormat="1" ht="15" customHeight="1" hidden="1">
      <c r="B33" s="18"/>
      <c r="E33" s="23" t="s">
        <v>40</v>
      </c>
      <c r="F33" s="24">
        <v>0</v>
      </c>
      <c r="G33" s="77" t="s">
        <v>36</v>
      </c>
      <c r="H33" s="176">
        <f>ROUNDUP((SUM($BI$92:$BI$93)+SUM($BI$111:$BI$114)),2)</f>
        <v>0</v>
      </c>
      <c r="I33" s="130"/>
      <c r="J33" s="130"/>
      <c r="M33" s="176">
        <v>0</v>
      </c>
      <c r="N33" s="130"/>
      <c r="O33" s="130"/>
      <c r="P33" s="130"/>
      <c r="R33" s="19"/>
    </row>
    <row r="34" spans="2:18" s="6" customFormat="1" ht="7.5" customHeight="1">
      <c r="B34" s="18"/>
      <c r="R34" s="19"/>
    </row>
    <row r="35" spans="2:18" s="6" customFormat="1" ht="26.25" customHeight="1">
      <c r="B35" s="18"/>
      <c r="C35" s="27"/>
      <c r="D35" s="28" t="s">
        <v>41</v>
      </c>
      <c r="E35" s="29"/>
      <c r="F35" s="29"/>
      <c r="G35" s="78" t="s">
        <v>42</v>
      </c>
      <c r="H35" s="30" t="s">
        <v>43</v>
      </c>
      <c r="I35" s="29"/>
      <c r="J35" s="29"/>
      <c r="K35" s="29"/>
      <c r="L35" s="150">
        <f>ROUNDUP(SUM($M$27:$M$33),2)</f>
        <v>0</v>
      </c>
      <c r="M35" s="143"/>
      <c r="N35" s="143"/>
      <c r="O35" s="143"/>
      <c r="P35" s="145"/>
      <c r="Q35" s="27"/>
      <c r="R35" s="19"/>
    </row>
    <row r="36" spans="2:18" s="6" customFormat="1" ht="15" customHeight="1">
      <c r="B36" s="18"/>
      <c r="R36" s="19"/>
    </row>
    <row r="37" spans="2:18" s="6" customFormat="1" ht="15" customHeight="1">
      <c r="B37" s="18"/>
      <c r="R37" s="19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8"/>
      <c r="D50" s="31" t="s">
        <v>44</v>
      </c>
      <c r="E50" s="32"/>
      <c r="F50" s="32"/>
      <c r="G50" s="32"/>
      <c r="H50" s="33"/>
      <c r="J50" s="31" t="s">
        <v>45</v>
      </c>
      <c r="K50" s="32"/>
      <c r="L50" s="32"/>
      <c r="M50" s="32"/>
      <c r="N50" s="32"/>
      <c r="O50" s="32"/>
      <c r="P50" s="33"/>
      <c r="R50" s="19"/>
    </row>
    <row r="51" spans="2:18" s="2" customFormat="1" ht="14.25" customHeight="1">
      <c r="B51" s="10"/>
      <c r="D51" s="34"/>
      <c r="H51" s="35"/>
      <c r="J51" s="34"/>
      <c r="P51" s="35"/>
      <c r="R51" s="11"/>
    </row>
    <row r="52" spans="2:18" s="2" customFormat="1" ht="14.25" customHeight="1">
      <c r="B52" s="10"/>
      <c r="D52" s="34"/>
      <c r="H52" s="35"/>
      <c r="J52" s="34"/>
      <c r="P52" s="35"/>
      <c r="R52" s="11"/>
    </row>
    <row r="53" spans="2:18" s="2" customFormat="1" ht="14.25" customHeight="1">
      <c r="B53" s="10"/>
      <c r="D53" s="34"/>
      <c r="H53" s="35"/>
      <c r="J53" s="34"/>
      <c r="P53" s="35"/>
      <c r="R53" s="11"/>
    </row>
    <row r="54" spans="2:18" s="2" customFormat="1" ht="14.25" customHeight="1">
      <c r="B54" s="10"/>
      <c r="D54" s="34"/>
      <c r="H54" s="35"/>
      <c r="J54" s="34"/>
      <c r="P54" s="35"/>
      <c r="R54" s="11"/>
    </row>
    <row r="55" spans="2:18" s="2" customFormat="1" ht="14.25" customHeight="1">
      <c r="B55" s="10"/>
      <c r="D55" s="34"/>
      <c r="H55" s="35"/>
      <c r="J55" s="34"/>
      <c r="P55" s="35"/>
      <c r="R55" s="11"/>
    </row>
    <row r="56" spans="2:18" s="2" customFormat="1" ht="14.25" customHeight="1">
      <c r="B56" s="10"/>
      <c r="D56" s="34"/>
      <c r="H56" s="35"/>
      <c r="J56" s="34"/>
      <c r="P56" s="35"/>
      <c r="R56" s="11"/>
    </row>
    <row r="57" spans="2:18" s="2" customFormat="1" ht="14.25" customHeight="1">
      <c r="B57" s="10"/>
      <c r="D57" s="34"/>
      <c r="H57" s="35"/>
      <c r="J57" s="34"/>
      <c r="P57" s="35"/>
      <c r="R57" s="11"/>
    </row>
    <row r="58" spans="2:18" s="2" customFormat="1" ht="14.25" customHeight="1">
      <c r="B58" s="10"/>
      <c r="D58" s="34"/>
      <c r="H58" s="35"/>
      <c r="J58" s="34"/>
      <c r="P58" s="35"/>
      <c r="R58" s="11"/>
    </row>
    <row r="59" spans="2:18" s="6" customFormat="1" ht="15.75" customHeight="1">
      <c r="B59" s="18"/>
      <c r="D59" s="36" t="s">
        <v>46</v>
      </c>
      <c r="E59" s="37"/>
      <c r="F59" s="37"/>
      <c r="G59" s="38" t="s">
        <v>47</v>
      </c>
      <c r="H59" s="39"/>
      <c r="J59" s="36" t="s">
        <v>46</v>
      </c>
      <c r="K59" s="37"/>
      <c r="L59" s="37"/>
      <c r="M59" s="37"/>
      <c r="N59" s="38" t="s">
        <v>47</v>
      </c>
      <c r="O59" s="37"/>
      <c r="P59" s="39"/>
      <c r="R59" s="19"/>
    </row>
    <row r="60" spans="2:18" s="2" customFormat="1" ht="14.25" customHeight="1">
      <c r="B60" s="10"/>
      <c r="R60" s="11"/>
    </row>
    <row r="61" spans="2:18" s="6" customFormat="1" ht="15.75" customHeight="1">
      <c r="B61" s="18"/>
      <c r="D61" s="31" t="s">
        <v>48</v>
      </c>
      <c r="E61" s="32"/>
      <c r="F61" s="32"/>
      <c r="G61" s="32"/>
      <c r="H61" s="33"/>
      <c r="J61" s="31" t="s">
        <v>49</v>
      </c>
      <c r="K61" s="32"/>
      <c r="L61" s="32"/>
      <c r="M61" s="32"/>
      <c r="N61" s="32"/>
      <c r="O61" s="32"/>
      <c r="P61" s="33"/>
      <c r="R61" s="19"/>
    </row>
    <row r="62" spans="2:18" s="2" customFormat="1" ht="14.25" customHeight="1">
      <c r="B62" s="10"/>
      <c r="D62" s="34"/>
      <c r="H62" s="35"/>
      <c r="J62" s="34"/>
      <c r="P62" s="35"/>
      <c r="R62" s="11"/>
    </row>
    <row r="63" spans="2:18" s="2" customFormat="1" ht="14.25" customHeight="1">
      <c r="B63" s="10"/>
      <c r="D63" s="34"/>
      <c r="H63" s="35"/>
      <c r="J63" s="34"/>
      <c r="P63" s="35"/>
      <c r="R63" s="11"/>
    </row>
    <row r="64" spans="2:18" s="2" customFormat="1" ht="14.25" customHeight="1">
      <c r="B64" s="10"/>
      <c r="D64" s="34"/>
      <c r="H64" s="35"/>
      <c r="J64" s="34"/>
      <c r="P64" s="35"/>
      <c r="R64" s="11"/>
    </row>
    <row r="65" spans="2:18" s="2" customFormat="1" ht="14.25" customHeight="1">
      <c r="B65" s="10"/>
      <c r="D65" s="34"/>
      <c r="H65" s="35"/>
      <c r="J65" s="34"/>
      <c r="P65" s="35"/>
      <c r="R65" s="11"/>
    </row>
    <row r="66" spans="2:18" s="2" customFormat="1" ht="14.25" customHeight="1">
      <c r="B66" s="10"/>
      <c r="D66" s="34"/>
      <c r="H66" s="35"/>
      <c r="J66" s="34"/>
      <c r="P66" s="35"/>
      <c r="R66" s="11"/>
    </row>
    <row r="67" spans="2:18" s="2" customFormat="1" ht="14.25" customHeight="1">
      <c r="B67" s="10"/>
      <c r="D67" s="34"/>
      <c r="H67" s="35"/>
      <c r="J67" s="34"/>
      <c r="P67" s="35"/>
      <c r="R67" s="11"/>
    </row>
    <row r="68" spans="2:18" s="2" customFormat="1" ht="14.25" customHeight="1">
      <c r="B68" s="10"/>
      <c r="D68" s="34"/>
      <c r="H68" s="35"/>
      <c r="J68" s="34"/>
      <c r="P68" s="35"/>
      <c r="R68" s="11"/>
    </row>
    <row r="69" spans="2:18" s="2" customFormat="1" ht="14.25" customHeight="1">
      <c r="B69" s="10"/>
      <c r="D69" s="34"/>
      <c r="H69" s="35"/>
      <c r="J69" s="34"/>
      <c r="P69" s="35"/>
      <c r="R69" s="11"/>
    </row>
    <row r="70" spans="2:18" s="6" customFormat="1" ht="15.75" customHeight="1">
      <c r="B70" s="18"/>
      <c r="D70" s="36" t="s">
        <v>46</v>
      </c>
      <c r="E70" s="37"/>
      <c r="F70" s="37"/>
      <c r="G70" s="38" t="s">
        <v>47</v>
      </c>
      <c r="H70" s="39"/>
      <c r="J70" s="36" t="s">
        <v>46</v>
      </c>
      <c r="K70" s="37"/>
      <c r="L70" s="37"/>
      <c r="M70" s="37"/>
      <c r="N70" s="38" t="s">
        <v>47</v>
      </c>
      <c r="O70" s="37"/>
      <c r="P70" s="39"/>
      <c r="R70" s="19"/>
    </row>
    <row r="71" spans="2:18" s="6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6" customFormat="1" ht="37.5" customHeight="1">
      <c r="B76" s="18"/>
      <c r="C76" s="151" t="s">
        <v>98</v>
      </c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9"/>
    </row>
    <row r="77" spans="2:18" s="6" customFormat="1" ht="7.5" customHeight="1">
      <c r="B77" s="18"/>
      <c r="R77" s="19"/>
    </row>
    <row r="78" spans="2:18" s="6" customFormat="1" ht="15" customHeight="1">
      <c r="B78" s="18"/>
      <c r="C78" s="14" t="s">
        <v>12</v>
      </c>
      <c r="F78" s="167" t="str">
        <f>$F$6</f>
        <v>140804 - Revitalizace a arch. úprava Starého Náměstí a ul. U Tavírny a Knoflíkova</v>
      </c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R78" s="19"/>
    </row>
    <row r="79" spans="2:18" s="6" customFormat="1" ht="15" customHeight="1">
      <c r="B79" s="18"/>
      <c r="C79" s="13" t="s">
        <v>94</v>
      </c>
      <c r="F79" s="137" t="str">
        <f>$F$7</f>
        <v>SO 431 až 433 - Vedlejší a ostatní náklady</v>
      </c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R79" s="19"/>
    </row>
    <row r="80" spans="2:18" s="6" customFormat="1" ht="7.5" customHeight="1">
      <c r="B80" s="18"/>
      <c r="R80" s="19"/>
    </row>
    <row r="81" spans="2:18" s="6" customFormat="1" ht="18.75" customHeight="1">
      <c r="B81" s="18"/>
      <c r="C81" s="14" t="s">
        <v>16</v>
      </c>
      <c r="F81" s="15" t="str">
        <f>$F$9</f>
        <v>Kynšperk nad Ohří</v>
      </c>
      <c r="K81" s="14" t="s">
        <v>18</v>
      </c>
      <c r="M81" s="168" t="str">
        <f>IF($O$9="","",$O$9)</f>
        <v>29.08.2014</v>
      </c>
      <c r="N81" s="130"/>
      <c r="O81" s="130"/>
      <c r="P81" s="130"/>
      <c r="R81" s="19"/>
    </row>
    <row r="82" spans="2:18" s="6" customFormat="1" ht="7.5" customHeight="1">
      <c r="B82" s="18"/>
      <c r="R82" s="19"/>
    </row>
    <row r="83" spans="2:18" s="6" customFormat="1" ht="15.75" customHeight="1">
      <c r="B83" s="18"/>
      <c r="C83" s="14" t="s">
        <v>22</v>
      </c>
      <c r="F83" s="15" t="str">
        <f>$E$12</f>
        <v> </v>
      </c>
      <c r="K83" s="14" t="s">
        <v>27</v>
      </c>
      <c r="M83" s="138" t="str">
        <f>$E$18</f>
        <v>Ing. Jiří Voráč</v>
      </c>
      <c r="N83" s="130"/>
      <c r="O83" s="130"/>
      <c r="P83" s="130"/>
      <c r="Q83" s="130"/>
      <c r="R83" s="19"/>
    </row>
    <row r="84" spans="2:18" s="6" customFormat="1" ht="15" customHeight="1">
      <c r="B84" s="18"/>
      <c r="C84" s="14" t="s">
        <v>26</v>
      </c>
      <c r="F84" s="15" t="str">
        <f>IF($E$15="","",$E$15)</f>
        <v> </v>
      </c>
      <c r="K84" s="14" t="s">
        <v>30</v>
      </c>
      <c r="M84" s="138" t="str">
        <f>$E$21</f>
        <v> </v>
      </c>
      <c r="N84" s="130"/>
      <c r="O84" s="130"/>
      <c r="P84" s="130"/>
      <c r="Q84" s="130"/>
      <c r="R84" s="19"/>
    </row>
    <row r="85" spans="2:18" s="6" customFormat="1" ht="11.25" customHeight="1">
      <c r="B85" s="18"/>
      <c r="R85" s="19"/>
    </row>
    <row r="86" spans="2:18" s="6" customFormat="1" ht="30" customHeight="1">
      <c r="B86" s="18"/>
      <c r="C86" s="175" t="s">
        <v>99</v>
      </c>
      <c r="D86" s="132"/>
      <c r="E86" s="132"/>
      <c r="F86" s="132"/>
      <c r="G86" s="132"/>
      <c r="H86" s="27"/>
      <c r="I86" s="27"/>
      <c r="J86" s="27"/>
      <c r="K86" s="27"/>
      <c r="L86" s="27"/>
      <c r="M86" s="27"/>
      <c r="N86" s="175" t="s">
        <v>100</v>
      </c>
      <c r="O86" s="130"/>
      <c r="P86" s="130"/>
      <c r="Q86" s="130"/>
      <c r="R86" s="19"/>
    </row>
    <row r="87" spans="2:18" s="6" customFormat="1" ht="11.25" customHeight="1">
      <c r="B87" s="18"/>
      <c r="R87" s="19"/>
    </row>
    <row r="88" spans="2:47" s="6" customFormat="1" ht="30" customHeight="1">
      <c r="B88" s="18"/>
      <c r="C88" s="56" t="s">
        <v>101</v>
      </c>
      <c r="N88" s="128">
        <f>ROUNDUP($N$111,2)</f>
        <v>0</v>
      </c>
      <c r="O88" s="130"/>
      <c r="P88" s="130"/>
      <c r="Q88" s="130"/>
      <c r="R88" s="19"/>
      <c r="AU88" s="6" t="s">
        <v>102</v>
      </c>
    </row>
    <row r="89" spans="2:18" s="61" customFormat="1" ht="25.5" customHeight="1">
      <c r="B89" s="79"/>
      <c r="D89" s="80" t="s">
        <v>402</v>
      </c>
      <c r="N89" s="172">
        <f>ROUNDUP($N$112,2)</f>
        <v>0</v>
      </c>
      <c r="O89" s="173"/>
      <c r="P89" s="173"/>
      <c r="Q89" s="173"/>
      <c r="R89" s="81"/>
    </row>
    <row r="90" spans="2:18" s="75" customFormat="1" ht="21" customHeight="1">
      <c r="B90" s="82"/>
      <c r="D90" s="83" t="s">
        <v>403</v>
      </c>
      <c r="N90" s="174">
        <f>ROUNDUP($N$113,2)</f>
        <v>0</v>
      </c>
      <c r="O90" s="173"/>
      <c r="P90" s="173"/>
      <c r="Q90" s="173"/>
      <c r="R90" s="84"/>
    </row>
    <row r="91" spans="2:18" s="6" customFormat="1" ht="22.5" customHeight="1">
      <c r="B91" s="18"/>
      <c r="R91" s="19"/>
    </row>
    <row r="92" spans="2:21" s="6" customFormat="1" ht="30" customHeight="1">
      <c r="B92" s="18"/>
      <c r="C92" s="56" t="s">
        <v>106</v>
      </c>
      <c r="N92" s="128">
        <v>0</v>
      </c>
      <c r="O92" s="130"/>
      <c r="P92" s="130"/>
      <c r="Q92" s="130"/>
      <c r="R92" s="19"/>
      <c r="T92" s="85"/>
      <c r="U92" s="86" t="s">
        <v>34</v>
      </c>
    </row>
    <row r="93" spans="2:18" s="6" customFormat="1" ht="18.75" customHeight="1">
      <c r="B93" s="18"/>
      <c r="R93" s="19"/>
    </row>
    <row r="94" spans="2:18" s="6" customFormat="1" ht="30" customHeight="1">
      <c r="B94" s="18"/>
      <c r="C94" s="74" t="s">
        <v>90</v>
      </c>
      <c r="D94" s="27"/>
      <c r="E94" s="27"/>
      <c r="F94" s="27"/>
      <c r="G94" s="27"/>
      <c r="H94" s="27"/>
      <c r="I94" s="27"/>
      <c r="J94" s="27"/>
      <c r="K94" s="27"/>
      <c r="L94" s="131">
        <f>ROUNDUP(SUM($N$88+$N$92),2)</f>
        <v>0</v>
      </c>
      <c r="M94" s="132"/>
      <c r="N94" s="132"/>
      <c r="O94" s="132"/>
      <c r="P94" s="132"/>
      <c r="Q94" s="132"/>
      <c r="R94" s="19"/>
    </row>
    <row r="95" spans="2:18" s="6" customFormat="1" ht="7.5" customHeight="1"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9" spans="2:18" s="6" customFormat="1" ht="7.5" customHeight="1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5"/>
    </row>
    <row r="100" spans="2:18" s="6" customFormat="1" ht="37.5" customHeight="1">
      <c r="B100" s="18"/>
      <c r="C100" s="151" t="s">
        <v>107</v>
      </c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9"/>
    </row>
    <row r="101" spans="2:18" s="6" customFormat="1" ht="7.5" customHeight="1">
      <c r="B101" s="18"/>
      <c r="R101" s="19"/>
    </row>
    <row r="102" spans="2:18" s="6" customFormat="1" ht="15" customHeight="1">
      <c r="B102" s="18"/>
      <c r="C102" s="14" t="s">
        <v>12</v>
      </c>
      <c r="F102" s="167" t="str">
        <f>$F$6</f>
        <v>140804 - Revitalizace a arch. úprava Starého Náměstí a ul. U Tavírny a Knoflíkova</v>
      </c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R102" s="19"/>
    </row>
    <row r="103" spans="2:18" s="6" customFormat="1" ht="15" customHeight="1">
      <c r="B103" s="18"/>
      <c r="C103" s="13" t="s">
        <v>94</v>
      </c>
      <c r="F103" s="137" t="str">
        <f>$F$7</f>
        <v>SO 431 až 433 - Vedlejší a ostatní náklady</v>
      </c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R103" s="19"/>
    </row>
    <row r="104" spans="2:18" s="6" customFormat="1" ht="7.5" customHeight="1">
      <c r="B104" s="18"/>
      <c r="R104" s="19"/>
    </row>
    <row r="105" spans="2:18" s="6" customFormat="1" ht="18.75" customHeight="1">
      <c r="B105" s="18"/>
      <c r="C105" s="14" t="s">
        <v>16</v>
      </c>
      <c r="F105" s="15" t="str">
        <f>$F$9</f>
        <v>Kynšperk nad Ohří</v>
      </c>
      <c r="K105" s="14" t="s">
        <v>18</v>
      </c>
      <c r="M105" s="168" t="str">
        <f>IF($O$9="","",$O$9)</f>
        <v>29.08.2014</v>
      </c>
      <c r="N105" s="130"/>
      <c r="O105" s="130"/>
      <c r="P105" s="130"/>
      <c r="R105" s="19"/>
    </row>
    <row r="106" spans="2:18" s="6" customFormat="1" ht="7.5" customHeight="1">
      <c r="B106" s="18"/>
      <c r="R106" s="19"/>
    </row>
    <row r="107" spans="2:18" s="6" customFormat="1" ht="15.75" customHeight="1">
      <c r="B107" s="18"/>
      <c r="C107" s="14" t="s">
        <v>22</v>
      </c>
      <c r="F107" s="15" t="str">
        <f>$E$12</f>
        <v> </v>
      </c>
      <c r="K107" s="14" t="s">
        <v>27</v>
      </c>
      <c r="M107" s="138" t="str">
        <f>$E$18</f>
        <v>Ing. Jiří Voráč</v>
      </c>
      <c r="N107" s="130"/>
      <c r="O107" s="130"/>
      <c r="P107" s="130"/>
      <c r="Q107" s="130"/>
      <c r="R107" s="19"/>
    </row>
    <row r="108" spans="2:18" s="6" customFormat="1" ht="15" customHeight="1">
      <c r="B108" s="18"/>
      <c r="C108" s="14" t="s">
        <v>26</v>
      </c>
      <c r="F108" s="15" t="str">
        <f>IF($E$15="","",$E$15)</f>
        <v> </v>
      </c>
      <c r="K108" s="14" t="s">
        <v>30</v>
      </c>
      <c r="M108" s="138" t="str">
        <f>$E$21</f>
        <v> </v>
      </c>
      <c r="N108" s="130"/>
      <c r="O108" s="130"/>
      <c r="P108" s="130"/>
      <c r="Q108" s="130"/>
      <c r="R108" s="19"/>
    </row>
    <row r="109" spans="2:18" s="6" customFormat="1" ht="11.25" customHeight="1">
      <c r="B109" s="18"/>
      <c r="R109" s="19"/>
    </row>
    <row r="110" spans="2:27" s="87" customFormat="1" ht="30" customHeight="1">
      <c r="B110" s="88"/>
      <c r="C110" s="89" t="s">
        <v>108</v>
      </c>
      <c r="D110" s="90" t="s">
        <v>109</v>
      </c>
      <c r="E110" s="90" t="s">
        <v>52</v>
      </c>
      <c r="F110" s="169" t="s">
        <v>110</v>
      </c>
      <c r="G110" s="170"/>
      <c r="H110" s="170"/>
      <c r="I110" s="170"/>
      <c r="J110" s="90" t="s">
        <v>111</v>
      </c>
      <c r="K110" s="90" t="s">
        <v>112</v>
      </c>
      <c r="L110" s="169" t="s">
        <v>113</v>
      </c>
      <c r="M110" s="170"/>
      <c r="N110" s="169" t="s">
        <v>114</v>
      </c>
      <c r="O110" s="170"/>
      <c r="P110" s="170"/>
      <c r="Q110" s="171"/>
      <c r="R110" s="91"/>
      <c r="T110" s="51" t="s">
        <v>115</v>
      </c>
      <c r="U110" s="52" t="s">
        <v>34</v>
      </c>
      <c r="V110" s="52" t="s">
        <v>116</v>
      </c>
      <c r="W110" s="52" t="s">
        <v>117</v>
      </c>
      <c r="X110" s="52" t="s">
        <v>118</v>
      </c>
      <c r="Y110" s="52" t="s">
        <v>119</v>
      </c>
      <c r="Z110" s="52" t="s">
        <v>120</v>
      </c>
      <c r="AA110" s="53" t="s">
        <v>121</v>
      </c>
    </row>
    <row r="111" spans="2:63" s="6" customFormat="1" ht="30" customHeight="1">
      <c r="B111" s="18"/>
      <c r="C111" s="56" t="s">
        <v>96</v>
      </c>
      <c r="N111" s="156">
        <f>$BK$111</f>
        <v>0</v>
      </c>
      <c r="O111" s="130"/>
      <c r="P111" s="130"/>
      <c r="Q111" s="130"/>
      <c r="R111" s="19"/>
      <c r="T111" s="55"/>
      <c r="U111" s="32"/>
      <c r="V111" s="32"/>
      <c r="W111" s="92">
        <f>$W$112</f>
        <v>0</v>
      </c>
      <c r="X111" s="32"/>
      <c r="Y111" s="92">
        <f>$Y$112</f>
        <v>0</v>
      </c>
      <c r="Z111" s="32"/>
      <c r="AA111" s="93">
        <f>$AA$112</f>
        <v>0</v>
      </c>
      <c r="AT111" s="6" t="s">
        <v>69</v>
      </c>
      <c r="AU111" s="6" t="s">
        <v>102</v>
      </c>
      <c r="BK111" s="94">
        <f>$BK$112</f>
        <v>0</v>
      </c>
    </row>
    <row r="112" spans="2:63" s="95" customFormat="1" ht="37.5" customHeight="1">
      <c r="B112" s="96"/>
      <c r="D112" s="97" t="s">
        <v>402</v>
      </c>
      <c r="N112" s="157">
        <f>$BK$112</f>
        <v>0</v>
      </c>
      <c r="O112" s="158"/>
      <c r="P112" s="158"/>
      <c r="Q112" s="158"/>
      <c r="R112" s="99"/>
      <c r="T112" s="100"/>
      <c r="W112" s="101">
        <f>$W$113</f>
        <v>0</v>
      </c>
      <c r="Y112" s="101">
        <f>$Y$113</f>
        <v>0</v>
      </c>
      <c r="AA112" s="102">
        <f>$AA$113</f>
        <v>0</v>
      </c>
      <c r="AR112" s="98" t="s">
        <v>137</v>
      </c>
      <c r="AT112" s="98" t="s">
        <v>69</v>
      </c>
      <c r="AU112" s="98" t="s">
        <v>70</v>
      </c>
      <c r="AY112" s="98" t="s">
        <v>123</v>
      </c>
      <c r="BK112" s="103">
        <f>$BK$113</f>
        <v>0</v>
      </c>
    </row>
    <row r="113" spans="2:63" s="95" customFormat="1" ht="21" customHeight="1">
      <c r="B113" s="96"/>
      <c r="D113" s="104" t="s">
        <v>403</v>
      </c>
      <c r="N113" s="159">
        <f>$BK$113</f>
        <v>0</v>
      </c>
      <c r="O113" s="158"/>
      <c r="P113" s="158"/>
      <c r="Q113" s="158"/>
      <c r="R113" s="99"/>
      <c r="T113" s="100"/>
      <c r="W113" s="101">
        <f>$W$114</f>
        <v>0</v>
      </c>
      <c r="Y113" s="101">
        <f>$Y$114</f>
        <v>0</v>
      </c>
      <c r="AA113" s="102">
        <f>$AA$114</f>
        <v>0</v>
      </c>
      <c r="AR113" s="98" t="s">
        <v>137</v>
      </c>
      <c r="AT113" s="98" t="s">
        <v>69</v>
      </c>
      <c r="AU113" s="98" t="s">
        <v>15</v>
      </c>
      <c r="AY113" s="98" t="s">
        <v>123</v>
      </c>
      <c r="BK113" s="103">
        <f>$BK$114</f>
        <v>0</v>
      </c>
    </row>
    <row r="114" spans="2:64" s="6" customFormat="1" ht="15.75" customHeight="1">
      <c r="B114" s="18"/>
      <c r="C114" s="105" t="s">
        <v>15</v>
      </c>
      <c r="D114" s="105" t="s">
        <v>124</v>
      </c>
      <c r="E114" s="106" t="s">
        <v>404</v>
      </c>
      <c r="F114" s="165" t="s">
        <v>405</v>
      </c>
      <c r="G114" s="164"/>
      <c r="H114" s="164"/>
      <c r="I114" s="164"/>
      <c r="J114" s="107" t="s">
        <v>210</v>
      </c>
      <c r="K114" s="108">
        <v>1</v>
      </c>
      <c r="L114" s="166"/>
      <c r="M114" s="164"/>
      <c r="N114" s="166">
        <f>ROUND($L$114*$K$114,2)</f>
        <v>0</v>
      </c>
      <c r="O114" s="164"/>
      <c r="P114" s="164"/>
      <c r="Q114" s="164"/>
      <c r="R114" s="19"/>
      <c r="T114" s="109"/>
      <c r="U114" s="117" t="s">
        <v>35</v>
      </c>
      <c r="V114" s="118">
        <v>0</v>
      </c>
      <c r="W114" s="118">
        <f>$V$114*$K$114</f>
        <v>0</v>
      </c>
      <c r="X114" s="118">
        <v>0</v>
      </c>
      <c r="Y114" s="118">
        <f>$X$114*$K$114</f>
        <v>0</v>
      </c>
      <c r="Z114" s="118">
        <v>0</v>
      </c>
      <c r="AA114" s="119">
        <f>$Z$114*$K$114</f>
        <v>0</v>
      </c>
      <c r="AR114" s="6" t="s">
        <v>406</v>
      </c>
      <c r="AT114" s="6" t="s">
        <v>124</v>
      </c>
      <c r="AU114" s="6" t="s">
        <v>92</v>
      </c>
      <c r="AY114" s="6" t="s">
        <v>123</v>
      </c>
      <c r="BE114" s="112">
        <f>IF($U$114="základní",$N$114,0)</f>
        <v>0</v>
      </c>
      <c r="BF114" s="112">
        <f>IF($U$114="snížená",$N$114,0)</f>
        <v>0</v>
      </c>
      <c r="BG114" s="112">
        <f>IF($U$114="zákl. přenesená",$N$114,0)</f>
        <v>0</v>
      </c>
      <c r="BH114" s="112">
        <f>IF($U$114="sníž. přenesená",$N$114,0)</f>
        <v>0</v>
      </c>
      <c r="BI114" s="112">
        <f>IF($U$114="nulová",$N$114,0)</f>
        <v>0</v>
      </c>
      <c r="BJ114" s="6" t="s">
        <v>15</v>
      </c>
      <c r="BK114" s="112">
        <f>ROUND($L$114*$K$114,2)</f>
        <v>0</v>
      </c>
      <c r="BL114" s="6" t="s">
        <v>406</v>
      </c>
    </row>
    <row r="115" spans="2:18" s="6" customFormat="1" ht="7.5" customHeight="1"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2"/>
    </row>
    <row r="187" s="2" customFormat="1" ht="14.25" customHeight="1"/>
  </sheetData>
  <sheetProtection/>
  <mergeCells count="57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F102:P102"/>
    <mergeCell ref="M81:P81"/>
    <mergeCell ref="M83:Q83"/>
    <mergeCell ref="M84:Q84"/>
    <mergeCell ref="C86:G86"/>
    <mergeCell ref="N86:Q86"/>
    <mergeCell ref="N88:Q88"/>
    <mergeCell ref="M107:Q107"/>
    <mergeCell ref="M108:Q108"/>
    <mergeCell ref="F110:I110"/>
    <mergeCell ref="L110:M110"/>
    <mergeCell ref="N110:Q110"/>
    <mergeCell ref="N89:Q89"/>
    <mergeCell ref="N90:Q90"/>
    <mergeCell ref="N92:Q92"/>
    <mergeCell ref="L94:Q94"/>
    <mergeCell ref="C100:Q100"/>
    <mergeCell ref="H1:K1"/>
    <mergeCell ref="S2:AC2"/>
    <mergeCell ref="F114:I114"/>
    <mergeCell ref="L114:M114"/>
    <mergeCell ref="N114:Q114"/>
    <mergeCell ref="N111:Q111"/>
    <mergeCell ref="N112:Q112"/>
    <mergeCell ref="N113:Q113"/>
    <mergeCell ref="F103:P103"/>
    <mergeCell ref="M105:P10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2014-09-15T11:04:33Z</dcterms:created>
  <dcterms:modified xsi:type="dcterms:W3CDTF">2014-09-15T11:04:33Z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