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SO 001 - SO 001 Příprava ..." sheetId="2" r:id="rId2"/>
    <sheet name="SO 002 - SO 002 Demolice ..." sheetId="3" r:id="rId3"/>
    <sheet name="SO 102 - SO 102 Obytná zo..." sheetId="4" r:id="rId4"/>
    <sheet name="SO 461 - SO 461 Přeložka ..." sheetId="5" r:id="rId5"/>
    <sheet name="SO 802 - SO 802 Vegetační..." sheetId="6" r:id="rId6"/>
    <sheet name="VRN - VRN Vedlejší rozpoč..." sheetId="7" r:id="rId7"/>
    <sheet name="Pokyny pro vyplnění" sheetId="8" r:id="rId8"/>
  </sheets>
  <definedNames>
    <definedName name="_xlnm._FilterDatabase" localSheetId="1" hidden="1">'SO 001 - SO 001 Příprava ...'!$C$78:$K$78</definedName>
    <definedName name="_xlnm._FilterDatabase" localSheetId="2" hidden="1">'SO 002 - SO 002 Demolice ...'!$C$78:$K$78</definedName>
    <definedName name="_xlnm._FilterDatabase" localSheetId="3" hidden="1">'SO 102 - SO 102 Obytná zo...'!$C$82:$K$82</definedName>
    <definedName name="_xlnm._FilterDatabase" localSheetId="4" hidden="1">'SO 461 - SO 461 Přeložka ...'!$C$77:$K$77</definedName>
    <definedName name="_xlnm._FilterDatabase" localSheetId="5" hidden="1">'SO 802 - SO 802 Vegetační...'!$C$81:$K$81</definedName>
    <definedName name="_xlnm._FilterDatabase" localSheetId="6" hidden="1">'VRN - VRN Vedlejší rozpoč...'!$C$76:$K$76</definedName>
    <definedName name="_xlnm.Print_Titles" localSheetId="0">'Rekapitulace stavby'!$49:$49</definedName>
    <definedName name="_xlnm.Print_Titles" localSheetId="1">'SO 001 - SO 001 Příprava ...'!$78:$78</definedName>
    <definedName name="_xlnm.Print_Titles" localSheetId="2">'SO 002 - SO 002 Demolice ...'!$78:$78</definedName>
    <definedName name="_xlnm.Print_Titles" localSheetId="3">'SO 102 - SO 102 Obytná zo...'!$82:$82</definedName>
    <definedName name="_xlnm.Print_Titles" localSheetId="4">'SO 461 - SO 461 Přeložka ...'!$77:$77</definedName>
    <definedName name="_xlnm.Print_Titles" localSheetId="5">'SO 802 - SO 802 Vegetační...'!$81:$81</definedName>
    <definedName name="_xlnm.Print_Titles" localSheetId="6">'VRN - VRN Vedlejší rozpoč...'!$76:$76</definedName>
    <definedName name="_xlnm.Print_Area" localSheetId="7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stavby'!$C$39:$AQ$58</definedName>
    <definedName name="_xlnm.Print_Area" localSheetId="1">'SO 001 - SO 001 Příprava ...'!$C$4:$J$36,'SO 001 - SO 001 Příprava ...'!$C$42:$J$60,'SO 001 - SO 001 Příprava ...'!$C$66:$K$160</definedName>
    <definedName name="_xlnm.Print_Area" localSheetId="2">'SO 002 - SO 002 Demolice ...'!$C$4:$J$36,'SO 002 - SO 002 Demolice ...'!$C$42:$J$60,'SO 002 - SO 002 Demolice ...'!$C$66:$K$152</definedName>
    <definedName name="_xlnm.Print_Area" localSheetId="3">'SO 102 - SO 102 Obytná zo...'!$C$4:$J$36,'SO 102 - SO 102 Obytná zo...'!$C$42:$J$64,'SO 102 - SO 102 Obytná zo...'!$C$70:$K$369</definedName>
    <definedName name="_xlnm.Print_Area" localSheetId="4">'SO 461 - SO 461 Přeložka ...'!$C$4:$J$36,'SO 461 - SO 461 Přeložka ...'!$C$42:$J$59,'SO 461 - SO 461 Přeložka ...'!$C$65:$K$94</definedName>
    <definedName name="_xlnm.Print_Area" localSheetId="5">'SO 802 - SO 802 Vegetační...'!$C$4:$J$36,'SO 802 - SO 802 Vegetační...'!$C$42:$J$63,'SO 802 - SO 802 Vegetační...'!$C$69:$K$148</definedName>
    <definedName name="_xlnm.Print_Area" localSheetId="6">'VRN - VRN Vedlejší rozpoč...'!$C$4:$J$36,'VRN - VRN Vedlejší rozpoč...'!$C$42:$J$58,'VRN - VRN Vedlejší rozpoč...'!$C$64:$K$98</definedName>
  </definedNames>
  <calcPr fullCalcOnLoad="1"/>
</workbook>
</file>

<file path=xl/sharedStrings.xml><?xml version="1.0" encoding="utf-8"?>
<sst xmlns="http://schemas.openxmlformats.org/spreadsheetml/2006/main" count="6219" uniqueCount="1275">
  <si>
    <t>Export VZ</t>
  </si>
  <si>
    <t>List obsahuje:</t>
  </si>
  <si>
    <t>3.0</t>
  </si>
  <si>
    <t>False</t>
  </si>
  <si>
    <t>{9E215F2E-6E6C-444B-B596-9E729EA689CD}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</si>
  <si>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</si>
  <si>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</si>
  <si>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</si>
  <si>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</si>
  <si>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</si>
  <si>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</si>
  <si>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</si>
  <si>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</si>
  <si>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802014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</si>
  <si>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</si>
  <si>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</si>
  <si>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Revitalizace a architektonická úprava Starého náměstí v Kynšperku nad Ohří</t>
  </si>
  <si>
    <t>0,1</t>
  </si>
  <si>
    <t>KSO:</t>
  </si>
  <si>
    <t>822</t>
  </si>
  <si>
    <t>CC-CZ:</t>
  </si>
  <si>
    <t>2</t>
  </si>
  <si>
    <t>1</t>
  </si>
  <si>
    <t>Místo:</t>
  </si>
  <si>
    <t>Kynšperk nad Ohří</t>
  </si>
  <si>
    <t>Datum:</t>
  </si>
  <si>
    <t>29.08.2014</t>
  </si>
  <si>
    <t>10</t>
  </si>
  <si>
    <t>CZ-CPV:</t>
  </si>
  <si>
    <t>44000000-0</t>
  </si>
  <si>
    <t>CZ-CPA:</t>
  </si>
  <si>
    <t>42</t>
  </si>
  <si>
    <t>100</t>
  </si>
  <si>
    <t>Zadavatel:</t>
  </si>
  <si>
    <t>IČ:</t>
  </si>
  <si>
    <t>Město Kynšperk nad Ohří</t>
  </si>
  <si>
    <t>DIČ:</t>
  </si>
  <si>
    <t>Uchazeč:</t>
  </si>
  <si>
    <t>Vyplň údaj</t>
  </si>
  <si>
    <t>Projektant:</t>
  </si>
  <si>
    <t>DSVA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</si>
  <si>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</si>
  <si>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</si>
  <si>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</si>
  <si>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</si>
  <si>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</si>
  <si>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</si>
  <si>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</si>
  <si>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</si>
  <si>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</si>
  <si>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</si>
  <si>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</si>
  <si>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</si>
  <si>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</si>
  <si>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</si>
  <si>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</si>
  <si>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</si>
  <si>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</si>
  <si>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</si>
  <si>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</si>
  <si>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</si>
  <si>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</si>
  <si>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</si>
  <si>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</si>
  <si>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</si>
  <si>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</si>
  <si>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</si>
  <si>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</si>
  <si>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</si>
  <si>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</si>
  <si>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</si>
  <si>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</si>
  <si>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</si>
  <si>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</si>
  <si>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</si>
  <si>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</si>
  <si>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</si>
  <si>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</si>
  <si>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</si>
  <si>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</si>
  <si>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</si>
  <si>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001</t>
  </si>
  <si>
    <t>SO 001 Příprava staveniště, bourací práce</t>
  </si>
  <si>
    <t>STA</t>
  </si>
  <si>
    <t>{BFC58189-A7D5-41CA-8B1F-374BE68B3B96}</t>
  </si>
  <si>
    <t>SO 002</t>
  </si>
  <si>
    <t>SO 002 Demolice kůlny</t>
  </si>
  <si>
    <t>{D9FA6783-9DB1-493F-AF37-CB856AEF2AE2}</t>
  </si>
  <si>
    <t>SO 102</t>
  </si>
  <si>
    <t>SO 102 Obytná zona Staré náměstí</t>
  </si>
  <si>
    <t>{9257FEB7-0BC6-41ED-A6A1-E5101AC4401D}</t>
  </si>
  <si>
    <t>SO 461</t>
  </si>
  <si>
    <t>SO 461 Přeložka NVKS</t>
  </si>
  <si>
    <t>{1C5D181D-3DD4-4488-83CF-829024B0A9A8}</t>
  </si>
  <si>
    <t>SO 802</t>
  </si>
  <si>
    <t>SO 802 Vegetační úpravy na Starém náměstí</t>
  </si>
  <si>
    <t>{9A4530D0-8063-4B5F-8AF1-4A95CC4CEAAC}</t>
  </si>
  <si>
    <t>VRN</t>
  </si>
  <si>
    <t>VRN Vedlejší rozpočtové náklady</t>
  </si>
  <si>
    <t>{05265743-81D8-4B67-8E14-B397CCDD8BA2}</t>
  </si>
  <si>
    <t>Zpět na list:</t>
  </si>
  <si>
    <t>KRYCÍ LIST SOUPISU</t>
  </si>
  <si>
    <t>Objekt:</t>
  </si>
  <si>
    <t>SO 001 - SO 001 Příprava staveniště, bourací práce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</si>
  <si>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</si>
  <si>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</si>
  <si>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</si>
  <si>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</si>
  <si>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</si>
  <si>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</si>
  <si>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9 - Ostatní konstrukce a práce-bourání</t>
  </si>
  <si>
    <t xml:space="preserve">    997 - Přesun sutě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</si>
  <si>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</si>
  <si>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</si>
  <si>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</si>
  <si>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</si>
  <si>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</si>
  <si>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</si>
  <si>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</si>
  <si>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</si>
  <si>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</si>
  <si>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</si>
  <si>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</si>
  <si>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</si>
  <si>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</si>
  <si>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</si>
  <si>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</si>
  <si>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</si>
  <si>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</si>
  <si>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</si>
  <si>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9</t>
  </si>
  <si>
    <t>Ostatní konstrukce a práce-bourání</t>
  </si>
  <si>
    <t>K</t>
  </si>
  <si>
    <t>113107153</t>
  </si>
  <si>
    <t>Odstranění podkladu z kameniva těženého tl 300 mm</t>
  </si>
  <si>
    <t>m2</t>
  </si>
  <si>
    <t>CS ÚRS 2014 01</t>
  </si>
  <si>
    <t>4</t>
  </si>
  <si>
    <t>-1757713802</t>
  </si>
  <si>
    <t>VV</t>
  </si>
  <si>
    <t>42*10+30*3+28*45/2+55*5+40*4+30*4</t>
  </si>
  <si>
    <t>Součet</t>
  </si>
  <si>
    <t>111201101</t>
  </si>
  <si>
    <t>Odstranění křovin a stromů průměru kmene do 10 mm i s kořeny z celkové plochy do 1000 m2</t>
  </si>
  <si>
    <t>204180646</t>
  </si>
  <si>
    <t>P</t>
  </si>
  <si>
    <t>Poznámka k položce:
včetně likvidace odvoz a skládkovné na řízenou skládku</t>
  </si>
  <si>
    <t>3</t>
  </si>
  <si>
    <t>113106241</t>
  </si>
  <si>
    <t>Rozebrání vozovek ze silničních dílců</t>
  </si>
  <si>
    <t>-1175076514</t>
  </si>
  <si>
    <t>60*2+8*2/2+133*4+28*2</t>
  </si>
  <si>
    <t>979092111</t>
  </si>
  <si>
    <t>Očištění silničních dílců se spárováním z kameniva těženého při překopech inženýrských sítí</t>
  </si>
  <si>
    <t>1609372426</t>
  </si>
  <si>
    <t>5</t>
  </si>
  <si>
    <t>113201112</t>
  </si>
  <si>
    <t>Vytrhání obrub silničních ležatých</t>
  </si>
  <si>
    <t>m</t>
  </si>
  <si>
    <t>732906010</t>
  </si>
  <si>
    <t>Poznámka k položce:
kamenné do skladu investora do 5 km včetně naložení a složení</t>
  </si>
  <si>
    <t>20+28+30+5+8+12+14 "betonové silniční</t>
  </si>
  <si>
    <t>22+34 "kamenné ppč. 795 a 794</t>
  </si>
  <si>
    <t>38 "betonové žlabovky</t>
  </si>
  <si>
    <t>6</t>
  </si>
  <si>
    <t>979024443</t>
  </si>
  <si>
    <t>Očištění vybouraných obrubníků kamenných</t>
  </si>
  <si>
    <t>191492558</t>
  </si>
  <si>
    <t>7</t>
  </si>
  <si>
    <t>113204111</t>
  </si>
  <si>
    <t>Vytrhání obrub záhonových</t>
  </si>
  <si>
    <t>1243542115</t>
  </si>
  <si>
    <t>4+4+4+4+15</t>
  </si>
  <si>
    <t>8</t>
  </si>
  <si>
    <t>113107177</t>
  </si>
  <si>
    <t>Odstranění podkladu  z betonu vyztuženého sítěmi tl 300 mm</t>
  </si>
  <si>
    <t>1817117040</t>
  </si>
  <si>
    <t>6*3/2+30*2+10*2</t>
  </si>
  <si>
    <t>113154263</t>
  </si>
  <si>
    <t>Frézování živičného krytu tl 40 mm s překážkami v trase</t>
  </si>
  <si>
    <t>-1976075463</t>
  </si>
  <si>
    <t>73*6+10*3,5+5*12+24+65+23</t>
  </si>
  <si>
    <t>629995113</t>
  </si>
  <si>
    <t>Očištění ošetřených ploch tlakovou vodou</t>
  </si>
  <si>
    <t>-1031592075</t>
  </si>
  <si>
    <t>11</t>
  </si>
  <si>
    <t>113107183</t>
  </si>
  <si>
    <t>Odstranění podkladu  živičných tl 150 mm</t>
  </si>
  <si>
    <t>115383341</t>
  </si>
  <si>
    <t>70*2 "pruh pro kanalizaci</t>
  </si>
  <si>
    <t>8*1 " pruh pro VO</t>
  </si>
  <si>
    <t>6*5</t>
  </si>
  <si>
    <t>24*0,5 "pracovní spára pro obruby u prodejny</t>
  </si>
  <si>
    <t>27*0,5"pracovní spára pro obruby parkoviště na místo kůlny</t>
  </si>
  <si>
    <t>12</t>
  </si>
  <si>
    <t>113106121</t>
  </si>
  <si>
    <t>Rozebrání dlažeb nebo dílců komunikací z betonových nebo kamenných dlaždic</t>
  </si>
  <si>
    <t>2084073833</t>
  </si>
  <si>
    <t>Poznámka k položce:
včetně očištění stáv. dlažby pro znovupoužití</t>
  </si>
  <si>
    <t>12*2,5 "stáv. beton. šedá z druhů tvarovek typ Nostalgie</t>
  </si>
  <si>
    <t>7*2,5+4*2,5 "stáv. betonová šedá v novém chodníku 10/20/8 cm</t>
  </si>
  <si>
    <t>25*2 "stáv. betonová dlažba šedá 10/20/8 cm u ppč. 792</t>
  </si>
  <si>
    <t>10*2 "stáv. betonová dlažba hnědá 10/10/8 cm u ppč. 823</t>
  </si>
  <si>
    <t>13</t>
  </si>
  <si>
    <t>919735113</t>
  </si>
  <si>
    <t>Řezání stávajícího živičného krytu hl do 150 mm</t>
  </si>
  <si>
    <t>-2042150263</t>
  </si>
  <si>
    <t>9+7+23+4+24</t>
  </si>
  <si>
    <t>70+70+3 "rýha pro kanalizaci v silnici</t>
  </si>
  <si>
    <t>27 "pro parkoviště na místo kůlny</t>
  </si>
  <si>
    <t>8 "pro kabel VO</t>
  </si>
  <si>
    <t>14</t>
  </si>
  <si>
    <t>966005111</t>
  </si>
  <si>
    <t>Rozebrání a odstranění plotu se sloupky osazenými s betonovými patkami</t>
  </si>
  <si>
    <t>-695827519</t>
  </si>
  <si>
    <t>Poznámka k položce:
včetně zemních prací a zpětného zásypu, sut a hmoty na řízenou skládku, včetně naložení a složení</t>
  </si>
  <si>
    <t>966006132</t>
  </si>
  <si>
    <t>Odstranění značek dopravních nebo orientačních se sloupky s betonovými patkami</t>
  </si>
  <si>
    <t>kus</t>
  </si>
  <si>
    <t>-254089516</t>
  </si>
  <si>
    <t>Poznámka k položce:
včetně očištění od betonové patky, betony na skládku, sloupek a značka do 5 km do skladu investora, včetně zemních prací a zpětného záhozu se zhutněním</t>
  </si>
  <si>
    <t>16</t>
  </si>
  <si>
    <t>899331111</t>
  </si>
  <si>
    <t>Výšková úprava uličního vstupu nebo vpusti nebo šachty</t>
  </si>
  <si>
    <t>535093837</t>
  </si>
  <si>
    <t>17</t>
  </si>
  <si>
    <t>899431111</t>
  </si>
  <si>
    <t>Výšková úprava uličního vstupu krycího hrnce, šoupěte nebo hydrantu</t>
  </si>
  <si>
    <t>1276139577</t>
  </si>
  <si>
    <t>18</t>
  </si>
  <si>
    <t>976092321</t>
  </si>
  <si>
    <t>Vybourání vpustí stávajících</t>
  </si>
  <si>
    <t>99484049</t>
  </si>
  <si>
    <t>Poznámka k položce:
s naložením a složením, rám a mříž do skladu investora do 5 km, betonové a jiné suti na řízenou skládku, práce včetně zemních prací a zpětného záhozu s hutněním</t>
  </si>
  <si>
    <t>997</t>
  </si>
  <si>
    <t>Přesun sutě</t>
  </si>
  <si>
    <t>19</t>
  </si>
  <si>
    <t>997002511</t>
  </si>
  <si>
    <t>Vodorovné přemístění suti a vybouraných hmot s naložením a se složením a urovnáním do 1 km</t>
  </si>
  <si>
    <t>t</t>
  </si>
  <si>
    <t>1625807515</t>
  </si>
  <si>
    <t xml:space="preserve">848 "kamenivo těžené - štěrky </t>
  </si>
  <si>
    <t>293 "silniční panely - na deponii Města do 1 km</t>
  </si>
  <si>
    <t>62+2"obruby</t>
  </si>
  <si>
    <t>45"betony</t>
  </si>
  <si>
    <t>72 "frezovaný kryt - na deponii Města do 1 km</t>
  </si>
  <si>
    <t>65 "živičné kryty - na deponii Města do 1 km</t>
  </si>
  <si>
    <t>2"ploty</t>
  </si>
  <si>
    <t>2"vpusti</t>
  </si>
  <si>
    <t>5"ostatní</t>
  </si>
  <si>
    <t>(20+50+17,5)*0,3"vybouraná betonová dlažba - na deponii Města do 1 km</t>
  </si>
  <si>
    <t>20</t>
  </si>
  <si>
    <t>997002519</t>
  </si>
  <si>
    <t>Příplatek ZKD 1 km přemístění suti a vybouraných hmot</t>
  </si>
  <si>
    <t>64138661</t>
  </si>
  <si>
    <t>848*15 "štěrky</t>
  </si>
  <si>
    <t>(64+45+9)*15"obruby,betony,ostatní</t>
  </si>
  <si>
    <t>979087212</t>
  </si>
  <si>
    <t>Nakládání na dopravní prostředky pro vodorovnou dopravu suti</t>
  </si>
  <si>
    <t>-12781178</t>
  </si>
  <si>
    <t>1422</t>
  </si>
  <si>
    <t>22</t>
  </si>
  <si>
    <t>979099111</t>
  </si>
  <si>
    <t xml:space="preserve">Poplatek za skládku - beton </t>
  </si>
  <si>
    <t>129775453</t>
  </si>
  <si>
    <t>64+45+9</t>
  </si>
  <si>
    <t>23</t>
  </si>
  <si>
    <t>171201211</t>
  </si>
  <si>
    <t>Poplatek za uložení odpadu ze štěrku na skládce (skládkovné)</t>
  </si>
  <si>
    <t>-1796742474</t>
  </si>
  <si>
    <t>1422-118</t>
  </si>
  <si>
    <t>SO 002 - SO 002 Demolice kůlny</t>
  </si>
  <si>
    <t xml:space="preserve">    9 - Ostatní konstrukce a práce</t>
  </si>
  <si>
    <t xml:space="preserve">    999 - Ostatní doplňkové práce</t>
  </si>
  <si>
    <t>Ostatní konstrukce a práce</t>
  </si>
  <si>
    <t>961043111</t>
  </si>
  <si>
    <t>Bourání základů z betonu proloženého kamenem</t>
  </si>
  <si>
    <t>m3</t>
  </si>
  <si>
    <t>1187790685</t>
  </si>
  <si>
    <t>Poznámka k položce:
včetně kropení a vytváření vodní clony</t>
  </si>
  <si>
    <t>(14,6+13,8+3,45+11,15+3,45+10,35)*0,7*1,2</t>
  </si>
  <si>
    <t>962031133</t>
  </si>
  <si>
    <t>Bourání příček z cihel pálených na MVC tl do 150 mm</t>
  </si>
  <si>
    <t>-1012182328</t>
  </si>
  <si>
    <t>Poznámka k položce:
včetně kropení a vytváření vodní clony, včetně podpůrných konstrukcí a lešení</t>
  </si>
  <si>
    <t>2,85*3,4*8 "předpoklad 8 příček</t>
  </si>
  <si>
    <t>962032231</t>
  </si>
  <si>
    <t>Bourání zdiva z cihel pálených nebo vápenopískových na MV nebo MVC</t>
  </si>
  <si>
    <t>1355896031</t>
  </si>
  <si>
    <t>(14,6+13,8+3,45+11,15+3,45+10,35)*0,3*3,4</t>
  </si>
  <si>
    <t>-2,2*0,9*9*0,3 "dveře,okna</t>
  </si>
  <si>
    <t>963012510-IP1</t>
  </si>
  <si>
    <t>Bourání stropů z dřevěných desek š do 300 mm tl do 140 mm</t>
  </si>
  <si>
    <t>-603183864</t>
  </si>
  <si>
    <t>Poznámka k položce:
, včetně podpůrných konstrukcí a lešení</t>
  </si>
  <si>
    <t>11,15*3,8*0,10+13,8*3,8*0,1</t>
  </si>
  <si>
    <t>963013530-IP2</t>
  </si>
  <si>
    <t>Bourání krytiny střech - vlnité osinkocementové desky</t>
  </si>
  <si>
    <t>1130634390</t>
  </si>
  <si>
    <t>Poznámka k položce:
odvoz na řízenou skládku jako nebezpečný odpad, včetně podpůrných konstrukcí a lešení</t>
  </si>
  <si>
    <t>11,15*3,8*0,05+13,8*3,8*0,05</t>
  </si>
  <si>
    <t>963013530-IP5</t>
  </si>
  <si>
    <t>Bourání střešního asfaltového pásu</t>
  </si>
  <si>
    <t>1235262030</t>
  </si>
  <si>
    <t>Poznámka k položce:
odvoz na řízenou skládku jako nebezpečný odpad</t>
  </si>
  <si>
    <t>11,15*3,8*0,02+13,8*3,8*0,02</t>
  </si>
  <si>
    <t>964052111-IP3</t>
  </si>
  <si>
    <t xml:space="preserve">Bourání dřev  trámů, průvlaků </t>
  </si>
  <si>
    <t>-1095000451</t>
  </si>
  <si>
    <t>0,4*0,4*3,8*24 "předpoklad 24 ks trámů</t>
  </si>
  <si>
    <t>965031131</t>
  </si>
  <si>
    <t>Bourání podlah z cihel kladených na plocho pl přes 1 m2</t>
  </si>
  <si>
    <t>491001025</t>
  </si>
  <si>
    <t>Poznámka k položce:
včetně kropení a vytváření vodní clony, včetně vybourání předpokl. štěrkového podloží</t>
  </si>
  <si>
    <t>11,15*2,85+2,85*13,2</t>
  </si>
  <si>
    <t>965042141</t>
  </si>
  <si>
    <t>Bourání podkladů betonových  - před objektem</t>
  </si>
  <si>
    <t>-572158316</t>
  </si>
  <si>
    <t>(10,35*1,5+11,15*1,5)*0,2</t>
  </si>
  <si>
    <t>968072455</t>
  </si>
  <si>
    <t>Vybourání kovových dveřních zárubní pl do 2 m2</t>
  </si>
  <si>
    <t>-514752639</t>
  </si>
  <si>
    <t>Poznámka k položce:
včetně vyvěšení dveřních dřevěných křídel, odvoz na řízenou skládku</t>
  </si>
  <si>
    <t>9*2,2*0,9</t>
  </si>
  <si>
    <t>976011211-IP4</t>
  </si>
  <si>
    <t>Demontáž klempířských konstrukcí - plechy. okapy</t>
  </si>
  <si>
    <t>-1542462864</t>
  </si>
  <si>
    <t>Poznámka k položce:
včetně odvozu na řízenou skládku</t>
  </si>
  <si>
    <t>978013161</t>
  </si>
  <si>
    <t xml:space="preserve">Otlučení vnitřních omítek stěn MV nebo MVC </t>
  </si>
  <si>
    <t>1613807807</t>
  </si>
  <si>
    <t>2,85*3,4*2*8</t>
  </si>
  <si>
    <t>(14+13,2+2,8+10,6+2,8+9,7)*3,4</t>
  </si>
  <si>
    <t>978015241</t>
  </si>
  <si>
    <t xml:space="preserve">Otlučení vnějších omítek MV nebo MVC </t>
  </si>
  <si>
    <t>867243335</t>
  </si>
  <si>
    <t>(14,6+13,8+3,45+11,15+3,45+10,35)*3,4</t>
  </si>
  <si>
    <t>979081111</t>
  </si>
  <si>
    <t>Odvoz suti a vybouraných hmot na skládku do 1 km</t>
  </si>
  <si>
    <t>1576839569</t>
  </si>
  <si>
    <t>979081121</t>
  </si>
  <si>
    <t>Odvoz suti a vybouraných hmot na skládku ZKD 1 km přes 1 km</t>
  </si>
  <si>
    <t>-806803769</t>
  </si>
  <si>
    <t>Poznámka k položce:
předpoklad řízená skládka do 15 km</t>
  </si>
  <si>
    <t>320*15</t>
  </si>
  <si>
    <t>M</t>
  </si>
  <si>
    <t>IP 001</t>
  </si>
  <si>
    <t>skládkovné sut</t>
  </si>
  <si>
    <t>-1303692215</t>
  </si>
  <si>
    <t>174101101</t>
  </si>
  <si>
    <t>Zásyp jam, rýh sypaninou se zhutněním</t>
  </si>
  <si>
    <t>1092630970</t>
  </si>
  <si>
    <t>Poznámka k položce:
použití stáv. výkopku ze Starého náměstí, včetně zhutnění, naloženía složení výkopku</t>
  </si>
  <si>
    <t>181101102</t>
  </si>
  <si>
    <t>Úprava pláně v zářezech v hornině tř. 1 až 4 se zhutněním</t>
  </si>
  <si>
    <t>270045080</t>
  </si>
  <si>
    <t>999</t>
  </si>
  <si>
    <t>Ostatní doplňkové práce</t>
  </si>
  <si>
    <t>IP 110</t>
  </si>
  <si>
    <t>odborná prohlídka a průzkum stavu objektu a jeho okolí</t>
  </si>
  <si>
    <t>kpl</t>
  </si>
  <si>
    <t>-1850694631</t>
  </si>
  <si>
    <t>IP 111</t>
  </si>
  <si>
    <t>zpracování technologického postupu - plánu zhotovitelem</t>
  </si>
  <si>
    <t>199301073</t>
  </si>
  <si>
    <t>Poznámka k položce:
odsouhlasení plánu investorem, vyhotovení na základě průzkumu stávajícího stavu, jejího statického posouzení, zjištění vedení a zařízení technického vybavení, využití stáv. dostupné dokumentace o stavbě samé a o stavbách sousedících, vyjádření vlastníků a správců technické infrastruktury, vlastní ohledání staveniště, včetně vyhotovení zápisu, včetně vyhotovení plánu bezpečnosti práce demoličních pracovníků (signální plán v případě nutnosti opuštění pracoviště), ochranné pomůcky, mezideponie suti, vymezení risik a bezpečnostních opatření pro danou demolici, ostatní</t>
  </si>
  <si>
    <t>IP 112</t>
  </si>
  <si>
    <t>zajištění statického posouzení zhotovitelem</t>
  </si>
  <si>
    <t>-1985529082</t>
  </si>
  <si>
    <t>IP 113</t>
  </si>
  <si>
    <t>zajištění ohroženého prostoru včetně vstupů do objektu (oplocení, ohražení) proti vstupu nepovolaných osob</t>
  </si>
  <si>
    <t>451959637</t>
  </si>
  <si>
    <t>Poznámka k položce:
oplocení min výšky 1,80 m</t>
  </si>
  <si>
    <t>IP 114</t>
  </si>
  <si>
    <t>odpojení rozvodů - elektro, ostatní</t>
  </si>
  <si>
    <t>-635956682</t>
  </si>
  <si>
    <t>24</t>
  </si>
  <si>
    <t>IP 116</t>
  </si>
  <si>
    <t>zajištění náhradních zdrojů - voda, elektro</t>
  </si>
  <si>
    <t>1323823993</t>
  </si>
  <si>
    <t>Poznámka k položce:
připojení k sousednímu objektu s provedením vlastního měření</t>
  </si>
  <si>
    <t>SO 102 - SO 102 Obytná zona Staré náměstí</t>
  </si>
  <si>
    <t xml:space="preserve">    1 - Zemní práce</t>
  </si>
  <si>
    <t xml:space="preserve">    2 - Zakládání</t>
  </si>
  <si>
    <t xml:space="preserve">    3 - Svislé a kompletní konstrukce</t>
  </si>
  <si>
    <t xml:space="preserve">    500 - Komunikace</t>
  </si>
  <si>
    <t xml:space="preserve">      99 - Přesuny hmot </t>
  </si>
  <si>
    <t>Zemní práce</t>
  </si>
  <si>
    <t>121101103</t>
  </si>
  <si>
    <t>Sejmutí ornice s přemístěním na vzdálenost do 250 m</t>
  </si>
  <si>
    <t>-1636936830</t>
  </si>
  <si>
    <t>(13*3+25*3+25*3+20*4+10*6+25*20+50*5+30*2+35*4)*0,1</t>
  </si>
  <si>
    <t>122302202</t>
  </si>
  <si>
    <t>Odkopávky a prokopávky nezapažené pro silnice v hornině tř. 4</t>
  </si>
  <si>
    <t>293499107</t>
  </si>
  <si>
    <t>1790 " asfaltová komunikace</t>
  </si>
  <si>
    <t>305"chodníky</t>
  </si>
  <si>
    <t>325"parkoviště</t>
  </si>
  <si>
    <t>115 "sjezdy</t>
  </si>
  <si>
    <t>400</t>
  </si>
  <si>
    <t>67 "kamenná plocha</t>
  </si>
  <si>
    <t>-400"předpoklad v hornině 5</t>
  </si>
  <si>
    <t>122302209</t>
  </si>
  <si>
    <t>Příplatek k odkopávkám a prokopávkám pro silnice v hornině tř. 4 za lepivost</t>
  </si>
  <si>
    <t>647694680</t>
  </si>
  <si>
    <t>122402202</t>
  </si>
  <si>
    <t>Odkopávky a prokopávky nezapažené pro silnice objemu do 1000 m3 v hornině tř. 5</t>
  </si>
  <si>
    <t>1185734856</t>
  </si>
  <si>
    <t>Poznámka k položce:
včetně příplatku</t>
  </si>
  <si>
    <t>132201201</t>
  </si>
  <si>
    <t>Hloubení rýh š do 2000 mm v hornině tř. 3 objemu do 100 m3</t>
  </si>
  <si>
    <t>CS ÚRS 2010 01</t>
  </si>
  <si>
    <t>35380463</t>
  </si>
  <si>
    <t xml:space="preserve">492*0,4*0,4"drenáže </t>
  </si>
  <si>
    <t>10"ostatní</t>
  </si>
  <si>
    <t>20 "2 x vsakovací jáma</t>
  </si>
  <si>
    <t>162301602</t>
  </si>
  <si>
    <t>Vodorovné přemístění sypaniny z horniny tř 1 až 4 po suchu do 1000 m</t>
  </si>
  <si>
    <t>478822272</t>
  </si>
  <si>
    <t>3002+109-100</t>
  </si>
  <si>
    <t>171101102</t>
  </si>
  <si>
    <t>Uložení nenamrzavého mater  do násypů zhutněných na 96 % PS</t>
  </si>
  <si>
    <t>406654601</t>
  </si>
  <si>
    <t>1120*0,4*0,4</t>
  </si>
  <si>
    <t>IP 2</t>
  </si>
  <si>
    <t>nenamrzavý štěrkopísek, dosyp za obrubami</t>
  </si>
  <si>
    <t>-1243410189</t>
  </si>
  <si>
    <t>Poznámka k položce:
nákup,doprava,položení,hutnění, dosyp za obrubami, lokální hlubší sanace zemní pláně</t>
  </si>
  <si>
    <t>171102101</t>
  </si>
  <si>
    <t>Uložení sypaniny z hornin soudržných do násypů zhutněných do 95 % PS</t>
  </si>
  <si>
    <t>-2071928668</t>
  </si>
  <si>
    <t>100 "uložení na stavbě</t>
  </si>
  <si>
    <t>2602 " deponie investora</t>
  </si>
  <si>
    <t>583439590</t>
  </si>
  <si>
    <t>kamenivo drcené hrubé frakce 32-63 - vsakovací jáma</t>
  </si>
  <si>
    <t>1723072982</t>
  </si>
  <si>
    <t>20*1,8</t>
  </si>
  <si>
    <t>472856664</t>
  </si>
  <si>
    <t>Zakládání</t>
  </si>
  <si>
    <t>212752212</t>
  </si>
  <si>
    <t>Trativod z drenážních trubek plastových flexibilních D 100 mm včetně lože otevřený výkop</t>
  </si>
  <si>
    <t>-396252147</t>
  </si>
  <si>
    <t>Poznámka k položce:
plně průsaková roura</t>
  </si>
  <si>
    <t>212972112</t>
  </si>
  <si>
    <t>Opláštění drenážních trub filtrační textilií DN 100</t>
  </si>
  <si>
    <t>1562054185</t>
  </si>
  <si>
    <t>212972113-2</t>
  </si>
  <si>
    <t xml:space="preserve">Opláštění vsak. jámy filtrační textilií </t>
  </si>
  <si>
    <t>-1523984953</t>
  </si>
  <si>
    <t>Poznámka k položce:
boční stěny a horní hrana</t>
  </si>
  <si>
    <t>214500211</t>
  </si>
  <si>
    <t>Zřízení výplně rýh s drenážním potrubím do DN 200 HDK 8/32 výšky do 550 mm</t>
  </si>
  <si>
    <t>-182685558</t>
  </si>
  <si>
    <t>583438730</t>
  </si>
  <si>
    <t>kamenivo drcené hrubé frakce 8-16 třída B</t>
  </si>
  <si>
    <t>-1963733115</t>
  </si>
  <si>
    <t>492*0,4*0,4*2</t>
  </si>
  <si>
    <t>Svislé a kompletní konstrukce</t>
  </si>
  <si>
    <t>339921112</t>
  </si>
  <si>
    <t>Osazování betonových palisád do betonového základu jednotlivě světlé výšky do 80 cm</t>
  </si>
  <si>
    <t>1608701523</t>
  </si>
  <si>
    <t>13*6</t>
  </si>
  <si>
    <t>592284150</t>
  </si>
  <si>
    <t xml:space="preserve"> betonová palisáda přírodní 17,5X20X120 cm</t>
  </si>
  <si>
    <t>1490922159</t>
  </si>
  <si>
    <t>338171113</t>
  </si>
  <si>
    <t>Osazování sloupků a vzpěr plotových ocelových v 2,00 m se zabetonováním</t>
  </si>
  <si>
    <t>-2106794624</t>
  </si>
  <si>
    <t>Poznámka k položce:
betonový základ min 0,4/0,4/0,8 m, včetně zemmních prací</t>
  </si>
  <si>
    <t>553422550</t>
  </si>
  <si>
    <t>sloupek plotový  pozinkovaný a komaxitový 2500/38x1,5 mm</t>
  </si>
  <si>
    <t>-1919036932</t>
  </si>
  <si>
    <t>348101220</t>
  </si>
  <si>
    <t>Osazení vrat a vrátek k oplocení na ocelové sloupky do 4 m2</t>
  </si>
  <si>
    <t>-1366454535</t>
  </si>
  <si>
    <t>IP 210</t>
  </si>
  <si>
    <t>vrátka 1/1,8 m - nákup, doprava</t>
  </si>
  <si>
    <t>ks</t>
  </si>
  <si>
    <t>663226060</t>
  </si>
  <si>
    <t>348401130</t>
  </si>
  <si>
    <t>Osazení oplocení ze strojového pletiva s napínacími dráty výšky do 2,0 m do 15° sklonu svahu</t>
  </si>
  <si>
    <t>2069215131</t>
  </si>
  <si>
    <t>313245410</t>
  </si>
  <si>
    <t>pletivo drátěné se čtvercovými oky pozinkované 11343 20 x 2,0 x 1000 mm</t>
  </si>
  <si>
    <t>525434683</t>
  </si>
  <si>
    <t>48*2</t>
  </si>
  <si>
    <t>25</t>
  </si>
  <si>
    <t>348401350</t>
  </si>
  <si>
    <t>Osazení napínacího drátu na oplocení do 15° sklonu svahu</t>
  </si>
  <si>
    <t>795888693</t>
  </si>
  <si>
    <t>Poznámka k položce:
včetně nákupu napínacího drátu</t>
  </si>
  <si>
    <t>500</t>
  </si>
  <si>
    <t>Komunikace</t>
  </si>
  <si>
    <t>26</t>
  </si>
  <si>
    <t>577144111</t>
  </si>
  <si>
    <t>Asfaltový beton vrstva obrusná ACO 11 + (ABS) tř. I tl 50 mm - pouze kryt na vyfrezovanou</t>
  </si>
  <si>
    <t>-2017257157</t>
  </si>
  <si>
    <t>27</t>
  </si>
  <si>
    <t>573211111</t>
  </si>
  <si>
    <t>Postřik živičný spojovací z asfaltu v množství do 0,70 kg/m2</t>
  </si>
  <si>
    <t>-348334200</t>
  </si>
  <si>
    <t>28</t>
  </si>
  <si>
    <t>577134111</t>
  </si>
  <si>
    <t>Asfaltový beton ABS I tl 40 mm (ACO 11+)</t>
  </si>
  <si>
    <t>-1024537113</t>
  </si>
  <si>
    <t>1760</t>
  </si>
  <si>
    <t>29</t>
  </si>
  <si>
    <t>-626874001</t>
  </si>
  <si>
    <t>30</t>
  </si>
  <si>
    <t>565155111</t>
  </si>
  <si>
    <t xml:space="preserve">Asfaltový beton vrstva podkladní ACP 16 (obalované kamenivo OKS) tl 70 mm </t>
  </si>
  <si>
    <t>-531028497</t>
  </si>
  <si>
    <t>1760*1,03</t>
  </si>
  <si>
    <t>31</t>
  </si>
  <si>
    <t>573111114</t>
  </si>
  <si>
    <t>Postřik živičný infiltrační bez posypu z asfaltu množství 1,5 - 2 kg/m2</t>
  </si>
  <si>
    <t>-485194009</t>
  </si>
  <si>
    <t>32</t>
  </si>
  <si>
    <t>564851111</t>
  </si>
  <si>
    <t>Podklad ze štěrkodrtě ŠD tl 150 mm 0/32 pod asfalt</t>
  </si>
  <si>
    <t>993518405</t>
  </si>
  <si>
    <t>1813*1,1</t>
  </si>
  <si>
    <t>33</t>
  </si>
  <si>
    <t>564851111-1</t>
  </si>
  <si>
    <t>Podklad ze štěrkodrtě ŠD tl 150 mm 0/45 pod asfalt</t>
  </si>
  <si>
    <t>-436547815</t>
  </si>
  <si>
    <t>1995*1,1</t>
  </si>
  <si>
    <t>34</t>
  </si>
  <si>
    <t>564761111</t>
  </si>
  <si>
    <t>Podklad z kameniva hrubého drceného vel. 32-63 mm tl 200 mm pod asfalt</t>
  </si>
  <si>
    <t>-1336212580</t>
  </si>
  <si>
    <t>2195*1,05</t>
  </si>
  <si>
    <t>35</t>
  </si>
  <si>
    <t>213141112</t>
  </si>
  <si>
    <t>Zřízení vrstvy z geotextilie v rovině nebo ve sklonu do 1:5 š do 6 m včetně položení do pískového lože</t>
  </si>
  <si>
    <t>-1046160151</t>
  </si>
  <si>
    <t>Poznámka k položce:
včetně pískového lože tlouštky 30 mm (nákup,doprava,položení,zhutnění)</t>
  </si>
  <si>
    <t>36</t>
  </si>
  <si>
    <t>IP 61</t>
  </si>
  <si>
    <t>netkaná geotextilie 500 g/m2 - sanace - nákup,doprava pod asfalty</t>
  </si>
  <si>
    <t>-1235351047</t>
  </si>
  <si>
    <t>Poznámka k položce:
včetně přesahu, doporučená Amet Geo Plzeň</t>
  </si>
  <si>
    <t>2305*1,10</t>
  </si>
  <si>
    <t>37</t>
  </si>
  <si>
    <t>596211112</t>
  </si>
  <si>
    <t xml:space="preserve">Kladení zámkové dlažby komunikací pro pěší tl 60 mm </t>
  </si>
  <si>
    <t>740681708</t>
  </si>
  <si>
    <t>575 "nová betonová dlažba</t>
  </si>
  <si>
    <t>55 " stáv. vybouraná dlažba</t>
  </si>
  <si>
    <t>10"u obchodu</t>
  </si>
  <si>
    <t>38</t>
  </si>
  <si>
    <t>592453080-1</t>
  </si>
  <si>
    <t>dlažba betonová 7 různých tvarovek tl 6 cm přírodní šedá</t>
  </si>
  <si>
    <t>-620216934</t>
  </si>
  <si>
    <t>Poznámka k položce:
doporučená Nostalgie - Liapor Vintířov</t>
  </si>
  <si>
    <t>475*1,1 "řezání</t>
  </si>
  <si>
    <t>39</t>
  </si>
  <si>
    <t>592453170-25</t>
  </si>
  <si>
    <t>dlažba betonová 10x10x6 cm colormix podzim- proužky při obrubě</t>
  </si>
  <si>
    <t>-1503408266</t>
  </si>
  <si>
    <t>Poznámka k položce:
doporučená Kolonáda Liapor Vintířov</t>
  </si>
  <si>
    <t>100*1,1 "řezání</t>
  </si>
  <si>
    <t>40</t>
  </si>
  <si>
    <t>592453170-26</t>
  </si>
  <si>
    <t>dlažba betonová 20x10x6 cm přírodní šedá - u obchodu</t>
  </si>
  <si>
    <t>1608173411</t>
  </si>
  <si>
    <t>10*1,1 "řezání</t>
  </si>
  <si>
    <t>41</t>
  </si>
  <si>
    <t>564851111-15</t>
  </si>
  <si>
    <t>Podklad ze štěrkodrtě ŠD tl 150 mm 0/32 pod nepojížděný chodník</t>
  </si>
  <si>
    <t>1928076342</t>
  </si>
  <si>
    <t>230*1,1</t>
  </si>
  <si>
    <t>564761111-16</t>
  </si>
  <si>
    <t>Podklad z kameniva hrubého drceného vel. 32-63 mm tl 200 mm-sanace nepojížděné chodníkové dlažby 6 cm</t>
  </si>
  <si>
    <t>1981184925</t>
  </si>
  <si>
    <t>253*1,05</t>
  </si>
  <si>
    <t>43</t>
  </si>
  <si>
    <t>213141112-1</t>
  </si>
  <si>
    <t>1764912136</t>
  </si>
  <si>
    <t>44</t>
  </si>
  <si>
    <t>IP 59</t>
  </si>
  <si>
    <t>netkaná geotextilie 500 g/m2 - sanace - nákup,doprava pod nepojížděné chodníky</t>
  </si>
  <si>
    <t>-1940857633</t>
  </si>
  <si>
    <t>Poznámka k položce:
včetně přehybů, doporučená Amet Geo Plzeň</t>
  </si>
  <si>
    <t>265*1,10</t>
  </si>
  <si>
    <t>45</t>
  </si>
  <si>
    <t>564851111-21</t>
  </si>
  <si>
    <t>Podklad ze štěrkodrtě ŠD tl 150 mm 0/32 pod pojížděný chodník</t>
  </si>
  <si>
    <t>1187886805</t>
  </si>
  <si>
    <t>400*1,1</t>
  </si>
  <si>
    <t>46</t>
  </si>
  <si>
    <t>564851111-13</t>
  </si>
  <si>
    <t>Podklad ze štěrkodrtě ŠD tl 150 mm 0/45 pod pojížděný chodník</t>
  </si>
  <si>
    <t>-387085885</t>
  </si>
  <si>
    <t>440*1,1</t>
  </si>
  <si>
    <t>47</t>
  </si>
  <si>
    <t>564761111-17</t>
  </si>
  <si>
    <t>Podklad z kameniva hrubého drceného vel. 32-63 mm tl 200 mm-sanace pojížděné chodníkové dlažby 6 cm</t>
  </si>
  <si>
    <t>-131326780</t>
  </si>
  <si>
    <t>484*1,05</t>
  </si>
  <si>
    <t>48</t>
  </si>
  <si>
    <t>213141112-2</t>
  </si>
  <si>
    <t>-833786293</t>
  </si>
  <si>
    <t>49</t>
  </si>
  <si>
    <t>IP 53</t>
  </si>
  <si>
    <t>netkaná geotextilie 500 g/m2 - sanace - nákup,doprava pod pojížděné chodníky</t>
  </si>
  <si>
    <t>2062205234</t>
  </si>
  <si>
    <t>508*1,10</t>
  </si>
  <si>
    <t>50</t>
  </si>
  <si>
    <t>596212222</t>
  </si>
  <si>
    <t xml:space="preserve">Kladení zámkové dlažby pozemních komunikací tl 80 mm </t>
  </si>
  <si>
    <t>688408961</t>
  </si>
  <si>
    <t>152 "sjezd</t>
  </si>
  <si>
    <t>60 "zpomalovací práh</t>
  </si>
  <si>
    <t>19 "varovný pás</t>
  </si>
  <si>
    <t>520 "parkoviště</t>
  </si>
  <si>
    <t>23"dělící čára</t>
  </si>
  <si>
    <t>51</t>
  </si>
  <si>
    <t>592453170</t>
  </si>
  <si>
    <t>dlažba betonová  16x24x8 cm hnědá (parkoviště) hrubý povrch se žulovou drtí</t>
  </si>
  <si>
    <t>2122841518</t>
  </si>
  <si>
    <t>Poznámka k položce:
doporučená Diana III Liapor Vintířov</t>
  </si>
  <si>
    <t>260*1,1 "řezání</t>
  </si>
  <si>
    <t>52</t>
  </si>
  <si>
    <t>592453170-2</t>
  </si>
  <si>
    <t>dlažba betonová  16x24x8 cm okrová (parkoviště) hrubý povrch se žulovou drtí</t>
  </si>
  <si>
    <t>-697818669</t>
  </si>
  <si>
    <t>Poznámka k položce:
včetně odlišné barvy pro předěly stání a symbol pro tělesně postižené, doporučená Diana III Liapor Vintířov</t>
  </si>
  <si>
    <t>53</t>
  </si>
  <si>
    <t>592453170-22</t>
  </si>
  <si>
    <t>dlažba betonová  16x24x8 cm antracit (parkoviště) - dělící čára, hrubý povrch s drtí</t>
  </si>
  <si>
    <t>-460079461</t>
  </si>
  <si>
    <t>23*1,1 "řezání</t>
  </si>
  <si>
    <t>54</t>
  </si>
  <si>
    <t>592453170-5</t>
  </si>
  <si>
    <t>dlažba betonová černá tl. 8 cm reliefní slepecká</t>
  </si>
  <si>
    <t>-964016315</t>
  </si>
  <si>
    <t>55</t>
  </si>
  <si>
    <t>592453170-4</t>
  </si>
  <si>
    <t>dlažba betonová  16x24x8 cm červená (zpomalovací prah)</t>
  </si>
  <si>
    <t>459627500</t>
  </si>
  <si>
    <t>Poznámka k položce:
 doporučená Diana III Liapor Vintířov, prah bude řešen kombinací červené a šedé 50/50% na vazbu</t>
  </si>
  <si>
    <t>56</t>
  </si>
  <si>
    <t>592453170-1</t>
  </si>
  <si>
    <t>dlažba betonová  16x24x8 cm přírodní šedá (zpomalovací prah)</t>
  </si>
  <si>
    <t>1530756707</t>
  </si>
  <si>
    <t>Poznámka k položce:
 doporučená Diana III Liapor Vintířov</t>
  </si>
  <si>
    <t>57</t>
  </si>
  <si>
    <t>592453170-3</t>
  </si>
  <si>
    <t>dlažba betonová  16x24x8 cm přírodní šedá (sjezd), povrch se žulovou drtí</t>
  </si>
  <si>
    <t>2134561678</t>
  </si>
  <si>
    <t>152</t>
  </si>
  <si>
    <t>58</t>
  </si>
  <si>
    <t>592453170-8</t>
  </si>
  <si>
    <t>dlažba betonová  10x20x8 hnědá - doplnění u RD č.p. 544</t>
  </si>
  <si>
    <t>-2086195504</t>
  </si>
  <si>
    <t>18*1,1 "řezání</t>
  </si>
  <si>
    <t>59</t>
  </si>
  <si>
    <t>564851111-10</t>
  </si>
  <si>
    <t>Podklad ze štěrkodrtě ŠD tl 150 mm 0/32 pod dlažbu tl 8 cm</t>
  </si>
  <si>
    <t>-1930718810</t>
  </si>
  <si>
    <t>792*1,1</t>
  </si>
  <si>
    <t>60</t>
  </si>
  <si>
    <t>564851111-11</t>
  </si>
  <si>
    <t>Podklad ze štěrkodrtě ŠD tl 150 mm 0/45 pod dlažbu tl. 8 cm</t>
  </si>
  <si>
    <t>2139467026</t>
  </si>
  <si>
    <t>871*1,1</t>
  </si>
  <si>
    <t>61</t>
  </si>
  <si>
    <t>564761111-10</t>
  </si>
  <si>
    <t>Podklad z kameniva hrubého drceného vel. 32-63 mm tl 200 mm-sanace dlažby tl. 8 cm</t>
  </si>
  <si>
    <t>1306216868</t>
  </si>
  <si>
    <t>958*1,05</t>
  </si>
  <si>
    <t>62</t>
  </si>
  <si>
    <t>213141112-3</t>
  </si>
  <si>
    <t>-785895531</t>
  </si>
  <si>
    <t>63</t>
  </si>
  <si>
    <t>IP 51</t>
  </si>
  <si>
    <t>netkaná geotextilie 500 g/m2 - nákup,doprava pod dlažební plochu z dlažby tl. 8 cm</t>
  </si>
  <si>
    <t>-1178622019</t>
  </si>
  <si>
    <t>Poznámka k položce:
včetně přesahů, doporučená Amet Geo Plzeň</t>
  </si>
  <si>
    <t>1005*1,10</t>
  </si>
  <si>
    <t>64</t>
  </si>
  <si>
    <t>599111111</t>
  </si>
  <si>
    <t>Zálivka živičná spár asfaltu</t>
  </si>
  <si>
    <t>-967100095</t>
  </si>
  <si>
    <t>245</t>
  </si>
  <si>
    <t>65</t>
  </si>
  <si>
    <t>IP 50</t>
  </si>
  <si>
    <t>izolační folie proti zemní vlhkosti okolo budov</t>
  </si>
  <si>
    <t>250782502</t>
  </si>
  <si>
    <t>66</t>
  </si>
  <si>
    <t>591211111</t>
  </si>
  <si>
    <t>Kladení dlažby z kostek drobných z kamene do lože z kameniva těženého tl 50 mm - odpočinkové místo</t>
  </si>
  <si>
    <t>-239598648</t>
  </si>
  <si>
    <t>110 "světlá kostka</t>
  </si>
  <si>
    <t>16"tmavá kostka</t>
  </si>
  <si>
    <t>67</t>
  </si>
  <si>
    <t>583801200</t>
  </si>
  <si>
    <t>kostka dlažební drobná, žula velikost 8/10 cm - řezané všechny boční plochy kostky, horní plocha štípaná</t>
  </si>
  <si>
    <t>-617004335</t>
  </si>
  <si>
    <t>Poznámka k položce:
1t = cca 5 m2, jedná se o řezané kostky, cena musí odpovídat</t>
  </si>
  <si>
    <t>110/5 "světlá kostka</t>
  </si>
  <si>
    <t>16/5"tmavá kostka</t>
  </si>
  <si>
    <t>68</t>
  </si>
  <si>
    <t>564851111-3</t>
  </si>
  <si>
    <t>Podklad ze štěrkodrtě ŠD tl 150 mm 0/32 pod kamennou plochu</t>
  </si>
  <si>
    <t>-341234952</t>
  </si>
  <si>
    <t>126*1,1</t>
  </si>
  <si>
    <t>69</t>
  </si>
  <si>
    <t>564761111-3</t>
  </si>
  <si>
    <t>Podklad z kameniva hrubého drceného vel. 32-63 mm tl 200 mm-sanace pod kamennou plochu</t>
  </si>
  <si>
    <t>-1163003731</t>
  </si>
  <si>
    <t>138*1,05</t>
  </si>
  <si>
    <t>70</t>
  </si>
  <si>
    <t>213141112-4</t>
  </si>
  <si>
    <t>-2130266668</t>
  </si>
  <si>
    <t>71</t>
  </si>
  <si>
    <t>IP 52</t>
  </si>
  <si>
    <t>netkaná geotextilie 500 g/m2 - nákup,doprava pod kamennou plochu</t>
  </si>
  <si>
    <t>767264608</t>
  </si>
  <si>
    <t>145*1,10</t>
  </si>
  <si>
    <t>72</t>
  </si>
  <si>
    <t>569851111</t>
  </si>
  <si>
    <t>Zpevnění krajnic štěrkodrtí tl 150 mm</t>
  </si>
  <si>
    <t>-1238929680</t>
  </si>
  <si>
    <t>52*0,5</t>
  </si>
  <si>
    <t>73</t>
  </si>
  <si>
    <t>569903311</t>
  </si>
  <si>
    <t>Zřízení zemních krajnic se zhutněním</t>
  </si>
  <si>
    <t>118442525</t>
  </si>
  <si>
    <t>52*0,50*0,15</t>
  </si>
  <si>
    <t>74</t>
  </si>
  <si>
    <t>935112111</t>
  </si>
  <si>
    <t>Osazení příkopového žlabu do betonu tl 100 mm z betonových tvárnic š 500 mm</t>
  </si>
  <si>
    <t>-856231638</t>
  </si>
  <si>
    <t>75</t>
  </si>
  <si>
    <t>592275180</t>
  </si>
  <si>
    <t>žlabovka betonová stejný typ jako stáv. šířka do 60 cm</t>
  </si>
  <si>
    <t>334622296</t>
  </si>
  <si>
    <t>76</t>
  </si>
  <si>
    <t>935112911</t>
  </si>
  <si>
    <t>Příplatek ZKD tl 10 mm lože přes 100 mm u příkopového žlabu osazeného do betonu</t>
  </si>
  <si>
    <t>-766116094</t>
  </si>
  <si>
    <t>10*0,7</t>
  </si>
  <si>
    <t>77</t>
  </si>
  <si>
    <t>914001111</t>
  </si>
  <si>
    <t>Osazení a montáž svislých dopravních značek na sloupky</t>
  </si>
  <si>
    <t>2085652678</t>
  </si>
  <si>
    <t>Poznámka k položce:
včetně nákupu sloupku a zabetonování napevno včetně dodatkových tabulí,  zemní práce, 4 ks stávající a 6 ks nových</t>
  </si>
  <si>
    <t>78</t>
  </si>
  <si>
    <t>404440560</t>
  </si>
  <si>
    <t xml:space="preserve">značka dopravní svislá reflexní </t>
  </si>
  <si>
    <t>1085562040</t>
  </si>
  <si>
    <t xml:space="preserve">Poznámka k položce:
včetně dodatkových tabulek </t>
  </si>
  <si>
    <t>79</t>
  </si>
  <si>
    <t>916331112</t>
  </si>
  <si>
    <t>Osazení zahradního obrubníku betonového do lože z betonu s boční opěrou</t>
  </si>
  <si>
    <t>533750009</t>
  </si>
  <si>
    <t>80</t>
  </si>
  <si>
    <t>592173140</t>
  </si>
  <si>
    <t>obrubník betonový zahradní přírodní šedá 50x8x25 cm</t>
  </si>
  <si>
    <t>1625734856</t>
  </si>
  <si>
    <t>450*2 "pro poloměry R1,00 m budou použity obloukové prefabrikované</t>
  </si>
  <si>
    <t>81</t>
  </si>
  <si>
    <t>916241113</t>
  </si>
  <si>
    <t>Osazení chodníkového obrubníku kamenného ležatého s boční opěrou do lože z betonu prostého - přejezdový</t>
  </si>
  <si>
    <t>645301755</t>
  </si>
  <si>
    <t>725 "silniční OP 6</t>
  </si>
  <si>
    <t>312 "přejezdový OP 6</t>
  </si>
  <si>
    <t>46"přechodové obruby OP 6</t>
  </si>
  <si>
    <t>30"obloukové</t>
  </si>
  <si>
    <t>82</t>
  </si>
  <si>
    <t>583803730</t>
  </si>
  <si>
    <t>obrubník kamenný přímý, žula, OP6 15x25</t>
  </si>
  <si>
    <t>-1491165290</t>
  </si>
  <si>
    <t>Poznámka k položce:
1 bm = 104 kg</t>
  </si>
  <si>
    <t>725 "silniční standard</t>
  </si>
  <si>
    <t>83</t>
  </si>
  <si>
    <t>592174920-1</t>
  </si>
  <si>
    <t>obrubník OP 6 15/15-25 cm - přechodový</t>
  </si>
  <si>
    <t>-340874450</t>
  </si>
  <si>
    <t>84</t>
  </si>
  <si>
    <t>592174920-2</t>
  </si>
  <si>
    <t>obrubník kamenný OP 6 15/15 - přejezdový</t>
  </si>
  <si>
    <t>-2009398107</t>
  </si>
  <si>
    <t>85</t>
  </si>
  <si>
    <t>592174920-3</t>
  </si>
  <si>
    <t>obrubník kamenný OP 6 15/25 - obloukový R1,00 m</t>
  </si>
  <si>
    <t>-233891225</t>
  </si>
  <si>
    <t>86</t>
  </si>
  <si>
    <t>592174920-4</t>
  </si>
  <si>
    <t>obrubník kamenný OP 6 15/25 - obloukový R2,00 m</t>
  </si>
  <si>
    <t>1304294504</t>
  </si>
  <si>
    <t>87</t>
  </si>
  <si>
    <t>-798173735</t>
  </si>
  <si>
    <t>88</t>
  </si>
  <si>
    <t>583803330</t>
  </si>
  <si>
    <t>obrubník kamenný přímý, materiálová skupina I/2 OP3 25x20 - přejezdový</t>
  </si>
  <si>
    <t>-1991554786</t>
  </si>
  <si>
    <t>89</t>
  </si>
  <si>
    <t>IP 211</t>
  </si>
  <si>
    <t>řezání kamenných obrub OP 6 a OP 3</t>
  </si>
  <si>
    <t>1464897629</t>
  </si>
  <si>
    <t>90</t>
  </si>
  <si>
    <t>597661111</t>
  </si>
  <si>
    <t>Rigol dlážděný do lože z betonu tl 100 mm z dlažebních kostek drobných ze tří kostek</t>
  </si>
  <si>
    <t>-1982003047</t>
  </si>
  <si>
    <t>Poznámka k položce:
nákup,doprava kostek, osazení, včetně betonu</t>
  </si>
  <si>
    <t>91</t>
  </si>
  <si>
    <t>583801100</t>
  </si>
  <si>
    <t>kostka dlažební drobná  velikost 10 cm světlá žula, pro rigol</t>
  </si>
  <si>
    <t>-822771573</t>
  </si>
  <si>
    <t>20/5</t>
  </si>
  <si>
    <t>92</t>
  </si>
  <si>
    <t>IP 11</t>
  </si>
  <si>
    <t>demontáž a montáž stáv. kovového sloupku</t>
  </si>
  <si>
    <t>-853798913</t>
  </si>
  <si>
    <t>Poznámka k položce:
stáv. sloupek ve spojovací cestičce, demontovat pro možnost zadláždění, znovuosadit</t>
  </si>
  <si>
    <t>93</t>
  </si>
  <si>
    <t>IP 12</t>
  </si>
  <si>
    <t>lavička bez opěradla, dřevěný posez, zabetonovaná napevno, délka 1,50 m</t>
  </si>
  <si>
    <t>-1908285942</t>
  </si>
  <si>
    <t>Poznámka k položce:
nákup, doprava,zabudování, kamenné bloky na kterých budou namontována ošetřená dubová prkna 15x5 cm, šířka lavičky 60 cm</t>
  </si>
  <si>
    <t>94</t>
  </si>
  <si>
    <t>IP 13</t>
  </si>
  <si>
    <t>odpadkový koš , skelet z kamenných dílců ve stylu lavičky, zabetonován napevno</t>
  </si>
  <si>
    <t>-1722094473</t>
  </si>
  <si>
    <t>Poznámka k položce:
nákup, doprava,zabudování, skelet vybudován z kamenných dílců na maltu, vlastní pouzdro vyndavací z pozinkovaného plechu s otvory ve dně pro odtok vody</t>
  </si>
  <si>
    <t>95</t>
  </si>
  <si>
    <t>IP 5</t>
  </si>
  <si>
    <t>zkouška zemní pláně</t>
  </si>
  <si>
    <t>108045214</t>
  </si>
  <si>
    <t>Poznámka k položce:
nad rámec povinných</t>
  </si>
  <si>
    <t>96</t>
  </si>
  <si>
    <t>IP 9</t>
  </si>
  <si>
    <t>zazubení stáv. a nového asfaltového krytu</t>
  </si>
  <si>
    <t>-1587095359</t>
  </si>
  <si>
    <t>Poznámka k položce:
frezování, řezání ,překrytí horních asfalt. pruhů</t>
  </si>
  <si>
    <t>97</t>
  </si>
  <si>
    <t>IP 10</t>
  </si>
  <si>
    <t>sloupek kamenný, světlá výška min 85 cm, zabetonovaný - kámen tiská žula nebo syenit</t>
  </si>
  <si>
    <t>-275904006</t>
  </si>
  <si>
    <t>Poznámka k položce:
nákup,doprava,zabudování, včetně zrušení stáv. betonového sloupku, bude odvezen do skladu investora</t>
  </si>
  <si>
    <t>98</t>
  </si>
  <si>
    <t>IP 14</t>
  </si>
  <si>
    <t>výšková úprava stáv. světlíků u by tovky</t>
  </si>
  <si>
    <t>1439941485</t>
  </si>
  <si>
    <t>Poznámka k položce:
demontáž rámu, nabetonování nebo snížení, osazení rámu s mříží</t>
  </si>
  <si>
    <t>99</t>
  </si>
  <si>
    <t>637211112</t>
  </si>
  <si>
    <t>Okapový chodník z betonových dlaždic tl 60 mm na MC 10</t>
  </si>
  <si>
    <t>1901691705</t>
  </si>
  <si>
    <t>Výšková úprava uličního vstupu nebo vpusti do 200 mm zvýšením poklopu</t>
  </si>
  <si>
    <t>-1785481853</t>
  </si>
  <si>
    <t>101</t>
  </si>
  <si>
    <t>1777629402</t>
  </si>
  <si>
    <t>102</t>
  </si>
  <si>
    <t>916161111</t>
  </si>
  <si>
    <t>Osazení obruby z kamenných kostek s boční opěrou do lože z betonu prostého</t>
  </si>
  <si>
    <t>-1223828931</t>
  </si>
  <si>
    <t>Poznámka k položce:
min. tlouštka betonové patky 150 mm</t>
  </si>
  <si>
    <t>103</t>
  </si>
  <si>
    <t>583801590</t>
  </si>
  <si>
    <t>kostka dlažební velká, žula velikost 15/17 třída I</t>
  </si>
  <si>
    <t>-607817285</t>
  </si>
  <si>
    <t>Poznámka k položce:
1 t = 2,4 m2</t>
  </si>
  <si>
    <t>45*0,16/5</t>
  </si>
  <si>
    <t>104</t>
  </si>
  <si>
    <t>IP 25</t>
  </si>
  <si>
    <t>stáv. šachta - úprava poklopu</t>
  </si>
  <si>
    <t>1679815501</t>
  </si>
  <si>
    <t>Poznámka k položce:
výšková úprava,nákup a osazení nového poklopu tř. D, řezání, prstenec</t>
  </si>
  <si>
    <t>105</t>
  </si>
  <si>
    <t>IP 27</t>
  </si>
  <si>
    <t>vsakovací šachta v ostrůvku</t>
  </si>
  <si>
    <t>1544776979</t>
  </si>
  <si>
    <t>Poznámka k položce:
betonová šachta bez dna, položení na štěrku, hloubka 2,50 m, výplň kamenivem 32/63, poklop třída B</t>
  </si>
  <si>
    <t>106</t>
  </si>
  <si>
    <t>IP 29</t>
  </si>
  <si>
    <t>demontáž a montáž stáv. dřevěného plotu</t>
  </si>
  <si>
    <t>962573560</t>
  </si>
  <si>
    <t>Poznámka k položce:
stáv. plot přemístit včetně sloupků, nové betonáže</t>
  </si>
  <si>
    <t xml:space="preserve">Přesuny hmot </t>
  </si>
  <si>
    <t>107</t>
  </si>
  <si>
    <t>998223011</t>
  </si>
  <si>
    <t>Přesun hmot pro pozemní komunikace s krytem dlážděným</t>
  </si>
  <si>
    <t>1886887266</t>
  </si>
  <si>
    <t>Poznámka k položce:
dle nové struktury rozpočtu od roku 2009 hmotnost u položek podkladů a povrchů z kameniva, živičných povrchů a betonových konstrukcí se uvádí nulová a nevstupuje do tonáže pro výpočet přesunu hmot, není-li určeno v ceníku rozpočtových prací jinak</t>
  </si>
  <si>
    <t>895</t>
  </si>
  <si>
    <t>108</t>
  </si>
  <si>
    <t>998225111</t>
  </si>
  <si>
    <t>Přesun hmot pro pozemní komunikace s krytem z kamene, monolitickým betonovým nebo živičným</t>
  </si>
  <si>
    <t>574341027</t>
  </si>
  <si>
    <t>305</t>
  </si>
  <si>
    <t>SO 461 - SO 461 Přeložka NVKS</t>
  </si>
  <si>
    <t>PSV - Práce a dodávky PSV</t>
  </si>
  <si>
    <t xml:space="preserve">    747 - Elektromontáže - kompletace rozvodů</t>
  </si>
  <si>
    <t>PSV</t>
  </si>
  <si>
    <t>Práce a dodávky PSV</t>
  </si>
  <si>
    <t>747</t>
  </si>
  <si>
    <t>Elektromontáže - kompletace rozvodů</t>
  </si>
  <si>
    <t>IP 461.7</t>
  </si>
  <si>
    <t>Komunikace ze Starého náměstí do ulice U tavírny</t>
  </si>
  <si>
    <t>82179959</t>
  </si>
  <si>
    <t>Poznámka k položce:
bude provedena rýha s pískovým podsypem pro přesun kabelu, stávající kabel bude ručně obnažen a ručně přesunut do nové rýhy, provede se obsyp, zásyp a zřídí se výstražná folie a poté zásyp do nivelety terenu, na začátku v ulici U tavírny se část kabelu uloží do chráničky z HDPE DN 60-100 dle počtu prvků, v délce 5 m, číslo položky v souladu dle označení v Koordinační Situaci</t>
  </si>
  <si>
    <t>IP 461.8</t>
  </si>
  <si>
    <t>Staré náměstí - ochrana stávajícího kabelu</t>
  </si>
  <si>
    <t>815421107</t>
  </si>
  <si>
    <t>Poznámka k položce:
stávající kabel křižuje hlavní komunikace v obytné zoně, dle správce je krytí dostatečné, kabel bude obnažen ručně, uložen do betonových žlabů š=100 mm a obetonován, poté se provede zához se zhutněním do nivelety zemní pláně, číslo položky v souladu dle označení v Koordinační Situaci</t>
  </si>
  <si>
    <t>IP 461.9</t>
  </si>
  <si>
    <t>Staré náměstí - chránička na stávajícím kabelu</t>
  </si>
  <si>
    <t>346959006</t>
  </si>
  <si>
    <t>Poznámka k položce:
kabel bude ručně obnažen, provede se osazení chráničky HDPE DN 60-100 dle počtu prvků. kabel se uloží zpět do původní polohy, provede se obsyp pískem a obnoví se výstražná folie, číslo položky v souladu dle označení v Koordinační Situaci</t>
  </si>
  <si>
    <t>IP 461.10</t>
  </si>
  <si>
    <t>Staré náměstí - přesun kabelu mimo obrubník</t>
  </si>
  <si>
    <t>447795354</t>
  </si>
  <si>
    <t>Poznámka k položce:
z důvodu kolize kabelu s novým obrubníkem bude kabel obnažen ručně, provede se nová rýha a do ní na pískové lože bude kabel ručně přesunut, provede se obsyp pískem a zřídí se výstražná folie, číslo položky v souladu dle označení v Koordinační Situaci</t>
  </si>
  <si>
    <t>IP 461.11</t>
  </si>
  <si>
    <t>1799620276</t>
  </si>
  <si>
    <t>IP 461.12</t>
  </si>
  <si>
    <t>-752960645</t>
  </si>
  <si>
    <t>IP 461.13</t>
  </si>
  <si>
    <t>Staré náměstí - odstranění zrušeného kabelu</t>
  </si>
  <si>
    <t>1517781374</t>
  </si>
  <si>
    <t>Poznámka k položce:
kabel bude strojovým výkopem odstraněn, rýha bude zasypána původním materialem a zhutněna, číslo položky v souladu dle označení v Koordinační Situaci</t>
  </si>
  <si>
    <t>SO 802 - SO 802 Vegetační úpravy na Starém náměstí</t>
  </si>
  <si>
    <t xml:space="preserve">    1 - Výsadba stromů - technické operace</t>
  </si>
  <si>
    <t xml:space="preserve">      16 - Výsadba stromů - material</t>
  </si>
  <si>
    <t xml:space="preserve">        15 - Úpravy trávníkových ploch</t>
  </si>
  <si>
    <t xml:space="preserve">      18 - Výsadba keřů - technické operace</t>
  </si>
  <si>
    <t xml:space="preserve">        12 - Výsadba keřů - material</t>
  </si>
  <si>
    <t>Výsadba stromů - technické operace</t>
  </si>
  <si>
    <t>183101221</t>
  </si>
  <si>
    <t>Hloubení jámy s 50 % výměnou půdy 1 m3</t>
  </si>
  <si>
    <t>145267689</t>
  </si>
  <si>
    <t>184102116</t>
  </si>
  <si>
    <t>Výsadba dřeviny s balem D do 0,8 m se zalitím</t>
  </si>
  <si>
    <t>-439325911</t>
  </si>
  <si>
    <t>185802114</t>
  </si>
  <si>
    <t>Hnojení tablet.hnoj. Silvamax (5x10g) jednotl. ke stromům vč. dodání hnojiva</t>
  </si>
  <si>
    <t>1573597370</t>
  </si>
  <si>
    <t>Poznámka k položce:
včetně dodání hnojiva</t>
  </si>
  <si>
    <t>184501131</t>
  </si>
  <si>
    <t>Zhotovení obalu z juty ve dvou vrstvách v rovině a svahu do 1:5</t>
  </si>
  <si>
    <t>1854562995</t>
  </si>
  <si>
    <t>338950105</t>
  </si>
  <si>
    <t>Osazení kůlu výška nad zemí do 3 m</t>
  </si>
  <si>
    <t>1729518142</t>
  </si>
  <si>
    <t>IP 101</t>
  </si>
  <si>
    <t>ukotvení dřevin 3 kůly vč. dodání kůlů a úvazků (prům. 8 cm)</t>
  </si>
  <si>
    <t>-771498371</t>
  </si>
  <si>
    <t>184911431</t>
  </si>
  <si>
    <t>Mulčování rostlin kůrou tl. do 0,15 m v rovině a svahu do 1:5 - dodávka,práce</t>
  </si>
  <si>
    <t>1831440419</t>
  </si>
  <si>
    <t>112101102</t>
  </si>
  <si>
    <t>Kácení stromů prům. kmene 30-50 cm</t>
  </si>
  <si>
    <t>1709240308</t>
  </si>
  <si>
    <t>Poznámka k položce:
listnatý nebo jehličnatý, včetně odstranění pařezu, likvidace na náklady zhotovitele, týká se celé stavby</t>
  </si>
  <si>
    <t>Výsadba stromů - material</t>
  </si>
  <si>
    <t>Acer campestre</t>
  </si>
  <si>
    <t>794893314</t>
  </si>
  <si>
    <t>Poznámka k položce:
obvod 16/18, bal 70 cm</t>
  </si>
  <si>
    <t>Fraxinus excelsior "Nana</t>
  </si>
  <si>
    <t>378336779</t>
  </si>
  <si>
    <t>Acer platanoides "Crimson King"</t>
  </si>
  <si>
    <t>-1703353784</t>
  </si>
  <si>
    <t>IP 60</t>
  </si>
  <si>
    <t>Tilia cordata - lípa srdčitá kultivar Rancho 12-14 cm</t>
  </si>
  <si>
    <t>-1258567680</t>
  </si>
  <si>
    <t>Poznámka k položce:
obvod 16/18</t>
  </si>
  <si>
    <t>IP 151</t>
  </si>
  <si>
    <t>dodání kůry 12x0,1=1,2</t>
  </si>
  <si>
    <t>-869085867</t>
  </si>
  <si>
    <t>IP 161</t>
  </si>
  <si>
    <t>dodání substrátu 12x0,5=6</t>
  </si>
  <si>
    <t>-915906171</t>
  </si>
  <si>
    <t>IP 171</t>
  </si>
  <si>
    <t>jutový obal</t>
  </si>
  <si>
    <t>-951348690</t>
  </si>
  <si>
    <t>185851121-1</t>
  </si>
  <si>
    <t>Dovoz vody pro zálivku trávníku včetně zalití</t>
  </si>
  <si>
    <t>497115502</t>
  </si>
  <si>
    <t>Úpravy trávníkových ploch</t>
  </si>
  <si>
    <t>IP 31</t>
  </si>
  <si>
    <t>nová ornice</t>
  </si>
  <si>
    <t>-505108892</t>
  </si>
  <si>
    <t>Poznámka k položce:
nákup, doprava, naložení a složení na mezideponii</t>
  </si>
  <si>
    <t>400*0,15</t>
  </si>
  <si>
    <t>IP 41</t>
  </si>
  <si>
    <t>substrát pro trávníky tl. 3 cm</t>
  </si>
  <si>
    <t>1686072644</t>
  </si>
  <si>
    <t>Poznámka k položce:
nákup, doprava, naložení a složení na mezideponii, jako horní vrstva ornice, vysoce kvalitní tříděná jemná ornice, ve které rychle zakoření a vyroste tráva a rostliny</t>
  </si>
  <si>
    <t>1500*0,06</t>
  </si>
  <si>
    <t>181301111</t>
  </si>
  <si>
    <t xml:space="preserve">Rozprostření ornice tl vrstvy do 150 mm v rovině nebo ve svahu </t>
  </si>
  <si>
    <t>1975028920</t>
  </si>
  <si>
    <t>181411131</t>
  </si>
  <si>
    <t>Založení parkového trávníku výsevem plochy v rovině a ve svahu do 1:5</t>
  </si>
  <si>
    <t>-1464814251</t>
  </si>
  <si>
    <t>1520</t>
  </si>
  <si>
    <t>IP 54</t>
  </si>
  <si>
    <t>Dodání travního osiva parková směs v množství 0,035kg/m2  na nově zakládané trávníky</t>
  </si>
  <si>
    <t>kg</t>
  </si>
  <si>
    <t>-895095223</t>
  </si>
  <si>
    <t>1520*0,035</t>
  </si>
  <si>
    <t>185851121</t>
  </si>
  <si>
    <t>-293015553</t>
  </si>
  <si>
    <t>111151211</t>
  </si>
  <si>
    <t>Pokosení trávníku  s odvozem do 20 km v rovině a svahu do 1:5</t>
  </si>
  <si>
    <t>-267011086</t>
  </si>
  <si>
    <t>Poznámka k položce:
ve dvou cyklech</t>
  </si>
  <si>
    <t>2*1520</t>
  </si>
  <si>
    <t>Výsadba keřů - technické operace</t>
  </si>
  <si>
    <t>183101212</t>
  </si>
  <si>
    <t>Hloubení jámy s výměnou půdy na 50 %, 0,02 m3</t>
  </si>
  <si>
    <t>501739222</t>
  </si>
  <si>
    <t>184102111</t>
  </si>
  <si>
    <t>Výsadba dřeviny s balem D do 0,2 m do jamky se zalitím v rovině a svahu do 1:5</t>
  </si>
  <si>
    <t>1281705942</t>
  </si>
  <si>
    <t>184802611</t>
  </si>
  <si>
    <t>Chemické odplevelení po založení kultury postřikem na široko v rovině a svahu do 1:5</t>
  </si>
  <si>
    <t>-215731944</t>
  </si>
  <si>
    <t>185802114-1</t>
  </si>
  <si>
    <t>Hnojení tablet.hnoj. Silvamax (1x10g) jednotl. ke keřům vč. dodání hnojiva</t>
  </si>
  <si>
    <t>770811070</t>
  </si>
  <si>
    <t>184911431-1</t>
  </si>
  <si>
    <t>1507386716</t>
  </si>
  <si>
    <t>Výsadba keřů - material</t>
  </si>
  <si>
    <t>IP 19</t>
  </si>
  <si>
    <t>Cornus alba</t>
  </si>
  <si>
    <t>-122006924</t>
  </si>
  <si>
    <t>Poznámka k položce:
velikost 20/30 (výška), bal 20 cm</t>
  </si>
  <si>
    <t>IP 20</t>
  </si>
  <si>
    <t>Cotoneaster horizontalis</t>
  </si>
  <si>
    <t>-617557772</t>
  </si>
  <si>
    <t>IP 21</t>
  </si>
  <si>
    <t>Spiraea arguta</t>
  </si>
  <si>
    <t>2111078627</t>
  </si>
  <si>
    <t>IP 22</t>
  </si>
  <si>
    <t>Juniperus media</t>
  </si>
  <si>
    <t>-1775571081</t>
  </si>
  <si>
    <t>IP 23</t>
  </si>
  <si>
    <t>Juniperus horizontalis</t>
  </si>
  <si>
    <t>-2021349306</t>
  </si>
  <si>
    <t>IP 15-1</t>
  </si>
  <si>
    <t>dodání kůry 1120x0,1=12</t>
  </si>
  <si>
    <t>-1227014930</t>
  </si>
  <si>
    <t>IP 16-1</t>
  </si>
  <si>
    <t xml:space="preserve">dodání substrátu </t>
  </si>
  <si>
    <t>-2088317737</t>
  </si>
  <si>
    <t>185851121-2</t>
  </si>
  <si>
    <t>-1816731527</t>
  </si>
  <si>
    <t>VRN - VRN Vedlejší rozpočtové náklady</t>
  </si>
  <si>
    <t>OST - Ostatní</t>
  </si>
  <si>
    <t>OST</t>
  </si>
  <si>
    <t>Ostatní</t>
  </si>
  <si>
    <t>012103000</t>
  </si>
  <si>
    <t>Geodetické práce před výstavbou</t>
  </si>
  <si>
    <t>-1577662493</t>
  </si>
  <si>
    <t>Poznámka k položce:
vytyčení hranic pozemků,vytyčení staveniště a stavebního objektu, určení vytyčovací sítě, ...</t>
  </si>
  <si>
    <t>012203000</t>
  </si>
  <si>
    <t>Geodetické práce při provádění stavby</t>
  </si>
  <si>
    <t>512</t>
  </si>
  <si>
    <t>458585324</t>
  </si>
  <si>
    <t>Poznámka k položce:
výšková měření, výpočet objemů, atd. které mají charakter kontrolních a upřesnujících činností</t>
  </si>
  <si>
    <t>012303000</t>
  </si>
  <si>
    <t>Geodetické práce po výstavbě</t>
  </si>
  <si>
    <t>-2123548398</t>
  </si>
  <si>
    <t>Poznámka k položce:
zaměření skutečného provedení stavby,včetně komunikací a inženýrských sítí, kontrolní měření provedeného objektu, měření posunu a změn polohy novostavby v daném časovém intervalu</t>
  </si>
  <si>
    <t>011114000</t>
  </si>
  <si>
    <t>Práce geotechnika včetně laboratorního posouzení vzorků zemin</t>
  </si>
  <si>
    <t>1024</t>
  </si>
  <si>
    <t>-1028456773</t>
  </si>
  <si>
    <t>Poznámka k položce:
včetně odběru vzorků na 4 místech</t>
  </si>
  <si>
    <t>013244000</t>
  </si>
  <si>
    <t>Realizační dokumentace stavby (RDS)</t>
  </si>
  <si>
    <t>-335154435</t>
  </si>
  <si>
    <t>Poznámka k položce:
4 ks paré PD</t>
  </si>
  <si>
    <t>013254000</t>
  </si>
  <si>
    <t>Dokumentace a zaměření skutečného provedení stavby (DSPS)</t>
  </si>
  <si>
    <t>-434973337</t>
  </si>
  <si>
    <t>032002000</t>
  </si>
  <si>
    <t>Zařízení staveniště - vybavení staveniště</t>
  </si>
  <si>
    <t>Kč</t>
  </si>
  <si>
    <t>1729951120</t>
  </si>
  <si>
    <t>Poznámka k položce:
náklady na stavební buňky,staveništní přípojka vody a elektro, odkanalizování zařízení staveniště, pronájem ploch staveniště,provizorní komunikace,skládky na staveništi, zřízení počítačové sítě, WIFI, ostatní náklady,náklady na provoz a údržbu vybavení staveniště</t>
  </si>
  <si>
    <t>039002000</t>
  </si>
  <si>
    <t>Zrušení zařízení staveniště</t>
  </si>
  <si>
    <t>454915767</t>
  </si>
  <si>
    <t>Poznámka k položce:
rozebrání,bourání,odvoz,úprava terenu</t>
  </si>
  <si>
    <t>070001000</t>
  </si>
  <si>
    <t>Provozní vlivy - ochranná pásma</t>
  </si>
  <si>
    <t>1026283380</t>
  </si>
  <si>
    <t>090001000</t>
  </si>
  <si>
    <t>Vytyčení stáv. inženýrských sítí</t>
  </si>
  <si>
    <t>868874147</t>
  </si>
  <si>
    <t>012403000</t>
  </si>
  <si>
    <t>Geometrický plán stavby včetně všech kartografických prací</t>
  </si>
  <si>
    <t>1718863125</t>
  </si>
  <si>
    <t>034403000</t>
  </si>
  <si>
    <t>Dopravně inženýrské opatření během stavby</t>
  </si>
  <si>
    <t>-1721740321</t>
  </si>
  <si>
    <t>IP 37</t>
  </si>
  <si>
    <t>Fotodokumentace stáv. stavu přilehlých objektů tj. fasády, ploty, vrata atd.</t>
  </si>
  <si>
    <t>749426800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</si>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</sst>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sz val="8"/>
      <color indexed="10"/>
      <name val="Trebuchet MS"/>
      <family val="0"/>
    </font>
    <font>
      <i/>
      <sz val="7"/>
      <color indexed="55"/>
      <name val="Trebuchet MS"/>
      <family val="0"/>
    </font>
    <font>
      <i/>
      <sz val="8"/>
      <color indexed="12"/>
      <name val="Trebuchet MS"/>
      <family val="0"/>
    </font>
    <font>
      <i/>
      <sz val="8"/>
      <name val="Trebuchet MS"/>
      <family val="0"/>
    </font>
    <font>
      <i/>
      <sz val="8"/>
      <color indexed="56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0" fontId="7" fillId="0" borderId="0" xfId="0" applyFont="1" applyAlignment="1" applyProtection="1">
      <alignment horizontal="left" vertical="top"/>
      <protection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168" fontId="27" fillId="0" borderId="0" xfId="0" applyNumberFormat="1" applyFont="1" applyAlignment="1" applyProtection="1">
      <alignment horizontal="right" vertical="center"/>
      <protection/>
    </xf>
    <xf numFmtId="0" fontId="27" fillId="0" borderId="13" xfId="0" applyFont="1" applyBorder="1" applyAlignment="1">
      <alignment horizontal="left" vertical="center"/>
    </xf>
    <xf numFmtId="0" fontId="27" fillId="0" borderId="25" xfId="0" applyFont="1" applyBorder="1" applyAlignment="1" applyProtection="1">
      <alignment horizontal="left" vertical="center"/>
      <protection/>
    </xf>
    <xf numFmtId="0" fontId="27" fillId="0" borderId="24" xfId="0" applyFont="1" applyBorder="1" applyAlignment="1" applyProtection="1">
      <alignment horizontal="left" vertical="center"/>
      <protection/>
    </xf>
    <xf numFmtId="0" fontId="27" fillId="0" borderId="0" xfId="0" applyFont="1" applyAlignment="1">
      <alignment horizontal="left" vertical="center"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0" borderId="25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0" xfId="0" applyFont="1" applyAlignment="1" applyProtection="1">
      <alignment horizontal="left" vertical="top" wrapText="1"/>
      <protection/>
    </xf>
    <xf numFmtId="0" fontId="29" fillId="0" borderId="31" xfId="0" applyFont="1" applyBorder="1" applyAlignment="1" applyProtection="1">
      <alignment horizontal="left" vertical="center"/>
      <protection/>
    </xf>
    <xf numFmtId="0" fontId="29" fillId="0" borderId="32" xfId="0" applyFont="1" applyBorder="1" applyAlignment="1" applyProtection="1">
      <alignment horizontal="left" vertical="center"/>
      <protection/>
    </xf>
    <xf numFmtId="0" fontId="29" fillId="0" borderId="33" xfId="0" applyFont="1" applyBorder="1" applyAlignment="1" applyProtection="1">
      <alignment horizontal="left" vertical="center"/>
      <protection/>
    </xf>
    <xf numFmtId="0" fontId="31" fillId="0" borderId="36" xfId="0" applyFont="1" applyBorder="1" applyAlignment="1" applyProtection="1">
      <alignment horizontal="center" vertical="center"/>
      <protection/>
    </xf>
    <xf numFmtId="49" fontId="31" fillId="0" borderId="36" xfId="0" applyNumberFormat="1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center" vertical="center" wrapText="1"/>
      <protection/>
    </xf>
    <xf numFmtId="168" fontId="31" fillId="0" borderId="36" xfId="0" applyNumberFormat="1" applyFont="1" applyBorder="1" applyAlignment="1" applyProtection="1">
      <alignment horizontal="right" vertical="center"/>
      <protection/>
    </xf>
    <xf numFmtId="164" fontId="31" fillId="34" borderId="36" xfId="0" applyNumberFormat="1" applyFont="1" applyFill="1" applyBorder="1" applyAlignment="1">
      <alignment horizontal="right" vertical="center"/>
    </xf>
    <xf numFmtId="164" fontId="31" fillId="0" borderId="36" xfId="0" applyNumberFormat="1" applyFont="1" applyBorder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34" borderId="36" xfId="0" applyFont="1" applyFill="1" applyBorder="1" applyAlignment="1">
      <alignment horizontal="left" vertical="center" wrapText="1"/>
    </xf>
    <xf numFmtId="0" fontId="31" fillId="0" borderId="0" xfId="0" applyFont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27" fillId="0" borderId="31" xfId="0" applyFont="1" applyBorder="1" applyAlignment="1" applyProtection="1">
      <alignment horizontal="left" vertical="center"/>
      <protection/>
    </xf>
    <xf numFmtId="0" fontId="27" fillId="0" borderId="32" xfId="0" applyFont="1" applyBorder="1" applyAlignment="1" applyProtection="1">
      <alignment horizontal="left" vertical="center"/>
      <protection/>
    </xf>
    <xf numFmtId="0" fontId="27" fillId="0" borderId="33" xfId="0" applyFont="1" applyBorder="1" applyAlignment="1" applyProtection="1">
      <alignment horizontal="left" vertical="center"/>
      <protection/>
    </xf>
    <xf numFmtId="0" fontId="32" fillId="0" borderId="0" xfId="0" applyFont="1" applyAlignment="1">
      <alignment horizontal="left"/>
    </xf>
    <xf numFmtId="0" fontId="33" fillId="0" borderId="13" xfId="0" applyFont="1" applyBorder="1" applyAlignment="1" applyProtection="1">
      <alignment horizontal="left"/>
      <protection/>
    </xf>
    <xf numFmtId="0" fontId="33" fillId="0" borderId="0" xfId="0" applyFont="1" applyAlignment="1" applyProtection="1">
      <alignment horizontal="left"/>
      <protection/>
    </xf>
    <xf numFmtId="164" fontId="33" fillId="0" borderId="0" xfId="0" applyNumberFormat="1" applyFont="1" applyAlignment="1" applyProtection="1">
      <alignment horizontal="right"/>
      <protection/>
    </xf>
    <xf numFmtId="0" fontId="33" fillId="0" borderId="13" xfId="0" applyFont="1" applyBorder="1" applyAlignment="1">
      <alignment horizontal="left"/>
    </xf>
    <xf numFmtId="0" fontId="33" fillId="0" borderId="25" xfId="0" applyFont="1" applyBorder="1" applyAlignment="1" applyProtection="1">
      <alignment horizontal="left"/>
      <protection/>
    </xf>
    <xf numFmtId="167" fontId="33" fillId="0" borderId="0" xfId="0" applyNumberFormat="1" applyFont="1" applyAlignment="1" applyProtection="1">
      <alignment horizontal="right"/>
      <protection/>
    </xf>
    <xf numFmtId="167" fontId="33" fillId="0" borderId="24" xfId="0" applyNumberFormat="1" applyFont="1" applyBorder="1" applyAlignment="1" applyProtection="1">
      <alignment horizontal="right"/>
      <protection/>
    </xf>
    <xf numFmtId="0" fontId="33" fillId="0" borderId="0" xfId="0" applyFont="1" applyAlignment="1">
      <alignment horizontal="left"/>
    </xf>
    <xf numFmtId="164" fontId="33" fillId="0" borderId="0" xfId="0" applyNumberFormat="1" applyFont="1" applyAlignment="1">
      <alignment horizontal="right" vertical="center"/>
    </xf>
    <xf numFmtId="0" fontId="11" fillId="0" borderId="32" xfId="0" applyFont="1" applyBorder="1" applyAlignment="1" applyProtection="1">
      <alignment horizontal="center" vertical="center" wrapText="1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167" fontId="11" fillId="0" borderId="33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9" fillId="33" borderId="0" xfId="36" applyFill="1" applyAlignment="1">
      <alignment horizontal="left" vertical="top"/>
    </xf>
    <xf numFmtId="0" fontId="74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5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5" fillId="33" borderId="0" xfId="36" applyFont="1" applyFill="1" applyAlignment="1" applyProtection="1">
      <alignment horizontal="left" vertical="center"/>
      <protection/>
    </xf>
    <xf numFmtId="0" fontId="75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9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2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8DC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6B1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6E2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647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896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6B6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148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53" t="s">
        <v>0</v>
      </c>
      <c r="B1" s="254"/>
      <c r="C1" s="254"/>
      <c r="D1" s="255" t="s">
        <v>1</v>
      </c>
      <c r="E1" s="254"/>
      <c r="F1" s="254"/>
      <c r="G1" s="254"/>
      <c r="H1" s="254"/>
      <c r="I1" s="254"/>
      <c r="J1" s="254"/>
      <c r="K1" s="256" t="s">
        <v>1105</v>
      </c>
      <c r="L1" s="256"/>
      <c r="M1" s="256"/>
      <c r="N1" s="256"/>
      <c r="O1" s="256"/>
      <c r="P1" s="256"/>
      <c r="Q1" s="256"/>
      <c r="R1" s="256"/>
      <c r="S1" s="256"/>
      <c r="T1" s="254"/>
      <c r="U1" s="254"/>
      <c r="V1" s="254"/>
      <c r="W1" s="256" t="s">
        <v>1106</v>
      </c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48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45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213" t="s">
        <v>13</v>
      </c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11"/>
      <c r="AQ5" s="13"/>
      <c r="BE5" s="209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215" t="s">
        <v>16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11"/>
      <c r="AQ6" s="13"/>
      <c r="BE6" s="210"/>
      <c r="BS6" s="6" t="s">
        <v>17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 t="s">
        <v>19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 t="s">
        <v>21</v>
      </c>
      <c r="AO7" s="11"/>
      <c r="AP7" s="11"/>
      <c r="AQ7" s="13"/>
      <c r="BE7" s="210"/>
      <c r="BS7" s="6" t="s">
        <v>22</v>
      </c>
    </row>
    <row r="8" spans="2:71" s="2" customFormat="1" ht="15" customHeight="1">
      <c r="B8" s="10"/>
      <c r="C8" s="11"/>
      <c r="D8" s="19" t="s">
        <v>23</v>
      </c>
      <c r="E8" s="11"/>
      <c r="F8" s="11"/>
      <c r="G8" s="11"/>
      <c r="H8" s="11"/>
      <c r="I8" s="11"/>
      <c r="J8" s="11"/>
      <c r="K8" s="17" t="s">
        <v>24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25</v>
      </c>
      <c r="AL8" s="11"/>
      <c r="AM8" s="11"/>
      <c r="AN8" s="20" t="s">
        <v>26</v>
      </c>
      <c r="AO8" s="11"/>
      <c r="AP8" s="11"/>
      <c r="AQ8" s="13"/>
      <c r="BE8" s="210"/>
      <c r="BS8" s="6" t="s">
        <v>27</v>
      </c>
    </row>
    <row r="9" spans="2:71" s="2" customFormat="1" ht="30" customHeight="1">
      <c r="B9" s="10"/>
      <c r="C9" s="11"/>
      <c r="D9" s="16" t="s">
        <v>28</v>
      </c>
      <c r="E9" s="11"/>
      <c r="F9" s="11"/>
      <c r="G9" s="11"/>
      <c r="H9" s="11"/>
      <c r="I9" s="11"/>
      <c r="J9" s="11"/>
      <c r="K9" s="21" t="s">
        <v>29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6" t="s">
        <v>30</v>
      </c>
      <c r="AL9" s="11"/>
      <c r="AM9" s="11"/>
      <c r="AN9" s="21" t="s">
        <v>31</v>
      </c>
      <c r="AO9" s="11"/>
      <c r="AP9" s="11"/>
      <c r="AQ9" s="13"/>
      <c r="BE9" s="210"/>
      <c r="BS9" s="6" t="s">
        <v>32</v>
      </c>
    </row>
    <row r="10" spans="2:71" s="2" customFormat="1" ht="15" customHeight="1">
      <c r="B10" s="10"/>
      <c r="C10" s="11"/>
      <c r="D10" s="19" t="s">
        <v>33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34</v>
      </c>
      <c r="AL10" s="11"/>
      <c r="AM10" s="11"/>
      <c r="AN10" s="17"/>
      <c r="AO10" s="11"/>
      <c r="AP10" s="11"/>
      <c r="AQ10" s="13"/>
      <c r="BE10" s="210"/>
      <c r="BS10" s="6" t="s">
        <v>17</v>
      </c>
    </row>
    <row r="11" spans="2:71" s="2" customFormat="1" ht="19.5" customHeight="1">
      <c r="B11" s="10"/>
      <c r="C11" s="11"/>
      <c r="D11" s="11"/>
      <c r="E11" s="17" t="s">
        <v>35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36</v>
      </c>
      <c r="AL11" s="11"/>
      <c r="AM11" s="11"/>
      <c r="AN11" s="17"/>
      <c r="AO11" s="11"/>
      <c r="AP11" s="11"/>
      <c r="AQ11" s="13"/>
      <c r="BE11" s="210"/>
      <c r="BS11" s="6" t="s">
        <v>17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10"/>
      <c r="BS12" s="6" t="s">
        <v>17</v>
      </c>
    </row>
    <row r="13" spans="2:71" s="2" customFormat="1" ht="15" customHeight="1">
      <c r="B13" s="10"/>
      <c r="C13" s="11"/>
      <c r="D13" s="19" t="s">
        <v>37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34</v>
      </c>
      <c r="AL13" s="11"/>
      <c r="AM13" s="11"/>
      <c r="AN13" s="22" t="s">
        <v>38</v>
      </c>
      <c r="AO13" s="11"/>
      <c r="AP13" s="11"/>
      <c r="AQ13" s="13"/>
      <c r="BE13" s="210"/>
      <c r="BS13" s="6" t="s">
        <v>17</v>
      </c>
    </row>
    <row r="14" spans="2:71" s="2" customFormat="1" ht="15.75" customHeight="1">
      <c r="B14" s="10"/>
      <c r="C14" s="11"/>
      <c r="D14" s="11"/>
      <c r="E14" s="216" t="s">
        <v>38</v>
      </c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19" t="s">
        <v>36</v>
      </c>
      <c r="AL14" s="11"/>
      <c r="AM14" s="11"/>
      <c r="AN14" s="22" t="s">
        <v>38</v>
      </c>
      <c r="AO14" s="11"/>
      <c r="AP14" s="11"/>
      <c r="AQ14" s="13"/>
      <c r="BE14" s="210"/>
      <c r="BS14" s="6" t="s">
        <v>17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10"/>
      <c r="BS15" s="6" t="s">
        <v>3</v>
      </c>
    </row>
    <row r="16" spans="2:71" s="2" customFormat="1" ht="15" customHeight="1">
      <c r="B16" s="10"/>
      <c r="C16" s="11"/>
      <c r="D16" s="19" t="s">
        <v>39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34</v>
      </c>
      <c r="AL16" s="11"/>
      <c r="AM16" s="11"/>
      <c r="AN16" s="17"/>
      <c r="AO16" s="11"/>
      <c r="AP16" s="11"/>
      <c r="AQ16" s="13"/>
      <c r="BE16" s="210"/>
      <c r="BS16" s="6" t="s">
        <v>3</v>
      </c>
    </row>
    <row r="17" spans="2:71" s="2" customFormat="1" ht="19.5" customHeight="1">
      <c r="B17" s="10"/>
      <c r="C17" s="11"/>
      <c r="D17" s="11"/>
      <c r="E17" s="17" t="s">
        <v>40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36</v>
      </c>
      <c r="AL17" s="11"/>
      <c r="AM17" s="11"/>
      <c r="AN17" s="17"/>
      <c r="AO17" s="11"/>
      <c r="AP17" s="11"/>
      <c r="AQ17" s="13"/>
      <c r="BE17" s="210"/>
      <c r="BS17" s="6" t="s">
        <v>41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10"/>
      <c r="BS18" s="6" t="s">
        <v>5</v>
      </c>
    </row>
    <row r="19" spans="2:71" s="2" customFormat="1" ht="15" customHeight="1">
      <c r="B19" s="10"/>
      <c r="C19" s="11"/>
      <c r="D19" s="19" t="s">
        <v>42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10"/>
      <c r="BS19" s="6" t="s">
        <v>5</v>
      </c>
    </row>
    <row r="20" spans="2:71" s="2" customFormat="1" ht="15.75" customHeight="1">
      <c r="B20" s="10"/>
      <c r="C20" s="11"/>
      <c r="D20" s="11"/>
      <c r="E20" s="217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11"/>
      <c r="AP20" s="11"/>
      <c r="AQ20" s="13"/>
      <c r="BE20" s="210"/>
      <c r="BS20" s="6" t="s">
        <v>41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10"/>
    </row>
    <row r="22" spans="2:57" s="2" customFormat="1" ht="7.5" customHeight="1">
      <c r="B22" s="10"/>
      <c r="C22" s="1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11"/>
      <c r="AQ22" s="13"/>
      <c r="BE22" s="210"/>
    </row>
    <row r="23" spans="2:57" s="6" customFormat="1" ht="27" customHeight="1">
      <c r="B23" s="24"/>
      <c r="C23" s="25"/>
      <c r="D23" s="26" t="s">
        <v>43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18">
        <f>ROUND($AG$51,2)</f>
        <v>0</v>
      </c>
      <c r="AL23" s="219"/>
      <c r="AM23" s="219"/>
      <c r="AN23" s="219"/>
      <c r="AO23" s="219"/>
      <c r="AP23" s="25"/>
      <c r="AQ23" s="28"/>
      <c r="BE23" s="211"/>
    </row>
    <row r="24" spans="2:57" s="6" customFormat="1" ht="7.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8"/>
      <c r="BE24" s="211"/>
    </row>
    <row r="25" spans="2:57" s="6" customFormat="1" ht="14.25" customHeight="1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20" t="s">
        <v>44</v>
      </c>
      <c r="M25" s="221"/>
      <c r="N25" s="221"/>
      <c r="O25" s="221"/>
      <c r="P25" s="25"/>
      <c r="Q25" s="25"/>
      <c r="R25" s="25"/>
      <c r="S25" s="25"/>
      <c r="T25" s="25"/>
      <c r="U25" s="25"/>
      <c r="V25" s="25"/>
      <c r="W25" s="220" t="s">
        <v>45</v>
      </c>
      <c r="X25" s="221"/>
      <c r="Y25" s="221"/>
      <c r="Z25" s="221"/>
      <c r="AA25" s="221"/>
      <c r="AB25" s="221"/>
      <c r="AC25" s="221"/>
      <c r="AD25" s="221"/>
      <c r="AE25" s="221"/>
      <c r="AF25" s="25"/>
      <c r="AG25" s="25"/>
      <c r="AH25" s="25"/>
      <c r="AI25" s="25"/>
      <c r="AJ25" s="25"/>
      <c r="AK25" s="220" t="s">
        <v>46</v>
      </c>
      <c r="AL25" s="221"/>
      <c r="AM25" s="221"/>
      <c r="AN25" s="221"/>
      <c r="AO25" s="221"/>
      <c r="AP25" s="25"/>
      <c r="AQ25" s="28"/>
      <c r="BE25" s="211"/>
    </row>
    <row r="26" spans="2:57" s="6" customFormat="1" ht="15" customHeight="1">
      <c r="B26" s="30"/>
      <c r="C26" s="31"/>
      <c r="D26" s="31" t="s">
        <v>47</v>
      </c>
      <c r="E26" s="31"/>
      <c r="F26" s="31" t="s">
        <v>48</v>
      </c>
      <c r="G26" s="31"/>
      <c r="H26" s="31"/>
      <c r="I26" s="31"/>
      <c r="J26" s="31"/>
      <c r="K26" s="31"/>
      <c r="L26" s="222">
        <v>0.21</v>
      </c>
      <c r="M26" s="223"/>
      <c r="N26" s="223"/>
      <c r="O26" s="223"/>
      <c r="P26" s="31"/>
      <c r="Q26" s="31"/>
      <c r="R26" s="31"/>
      <c r="S26" s="31"/>
      <c r="T26" s="31"/>
      <c r="U26" s="31"/>
      <c r="V26" s="31"/>
      <c r="W26" s="224">
        <f>ROUND($AZ$51,2)</f>
        <v>0</v>
      </c>
      <c r="X26" s="223"/>
      <c r="Y26" s="223"/>
      <c r="Z26" s="223"/>
      <c r="AA26" s="223"/>
      <c r="AB26" s="223"/>
      <c r="AC26" s="223"/>
      <c r="AD26" s="223"/>
      <c r="AE26" s="223"/>
      <c r="AF26" s="31"/>
      <c r="AG26" s="31"/>
      <c r="AH26" s="31"/>
      <c r="AI26" s="31"/>
      <c r="AJ26" s="31"/>
      <c r="AK26" s="224">
        <f>ROUND($AV$51,2)</f>
        <v>0</v>
      </c>
      <c r="AL26" s="223"/>
      <c r="AM26" s="223"/>
      <c r="AN26" s="223"/>
      <c r="AO26" s="223"/>
      <c r="AP26" s="31"/>
      <c r="AQ26" s="32"/>
      <c r="BE26" s="212"/>
    </row>
    <row r="27" spans="2:57" s="6" customFormat="1" ht="15" customHeight="1">
      <c r="B27" s="30"/>
      <c r="C27" s="31"/>
      <c r="D27" s="31"/>
      <c r="E27" s="31"/>
      <c r="F27" s="31" t="s">
        <v>49</v>
      </c>
      <c r="G27" s="31"/>
      <c r="H27" s="31"/>
      <c r="I27" s="31"/>
      <c r="J27" s="31"/>
      <c r="K27" s="31"/>
      <c r="L27" s="222">
        <v>0.15</v>
      </c>
      <c r="M27" s="223"/>
      <c r="N27" s="223"/>
      <c r="O27" s="223"/>
      <c r="P27" s="31"/>
      <c r="Q27" s="31"/>
      <c r="R27" s="31"/>
      <c r="S27" s="31"/>
      <c r="T27" s="31"/>
      <c r="U27" s="31"/>
      <c r="V27" s="31"/>
      <c r="W27" s="224">
        <f>ROUND($BA$51,2)</f>
        <v>0</v>
      </c>
      <c r="X27" s="223"/>
      <c r="Y27" s="223"/>
      <c r="Z27" s="223"/>
      <c r="AA27" s="223"/>
      <c r="AB27" s="223"/>
      <c r="AC27" s="223"/>
      <c r="AD27" s="223"/>
      <c r="AE27" s="223"/>
      <c r="AF27" s="31"/>
      <c r="AG27" s="31"/>
      <c r="AH27" s="31"/>
      <c r="AI27" s="31"/>
      <c r="AJ27" s="31"/>
      <c r="AK27" s="224">
        <f>ROUND($AW$51,2)</f>
        <v>0</v>
      </c>
      <c r="AL27" s="223"/>
      <c r="AM27" s="223"/>
      <c r="AN27" s="223"/>
      <c r="AO27" s="223"/>
      <c r="AP27" s="31"/>
      <c r="AQ27" s="32"/>
      <c r="BE27" s="212"/>
    </row>
    <row r="28" spans="2:57" s="6" customFormat="1" ht="15" customHeight="1" hidden="1">
      <c r="B28" s="30"/>
      <c r="C28" s="31"/>
      <c r="D28" s="31"/>
      <c r="E28" s="31"/>
      <c r="F28" s="31" t="s">
        <v>50</v>
      </c>
      <c r="G28" s="31"/>
      <c r="H28" s="31"/>
      <c r="I28" s="31"/>
      <c r="J28" s="31"/>
      <c r="K28" s="31"/>
      <c r="L28" s="222">
        <v>0.21</v>
      </c>
      <c r="M28" s="223"/>
      <c r="N28" s="223"/>
      <c r="O28" s="223"/>
      <c r="P28" s="31"/>
      <c r="Q28" s="31"/>
      <c r="R28" s="31"/>
      <c r="S28" s="31"/>
      <c r="T28" s="31"/>
      <c r="U28" s="31"/>
      <c r="V28" s="31"/>
      <c r="W28" s="224">
        <f>ROUND($BB$51,2)</f>
        <v>0</v>
      </c>
      <c r="X28" s="223"/>
      <c r="Y28" s="223"/>
      <c r="Z28" s="223"/>
      <c r="AA28" s="223"/>
      <c r="AB28" s="223"/>
      <c r="AC28" s="223"/>
      <c r="AD28" s="223"/>
      <c r="AE28" s="223"/>
      <c r="AF28" s="31"/>
      <c r="AG28" s="31"/>
      <c r="AH28" s="31"/>
      <c r="AI28" s="31"/>
      <c r="AJ28" s="31"/>
      <c r="AK28" s="224">
        <v>0</v>
      </c>
      <c r="AL28" s="223"/>
      <c r="AM28" s="223"/>
      <c r="AN28" s="223"/>
      <c r="AO28" s="223"/>
      <c r="AP28" s="31"/>
      <c r="AQ28" s="32"/>
      <c r="BE28" s="212"/>
    </row>
    <row r="29" spans="2:57" s="6" customFormat="1" ht="15" customHeight="1" hidden="1">
      <c r="B29" s="30"/>
      <c r="C29" s="31"/>
      <c r="D29" s="31"/>
      <c r="E29" s="31"/>
      <c r="F29" s="31" t="s">
        <v>51</v>
      </c>
      <c r="G29" s="31"/>
      <c r="H29" s="31"/>
      <c r="I29" s="31"/>
      <c r="J29" s="31"/>
      <c r="K29" s="31"/>
      <c r="L29" s="222">
        <v>0.15</v>
      </c>
      <c r="M29" s="223"/>
      <c r="N29" s="223"/>
      <c r="O29" s="223"/>
      <c r="P29" s="31"/>
      <c r="Q29" s="31"/>
      <c r="R29" s="31"/>
      <c r="S29" s="31"/>
      <c r="T29" s="31"/>
      <c r="U29" s="31"/>
      <c r="V29" s="31"/>
      <c r="W29" s="224">
        <f>ROUND($BC$51,2)</f>
        <v>0</v>
      </c>
      <c r="X29" s="223"/>
      <c r="Y29" s="223"/>
      <c r="Z29" s="223"/>
      <c r="AA29" s="223"/>
      <c r="AB29" s="223"/>
      <c r="AC29" s="223"/>
      <c r="AD29" s="223"/>
      <c r="AE29" s="223"/>
      <c r="AF29" s="31"/>
      <c r="AG29" s="31"/>
      <c r="AH29" s="31"/>
      <c r="AI29" s="31"/>
      <c r="AJ29" s="31"/>
      <c r="AK29" s="224">
        <v>0</v>
      </c>
      <c r="AL29" s="223"/>
      <c r="AM29" s="223"/>
      <c r="AN29" s="223"/>
      <c r="AO29" s="223"/>
      <c r="AP29" s="31"/>
      <c r="AQ29" s="32"/>
      <c r="BE29" s="212"/>
    </row>
    <row r="30" spans="2:57" s="6" customFormat="1" ht="15" customHeight="1" hidden="1">
      <c r="B30" s="30"/>
      <c r="C30" s="31"/>
      <c r="D30" s="31"/>
      <c r="E30" s="31"/>
      <c r="F30" s="31" t="s">
        <v>52</v>
      </c>
      <c r="G30" s="31"/>
      <c r="H30" s="31"/>
      <c r="I30" s="31"/>
      <c r="J30" s="31"/>
      <c r="K30" s="31"/>
      <c r="L30" s="222">
        <v>0</v>
      </c>
      <c r="M30" s="223"/>
      <c r="N30" s="223"/>
      <c r="O30" s="223"/>
      <c r="P30" s="31"/>
      <c r="Q30" s="31"/>
      <c r="R30" s="31"/>
      <c r="S30" s="31"/>
      <c r="T30" s="31"/>
      <c r="U30" s="31"/>
      <c r="V30" s="31"/>
      <c r="W30" s="224">
        <f>ROUND($BD$51,2)</f>
        <v>0</v>
      </c>
      <c r="X30" s="223"/>
      <c r="Y30" s="223"/>
      <c r="Z30" s="223"/>
      <c r="AA30" s="223"/>
      <c r="AB30" s="223"/>
      <c r="AC30" s="223"/>
      <c r="AD30" s="223"/>
      <c r="AE30" s="223"/>
      <c r="AF30" s="31"/>
      <c r="AG30" s="31"/>
      <c r="AH30" s="31"/>
      <c r="AI30" s="31"/>
      <c r="AJ30" s="31"/>
      <c r="AK30" s="224">
        <v>0</v>
      </c>
      <c r="AL30" s="223"/>
      <c r="AM30" s="223"/>
      <c r="AN30" s="223"/>
      <c r="AO30" s="223"/>
      <c r="AP30" s="31"/>
      <c r="AQ30" s="32"/>
      <c r="BE30" s="212"/>
    </row>
    <row r="31" spans="2:57" s="6" customFormat="1" ht="7.5" customHeight="1"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8"/>
      <c r="BE31" s="211"/>
    </row>
    <row r="32" spans="2:57" s="6" customFormat="1" ht="27" customHeight="1">
      <c r="B32" s="24"/>
      <c r="C32" s="33"/>
      <c r="D32" s="34" t="s">
        <v>53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 t="s">
        <v>54</v>
      </c>
      <c r="U32" s="35"/>
      <c r="V32" s="35"/>
      <c r="W32" s="35"/>
      <c r="X32" s="225" t="s">
        <v>55</v>
      </c>
      <c r="Y32" s="226"/>
      <c r="Z32" s="226"/>
      <c r="AA32" s="226"/>
      <c r="AB32" s="226"/>
      <c r="AC32" s="35"/>
      <c r="AD32" s="35"/>
      <c r="AE32" s="35"/>
      <c r="AF32" s="35"/>
      <c r="AG32" s="35"/>
      <c r="AH32" s="35"/>
      <c r="AI32" s="35"/>
      <c r="AJ32" s="35"/>
      <c r="AK32" s="227">
        <f>ROUND(SUM($AK$23:$AK$30),2)</f>
        <v>0</v>
      </c>
      <c r="AL32" s="226"/>
      <c r="AM32" s="226"/>
      <c r="AN32" s="226"/>
      <c r="AO32" s="228"/>
      <c r="AP32" s="33"/>
      <c r="AQ32" s="38"/>
      <c r="BE32" s="211"/>
    </row>
    <row r="33" spans="2:43" s="6" customFormat="1" ht="7.5" customHeight="1"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8"/>
    </row>
    <row r="34" spans="2:43" s="6" customFormat="1" ht="7.5" customHeight="1"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1"/>
    </row>
    <row r="38" spans="2:44" s="6" customFormat="1" ht="7.5" customHeight="1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4"/>
    </row>
    <row r="39" spans="2:44" s="6" customFormat="1" ht="37.5" customHeight="1">
      <c r="B39" s="24"/>
      <c r="C39" s="12" t="s">
        <v>56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44"/>
    </row>
    <row r="40" spans="2:44" s="6" customFormat="1" ht="7.5" customHeight="1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44"/>
    </row>
    <row r="41" spans="2:44" s="45" customFormat="1" ht="15" customHeight="1">
      <c r="B41" s="46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802014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7"/>
    </row>
    <row r="42" spans="2:44" s="48" customFormat="1" ht="37.5" customHeight="1">
      <c r="B42" s="49"/>
      <c r="C42" s="50" t="s">
        <v>15</v>
      </c>
      <c r="D42" s="50"/>
      <c r="E42" s="50"/>
      <c r="F42" s="50"/>
      <c r="G42" s="50"/>
      <c r="H42" s="50"/>
      <c r="I42" s="50"/>
      <c r="J42" s="50"/>
      <c r="K42" s="50"/>
      <c r="L42" s="229" t="str">
        <f>$K$6</f>
        <v>Revitalizace a architektonická úprava Starého náměstí v Kynšperku nad Ohří</v>
      </c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50"/>
      <c r="AQ42" s="50"/>
      <c r="AR42" s="51"/>
    </row>
    <row r="43" spans="2:44" s="6" customFormat="1" ht="7.5" customHeight="1"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44"/>
    </row>
    <row r="44" spans="2:44" s="6" customFormat="1" ht="15.75" customHeight="1">
      <c r="B44" s="24"/>
      <c r="C44" s="19" t="s">
        <v>23</v>
      </c>
      <c r="D44" s="25"/>
      <c r="E44" s="25"/>
      <c r="F44" s="25"/>
      <c r="G44" s="25"/>
      <c r="H44" s="25"/>
      <c r="I44" s="25"/>
      <c r="J44" s="25"/>
      <c r="K44" s="25"/>
      <c r="L44" s="52" t="str">
        <f>IF($K$8="","",$K$8)</f>
        <v>Kynšperk nad Ohří</v>
      </c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19" t="s">
        <v>25</v>
      </c>
      <c r="AJ44" s="25"/>
      <c r="AK44" s="25"/>
      <c r="AL44" s="25"/>
      <c r="AM44" s="231" t="str">
        <f>IF($AN$8="","",$AN$8)</f>
        <v>29.08.2014</v>
      </c>
      <c r="AN44" s="221"/>
      <c r="AO44" s="25"/>
      <c r="AP44" s="25"/>
      <c r="AQ44" s="25"/>
      <c r="AR44" s="44"/>
    </row>
    <row r="45" spans="2:44" s="6" customFormat="1" ht="7.5" customHeight="1"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44"/>
    </row>
    <row r="46" spans="2:56" s="6" customFormat="1" ht="18.75" customHeight="1">
      <c r="B46" s="24"/>
      <c r="C46" s="19" t="s">
        <v>33</v>
      </c>
      <c r="D46" s="25"/>
      <c r="E46" s="25"/>
      <c r="F46" s="25"/>
      <c r="G46" s="25"/>
      <c r="H46" s="25"/>
      <c r="I46" s="25"/>
      <c r="J46" s="25"/>
      <c r="K46" s="25"/>
      <c r="L46" s="17" t="str">
        <f>IF($E$11="","",$E$11)</f>
        <v>Město Kynšperk nad Ohří</v>
      </c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19" t="s">
        <v>39</v>
      </c>
      <c r="AJ46" s="25"/>
      <c r="AK46" s="25"/>
      <c r="AL46" s="25"/>
      <c r="AM46" s="213" t="str">
        <f>IF($E$17="","",$E$17)</f>
        <v>DSVA s.r.o.</v>
      </c>
      <c r="AN46" s="221"/>
      <c r="AO46" s="221"/>
      <c r="AP46" s="221"/>
      <c r="AQ46" s="25"/>
      <c r="AR46" s="44"/>
      <c r="AS46" s="232" t="s">
        <v>57</v>
      </c>
      <c r="AT46" s="233"/>
      <c r="AU46" s="54"/>
      <c r="AV46" s="54"/>
      <c r="AW46" s="54"/>
      <c r="AX46" s="54"/>
      <c r="AY46" s="54"/>
      <c r="AZ46" s="54"/>
      <c r="BA46" s="54"/>
      <c r="BB46" s="54"/>
      <c r="BC46" s="54"/>
      <c r="BD46" s="55"/>
    </row>
    <row r="47" spans="2:56" s="6" customFormat="1" ht="15.75" customHeight="1">
      <c r="B47" s="24"/>
      <c r="C47" s="19" t="s">
        <v>37</v>
      </c>
      <c r="D47" s="25"/>
      <c r="E47" s="25"/>
      <c r="F47" s="25"/>
      <c r="G47" s="25"/>
      <c r="H47" s="25"/>
      <c r="I47" s="25"/>
      <c r="J47" s="25"/>
      <c r="K47" s="25"/>
      <c r="L47" s="17">
        <f>IF($E$14="Vyplň údaj","",$E$14)</f>
      </c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44"/>
      <c r="AS47" s="234"/>
      <c r="AT47" s="211"/>
      <c r="BD47" s="56"/>
    </row>
    <row r="48" spans="2:56" s="6" customFormat="1" ht="12" customHeight="1"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44"/>
      <c r="AS48" s="235"/>
      <c r="AT48" s="221"/>
      <c r="AU48" s="25"/>
      <c r="AV48" s="25"/>
      <c r="AW48" s="25"/>
      <c r="AX48" s="25"/>
      <c r="AY48" s="25"/>
      <c r="AZ48" s="25"/>
      <c r="BA48" s="25"/>
      <c r="BB48" s="25"/>
      <c r="BC48" s="25"/>
      <c r="BD48" s="58"/>
    </row>
    <row r="49" spans="2:57" s="6" customFormat="1" ht="30" customHeight="1">
      <c r="B49" s="24"/>
      <c r="C49" s="236" t="s">
        <v>58</v>
      </c>
      <c r="D49" s="226"/>
      <c r="E49" s="226"/>
      <c r="F49" s="226"/>
      <c r="G49" s="226"/>
      <c r="H49" s="35"/>
      <c r="I49" s="237" t="s">
        <v>59</v>
      </c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38" t="s">
        <v>60</v>
      </c>
      <c r="AH49" s="226"/>
      <c r="AI49" s="226"/>
      <c r="AJ49" s="226"/>
      <c r="AK49" s="226"/>
      <c r="AL49" s="226"/>
      <c r="AM49" s="226"/>
      <c r="AN49" s="237" t="s">
        <v>61</v>
      </c>
      <c r="AO49" s="226"/>
      <c r="AP49" s="226"/>
      <c r="AQ49" s="59" t="s">
        <v>62</v>
      </c>
      <c r="AR49" s="44"/>
      <c r="AS49" s="60" t="s">
        <v>63</v>
      </c>
      <c r="AT49" s="61" t="s">
        <v>64</v>
      </c>
      <c r="AU49" s="61" t="s">
        <v>65</v>
      </c>
      <c r="AV49" s="61" t="s">
        <v>66</v>
      </c>
      <c r="AW49" s="61" t="s">
        <v>67</v>
      </c>
      <c r="AX49" s="61" t="s">
        <v>68</v>
      </c>
      <c r="AY49" s="61" t="s">
        <v>69</v>
      </c>
      <c r="AZ49" s="61" t="s">
        <v>70</v>
      </c>
      <c r="BA49" s="61" t="s">
        <v>71</v>
      </c>
      <c r="BB49" s="61" t="s">
        <v>72</v>
      </c>
      <c r="BC49" s="61" t="s">
        <v>73</v>
      </c>
      <c r="BD49" s="62" t="s">
        <v>74</v>
      </c>
      <c r="BE49" s="63"/>
    </row>
    <row r="50" spans="2:56" s="6" customFormat="1" ht="12" customHeight="1"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44"/>
      <c r="AS50" s="64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6"/>
    </row>
    <row r="51" spans="2:90" s="48" customFormat="1" ht="33" customHeight="1">
      <c r="B51" s="49"/>
      <c r="C51" s="67" t="s">
        <v>75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243">
        <f>ROUND(SUM($AG$52:$AG$57),2)</f>
        <v>0</v>
      </c>
      <c r="AH51" s="244"/>
      <c r="AI51" s="244"/>
      <c r="AJ51" s="244"/>
      <c r="AK51" s="244"/>
      <c r="AL51" s="244"/>
      <c r="AM51" s="244"/>
      <c r="AN51" s="243">
        <f>ROUND(SUM($AG$51,$AT$51),2)</f>
        <v>0</v>
      </c>
      <c r="AO51" s="244"/>
      <c r="AP51" s="244"/>
      <c r="AQ51" s="69"/>
      <c r="AR51" s="51"/>
      <c r="AS51" s="70">
        <f>ROUND(SUM($AS$52:$AS$57),2)</f>
        <v>0</v>
      </c>
      <c r="AT51" s="71">
        <f>ROUND(SUM($AV$51:$AW$51),2)</f>
        <v>0</v>
      </c>
      <c r="AU51" s="72">
        <f>ROUND(SUM($AU$52:$AU$57),5)</f>
        <v>0</v>
      </c>
      <c r="AV51" s="71">
        <f>ROUND($AZ$51*$L$26,2)</f>
        <v>0</v>
      </c>
      <c r="AW51" s="71">
        <f>ROUND($BA$51*$L$27,2)</f>
        <v>0</v>
      </c>
      <c r="AX51" s="71">
        <f>ROUND($BB$51*$L$26,2)</f>
        <v>0</v>
      </c>
      <c r="AY51" s="71">
        <f>ROUND($BC$51*$L$27,2)</f>
        <v>0</v>
      </c>
      <c r="AZ51" s="71">
        <f>ROUND(SUM($AZ$52:$AZ$57),2)</f>
        <v>0</v>
      </c>
      <c r="BA51" s="71">
        <f>ROUND(SUM($BA$52:$BA$57),2)</f>
        <v>0</v>
      </c>
      <c r="BB51" s="71">
        <f>ROUND(SUM($BB$52:$BB$57),2)</f>
        <v>0</v>
      </c>
      <c r="BC51" s="71">
        <f>ROUND(SUM($BC$52:$BC$57),2)</f>
        <v>0</v>
      </c>
      <c r="BD51" s="73">
        <f>ROUND(SUM($BD$52:$BD$57),2)</f>
        <v>0</v>
      </c>
      <c r="BS51" s="48" t="s">
        <v>76</v>
      </c>
      <c r="BT51" s="48" t="s">
        <v>77</v>
      </c>
      <c r="BU51" s="74" t="s">
        <v>78</v>
      </c>
      <c r="BV51" s="48" t="s">
        <v>79</v>
      </c>
      <c r="BW51" s="48" t="s">
        <v>4</v>
      </c>
      <c r="BX51" s="48" t="s">
        <v>80</v>
      </c>
      <c r="CL51" s="48" t="s">
        <v>19</v>
      </c>
    </row>
    <row r="52" spans="1:91" s="75" customFormat="1" ht="28.5" customHeight="1">
      <c r="A52" s="249" t="s">
        <v>1107</v>
      </c>
      <c r="B52" s="76"/>
      <c r="C52" s="77"/>
      <c r="D52" s="241" t="s">
        <v>81</v>
      </c>
      <c r="E52" s="242"/>
      <c r="F52" s="242"/>
      <c r="G52" s="242"/>
      <c r="H52" s="242"/>
      <c r="I52" s="77"/>
      <c r="J52" s="241" t="s">
        <v>82</v>
      </c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39">
        <f>'SO 001 - SO 001 Příprava ...'!$J$27</f>
        <v>0</v>
      </c>
      <c r="AH52" s="240"/>
      <c r="AI52" s="240"/>
      <c r="AJ52" s="240"/>
      <c r="AK52" s="240"/>
      <c r="AL52" s="240"/>
      <c r="AM52" s="240"/>
      <c r="AN52" s="239">
        <f>ROUND(SUM($AG$52,$AT$52),2)</f>
        <v>0</v>
      </c>
      <c r="AO52" s="240"/>
      <c r="AP52" s="240"/>
      <c r="AQ52" s="78" t="s">
        <v>83</v>
      </c>
      <c r="AR52" s="79"/>
      <c r="AS52" s="80">
        <v>0</v>
      </c>
      <c r="AT52" s="81">
        <f>ROUND(SUM($AV$52:$AW$52),2)</f>
        <v>0</v>
      </c>
      <c r="AU52" s="82">
        <f>'SO 001 - SO 001 Příprava ...'!$P$79</f>
        <v>0</v>
      </c>
      <c r="AV52" s="81">
        <f>'SO 001 - SO 001 Příprava ...'!$J$30</f>
        <v>0</v>
      </c>
      <c r="AW52" s="81">
        <f>'SO 001 - SO 001 Příprava ...'!$J$31</f>
        <v>0</v>
      </c>
      <c r="AX52" s="81">
        <f>'SO 001 - SO 001 Příprava ...'!$J$32</f>
        <v>0</v>
      </c>
      <c r="AY52" s="81">
        <f>'SO 001 - SO 001 Příprava ...'!$J$33</f>
        <v>0</v>
      </c>
      <c r="AZ52" s="81">
        <f>'SO 001 - SO 001 Příprava ...'!$F$30</f>
        <v>0</v>
      </c>
      <c r="BA52" s="81">
        <f>'SO 001 - SO 001 Příprava ...'!$F$31</f>
        <v>0</v>
      </c>
      <c r="BB52" s="81">
        <f>'SO 001 - SO 001 Příprava ...'!$F$32</f>
        <v>0</v>
      </c>
      <c r="BC52" s="81">
        <f>'SO 001 - SO 001 Příprava ...'!$F$33</f>
        <v>0</v>
      </c>
      <c r="BD52" s="83">
        <f>'SO 001 - SO 001 Příprava ...'!$F$34</f>
        <v>0</v>
      </c>
      <c r="BT52" s="75" t="s">
        <v>22</v>
      </c>
      <c r="BV52" s="75" t="s">
        <v>79</v>
      </c>
      <c r="BW52" s="75" t="s">
        <v>84</v>
      </c>
      <c r="BX52" s="75" t="s">
        <v>4</v>
      </c>
      <c r="CL52" s="75" t="s">
        <v>19</v>
      </c>
      <c r="CM52" s="75" t="s">
        <v>21</v>
      </c>
    </row>
    <row r="53" spans="1:91" s="75" customFormat="1" ht="28.5" customHeight="1">
      <c r="A53" s="249" t="s">
        <v>1107</v>
      </c>
      <c r="B53" s="76"/>
      <c r="C53" s="77"/>
      <c r="D53" s="241" t="s">
        <v>85</v>
      </c>
      <c r="E53" s="242"/>
      <c r="F53" s="242"/>
      <c r="G53" s="242"/>
      <c r="H53" s="242"/>
      <c r="I53" s="77"/>
      <c r="J53" s="241" t="s">
        <v>86</v>
      </c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39">
        <f>'SO 002 - SO 002 Demolice ...'!$J$27</f>
        <v>0</v>
      </c>
      <c r="AH53" s="240"/>
      <c r="AI53" s="240"/>
      <c r="AJ53" s="240"/>
      <c r="AK53" s="240"/>
      <c r="AL53" s="240"/>
      <c r="AM53" s="240"/>
      <c r="AN53" s="239">
        <f>ROUND(SUM($AG$53,$AT$53),2)</f>
        <v>0</v>
      </c>
      <c r="AO53" s="240"/>
      <c r="AP53" s="240"/>
      <c r="AQ53" s="78" t="s">
        <v>83</v>
      </c>
      <c r="AR53" s="79"/>
      <c r="AS53" s="80">
        <v>0</v>
      </c>
      <c r="AT53" s="81">
        <f>ROUND(SUM($AV$53:$AW$53),2)</f>
        <v>0</v>
      </c>
      <c r="AU53" s="82">
        <f>'SO 002 - SO 002 Demolice ...'!$P$79</f>
        <v>0</v>
      </c>
      <c r="AV53" s="81">
        <f>'SO 002 - SO 002 Demolice ...'!$J$30</f>
        <v>0</v>
      </c>
      <c r="AW53" s="81">
        <f>'SO 002 - SO 002 Demolice ...'!$J$31</f>
        <v>0</v>
      </c>
      <c r="AX53" s="81">
        <f>'SO 002 - SO 002 Demolice ...'!$J$32</f>
        <v>0</v>
      </c>
      <c r="AY53" s="81">
        <f>'SO 002 - SO 002 Demolice ...'!$J$33</f>
        <v>0</v>
      </c>
      <c r="AZ53" s="81">
        <f>'SO 002 - SO 002 Demolice ...'!$F$30</f>
        <v>0</v>
      </c>
      <c r="BA53" s="81">
        <f>'SO 002 - SO 002 Demolice ...'!$F$31</f>
        <v>0</v>
      </c>
      <c r="BB53" s="81">
        <f>'SO 002 - SO 002 Demolice ...'!$F$32</f>
        <v>0</v>
      </c>
      <c r="BC53" s="81">
        <f>'SO 002 - SO 002 Demolice ...'!$F$33</f>
        <v>0</v>
      </c>
      <c r="BD53" s="83">
        <f>'SO 002 - SO 002 Demolice ...'!$F$34</f>
        <v>0</v>
      </c>
      <c r="BT53" s="75" t="s">
        <v>22</v>
      </c>
      <c r="BV53" s="75" t="s">
        <v>79</v>
      </c>
      <c r="BW53" s="75" t="s">
        <v>87</v>
      </c>
      <c r="BX53" s="75" t="s">
        <v>4</v>
      </c>
      <c r="CL53" s="75" t="s">
        <v>19</v>
      </c>
      <c r="CM53" s="75" t="s">
        <v>21</v>
      </c>
    </row>
    <row r="54" spans="1:91" s="75" customFormat="1" ht="28.5" customHeight="1">
      <c r="A54" s="249" t="s">
        <v>1107</v>
      </c>
      <c r="B54" s="76"/>
      <c r="C54" s="77"/>
      <c r="D54" s="241" t="s">
        <v>88</v>
      </c>
      <c r="E54" s="242"/>
      <c r="F54" s="242"/>
      <c r="G54" s="242"/>
      <c r="H54" s="242"/>
      <c r="I54" s="77"/>
      <c r="J54" s="241" t="s">
        <v>89</v>
      </c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39">
        <f>'SO 102 - SO 102 Obytná zo...'!$J$27</f>
        <v>0</v>
      </c>
      <c r="AH54" s="240"/>
      <c r="AI54" s="240"/>
      <c r="AJ54" s="240"/>
      <c r="AK54" s="240"/>
      <c r="AL54" s="240"/>
      <c r="AM54" s="240"/>
      <c r="AN54" s="239">
        <f>ROUND(SUM($AG$54,$AT$54),2)</f>
        <v>0</v>
      </c>
      <c r="AO54" s="240"/>
      <c r="AP54" s="240"/>
      <c r="AQ54" s="78" t="s">
        <v>83</v>
      </c>
      <c r="AR54" s="79"/>
      <c r="AS54" s="80">
        <v>0</v>
      </c>
      <c r="AT54" s="81">
        <f>ROUND(SUM($AV$54:$AW$54),2)</f>
        <v>0</v>
      </c>
      <c r="AU54" s="82">
        <f>'SO 102 - SO 102 Obytná zo...'!$P$83</f>
        <v>0</v>
      </c>
      <c r="AV54" s="81">
        <f>'SO 102 - SO 102 Obytná zo...'!$J$30</f>
        <v>0</v>
      </c>
      <c r="AW54" s="81">
        <f>'SO 102 - SO 102 Obytná zo...'!$J$31</f>
        <v>0</v>
      </c>
      <c r="AX54" s="81">
        <f>'SO 102 - SO 102 Obytná zo...'!$J$32</f>
        <v>0</v>
      </c>
      <c r="AY54" s="81">
        <f>'SO 102 - SO 102 Obytná zo...'!$J$33</f>
        <v>0</v>
      </c>
      <c r="AZ54" s="81">
        <f>'SO 102 - SO 102 Obytná zo...'!$F$30</f>
        <v>0</v>
      </c>
      <c r="BA54" s="81">
        <f>'SO 102 - SO 102 Obytná zo...'!$F$31</f>
        <v>0</v>
      </c>
      <c r="BB54" s="81">
        <f>'SO 102 - SO 102 Obytná zo...'!$F$32</f>
        <v>0</v>
      </c>
      <c r="BC54" s="81">
        <f>'SO 102 - SO 102 Obytná zo...'!$F$33</f>
        <v>0</v>
      </c>
      <c r="BD54" s="83">
        <f>'SO 102 - SO 102 Obytná zo...'!$F$34</f>
        <v>0</v>
      </c>
      <c r="BT54" s="75" t="s">
        <v>22</v>
      </c>
      <c r="BV54" s="75" t="s">
        <v>79</v>
      </c>
      <c r="BW54" s="75" t="s">
        <v>90</v>
      </c>
      <c r="BX54" s="75" t="s">
        <v>4</v>
      </c>
      <c r="CL54" s="75" t="s">
        <v>19</v>
      </c>
      <c r="CM54" s="75" t="s">
        <v>21</v>
      </c>
    </row>
    <row r="55" spans="1:91" s="75" customFormat="1" ht="28.5" customHeight="1">
      <c r="A55" s="249" t="s">
        <v>1107</v>
      </c>
      <c r="B55" s="76"/>
      <c r="C55" s="77"/>
      <c r="D55" s="241" t="s">
        <v>91</v>
      </c>
      <c r="E55" s="242"/>
      <c r="F55" s="242"/>
      <c r="G55" s="242"/>
      <c r="H55" s="242"/>
      <c r="I55" s="77"/>
      <c r="J55" s="241" t="s">
        <v>92</v>
      </c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39">
        <f>'SO 461 - SO 461 Přeložka ...'!$J$27</f>
        <v>0</v>
      </c>
      <c r="AH55" s="240"/>
      <c r="AI55" s="240"/>
      <c r="AJ55" s="240"/>
      <c r="AK55" s="240"/>
      <c r="AL55" s="240"/>
      <c r="AM55" s="240"/>
      <c r="AN55" s="239">
        <f>ROUND(SUM($AG$55,$AT$55),2)</f>
        <v>0</v>
      </c>
      <c r="AO55" s="240"/>
      <c r="AP55" s="240"/>
      <c r="AQ55" s="78" t="s">
        <v>83</v>
      </c>
      <c r="AR55" s="79"/>
      <c r="AS55" s="80">
        <v>0</v>
      </c>
      <c r="AT55" s="81">
        <f>ROUND(SUM($AV$55:$AW$55),2)</f>
        <v>0</v>
      </c>
      <c r="AU55" s="82">
        <f>'SO 461 - SO 461 Přeložka ...'!$P$78</f>
        <v>0</v>
      </c>
      <c r="AV55" s="81">
        <f>'SO 461 - SO 461 Přeložka ...'!$J$30</f>
        <v>0</v>
      </c>
      <c r="AW55" s="81">
        <f>'SO 461 - SO 461 Přeložka ...'!$J$31</f>
        <v>0</v>
      </c>
      <c r="AX55" s="81">
        <f>'SO 461 - SO 461 Přeložka ...'!$J$32</f>
        <v>0</v>
      </c>
      <c r="AY55" s="81">
        <f>'SO 461 - SO 461 Přeložka ...'!$J$33</f>
        <v>0</v>
      </c>
      <c r="AZ55" s="81">
        <f>'SO 461 - SO 461 Přeložka ...'!$F$30</f>
        <v>0</v>
      </c>
      <c r="BA55" s="81">
        <f>'SO 461 - SO 461 Přeložka ...'!$F$31</f>
        <v>0</v>
      </c>
      <c r="BB55" s="81">
        <f>'SO 461 - SO 461 Přeložka ...'!$F$32</f>
        <v>0</v>
      </c>
      <c r="BC55" s="81">
        <f>'SO 461 - SO 461 Přeložka ...'!$F$33</f>
        <v>0</v>
      </c>
      <c r="BD55" s="83">
        <f>'SO 461 - SO 461 Přeložka ...'!$F$34</f>
        <v>0</v>
      </c>
      <c r="BT55" s="75" t="s">
        <v>22</v>
      </c>
      <c r="BV55" s="75" t="s">
        <v>79</v>
      </c>
      <c r="BW55" s="75" t="s">
        <v>93</v>
      </c>
      <c r="BX55" s="75" t="s">
        <v>4</v>
      </c>
      <c r="CL55" s="75" t="s">
        <v>19</v>
      </c>
      <c r="CM55" s="75" t="s">
        <v>21</v>
      </c>
    </row>
    <row r="56" spans="1:91" s="75" customFormat="1" ht="28.5" customHeight="1">
      <c r="A56" s="249" t="s">
        <v>1107</v>
      </c>
      <c r="B56" s="76"/>
      <c r="C56" s="77"/>
      <c r="D56" s="241" t="s">
        <v>94</v>
      </c>
      <c r="E56" s="242"/>
      <c r="F56" s="242"/>
      <c r="G56" s="242"/>
      <c r="H56" s="242"/>
      <c r="I56" s="77"/>
      <c r="J56" s="241" t="s">
        <v>95</v>
      </c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39">
        <f>'SO 802 - SO 802 Vegetační...'!$J$27</f>
        <v>0</v>
      </c>
      <c r="AH56" s="240"/>
      <c r="AI56" s="240"/>
      <c r="AJ56" s="240"/>
      <c r="AK56" s="240"/>
      <c r="AL56" s="240"/>
      <c r="AM56" s="240"/>
      <c r="AN56" s="239">
        <f>ROUND(SUM($AG$56,$AT$56),2)</f>
        <v>0</v>
      </c>
      <c r="AO56" s="240"/>
      <c r="AP56" s="240"/>
      <c r="AQ56" s="78" t="s">
        <v>83</v>
      </c>
      <c r="AR56" s="79"/>
      <c r="AS56" s="80">
        <v>0</v>
      </c>
      <c r="AT56" s="81">
        <f>ROUND(SUM($AV$56:$AW$56),2)</f>
        <v>0</v>
      </c>
      <c r="AU56" s="82">
        <f>'SO 802 - SO 802 Vegetační...'!$P$82</f>
        <v>0</v>
      </c>
      <c r="AV56" s="81">
        <f>'SO 802 - SO 802 Vegetační...'!$J$30</f>
        <v>0</v>
      </c>
      <c r="AW56" s="81">
        <f>'SO 802 - SO 802 Vegetační...'!$J$31</f>
        <v>0</v>
      </c>
      <c r="AX56" s="81">
        <f>'SO 802 - SO 802 Vegetační...'!$J$32</f>
        <v>0</v>
      </c>
      <c r="AY56" s="81">
        <f>'SO 802 - SO 802 Vegetační...'!$J$33</f>
        <v>0</v>
      </c>
      <c r="AZ56" s="81">
        <f>'SO 802 - SO 802 Vegetační...'!$F$30</f>
        <v>0</v>
      </c>
      <c r="BA56" s="81">
        <f>'SO 802 - SO 802 Vegetační...'!$F$31</f>
        <v>0</v>
      </c>
      <c r="BB56" s="81">
        <f>'SO 802 - SO 802 Vegetační...'!$F$32</f>
        <v>0</v>
      </c>
      <c r="BC56" s="81">
        <f>'SO 802 - SO 802 Vegetační...'!$F$33</f>
        <v>0</v>
      </c>
      <c r="BD56" s="83">
        <f>'SO 802 - SO 802 Vegetační...'!$F$34</f>
        <v>0</v>
      </c>
      <c r="BT56" s="75" t="s">
        <v>22</v>
      </c>
      <c r="BV56" s="75" t="s">
        <v>79</v>
      </c>
      <c r="BW56" s="75" t="s">
        <v>96</v>
      </c>
      <c r="BX56" s="75" t="s">
        <v>4</v>
      </c>
      <c r="CL56" s="75" t="s">
        <v>19</v>
      </c>
      <c r="CM56" s="75" t="s">
        <v>21</v>
      </c>
    </row>
    <row r="57" spans="1:91" s="75" customFormat="1" ht="28.5" customHeight="1">
      <c r="A57" s="249" t="s">
        <v>1107</v>
      </c>
      <c r="B57" s="76"/>
      <c r="C57" s="77"/>
      <c r="D57" s="241" t="s">
        <v>97</v>
      </c>
      <c r="E57" s="242"/>
      <c r="F57" s="242"/>
      <c r="G57" s="242"/>
      <c r="H57" s="242"/>
      <c r="I57" s="77"/>
      <c r="J57" s="241" t="s">
        <v>98</v>
      </c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39">
        <f>'VRN - VRN Vedlejší rozpoč...'!$J$27</f>
        <v>0</v>
      </c>
      <c r="AH57" s="240"/>
      <c r="AI57" s="240"/>
      <c r="AJ57" s="240"/>
      <c r="AK57" s="240"/>
      <c r="AL57" s="240"/>
      <c r="AM57" s="240"/>
      <c r="AN57" s="239">
        <f>ROUND(SUM($AG$57,$AT$57),2)</f>
        <v>0</v>
      </c>
      <c r="AO57" s="240"/>
      <c r="AP57" s="240"/>
      <c r="AQ57" s="78" t="s">
        <v>83</v>
      </c>
      <c r="AR57" s="79"/>
      <c r="AS57" s="84">
        <v>0</v>
      </c>
      <c r="AT57" s="85">
        <f>ROUND(SUM($AV$57:$AW$57),2)</f>
        <v>0</v>
      </c>
      <c r="AU57" s="86">
        <f>'VRN - VRN Vedlejší rozpoč...'!$P$77</f>
        <v>0</v>
      </c>
      <c r="AV57" s="85">
        <f>'VRN - VRN Vedlejší rozpoč...'!$J$30</f>
        <v>0</v>
      </c>
      <c r="AW57" s="85">
        <f>'VRN - VRN Vedlejší rozpoč...'!$J$31</f>
        <v>0</v>
      </c>
      <c r="AX57" s="85">
        <f>'VRN - VRN Vedlejší rozpoč...'!$J$32</f>
        <v>0</v>
      </c>
      <c r="AY57" s="85">
        <f>'VRN - VRN Vedlejší rozpoč...'!$J$33</f>
        <v>0</v>
      </c>
      <c r="AZ57" s="85">
        <f>'VRN - VRN Vedlejší rozpoč...'!$F$30</f>
        <v>0</v>
      </c>
      <c r="BA57" s="85">
        <f>'VRN - VRN Vedlejší rozpoč...'!$F$31</f>
        <v>0</v>
      </c>
      <c r="BB57" s="85">
        <f>'VRN - VRN Vedlejší rozpoč...'!$F$32</f>
        <v>0</v>
      </c>
      <c r="BC57" s="85">
        <f>'VRN - VRN Vedlejší rozpoč...'!$F$33</f>
        <v>0</v>
      </c>
      <c r="BD57" s="87">
        <f>'VRN - VRN Vedlejší rozpoč...'!$F$34</f>
        <v>0</v>
      </c>
      <c r="BT57" s="75" t="s">
        <v>22</v>
      </c>
      <c r="BV57" s="75" t="s">
        <v>79</v>
      </c>
      <c r="BW57" s="75" t="s">
        <v>99</v>
      </c>
      <c r="BX57" s="75" t="s">
        <v>4</v>
      </c>
      <c r="CL57" s="75" t="s">
        <v>19</v>
      </c>
      <c r="CM57" s="75" t="s">
        <v>21</v>
      </c>
    </row>
    <row r="58" spans="2:44" s="6" customFormat="1" ht="30.75" customHeight="1"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44"/>
    </row>
    <row r="59" spans="2:44" s="6" customFormat="1" ht="7.5" customHeight="1"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4"/>
    </row>
  </sheetData>
  <sheetProtection password="CC35" sheet="1" objects="1" scenarios="1" formatColumns="0" formatRows="0" sort="0" autoFilter="0"/>
  <mergeCells count="61">
    <mergeCell ref="AR2:BE2"/>
    <mergeCell ref="AN57:AP57"/>
    <mergeCell ref="AG57:AM57"/>
    <mergeCell ref="D57:H57"/>
    <mergeCell ref="J57:AF57"/>
    <mergeCell ref="AG51:AM51"/>
    <mergeCell ref="AN51:AP51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01 - SO 001 Příprava ...'!C2" tooltip="SO 001 - SO 001 Příprava ..." display="/"/>
    <hyperlink ref="A53" location="'SO 002 - SO 002 Demolice ...'!C2" tooltip="SO 002 - SO 002 Demolice ..." display="/"/>
    <hyperlink ref="A54" location="'SO 102 - SO 102 Obytná zo...'!C2" tooltip="SO 102 - SO 102 Obytná zo..." display="/"/>
    <hyperlink ref="A55" location="'SO 461 - SO 461 Přeložka ...'!C2" tooltip="SO 461 - SO 461 Přeložka ..." display="/"/>
    <hyperlink ref="A56" location="'SO 802 - SO 802 Vegetační...'!C2" tooltip="SO 802 - SO 802 Vegetační..." display="/"/>
    <hyperlink ref="A57" location="'VRN - VRN Vedlejší rozpoč...'!C2" tooltip="VRN - VRN Vedlejší rozpoč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51"/>
      <c r="C1" s="251"/>
      <c r="D1" s="250" t="s">
        <v>1</v>
      </c>
      <c r="E1" s="251"/>
      <c r="F1" s="252" t="s">
        <v>1108</v>
      </c>
      <c r="G1" s="257" t="s">
        <v>1109</v>
      </c>
      <c r="H1" s="257"/>
      <c r="I1" s="251"/>
      <c r="J1" s="252" t="s">
        <v>1110</v>
      </c>
      <c r="K1" s="250" t="s">
        <v>100</v>
      </c>
      <c r="L1" s="252" t="s">
        <v>1111</v>
      </c>
      <c r="M1" s="252"/>
      <c r="N1" s="252"/>
      <c r="O1" s="252"/>
      <c r="P1" s="252"/>
      <c r="Q1" s="252"/>
      <c r="R1" s="252"/>
      <c r="S1" s="252"/>
      <c r="T1" s="252"/>
      <c r="U1" s="248"/>
      <c r="V1" s="24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5"/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8"/>
      <c r="J3" s="8"/>
      <c r="K3" s="9"/>
      <c r="AT3" s="2" t="s">
        <v>21</v>
      </c>
    </row>
    <row r="4" spans="2:46" s="2" customFormat="1" ht="37.5" customHeight="1">
      <c r="B4" s="10"/>
      <c r="C4" s="11"/>
      <c r="D4" s="12" t="s">
        <v>101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46" t="str">
        <f>'Rekapitulace stavby'!$K$6</f>
        <v>Revitalizace a architektonická úprava Starého náměstí v Kynšperku nad Ohří</v>
      </c>
      <c r="F7" s="214"/>
      <c r="G7" s="214"/>
      <c r="H7" s="214"/>
      <c r="J7" s="11"/>
      <c r="K7" s="13"/>
    </row>
    <row r="8" spans="2:11" s="6" customFormat="1" ht="15.75" customHeight="1">
      <c r="B8" s="24"/>
      <c r="C8" s="25"/>
      <c r="D8" s="19" t="s">
        <v>102</v>
      </c>
      <c r="E8" s="25"/>
      <c r="F8" s="25"/>
      <c r="G8" s="25"/>
      <c r="H8" s="25"/>
      <c r="J8" s="25"/>
      <c r="K8" s="28"/>
    </row>
    <row r="9" spans="2:11" s="6" customFormat="1" ht="37.5" customHeight="1">
      <c r="B9" s="24"/>
      <c r="C9" s="25"/>
      <c r="D9" s="25"/>
      <c r="E9" s="229" t="s">
        <v>103</v>
      </c>
      <c r="F9" s="221"/>
      <c r="G9" s="221"/>
      <c r="H9" s="221"/>
      <c r="J9" s="25"/>
      <c r="K9" s="28"/>
    </row>
    <row r="10" spans="2:11" s="6" customFormat="1" ht="14.25" customHeight="1">
      <c r="B10" s="24"/>
      <c r="C10" s="25"/>
      <c r="D10" s="25"/>
      <c r="E10" s="25"/>
      <c r="F10" s="25"/>
      <c r="G10" s="25"/>
      <c r="H10" s="25"/>
      <c r="J10" s="25"/>
      <c r="K10" s="28"/>
    </row>
    <row r="11" spans="2:11" s="6" customFormat="1" ht="15" customHeight="1">
      <c r="B11" s="24"/>
      <c r="C11" s="25"/>
      <c r="D11" s="19" t="s">
        <v>18</v>
      </c>
      <c r="E11" s="25"/>
      <c r="F11" s="17" t="s">
        <v>19</v>
      </c>
      <c r="G11" s="25"/>
      <c r="H11" s="25"/>
      <c r="I11" s="89" t="s">
        <v>20</v>
      </c>
      <c r="J11" s="17"/>
      <c r="K11" s="28"/>
    </row>
    <row r="12" spans="2:11" s="6" customFormat="1" ht="15" customHeight="1">
      <c r="B12" s="24"/>
      <c r="C12" s="25"/>
      <c r="D12" s="19" t="s">
        <v>23</v>
      </c>
      <c r="E12" s="25"/>
      <c r="F12" s="17" t="s">
        <v>24</v>
      </c>
      <c r="G12" s="25"/>
      <c r="H12" s="25"/>
      <c r="I12" s="89" t="s">
        <v>25</v>
      </c>
      <c r="J12" s="53" t="str">
        <f>'Rekapitulace stavby'!$AN$8</f>
        <v>29.08.2014</v>
      </c>
      <c r="K12" s="28"/>
    </row>
    <row r="13" spans="2:11" s="6" customFormat="1" ht="12" customHeight="1">
      <c r="B13" s="24"/>
      <c r="C13" s="25"/>
      <c r="D13" s="25"/>
      <c r="E13" s="25"/>
      <c r="F13" s="25"/>
      <c r="G13" s="25"/>
      <c r="H13" s="25"/>
      <c r="J13" s="25"/>
      <c r="K13" s="28"/>
    </row>
    <row r="14" spans="2:11" s="6" customFormat="1" ht="15" customHeight="1">
      <c r="B14" s="24"/>
      <c r="C14" s="25"/>
      <c r="D14" s="19" t="s">
        <v>33</v>
      </c>
      <c r="E14" s="25"/>
      <c r="F14" s="25"/>
      <c r="G14" s="25"/>
      <c r="H14" s="25"/>
      <c r="I14" s="89" t="s">
        <v>34</v>
      </c>
      <c r="J14" s="17"/>
      <c r="K14" s="28"/>
    </row>
    <row r="15" spans="2:11" s="6" customFormat="1" ht="18.75" customHeight="1">
      <c r="B15" s="24"/>
      <c r="C15" s="25"/>
      <c r="D15" s="25"/>
      <c r="E15" s="17" t="s">
        <v>35</v>
      </c>
      <c r="F15" s="25"/>
      <c r="G15" s="25"/>
      <c r="H15" s="25"/>
      <c r="I15" s="89" t="s">
        <v>36</v>
      </c>
      <c r="J15" s="17"/>
      <c r="K15" s="28"/>
    </row>
    <row r="16" spans="2:11" s="6" customFormat="1" ht="7.5" customHeight="1">
      <c r="B16" s="24"/>
      <c r="C16" s="25"/>
      <c r="D16" s="25"/>
      <c r="E16" s="25"/>
      <c r="F16" s="25"/>
      <c r="G16" s="25"/>
      <c r="H16" s="25"/>
      <c r="J16" s="25"/>
      <c r="K16" s="28"/>
    </row>
    <row r="17" spans="2:11" s="6" customFormat="1" ht="15" customHeight="1">
      <c r="B17" s="24"/>
      <c r="C17" s="25"/>
      <c r="D17" s="19" t="s">
        <v>37</v>
      </c>
      <c r="E17" s="25"/>
      <c r="F17" s="25"/>
      <c r="G17" s="25"/>
      <c r="H17" s="25"/>
      <c r="I17" s="89" t="s">
        <v>34</v>
      </c>
      <c r="J17" s="17">
        <f>IF('Rekapitulace stavby'!$AN$13="Vyplň údaj","",IF('Rekapitulace stavby'!$AN$13="","",'Rekapitulace stavby'!$AN$13))</f>
      </c>
      <c r="K17" s="28"/>
    </row>
    <row r="18" spans="2:11" s="6" customFormat="1" ht="18.75" customHeight="1">
      <c r="B18" s="24"/>
      <c r="C18" s="25"/>
      <c r="D18" s="25"/>
      <c r="E18" s="17">
        <f>IF('Rekapitulace stavby'!$E$14="Vyplň údaj","",IF('Rekapitulace stavby'!$E$14="","",'Rekapitulace stavby'!$E$14))</f>
      </c>
      <c r="F18" s="25"/>
      <c r="G18" s="25"/>
      <c r="H18" s="25"/>
      <c r="I18" s="89" t="s">
        <v>36</v>
      </c>
      <c r="J18" s="17">
        <f>IF('Rekapitulace stavby'!$AN$14="Vyplň údaj","",IF('Rekapitulace stavby'!$AN$14="","",'Rekapitulace stavby'!$AN$14))</f>
      </c>
      <c r="K18" s="28"/>
    </row>
    <row r="19" spans="2:11" s="6" customFormat="1" ht="7.5" customHeight="1">
      <c r="B19" s="24"/>
      <c r="C19" s="25"/>
      <c r="D19" s="25"/>
      <c r="E19" s="25"/>
      <c r="F19" s="25"/>
      <c r="G19" s="25"/>
      <c r="H19" s="25"/>
      <c r="J19" s="25"/>
      <c r="K19" s="28"/>
    </row>
    <row r="20" spans="2:11" s="6" customFormat="1" ht="15" customHeight="1">
      <c r="B20" s="24"/>
      <c r="C20" s="25"/>
      <c r="D20" s="19" t="s">
        <v>39</v>
      </c>
      <c r="E20" s="25"/>
      <c r="F20" s="25"/>
      <c r="G20" s="25"/>
      <c r="H20" s="25"/>
      <c r="I20" s="89" t="s">
        <v>34</v>
      </c>
      <c r="J20" s="17"/>
      <c r="K20" s="28"/>
    </row>
    <row r="21" spans="2:11" s="6" customFormat="1" ht="18.75" customHeight="1">
      <c r="B21" s="24"/>
      <c r="C21" s="25"/>
      <c r="D21" s="25"/>
      <c r="E21" s="17" t="s">
        <v>40</v>
      </c>
      <c r="F21" s="25"/>
      <c r="G21" s="25"/>
      <c r="H21" s="25"/>
      <c r="I21" s="89" t="s">
        <v>36</v>
      </c>
      <c r="J21" s="17"/>
      <c r="K21" s="28"/>
    </row>
    <row r="22" spans="2:11" s="6" customFormat="1" ht="7.5" customHeight="1">
      <c r="B22" s="24"/>
      <c r="C22" s="25"/>
      <c r="D22" s="25"/>
      <c r="E22" s="25"/>
      <c r="F22" s="25"/>
      <c r="G22" s="25"/>
      <c r="H22" s="25"/>
      <c r="J22" s="25"/>
      <c r="K22" s="28"/>
    </row>
    <row r="23" spans="2:11" s="6" customFormat="1" ht="15" customHeight="1">
      <c r="B23" s="24"/>
      <c r="C23" s="25"/>
      <c r="D23" s="19" t="s">
        <v>42</v>
      </c>
      <c r="E23" s="25"/>
      <c r="F23" s="25"/>
      <c r="G23" s="25"/>
      <c r="H23" s="25"/>
      <c r="J23" s="25"/>
      <c r="K23" s="28"/>
    </row>
    <row r="24" spans="2:11" s="90" customFormat="1" ht="15.75" customHeight="1">
      <c r="B24" s="91"/>
      <c r="C24" s="92"/>
      <c r="D24" s="92"/>
      <c r="E24" s="217"/>
      <c r="F24" s="247"/>
      <c r="G24" s="247"/>
      <c r="H24" s="247"/>
      <c r="J24" s="92"/>
      <c r="K24" s="93"/>
    </row>
    <row r="25" spans="2:11" s="6" customFormat="1" ht="7.5" customHeight="1">
      <c r="B25" s="24"/>
      <c r="C25" s="25"/>
      <c r="D25" s="25"/>
      <c r="E25" s="25"/>
      <c r="F25" s="25"/>
      <c r="G25" s="25"/>
      <c r="H25" s="25"/>
      <c r="J25" s="25"/>
      <c r="K25" s="28"/>
    </row>
    <row r="26" spans="2:11" s="6" customFormat="1" ht="7.5" customHeight="1">
      <c r="B26" s="24"/>
      <c r="C26" s="25"/>
      <c r="D26" s="65"/>
      <c r="E26" s="65"/>
      <c r="F26" s="65"/>
      <c r="G26" s="65"/>
      <c r="H26" s="65"/>
      <c r="I26" s="54"/>
      <c r="J26" s="65"/>
      <c r="K26" s="94"/>
    </row>
    <row r="27" spans="2:11" s="6" customFormat="1" ht="26.25" customHeight="1">
      <c r="B27" s="24"/>
      <c r="C27" s="25"/>
      <c r="D27" s="95" t="s">
        <v>43</v>
      </c>
      <c r="E27" s="25"/>
      <c r="F27" s="25"/>
      <c r="G27" s="25"/>
      <c r="H27" s="25"/>
      <c r="J27" s="68">
        <f>ROUND($J$79,2)</f>
        <v>0</v>
      </c>
      <c r="K27" s="28"/>
    </row>
    <row r="28" spans="2:11" s="6" customFormat="1" ht="7.5" customHeight="1">
      <c r="B28" s="24"/>
      <c r="C28" s="25"/>
      <c r="D28" s="65"/>
      <c r="E28" s="65"/>
      <c r="F28" s="65"/>
      <c r="G28" s="65"/>
      <c r="H28" s="65"/>
      <c r="I28" s="54"/>
      <c r="J28" s="65"/>
      <c r="K28" s="94"/>
    </row>
    <row r="29" spans="2:11" s="6" customFormat="1" ht="15" customHeight="1">
      <c r="B29" s="24"/>
      <c r="C29" s="25"/>
      <c r="D29" s="25"/>
      <c r="E29" s="25"/>
      <c r="F29" s="29" t="s">
        <v>45</v>
      </c>
      <c r="G29" s="25"/>
      <c r="H29" s="25"/>
      <c r="I29" s="96" t="s">
        <v>44</v>
      </c>
      <c r="J29" s="29" t="s">
        <v>46</v>
      </c>
      <c r="K29" s="28"/>
    </row>
    <row r="30" spans="2:11" s="6" customFormat="1" ht="15" customHeight="1">
      <c r="B30" s="24"/>
      <c r="C30" s="25"/>
      <c r="D30" s="31" t="s">
        <v>47</v>
      </c>
      <c r="E30" s="31" t="s">
        <v>48</v>
      </c>
      <c r="F30" s="97">
        <f>ROUND(SUM($BE$79:$BE$160),2)</f>
        <v>0</v>
      </c>
      <c r="G30" s="25"/>
      <c r="H30" s="25"/>
      <c r="I30" s="98">
        <v>0.21</v>
      </c>
      <c r="J30" s="97">
        <f>ROUND(SUM($BE$79:$BE$160)*$I$30,2)</f>
        <v>0</v>
      </c>
      <c r="K30" s="28"/>
    </row>
    <row r="31" spans="2:11" s="6" customFormat="1" ht="15" customHeight="1">
      <c r="B31" s="24"/>
      <c r="C31" s="25"/>
      <c r="D31" s="25"/>
      <c r="E31" s="31" t="s">
        <v>49</v>
      </c>
      <c r="F31" s="97">
        <f>ROUND(SUM($BF$79:$BF$160),2)</f>
        <v>0</v>
      </c>
      <c r="G31" s="25"/>
      <c r="H31" s="25"/>
      <c r="I31" s="98">
        <v>0.15</v>
      </c>
      <c r="J31" s="97">
        <f>ROUND(SUM($BF$79:$BF$160)*$I$31,2)</f>
        <v>0</v>
      </c>
      <c r="K31" s="28"/>
    </row>
    <row r="32" spans="2:11" s="6" customFormat="1" ht="15" customHeight="1" hidden="1">
      <c r="B32" s="24"/>
      <c r="C32" s="25"/>
      <c r="D32" s="25"/>
      <c r="E32" s="31" t="s">
        <v>50</v>
      </c>
      <c r="F32" s="97">
        <f>ROUND(SUM($BG$79:$BG$160),2)</f>
        <v>0</v>
      </c>
      <c r="G32" s="25"/>
      <c r="H32" s="25"/>
      <c r="I32" s="98">
        <v>0.21</v>
      </c>
      <c r="J32" s="97">
        <v>0</v>
      </c>
      <c r="K32" s="28"/>
    </row>
    <row r="33" spans="2:11" s="6" customFormat="1" ht="15" customHeight="1" hidden="1">
      <c r="B33" s="24"/>
      <c r="C33" s="25"/>
      <c r="D33" s="25"/>
      <c r="E33" s="31" t="s">
        <v>51</v>
      </c>
      <c r="F33" s="97">
        <f>ROUND(SUM($BH$79:$BH$160),2)</f>
        <v>0</v>
      </c>
      <c r="G33" s="25"/>
      <c r="H33" s="25"/>
      <c r="I33" s="98">
        <v>0.15</v>
      </c>
      <c r="J33" s="97">
        <v>0</v>
      </c>
      <c r="K33" s="28"/>
    </row>
    <row r="34" spans="2:11" s="6" customFormat="1" ht="15" customHeight="1" hidden="1">
      <c r="B34" s="24"/>
      <c r="C34" s="25"/>
      <c r="D34" s="25"/>
      <c r="E34" s="31" t="s">
        <v>52</v>
      </c>
      <c r="F34" s="97">
        <f>ROUND(SUM($BI$79:$BI$160),2)</f>
        <v>0</v>
      </c>
      <c r="G34" s="25"/>
      <c r="H34" s="25"/>
      <c r="I34" s="98">
        <v>0</v>
      </c>
      <c r="J34" s="97">
        <v>0</v>
      </c>
      <c r="K34" s="28"/>
    </row>
    <row r="35" spans="2:11" s="6" customFormat="1" ht="7.5" customHeight="1">
      <c r="B35" s="24"/>
      <c r="C35" s="25"/>
      <c r="D35" s="25"/>
      <c r="E35" s="25"/>
      <c r="F35" s="25"/>
      <c r="G35" s="25"/>
      <c r="H35" s="25"/>
      <c r="J35" s="25"/>
      <c r="K35" s="28"/>
    </row>
    <row r="36" spans="2:11" s="6" customFormat="1" ht="26.25" customHeight="1">
      <c r="B36" s="24"/>
      <c r="C36" s="33"/>
      <c r="D36" s="34" t="s">
        <v>53</v>
      </c>
      <c r="E36" s="35"/>
      <c r="F36" s="35"/>
      <c r="G36" s="99" t="s">
        <v>54</v>
      </c>
      <c r="H36" s="36" t="s">
        <v>55</v>
      </c>
      <c r="I36" s="100"/>
      <c r="J36" s="37">
        <f>ROUND(SUM($J$27:$J$34),2)</f>
        <v>0</v>
      </c>
      <c r="K36" s="101"/>
    </row>
    <row r="37" spans="2:11" s="6" customFormat="1" ht="15" customHeight="1">
      <c r="B37" s="39"/>
      <c r="C37" s="40"/>
      <c r="D37" s="40"/>
      <c r="E37" s="40"/>
      <c r="F37" s="40"/>
      <c r="G37" s="40"/>
      <c r="H37" s="40"/>
      <c r="I37" s="102"/>
      <c r="J37" s="40"/>
      <c r="K37" s="41"/>
    </row>
    <row r="41" spans="2:11" s="6" customFormat="1" ht="7.5" customHeight="1">
      <c r="B41" s="103"/>
      <c r="C41" s="104"/>
      <c r="D41" s="104"/>
      <c r="E41" s="104"/>
      <c r="F41" s="104"/>
      <c r="G41" s="104"/>
      <c r="H41" s="104"/>
      <c r="I41" s="104"/>
      <c r="J41" s="104"/>
      <c r="K41" s="105"/>
    </row>
    <row r="42" spans="2:11" s="6" customFormat="1" ht="37.5" customHeight="1">
      <c r="B42" s="24"/>
      <c r="C42" s="12" t="s">
        <v>104</v>
      </c>
      <c r="D42" s="25"/>
      <c r="E42" s="25"/>
      <c r="F42" s="25"/>
      <c r="G42" s="25"/>
      <c r="H42" s="25"/>
      <c r="J42" s="25"/>
      <c r="K42" s="28"/>
    </row>
    <row r="43" spans="2:11" s="6" customFormat="1" ht="7.5" customHeight="1">
      <c r="B43" s="24"/>
      <c r="C43" s="25"/>
      <c r="D43" s="25"/>
      <c r="E43" s="25"/>
      <c r="F43" s="25"/>
      <c r="G43" s="25"/>
      <c r="H43" s="25"/>
      <c r="J43" s="25"/>
      <c r="K43" s="28"/>
    </row>
    <row r="44" spans="2:11" s="6" customFormat="1" ht="15" customHeight="1">
      <c r="B44" s="24"/>
      <c r="C44" s="19" t="s">
        <v>15</v>
      </c>
      <c r="D44" s="25"/>
      <c r="E44" s="25"/>
      <c r="F44" s="25"/>
      <c r="G44" s="25"/>
      <c r="H44" s="25"/>
      <c r="J44" s="25"/>
      <c r="K44" s="28"/>
    </row>
    <row r="45" spans="2:11" s="6" customFormat="1" ht="16.5" customHeight="1">
      <c r="B45" s="24"/>
      <c r="C45" s="25"/>
      <c r="D45" s="25"/>
      <c r="E45" s="246" t="str">
        <f>$E$7</f>
        <v>Revitalizace a architektonická úprava Starého náměstí v Kynšperku nad Ohří</v>
      </c>
      <c r="F45" s="221"/>
      <c r="G45" s="221"/>
      <c r="H45" s="221"/>
      <c r="J45" s="25"/>
      <c r="K45" s="28"/>
    </row>
    <row r="46" spans="2:11" s="6" customFormat="1" ht="15" customHeight="1">
      <c r="B46" s="24"/>
      <c r="C46" s="19" t="s">
        <v>102</v>
      </c>
      <c r="D46" s="25"/>
      <c r="E46" s="25"/>
      <c r="F46" s="25"/>
      <c r="G46" s="25"/>
      <c r="H46" s="25"/>
      <c r="J46" s="25"/>
      <c r="K46" s="28"/>
    </row>
    <row r="47" spans="2:11" s="6" customFormat="1" ht="19.5" customHeight="1">
      <c r="B47" s="24"/>
      <c r="C47" s="25"/>
      <c r="D47" s="25"/>
      <c r="E47" s="229" t="str">
        <f>$E$9</f>
        <v>SO 001 - SO 001 Příprava staveniště, bourací práce</v>
      </c>
      <c r="F47" s="221"/>
      <c r="G47" s="221"/>
      <c r="H47" s="221"/>
      <c r="J47" s="25"/>
      <c r="K47" s="28"/>
    </row>
    <row r="48" spans="2:11" s="6" customFormat="1" ht="7.5" customHeight="1">
      <c r="B48" s="24"/>
      <c r="C48" s="25"/>
      <c r="D48" s="25"/>
      <c r="E48" s="25"/>
      <c r="F48" s="25"/>
      <c r="G48" s="25"/>
      <c r="H48" s="25"/>
      <c r="J48" s="25"/>
      <c r="K48" s="28"/>
    </row>
    <row r="49" spans="2:11" s="6" customFormat="1" ht="18.75" customHeight="1">
      <c r="B49" s="24"/>
      <c r="C49" s="19" t="s">
        <v>23</v>
      </c>
      <c r="D49" s="25"/>
      <c r="E49" s="25"/>
      <c r="F49" s="17" t="str">
        <f>$F$12</f>
        <v>Kynšperk nad Ohří</v>
      </c>
      <c r="G49" s="25"/>
      <c r="H49" s="25"/>
      <c r="I49" s="89" t="s">
        <v>25</v>
      </c>
      <c r="J49" s="53" t="str">
        <f>IF($J$12="","",$J$12)</f>
        <v>29.08.2014</v>
      </c>
      <c r="K49" s="28"/>
    </row>
    <row r="50" spans="2:11" s="6" customFormat="1" ht="7.5" customHeight="1">
      <c r="B50" s="24"/>
      <c r="C50" s="25"/>
      <c r="D50" s="25"/>
      <c r="E50" s="25"/>
      <c r="F50" s="25"/>
      <c r="G50" s="25"/>
      <c r="H50" s="25"/>
      <c r="J50" s="25"/>
      <c r="K50" s="28"/>
    </row>
    <row r="51" spans="2:11" s="6" customFormat="1" ht="15.75" customHeight="1">
      <c r="B51" s="24"/>
      <c r="C51" s="19" t="s">
        <v>33</v>
      </c>
      <c r="D51" s="25"/>
      <c r="E51" s="25"/>
      <c r="F51" s="17" t="str">
        <f>$E$15</f>
        <v>Město Kynšperk nad Ohří</v>
      </c>
      <c r="G51" s="25"/>
      <c r="H51" s="25"/>
      <c r="I51" s="89" t="s">
        <v>39</v>
      </c>
      <c r="J51" s="17" t="str">
        <f>$E$21</f>
        <v>DSVA s.r.o.</v>
      </c>
      <c r="K51" s="28"/>
    </row>
    <row r="52" spans="2:11" s="6" customFormat="1" ht="15" customHeight="1">
      <c r="B52" s="24"/>
      <c r="C52" s="19" t="s">
        <v>37</v>
      </c>
      <c r="D52" s="25"/>
      <c r="E52" s="25"/>
      <c r="F52" s="17">
        <f>IF($E$18="","",$E$18)</f>
      </c>
      <c r="G52" s="25"/>
      <c r="H52" s="25"/>
      <c r="J52" s="25"/>
      <c r="K52" s="28"/>
    </row>
    <row r="53" spans="2:11" s="6" customFormat="1" ht="11.25" customHeight="1">
      <c r="B53" s="24"/>
      <c r="C53" s="25"/>
      <c r="D53" s="25"/>
      <c r="E53" s="25"/>
      <c r="F53" s="25"/>
      <c r="G53" s="25"/>
      <c r="H53" s="25"/>
      <c r="J53" s="25"/>
      <c r="K53" s="28"/>
    </row>
    <row r="54" spans="2:11" s="6" customFormat="1" ht="30" customHeight="1">
      <c r="B54" s="24"/>
      <c r="C54" s="106" t="s">
        <v>105</v>
      </c>
      <c r="D54" s="33"/>
      <c r="E54" s="33"/>
      <c r="F54" s="33"/>
      <c r="G54" s="33"/>
      <c r="H54" s="33"/>
      <c r="I54" s="107"/>
      <c r="J54" s="108" t="s">
        <v>106</v>
      </c>
      <c r="K54" s="38"/>
    </row>
    <row r="55" spans="2:11" s="6" customFormat="1" ht="11.25" customHeight="1">
      <c r="B55" s="24"/>
      <c r="C55" s="25"/>
      <c r="D55" s="25"/>
      <c r="E55" s="25"/>
      <c r="F55" s="25"/>
      <c r="G55" s="25"/>
      <c r="H55" s="25"/>
      <c r="J55" s="25"/>
      <c r="K55" s="28"/>
    </row>
    <row r="56" spans="2:47" s="6" customFormat="1" ht="30" customHeight="1">
      <c r="B56" s="24"/>
      <c r="C56" s="67" t="s">
        <v>107</v>
      </c>
      <c r="D56" s="25"/>
      <c r="E56" s="25"/>
      <c r="F56" s="25"/>
      <c r="G56" s="25"/>
      <c r="H56" s="25"/>
      <c r="J56" s="68">
        <f>ROUND($J$79,2)</f>
        <v>0</v>
      </c>
      <c r="K56" s="28"/>
      <c r="AU56" s="6" t="s">
        <v>108</v>
      </c>
    </row>
    <row r="57" spans="2:11" s="74" customFormat="1" ht="25.5" customHeight="1">
      <c r="B57" s="109"/>
      <c r="C57" s="110"/>
      <c r="D57" s="111" t="s">
        <v>109</v>
      </c>
      <c r="E57" s="111"/>
      <c r="F57" s="111"/>
      <c r="G57" s="111"/>
      <c r="H57" s="111"/>
      <c r="I57" s="112"/>
      <c r="J57" s="113">
        <f>ROUND($J$80,2)</f>
        <v>0</v>
      </c>
      <c r="K57" s="114"/>
    </row>
    <row r="58" spans="2:11" s="115" customFormat="1" ht="21" customHeight="1">
      <c r="B58" s="116"/>
      <c r="C58" s="117"/>
      <c r="D58" s="118" t="s">
        <v>110</v>
      </c>
      <c r="E58" s="118"/>
      <c r="F58" s="118"/>
      <c r="G58" s="118"/>
      <c r="H58" s="118"/>
      <c r="I58" s="119"/>
      <c r="J58" s="120">
        <f>ROUND($J$81,2)</f>
        <v>0</v>
      </c>
      <c r="K58" s="121"/>
    </row>
    <row r="59" spans="2:11" s="115" customFormat="1" ht="21" customHeight="1">
      <c r="B59" s="116"/>
      <c r="C59" s="117"/>
      <c r="D59" s="118" t="s">
        <v>111</v>
      </c>
      <c r="E59" s="118"/>
      <c r="F59" s="118"/>
      <c r="G59" s="118"/>
      <c r="H59" s="118"/>
      <c r="I59" s="119"/>
      <c r="J59" s="120">
        <f>ROUND($J$136,2)</f>
        <v>0</v>
      </c>
      <c r="K59" s="121"/>
    </row>
    <row r="60" spans="2:11" s="6" customFormat="1" ht="22.5" customHeight="1">
      <c r="B60" s="24"/>
      <c r="C60" s="25"/>
      <c r="D60" s="25"/>
      <c r="E60" s="25"/>
      <c r="F60" s="25"/>
      <c r="G60" s="25"/>
      <c r="H60" s="25"/>
      <c r="J60" s="25"/>
      <c r="K60" s="28"/>
    </row>
    <row r="61" spans="2:11" s="6" customFormat="1" ht="7.5" customHeight="1">
      <c r="B61" s="39"/>
      <c r="C61" s="40"/>
      <c r="D61" s="40"/>
      <c r="E61" s="40"/>
      <c r="F61" s="40"/>
      <c r="G61" s="40"/>
      <c r="H61" s="40"/>
      <c r="I61" s="102"/>
      <c r="J61" s="40"/>
      <c r="K61" s="41"/>
    </row>
    <row r="65" spans="2:12" s="6" customFormat="1" ht="7.5" customHeight="1">
      <c r="B65" s="42"/>
      <c r="C65" s="43"/>
      <c r="D65" s="43"/>
      <c r="E65" s="43"/>
      <c r="F65" s="43"/>
      <c r="G65" s="43"/>
      <c r="H65" s="43"/>
      <c r="I65" s="104"/>
      <c r="J65" s="43"/>
      <c r="K65" s="43"/>
      <c r="L65" s="44"/>
    </row>
    <row r="66" spans="2:12" s="6" customFormat="1" ht="37.5" customHeight="1">
      <c r="B66" s="24"/>
      <c r="C66" s="12" t="s">
        <v>112</v>
      </c>
      <c r="D66" s="25"/>
      <c r="E66" s="25"/>
      <c r="F66" s="25"/>
      <c r="G66" s="25"/>
      <c r="H66" s="25"/>
      <c r="J66" s="25"/>
      <c r="K66" s="25"/>
      <c r="L66" s="44"/>
    </row>
    <row r="67" spans="2:12" s="6" customFormat="1" ht="7.5" customHeight="1">
      <c r="B67" s="24"/>
      <c r="C67" s="25"/>
      <c r="D67" s="25"/>
      <c r="E67" s="25"/>
      <c r="F67" s="25"/>
      <c r="G67" s="25"/>
      <c r="H67" s="25"/>
      <c r="J67" s="25"/>
      <c r="K67" s="25"/>
      <c r="L67" s="44"/>
    </row>
    <row r="68" spans="2:12" s="6" customFormat="1" ht="15" customHeight="1">
      <c r="B68" s="24"/>
      <c r="C68" s="19" t="s">
        <v>15</v>
      </c>
      <c r="D68" s="25"/>
      <c r="E68" s="25"/>
      <c r="F68" s="25"/>
      <c r="G68" s="25"/>
      <c r="H68" s="25"/>
      <c r="J68" s="25"/>
      <c r="K68" s="25"/>
      <c r="L68" s="44"/>
    </row>
    <row r="69" spans="2:12" s="6" customFormat="1" ht="16.5" customHeight="1">
      <c r="B69" s="24"/>
      <c r="C69" s="25"/>
      <c r="D69" s="25"/>
      <c r="E69" s="246" t="str">
        <f>$E$7</f>
        <v>Revitalizace a architektonická úprava Starého náměstí v Kynšperku nad Ohří</v>
      </c>
      <c r="F69" s="221"/>
      <c r="G69" s="221"/>
      <c r="H69" s="221"/>
      <c r="J69" s="25"/>
      <c r="K69" s="25"/>
      <c r="L69" s="44"/>
    </row>
    <row r="70" spans="2:12" s="6" customFormat="1" ht="15" customHeight="1">
      <c r="B70" s="24"/>
      <c r="C70" s="19" t="s">
        <v>102</v>
      </c>
      <c r="D70" s="25"/>
      <c r="E70" s="25"/>
      <c r="F70" s="25"/>
      <c r="G70" s="25"/>
      <c r="H70" s="25"/>
      <c r="J70" s="25"/>
      <c r="K70" s="25"/>
      <c r="L70" s="44"/>
    </row>
    <row r="71" spans="2:12" s="6" customFormat="1" ht="19.5" customHeight="1">
      <c r="B71" s="24"/>
      <c r="C71" s="25"/>
      <c r="D71" s="25"/>
      <c r="E71" s="229" t="str">
        <f>$E$9</f>
        <v>SO 001 - SO 001 Příprava staveniště, bourací práce</v>
      </c>
      <c r="F71" s="221"/>
      <c r="G71" s="221"/>
      <c r="H71" s="221"/>
      <c r="J71" s="25"/>
      <c r="K71" s="25"/>
      <c r="L71" s="44"/>
    </row>
    <row r="72" spans="2:12" s="6" customFormat="1" ht="7.5" customHeight="1">
      <c r="B72" s="24"/>
      <c r="C72" s="25"/>
      <c r="D72" s="25"/>
      <c r="E72" s="25"/>
      <c r="F72" s="25"/>
      <c r="G72" s="25"/>
      <c r="H72" s="25"/>
      <c r="J72" s="25"/>
      <c r="K72" s="25"/>
      <c r="L72" s="44"/>
    </row>
    <row r="73" spans="2:12" s="6" customFormat="1" ht="18.75" customHeight="1">
      <c r="B73" s="24"/>
      <c r="C73" s="19" t="s">
        <v>23</v>
      </c>
      <c r="D73" s="25"/>
      <c r="E73" s="25"/>
      <c r="F73" s="17" t="str">
        <f>$F$12</f>
        <v>Kynšperk nad Ohří</v>
      </c>
      <c r="G73" s="25"/>
      <c r="H73" s="25"/>
      <c r="I73" s="89" t="s">
        <v>25</v>
      </c>
      <c r="J73" s="53" t="str">
        <f>IF($J$12="","",$J$12)</f>
        <v>29.08.2014</v>
      </c>
      <c r="K73" s="25"/>
      <c r="L73" s="44"/>
    </row>
    <row r="74" spans="2:12" s="6" customFormat="1" ht="7.5" customHeight="1">
      <c r="B74" s="24"/>
      <c r="C74" s="25"/>
      <c r="D74" s="25"/>
      <c r="E74" s="25"/>
      <c r="F74" s="25"/>
      <c r="G74" s="25"/>
      <c r="H74" s="25"/>
      <c r="J74" s="25"/>
      <c r="K74" s="25"/>
      <c r="L74" s="44"/>
    </row>
    <row r="75" spans="2:12" s="6" customFormat="1" ht="15.75" customHeight="1">
      <c r="B75" s="24"/>
      <c r="C75" s="19" t="s">
        <v>33</v>
      </c>
      <c r="D75" s="25"/>
      <c r="E75" s="25"/>
      <c r="F75" s="17" t="str">
        <f>$E$15</f>
        <v>Město Kynšperk nad Ohří</v>
      </c>
      <c r="G75" s="25"/>
      <c r="H75" s="25"/>
      <c r="I75" s="89" t="s">
        <v>39</v>
      </c>
      <c r="J75" s="17" t="str">
        <f>$E$21</f>
        <v>DSVA s.r.o.</v>
      </c>
      <c r="K75" s="25"/>
      <c r="L75" s="44"/>
    </row>
    <row r="76" spans="2:12" s="6" customFormat="1" ht="15" customHeight="1">
      <c r="B76" s="24"/>
      <c r="C76" s="19" t="s">
        <v>37</v>
      </c>
      <c r="D76" s="25"/>
      <c r="E76" s="25"/>
      <c r="F76" s="17">
        <f>IF($E$18="","",$E$18)</f>
      </c>
      <c r="G76" s="25"/>
      <c r="H76" s="25"/>
      <c r="J76" s="25"/>
      <c r="K76" s="25"/>
      <c r="L76" s="44"/>
    </row>
    <row r="77" spans="2:12" s="6" customFormat="1" ht="11.25" customHeight="1">
      <c r="B77" s="24"/>
      <c r="C77" s="25"/>
      <c r="D77" s="25"/>
      <c r="E77" s="25"/>
      <c r="F77" s="25"/>
      <c r="G77" s="25"/>
      <c r="H77" s="25"/>
      <c r="J77" s="25"/>
      <c r="K77" s="25"/>
      <c r="L77" s="44"/>
    </row>
    <row r="78" spans="2:20" s="122" customFormat="1" ht="30" customHeight="1">
      <c r="B78" s="123"/>
      <c r="C78" s="124" t="s">
        <v>113</v>
      </c>
      <c r="D78" s="125" t="s">
        <v>62</v>
      </c>
      <c r="E78" s="125" t="s">
        <v>58</v>
      </c>
      <c r="F78" s="125" t="s">
        <v>114</v>
      </c>
      <c r="G78" s="125" t="s">
        <v>115</v>
      </c>
      <c r="H78" s="125" t="s">
        <v>116</v>
      </c>
      <c r="I78" s="126" t="s">
        <v>117</v>
      </c>
      <c r="J78" s="125" t="s">
        <v>118</v>
      </c>
      <c r="K78" s="127" t="s">
        <v>119</v>
      </c>
      <c r="L78" s="128"/>
      <c r="M78" s="60" t="s">
        <v>120</v>
      </c>
      <c r="N78" s="61" t="s">
        <v>47</v>
      </c>
      <c r="O78" s="61" t="s">
        <v>121</v>
      </c>
      <c r="P78" s="61" t="s">
        <v>122</v>
      </c>
      <c r="Q78" s="61" t="s">
        <v>123</v>
      </c>
      <c r="R78" s="61" t="s">
        <v>124</v>
      </c>
      <c r="S78" s="61" t="s">
        <v>125</v>
      </c>
      <c r="T78" s="62" t="s">
        <v>126</v>
      </c>
    </row>
    <row r="79" spans="2:63" s="6" customFormat="1" ht="30" customHeight="1">
      <c r="B79" s="24"/>
      <c r="C79" s="67" t="s">
        <v>107</v>
      </c>
      <c r="D79" s="25"/>
      <c r="E79" s="25"/>
      <c r="F79" s="25"/>
      <c r="G79" s="25"/>
      <c r="H79" s="25"/>
      <c r="J79" s="129">
        <f>$BK$79</f>
        <v>0</v>
      </c>
      <c r="K79" s="25"/>
      <c r="L79" s="44"/>
      <c r="M79" s="64"/>
      <c r="N79" s="65"/>
      <c r="O79" s="65"/>
      <c r="P79" s="130">
        <f>$P$80</f>
        <v>0</v>
      </c>
      <c r="Q79" s="65"/>
      <c r="R79" s="130">
        <f>$R$80</f>
        <v>9.189050000000002</v>
      </c>
      <c r="S79" s="65"/>
      <c r="T79" s="131">
        <f>$T$80</f>
        <v>1429.8645000000001</v>
      </c>
      <c r="AT79" s="6" t="s">
        <v>76</v>
      </c>
      <c r="AU79" s="6" t="s">
        <v>108</v>
      </c>
      <c r="BK79" s="132">
        <f>$BK$80</f>
        <v>0</v>
      </c>
    </row>
    <row r="80" spans="2:63" s="133" customFormat="1" ht="37.5" customHeight="1">
      <c r="B80" s="134"/>
      <c r="C80" s="135"/>
      <c r="D80" s="135" t="s">
        <v>76</v>
      </c>
      <c r="E80" s="136" t="s">
        <v>127</v>
      </c>
      <c r="F80" s="136" t="s">
        <v>128</v>
      </c>
      <c r="G80" s="135"/>
      <c r="H80" s="135"/>
      <c r="J80" s="137">
        <f>$BK$80</f>
        <v>0</v>
      </c>
      <c r="K80" s="135"/>
      <c r="L80" s="138"/>
      <c r="M80" s="139"/>
      <c r="N80" s="135"/>
      <c r="O80" s="135"/>
      <c r="P80" s="140">
        <f>$P$81+$P$136</f>
        <v>0</v>
      </c>
      <c r="Q80" s="135"/>
      <c r="R80" s="140">
        <f>$R$81+$R$136</f>
        <v>9.189050000000002</v>
      </c>
      <c r="S80" s="135"/>
      <c r="T80" s="141">
        <f>$T$81+$T$136</f>
        <v>1429.8645000000001</v>
      </c>
      <c r="AR80" s="142" t="s">
        <v>22</v>
      </c>
      <c r="AT80" s="142" t="s">
        <v>76</v>
      </c>
      <c r="AU80" s="142" t="s">
        <v>77</v>
      </c>
      <c r="AY80" s="142" t="s">
        <v>129</v>
      </c>
      <c r="BK80" s="143">
        <f>$BK$81+$BK$136</f>
        <v>0</v>
      </c>
    </row>
    <row r="81" spans="2:63" s="133" customFormat="1" ht="21" customHeight="1">
      <c r="B81" s="134"/>
      <c r="C81" s="135"/>
      <c r="D81" s="135" t="s">
        <v>76</v>
      </c>
      <c r="E81" s="144" t="s">
        <v>130</v>
      </c>
      <c r="F81" s="144" t="s">
        <v>131</v>
      </c>
      <c r="G81" s="135"/>
      <c r="H81" s="135"/>
      <c r="J81" s="145">
        <f>$BK$81</f>
        <v>0</v>
      </c>
      <c r="K81" s="135"/>
      <c r="L81" s="138"/>
      <c r="M81" s="139"/>
      <c r="N81" s="135"/>
      <c r="O81" s="135"/>
      <c r="P81" s="140">
        <f>SUM($P$82:$P$135)</f>
        <v>0</v>
      </c>
      <c r="Q81" s="135"/>
      <c r="R81" s="140">
        <f>SUM($R$82:$R$135)</f>
        <v>9.189050000000002</v>
      </c>
      <c r="S81" s="135"/>
      <c r="T81" s="141">
        <f>SUM($T$82:$T$135)</f>
        <v>1429.8645000000001</v>
      </c>
      <c r="AR81" s="142" t="s">
        <v>22</v>
      </c>
      <c r="AT81" s="142" t="s">
        <v>76</v>
      </c>
      <c r="AU81" s="142" t="s">
        <v>22</v>
      </c>
      <c r="AY81" s="142" t="s">
        <v>129</v>
      </c>
      <c r="BK81" s="143">
        <f>SUM($BK$82:$BK$135)</f>
        <v>0</v>
      </c>
    </row>
    <row r="82" spans="2:65" s="6" customFormat="1" ht="15.75" customHeight="1">
      <c r="B82" s="24"/>
      <c r="C82" s="146" t="s">
        <v>22</v>
      </c>
      <c r="D82" s="146" t="s">
        <v>132</v>
      </c>
      <c r="E82" s="147" t="s">
        <v>133</v>
      </c>
      <c r="F82" s="148" t="s">
        <v>134</v>
      </c>
      <c r="G82" s="149" t="s">
        <v>135</v>
      </c>
      <c r="H82" s="150">
        <v>1695</v>
      </c>
      <c r="I82" s="151"/>
      <c r="J82" s="152">
        <f>ROUND($I$82*$H$82,2)</f>
        <v>0</v>
      </c>
      <c r="K82" s="148" t="s">
        <v>136</v>
      </c>
      <c r="L82" s="44"/>
      <c r="M82" s="153"/>
      <c r="N82" s="154" t="s">
        <v>48</v>
      </c>
      <c r="O82" s="25"/>
      <c r="P82" s="25"/>
      <c r="Q82" s="155">
        <v>0</v>
      </c>
      <c r="R82" s="155">
        <f>$Q$82*$H$82</f>
        <v>0</v>
      </c>
      <c r="S82" s="155">
        <v>0.5</v>
      </c>
      <c r="T82" s="156">
        <f>$S$82*$H$82</f>
        <v>847.5</v>
      </c>
      <c r="AR82" s="90" t="s">
        <v>137</v>
      </c>
      <c r="AT82" s="90" t="s">
        <v>132</v>
      </c>
      <c r="AU82" s="90" t="s">
        <v>21</v>
      </c>
      <c r="AY82" s="6" t="s">
        <v>129</v>
      </c>
      <c r="BE82" s="157">
        <f>IF($N$82="základní",$J$82,0)</f>
        <v>0</v>
      </c>
      <c r="BF82" s="157">
        <f>IF($N$82="snížená",$J$82,0)</f>
        <v>0</v>
      </c>
      <c r="BG82" s="157">
        <f>IF($N$82="zákl. přenesená",$J$82,0)</f>
        <v>0</v>
      </c>
      <c r="BH82" s="157">
        <f>IF($N$82="sníž. přenesená",$J$82,0)</f>
        <v>0</v>
      </c>
      <c r="BI82" s="157">
        <f>IF($N$82="nulová",$J$82,0)</f>
        <v>0</v>
      </c>
      <c r="BJ82" s="90" t="s">
        <v>22</v>
      </c>
      <c r="BK82" s="157">
        <f>ROUND($I$82*$H$82,2)</f>
        <v>0</v>
      </c>
      <c r="BL82" s="90" t="s">
        <v>137</v>
      </c>
      <c r="BM82" s="90" t="s">
        <v>138</v>
      </c>
    </row>
    <row r="83" spans="2:51" s="6" customFormat="1" ht="15.75" customHeight="1">
      <c r="B83" s="158"/>
      <c r="C83" s="159"/>
      <c r="D83" s="160" t="s">
        <v>139</v>
      </c>
      <c r="E83" s="161"/>
      <c r="F83" s="161" t="s">
        <v>140</v>
      </c>
      <c r="G83" s="159"/>
      <c r="H83" s="162">
        <v>1695</v>
      </c>
      <c r="J83" s="159"/>
      <c r="K83" s="159"/>
      <c r="L83" s="163"/>
      <c r="M83" s="164"/>
      <c r="N83" s="159"/>
      <c r="O83" s="159"/>
      <c r="P83" s="159"/>
      <c r="Q83" s="159"/>
      <c r="R83" s="159"/>
      <c r="S83" s="159"/>
      <c r="T83" s="165"/>
      <c r="AT83" s="166" t="s">
        <v>139</v>
      </c>
      <c r="AU83" s="166" t="s">
        <v>21</v>
      </c>
      <c r="AV83" s="166" t="s">
        <v>21</v>
      </c>
      <c r="AW83" s="166" t="s">
        <v>108</v>
      </c>
      <c r="AX83" s="166" t="s">
        <v>77</v>
      </c>
      <c r="AY83" s="166" t="s">
        <v>129</v>
      </c>
    </row>
    <row r="84" spans="2:51" s="6" customFormat="1" ht="15.75" customHeight="1">
      <c r="B84" s="167"/>
      <c r="C84" s="168"/>
      <c r="D84" s="169" t="s">
        <v>139</v>
      </c>
      <c r="E84" s="168"/>
      <c r="F84" s="170" t="s">
        <v>141</v>
      </c>
      <c r="G84" s="168"/>
      <c r="H84" s="171">
        <v>1695</v>
      </c>
      <c r="J84" s="168"/>
      <c r="K84" s="168"/>
      <c r="L84" s="172"/>
      <c r="M84" s="173"/>
      <c r="N84" s="168"/>
      <c r="O84" s="168"/>
      <c r="P84" s="168"/>
      <c r="Q84" s="168"/>
      <c r="R84" s="168"/>
      <c r="S84" s="168"/>
      <c r="T84" s="174"/>
      <c r="AT84" s="175" t="s">
        <v>139</v>
      </c>
      <c r="AU84" s="175" t="s">
        <v>21</v>
      </c>
      <c r="AV84" s="175" t="s">
        <v>137</v>
      </c>
      <c r="AW84" s="175" t="s">
        <v>108</v>
      </c>
      <c r="AX84" s="175" t="s">
        <v>22</v>
      </c>
      <c r="AY84" s="175" t="s">
        <v>129</v>
      </c>
    </row>
    <row r="85" spans="2:65" s="6" customFormat="1" ht="15.75" customHeight="1">
      <c r="B85" s="24"/>
      <c r="C85" s="146" t="s">
        <v>21</v>
      </c>
      <c r="D85" s="146" t="s">
        <v>132</v>
      </c>
      <c r="E85" s="147" t="s">
        <v>142</v>
      </c>
      <c r="F85" s="148" t="s">
        <v>143</v>
      </c>
      <c r="G85" s="149" t="s">
        <v>135</v>
      </c>
      <c r="H85" s="150">
        <v>20</v>
      </c>
      <c r="I85" s="151"/>
      <c r="J85" s="152">
        <f>ROUND($I$85*$H$85,2)</f>
        <v>0</v>
      </c>
      <c r="K85" s="148"/>
      <c r="L85" s="44"/>
      <c r="M85" s="153"/>
      <c r="N85" s="154" t="s">
        <v>48</v>
      </c>
      <c r="O85" s="25"/>
      <c r="P85" s="25"/>
      <c r="Q85" s="155">
        <v>0</v>
      </c>
      <c r="R85" s="155">
        <f>$Q$85*$H$85</f>
        <v>0</v>
      </c>
      <c r="S85" s="155">
        <v>0</v>
      </c>
      <c r="T85" s="156">
        <f>$S$85*$H$85</f>
        <v>0</v>
      </c>
      <c r="AR85" s="90" t="s">
        <v>137</v>
      </c>
      <c r="AT85" s="90" t="s">
        <v>132</v>
      </c>
      <c r="AU85" s="90" t="s">
        <v>21</v>
      </c>
      <c r="AY85" s="6" t="s">
        <v>129</v>
      </c>
      <c r="BE85" s="157">
        <f>IF($N$85="základní",$J$85,0)</f>
        <v>0</v>
      </c>
      <c r="BF85" s="157">
        <f>IF($N$85="snížená",$J$85,0)</f>
        <v>0</v>
      </c>
      <c r="BG85" s="157">
        <f>IF($N$85="zákl. přenesená",$J$85,0)</f>
        <v>0</v>
      </c>
      <c r="BH85" s="157">
        <f>IF($N$85="sníž. přenesená",$J$85,0)</f>
        <v>0</v>
      </c>
      <c r="BI85" s="157">
        <f>IF($N$85="nulová",$J$85,0)</f>
        <v>0</v>
      </c>
      <c r="BJ85" s="90" t="s">
        <v>22</v>
      </c>
      <c r="BK85" s="157">
        <f>ROUND($I$85*$H$85,2)</f>
        <v>0</v>
      </c>
      <c r="BL85" s="90" t="s">
        <v>137</v>
      </c>
      <c r="BM85" s="90" t="s">
        <v>144</v>
      </c>
    </row>
    <row r="86" spans="2:47" s="6" customFormat="1" ht="30.75" customHeight="1">
      <c r="B86" s="24"/>
      <c r="C86" s="25"/>
      <c r="D86" s="160" t="s">
        <v>145</v>
      </c>
      <c r="E86" s="25"/>
      <c r="F86" s="176" t="s">
        <v>146</v>
      </c>
      <c r="G86" s="25"/>
      <c r="H86" s="25"/>
      <c r="J86" s="25"/>
      <c r="K86" s="25"/>
      <c r="L86" s="44"/>
      <c r="M86" s="57"/>
      <c r="N86" s="25"/>
      <c r="O86" s="25"/>
      <c r="P86" s="25"/>
      <c r="Q86" s="25"/>
      <c r="R86" s="25"/>
      <c r="S86" s="25"/>
      <c r="T86" s="58"/>
      <c r="AT86" s="6" t="s">
        <v>145</v>
      </c>
      <c r="AU86" s="6" t="s">
        <v>21</v>
      </c>
    </row>
    <row r="87" spans="2:65" s="6" customFormat="1" ht="15.75" customHeight="1">
      <c r="B87" s="24"/>
      <c r="C87" s="146" t="s">
        <v>147</v>
      </c>
      <c r="D87" s="146" t="s">
        <v>132</v>
      </c>
      <c r="E87" s="147" t="s">
        <v>148</v>
      </c>
      <c r="F87" s="148" t="s">
        <v>149</v>
      </c>
      <c r="G87" s="149" t="s">
        <v>135</v>
      </c>
      <c r="H87" s="150">
        <v>716</v>
      </c>
      <c r="I87" s="151"/>
      <c r="J87" s="152">
        <f>ROUND($I$87*$H$87,2)</f>
        <v>0</v>
      </c>
      <c r="K87" s="148" t="s">
        <v>136</v>
      </c>
      <c r="L87" s="44"/>
      <c r="M87" s="153"/>
      <c r="N87" s="154" t="s">
        <v>48</v>
      </c>
      <c r="O87" s="25"/>
      <c r="P87" s="25"/>
      <c r="Q87" s="155">
        <v>0</v>
      </c>
      <c r="R87" s="155">
        <f>$Q$87*$H$87</f>
        <v>0</v>
      </c>
      <c r="S87" s="155">
        <v>0.408</v>
      </c>
      <c r="T87" s="156">
        <f>$S$87*$H$87</f>
        <v>292.128</v>
      </c>
      <c r="AR87" s="90" t="s">
        <v>137</v>
      </c>
      <c r="AT87" s="90" t="s">
        <v>132</v>
      </c>
      <c r="AU87" s="90" t="s">
        <v>21</v>
      </c>
      <c r="AY87" s="6" t="s">
        <v>129</v>
      </c>
      <c r="BE87" s="157">
        <f>IF($N$87="základní",$J$87,0)</f>
        <v>0</v>
      </c>
      <c r="BF87" s="157">
        <f>IF($N$87="snížená",$J$87,0)</f>
        <v>0</v>
      </c>
      <c r="BG87" s="157">
        <f>IF($N$87="zákl. přenesená",$J$87,0)</f>
        <v>0</v>
      </c>
      <c r="BH87" s="157">
        <f>IF($N$87="sníž. přenesená",$J$87,0)</f>
        <v>0</v>
      </c>
      <c r="BI87" s="157">
        <f>IF($N$87="nulová",$J$87,0)</f>
        <v>0</v>
      </c>
      <c r="BJ87" s="90" t="s">
        <v>22</v>
      </c>
      <c r="BK87" s="157">
        <f>ROUND($I$87*$H$87,2)</f>
        <v>0</v>
      </c>
      <c r="BL87" s="90" t="s">
        <v>137</v>
      </c>
      <c r="BM87" s="90" t="s">
        <v>150</v>
      </c>
    </row>
    <row r="88" spans="2:51" s="6" customFormat="1" ht="15.75" customHeight="1">
      <c r="B88" s="158"/>
      <c r="C88" s="159"/>
      <c r="D88" s="160" t="s">
        <v>139</v>
      </c>
      <c r="E88" s="161"/>
      <c r="F88" s="161" t="s">
        <v>151</v>
      </c>
      <c r="G88" s="159"/>
      <c r="H88" s="162">
        <v>716</v>
      </c>
      <c r="J88" s="159"/>
      <c r="K88" s="159"/>
      <c r="L88" s="163"/>
      <c r="M88" s="164"/>
      <c r="N88" s="159"/>
      <c r="O88" s="159"/>
      <c r="P88" s="159"/>
      <c r="Q88" s="159"/>
      <c r="R88" s="159"/>
      <c r="S88" s="159"/>
      <c r="T88" s="165"/>
      <c r="AT88" s="166" t="s">
        <v>139</v>
      </c>
      <c r="AU88" s="166" t="s">
        <v>21</v>
      </c>
      <c r="AV88" s="166" t="s">
        <v>21</v>
      </c>
      <c r="AW88" s="166" t="s">
        <v>108</v>
      </c>
      <c r="AX88" s="166" t="s">
        <v>77</v>
      </c>
      <c r="AY88" s="166" t="s">
        <v>129</v>
      </c>
    </row>
    <row r="89" spans="2:51" s="6" customFormat="1" ht="15.75" customHeight="1">
      <c r="B89" s="167"/>
      <c r="C89" s="168"/>
      <c r="D89" s="169" t="s">
        <v>139</v>
      </c>
      <c r="E89" s="168"/>
      <c r="F89" s="170" t="s">
        <v>141</v>
      </c>
      <c r="G89" s="168"/>
      <c r="H89" s="171">
        <v>716</v>
      </c>
      <c r="J89" s="168"/>
      <c r="K89" s="168"/>
      <c r="L89" s="172"/>
      <c r="M89" s="173"/>
      <c r="N89" s="168"/>
      <c r="O89" s="168"/>
      <c r="P89" s="168"/>
      <c r="Q89" s="168"/>
      <c r="R89" s="168"/>
      <c r="S89" s="168"/>
      <c r="T89" s="174"/>
      <c r="AT89" s="175" t="s">
        <v>139</v>
      </c>
      <c r="AU89" s="175" t="s">
        <v>21</v>
      </c>
      <c r="AV89" s="175" t="s">
        <v>137</v>
      </c>
      <c r="AW89" s="175" t="s">
        <v>108</v>
      </c>
      <c r="AX89" s="175" t="s">
        <v>22</v>
      </c>
      <c r="AY89" s="175" t="s">
        <v>129</v>
      </c>
    </row>
    <row r="90" spans="2:65" s="6" customFormat="1" ht="15.75" customHeight="1">
      <c r="B90" s="24"/>
      <c r="C90" s="146" t="s">
        <v>137</v>
      </c>
      <c r="D90" s="146" t="s">
        <v>132</v>
      </c>
      <c r="E90" s="147" t="s">
        <v>152</v>
      </c>
      <c r="F90" s="148" t="s">
        <v>153</v>
      </c>
      <c r="G90" s="149" t="s">
        <v>135</v>
      </c>
      <c r="H90" s="150">
        <v>716</v>
      </c>
      <c r="I90" s="151"/>
      <c r="J90" s="152">
        <f>ROUND($I$90*$H$90,2)</f>
        <v>0</v>
      </c>
      <c r="K90" s="148" t="s">
        <v>136</v>
      </c>
      <c r="L90" s="44"/>
      <c r="M90" s="153"/>
      <c r="N90" s="154" t="s">
        <v>48</v>
      </c>
      <c r="O90" s="25"/>
      <c r="P90" s="25"/>
      <c r="Q90" s="155">
        <v>0</v>
      </c>
      <c r="R90" s="155">
        <f>$Q$90*$H$90</f>
        <v>0</v>
      </c>
      <c r="S90" s="155">
        <v>0</v>
      </c>
      <c r="T90" s="156">
        <f>$S$90*$H$90</f>
        <v>0</v>
      </c>
      <c r="AR90" s="90" t="s">
        <v>137</v>
      </c>
      <c r="AT90" s="90" t="s">
        <v>132</v>
      </c>
      <c r="AU90" s="90" t="s">
        <v>21</v>
      </c>
      <c r="AY90" s="6" t="s">
        <v>129</v>
      </c>
      <c r="BE90" s="157">
        <f>IF($N$90="základní",$J$90,0)</f>
        <v>0</v>
      </c>
      <c r="BF90" s="157">
        <f>IF($N$90="snížená",$J$90,0)</f>
        <v>0</v>
      </c>
      <c r="BG90" s="157">
        <f>IF($N$90="zákl. přenesená",$J$90,0)</f>
        <v>0</v>
      </c>
      <c r="BH90" s="157">
        <f>IF($N$90="sníž. přenesená",$J$90,0)</f>
        <v>0</v>
      </c>
      <c r="BI90" s="157">
        <f>IF($N$90="nulová",$J$90,0)</f>
        <v>0</v>
      </c>
      <c r="BJ90" s="90" t="s">
        <v>22</v>
      </c>
      <c r="BK90" s="157">
        <f>ROUND($I$90*$H$90,2)</f>
        <v>0</v>
      </c>
      <c r="BL90" s="90" t="s">
        <v>137</v>
      </c>
      <c r="BM90" s="90" t="s">
        <v>154</v>
      </c>
    </row>
    <row r="91" spans="2:65" s="6" customFormat="1" ht="15.75" customHeight="1">
      <c r="B91" s="24"/>
      <c r="C91" s="149" t="s">
        <v>155</v>
      </c>
      <c r="D91" s="149" t="s">
        <v>132</v>
      </c>
      <c r="E91" s="147" t="s">
        <v>156</v>
      </c>
      <c r="F91" s="148" t="s">
        <v>157</v>
      </c>
      <c r="G91" s="149" t="s">
        <v>158</v>
      </c>
      <c r="H91" s="150">
        <v>211</v>
      </c>
      <c r="I91" s="151"/>
      <c r="J91" s="152">
        <f>ROUND($I$91*$H$91,2)</f>
        <v>0</v>
      </c>
      <c r="K91" s="148" t="s">
        <v>136</v>
      </c>
      <c r="L91" s="44"/>
      <c r="M91" s="153"/>
      <c r="N91" s="154" t="s">
        <v>48</v>
      </c>
      <c r="O91" s="25"/>
      <c r="P91" s="25"/>
      <c r="Q91" s="155">
        <v>0</v>
      </c>
      <c r="R91" s="155">
        <f>$Q$91*$H$91</f>
        <v>0</v>
      </c>
      <c r="S91" s="155">
        <v>0.29</v>
      </c>
      <c r="T91" s="156">
        <f>$S$91*$H$91</f>
        <v>61.19</v>
      </c>
      <c r="AR91" s="90" t="s">
        <v>137</v>
      </c>
      <c r="AT91" s="90" t="s">
        <v>132</v>
      </c>
      <c r="AU91" s="90" t="s">
        <v>21</v>
      </c>
      <c r="AY91" s="90" t="s">
        <v>129</v>
      </c>
      <c r="BE91" s="157">
        <f>IF($N$91="základní",$J$91,0)</f>
        <v>0</v>
      </c>
      <c r="BF91" s="157">
        <f>IF($N$91="snížená",$J$91,0)</f>
        <v>0</v>
      </c>
      <c r="BG91" s="157">
        <f>IF($N$91="zákl. přenesená",$J$91,0)</f>
        <v>0</v>
      </c>
      <c r="BH91" s="157">
        <f>IF($N$91="sníž. přenesená",$J$91,0)</f>
        <v>0</v>
      </c>
      <c r="BI91" s="157">
        <f>IF($N$91="nulová",$J$91,0)</f>
        <v>0</v>
      </c>
      <c r="BJ91" s="90" t="s">
        <v>22</v>
      </c>
      <c r="BK91" s="157">
        <f>ROUND($I$91*$H$91,2)</f>
        <v>0</v>
      </c>
      <c r="BL91" s="90" t="s">
        <v>137</v>
      </c>
      <c r="BM91" s="90" t="s">
        <v>159</v>
      </c>
    </row>
    <row r="92" spans="2:47" s="6" customFormat="1" ht="30.75" customHeight="1">
      <c r="B92" s="24"/>
      <c r="C92" s="25"/>
      <c r="D92" s="160" t="s">
        <v>145</v>
      </c>
      <c r="E92" s="25"/>
      <c r="F92" s="176" t="s">
        <v>160</v>
      </c>
      <c r="G92" s="25"/>
      <c r="H92" s="25"/>
      <c r="J92" s="25"/>
      <c r="K92" s="25"/>
      <c r="L92" s="44"/>
      <c r="M92" s="57"/>
      <c r="N92" s="25"/>
      <c r="O92" s="25"/>
      <c r="P92" s="25"/>
      <c r="Q92" s="25"/>
      <c r="R92" s="25"/>
      <c r="S92" s="25"/>
      <c r="T92" s="58"/>
      <c r="AT92" s="6" t="s">
        <v>145</v>
      </c>
      <c r="AU92" s="6" t="s">
        <v>21</v>
      </c>
    </row>
    <row r="93" spans="2:51" s="6" customFormat="1" ht="15.75" customHeight="1">
      <c r="B93" s="158"/>
      <c r="C93" s="159"/>
      <c r="D93" s="169" t="s">
        <v>139</v>
      </c>
      <c r="E93" s="159"/>
      <c r="F93" s="161" t="s">
        <v>161</v>
      </c>
      <c r="G93" s="159"/>
      <c r="H93" s="162">
        <v>117</v>
      </c>
      <c r="J93" s="159"/>
      <c r="K93" s="159"/>
      <c r="L93" s="163"/>
      <c r="M93" s="164"/>
      <c r="N93" s="159"/>
      <c r="O93" s="159"/>
      <c r="P93" s="159"/>
      <c r="Q93" s="159"/>
      <c r="R93" s="159"/>
      <c r="S93" s="159"/>
      <c r="T93" s="165"/>
      <c r="AT93" s="166" t="s">
        <v>139</v>
      </c>
      <c r="AU93" s="166" t="s">
        <v>21</v>
      </c>
      <c r="AV93" s="166" t="s">
        <v>21</v>
      </c>
      <c r="AW93" s="166" t="s">
        <v>108</v>
      </c>
      <c r="AX93" s="166" t="s">
        <v>77</v>
      </c>
      <c r="AY93" s="166" t="s">
        <v>129</v>
      </c>
    </row>
    <row r="94" spans="2:51" s="6" customFormat="1" ht="15.75" customHeight="1">
      <c r="B94" s="158"/>
      <c r="C94" s="159"/>
      <c r="D94" s="169" t="s">
        <v>139</v>
      </c>
      <c r="E94" s="159"/>
      <c r="F94" s="161" t="s">
        <v>162</v>
      </c>
      <c r="G94" s="159"/>
      <c r="H94" s="162">
        <v>56</v>
      </c>
      <c r="J94" s="159"/>
      <c r="K94" s="159"/>
      <c r="L94" s="163"/>
      <c r="M94" s="164"/>
      <c r="N94" s="159"/>
      <c r="O94" s="159"/>
      <c r="P94" s="159"/>
      <c r="Q94" s="159"/>
      <c r="R94" s="159"/>
      <c r="S94" s="159"/>
      <c r="T94" s="165"/>
      <c r="AT94" s="166" t="s">
        <v>139</v>
      </c>
      <c r="AU94" s="166" t="s">
        <v>21</v>
      </c>
      <c r="AV94" s="166" t="s">
        <v>21</v>
      </c>
      <c r="AW94" s="166" t="s">
        <v>108</v>
      </c>
      <c r="AX94" s="166" t="s">
        <v>77</v>
      </c>
      <c r="AY94" s="166" t="s">
        <v>129</v>
      </c>
    </row>
    <row r="95" spans="2:51" s="6" customFormat="1" ht="15.75" customHeight="1">
      <c r="B95" s="158"/>
      <c r="C95" s="159"/>
      <c r="D95" s="169" t="s">
        <v>139</v>
      </c>
      <c r="E95" s="159"/>
      <c r="F95" s="161" t="s">
        <v>163</v>
      </c>
      <c r="G95" s="159"/>
      <c r="H95" s="162">
        <v>38</v>
      </c>
      <c r="J95" s="159"/>
      <c r="K95" s="159"/>
      <c r="L95" s="163"/>
      <c r="M95" s="164"/>
      <c r="N95" s="159"/>
      <c r="O95" s="159"/>
      <c r="P95" s="159"/>
      <c r="Q95" s="159"/>
      <c r="R95" s="159"/>
      <c r="S95" s="159"/>
      <c r="T95" s="165"/>
      <c r="AT95" s="166" t="s">
        <v>139</v>
      </c>
      <c r="AU95" s="166" t="s">
        <v>21</v>
      </c>
      <c r="AV95" s="166" t="s">
        <v>21</v>
      </c>
      <c r="AW95" s="166" t="s">
        <v>108</v>
      </c>
      <c r="AX95" s="166" t="s">
        <v>77</v>
      </c>
      <c r="AY95" s="166" t="s">
        <v>129</v>
      </c>
    </row>
    <row r="96" spans="2:51" s="6" customFormat="1" ht="15.75" customHeight="1">
      <c r="B96" s="167"/>
      <c r="C96" s="168"/>
      <c r="D96" s="169" t="s">
        <v>139</v>
      </c>
      <c r="E96" s="168"/>
      <c r="F96" s="170" t="s">
        <v>141</v>
      </c>
      <c r="G96" s="168"/>
      <c r="H96" s="171">
        <v>211</v>
      </c>
      <c r="J96" s="168"/>
      <c r="K96" s="168"/>
      <c r="L96" s="172"/>
      <c r="M96" s="173"/>
      <c r="N96" s="168"/>
      <c r="O96" s="168"/>
      <c r="P96" s="168"/>
      <c r="Q96" s="168"/>
      <c r="R96" s="168"/>
      <c r="S96" s="168"/>
      <c r="T96" s="174"/>
      <c r="AT96" s="175" t="s">
        <v>139</v>
      </c>
      <c r="AU96" s="175" t="s">
        <v>21</v>
      </c>
      <c r="AV96" s="175" t="s">
        <v>137</v>
      </c>
      <c r="AW96" s="175" t="s">
        <v>108</v>
      </c>
      <c r="AX96" s="175" t="s">
        <v>22</v>
      </c>
      <c r="AY96" s="175" t="s">
        <v>129</v>
      </c>
    </row>
    <row r="97" spans="2:65" s="6" customFormat="1" ht="15.75" customHeight="1">
      <c r="B97" s="24"/>
      <c r="C97" s="146" t="s">
        <v>164</v>
      </c>
      <c r="D97" s="146" t="s">
        <v>132</v>
      </c>
      <c r="E97" s="147" t="s">
        <v>165</v>
      </c>
      <c r="F97" s="148" t="s">
        <v>166</v>
      </c>
      <c r="G97" s="149" t="s">
        <v>158</v>
      </c>
      <c r="H97" s="150">
        <v>56</v>
      </c>
      <c r="I97" s="151"/>
      <c r="J97" s="152">
        <f>ROUND($I$97*$H$97,2)</f>
        <v>0</v>
      </c>
      <c r="K97" s="148" t="s">
        <v>136</v>
      </c>
      <c r="L97" s="44"/>
      <c r="M97" s="153"/>
      <c r="N97" s="154" t="s">
        <v>48</v>
      </c>
      <c r="O97" s="25"/>
      <c r="P97" s="25"/>
      <c r="Q97" s="155">
        <v>0</v>
      </c>
      <c r="R97" s="155">
        <f>$Q$97*$H$97</f>
        <v>0</v>
      </c>
      <c r="S97" s="155">
        <v>0</v>
      </c>
      <c r="T97" s="156">
        <f>$S$97*$H$97</f>
        <v>0</v>
      </c>
      <c r="AR97" s="90" t="s">
        <v>137</v>
      </c>
      <c r="AT97" s="90" t="s">
        <v>132</v>
      </c>
      <c r="AU97" s="90" t="s">
        <v>21</v>
      </c>
      <c r="AY97" s="6" t="s">
        <v>129</v>
      </c>
      <c r="BE97" s="157">
        <f>IF($N$97="základní",$J$97,0)</f>
        <v>0</v>
      </c>
      <c r="BF97" s="157">
        <f>IF($N$97="snížená",$J$97,0)</f>
        <v>0</v>
      </c>
      <c r="BG97" s="157">
        <f>IF($N$97="zákl. přenesená",$J$97,0)</f>
        <v>0</v>
      </c>
      <c r="BH97" s="157">
        <f>IF($N$97="sníž. přenesená",$J$97,0)</f>
        <v>0</v>
      </c>
      <c r="BI97" s="157">
        <f>IF($N$97="nulová",$J$97,0)</f>
        <v>0</v>
      </c>
      <c r="BJ97" s="90" t="s">
        <v>22</v>
      </c>
      <c r="BK97" s="157">
        <f>ROUND($I$97*$H$97,2)</f>
        <v>0</v>
      </c>
      <c r="BL97" s="90" t="s">
        <v>137</v>
      </c>
      <c r="BM97" s="90" t="s">
        <v>167</v>
      </c>
    </row>
    <row r="98" spans="2:65" s="6" customFormat="1" ht="15.75" customHeight="1">
      <c r="B98" s="24"/>
      <c r="C98" s="149" t="s">
        <v>168</v>
      </c>
      <c r="D98" s="149" t="s">
        <v>132</v>
      </c>
      <c r="E98" s="147" t="s">
        <v>169</v>
      </c>
      <c r="F98" s="148" t="s">
        <v>170</v>
      </c>
      <c r="G98" s="149" t="s">
        <v>158</v>
      </c>
      <c r="H98" s="150">
        <v>31</v>
      </c>
      <c r="I98" s="151"/>
      <c r="J98" s="152">
        <f>ROUND($I$98*$H$98,2)</f>
        <v>0</v>
      </c>
      <c r="K98" s="148" t="s">
        <v>136</v>
      </c>
      <c r="L98" s="44"/>
      <c r="M98" s="153"/>
      <c r="N98" s="154" t="s">
        <v>48</v>
      </c>
      <c r="O98" s="25"/>
      <c r="P98" s="25"/>
      <c r="Q98" s="155">
        <v>0</v>
      </c>
      <c r="R98" s="155">
        <f>$Q$98*$H$98</f>
        <v>0</v>
      </c>
      <c r="S98" s="155">
        <v>0.04</v>
      </c>
      <c r="T98" s="156">
        <f>$S$98*$H$98</f>
        <v>1.24</v>
      </c>
      <c r="AR98" s="90" t="s">
        <v>137</v>
      </c>
      <c r="AT98" s="90" t="s">
        <v>132</v>
      </c>
      <c r="AU98" s="90" t="s">
        <v>21</v>
      </c>
      <c r="AY98" s="90" t="s">
        <v>129</v>
      </c>
      <c r="BE98" s="157">
        <f>IF($N$98="základní",$J$98,0)</f>
        <v>0</v>
      </c>
      <c r="BF98" s="157">
        <f>IF($N$98="snížená",$J$98,0)</f>
        <v>0</v>
      </c>
      <c r="BG98" s="157">
        <f>IF($N$98="zákl. přenesená",$J$98,0)</f>
        <v>0</v>
      </c>
      <c r="BH98" s="157">
        <f>IF($N$98="sníž. přenesená",$J$98,0)</f>
        <v>0</v>
      </c>
      <c r="BI98" s="157">
        <f>IF($N$98="nulová",$J$98,0)</f>
        <v>0</v>
      </c>
      <c r="BJ98" s="90" t="s">
        <v>22</v>
      </c>
      <c r="BK98" s="157">
        <f>ROUND($I$98*$H$98,2)</f>
        <v>0</v>
      </c>
      <c r="BL98" s="90" t="s">
        <v>137</v>
      </c>
      <c r="BM98" s="90" t="s">
        <v>171</v>
      </c>
    </row>
    <row r="99" spans="2:51" s="6" customFormat="1" ht="15.75" customHeight="1">
      <c r="B99" s="158"/>
      <c r="C99" s="159"/>
      <c r="D99" s="160" t="s">
        <v>139</v>
      </c>
      <c r="E99" s="161"/>
      <c r="F99" s="161" t="s">
        <v>172</v>
      </c>
      <c r="G99" s="159"/>
      <c r="H99" s="162">
        <v>31</v>
      </c>
      <c r="J99" s="159"/>
      <c r="K99" s="159"/>
      <c r="L99" s="163"/>
      <c r="M99" s="164"/>
      <c r="N99" s="159"/>
      <c r="O99" s="159"/>
      <c r="P99" s="159"/>
      <c r="Q99" s="159"/>
      <c r="R99" s="159"/>
      <c r="S99" s="159"/>
      <c r="T99" s="165"/>
      <c r="AT99" s="166" t="s">
        <v>139</v>
      </c>
      <c r="AU99" s="166" t="s">
        <v>21</v>
      </c>
      <c r="AV99" s="166" t="s">
        <v>21</v>
      </c>
      <c r="AW99" s="166" t="s">
        <v>108</v>
      </c>
      <c r="AX99" s="166" t="s">
        <v>77</v>
      </c>
      <c r="AY99" s="166" t="s">
        <v>129</v>
      </c>
    </row>
    <row r="100" spans="2:51" s="6" customFormat="1" ht="15.75" customHeight="1">
      <c r="B100" s="167"/>
      <c r="C100" s="168"/>
      <c r="D100" s="169" t="s">
        <v>139</v>
      </c>
      <c r="E100" s="168"/>
      <c r="F100" s="170" t="s">
        <v>141</v>
      </c>
      <c r="G100" s="168"/>
      <c r="H100" s="171">
        <v>31</v>
      </c>
      <c r="J100" s="168"/>
      <c r="K100" s="168"/>
      <c r="L100" s="172"/>
      <c r="M100" s="173"/>
      <c r="N100" s="168"/>
      <c r="O100" s="168"/>
      <c r="P100" s="168"/>
      <c r="Q100" s="168"/>
      <c r="R100" s="168"/>
      <c r="S100" s="168"/>
      <c r="T100" s="174"/>
      <c r="AT100" s="175" t="s">
        <v>139</v>
      </c>
      <c r="AU100" s="175" t="s">
        <v>21</v>
      </c>
      <c r="AV100" s="175" t="s">
        <v>137</v>
      </c>
      <c r="AW100" s="175" t="s">
        <v>108</v>
      </c>
      <c r="AX100" s="175" t="s">
        <v>22</v>
      </c>
      <c r="AY100" s="175" t="s">
        <v>129</v>
      </c>
    </row>
    <row r="101" spans="2:65" s="6" customFormat="1" ht="15.75" customHeight="1">
      <c r="B101" s="24"/>
      <c r="C101" s="146" t="s">
        <v>173</v>
      </c>
      <c r="D101" s="146" t="s">
        <v>132</v>
      </c>
      <c r="E101" s="147" t="s">
        <v>174</v>
      </c>
      <c r="F101" s="148" t="s">
        <v>175</v>
      </c>
      <c r="G101" s="149" t="s">
        <v>135</v>
      </c>
      <c r="H101" s="150">
        <v>89</v>
      </c>
      <c r="I101" s="151"/>
      <c r="J101" s="152">
        <f>ROUND($I$101*$H$101,2)</f>
        <v>0</v>
      </c>
      <c r="K101" s="148" t="s">
        <v>136</v>
      </c>
      <c r="L101" s="44"/>
      <c r="M101" s="153"/>
      <c r="N101" s="154" t="s">
        <v>48</v>
      </c>
      <c r="O101" s="25"/>
      <c r="P101" s="25"/>
      <c r="Q101" s="155">
        <v>0</v>
      </c>
      <c r="R101" s="155">
        <f>$Q$101*$H$101</f>
        <v>0</v>
      </c>
      <c r="S101" s="155">
        <v>0.504</v>
      </c>
      <c r="T101" s="156">
        <f>$S$101*$H$101</f>
        <v>44.856</v>
      </c>
      <c r="AR101" s="90" t="s">
        <v>137</v>
      </c>
      <c r="AT101" s="90" t="s">
        <v>132</v>
      </c>
      <c r="AU101" s="90" t="s">
        <v>21</v>
      </c>
      <c r="AY101" s="6" t="s">
        <v>129</v>
      </c>
      <c r="BE101" s="157">
        <f>IF($N$101="základní",$J$101,0)</f>
        <v>0</v>
      </c>
      <c r="BF101" s="157">
        <f>IF($N$101="snížená",$J$101,0)</f>
        <v>0</v>
      </c>
      <c r="BG101" s="157">
        <f>IF($N$101="zákl. přenesená",$J$101,0)</f>
        <v>0</v>
      </c>
      <c r="BH101" s="157">
        <f>IF($N$101="sníž. přenesená",$J$101,0)</f>
        <v>0</v>
      </c>
      <c r="BI101" s="157">
        <f>IF($N$101="nulová",$J$101,0)</f>
        <v>0</v>
      </c>
      <c r="BJ101" s="90" t="s">
        <v>22</v>
      </c>
      <c r="BK101" s="157">
        <f>ROUND($I$101*$H$101,2)</f>
        <v>0</v>
      </c>
      <c r="BL101" s="90" t="s">
        <v>137</v>
      </c>
      <c r="BM101" s="90" t="s">
        <v>176</v>
      </c>
    </row>
    <row r="102" spans="2:51" s="6" customFormat="1" ht="15.75" customHeight="1">
      <c r="B102" s="158"/>
      <c r="C102" s="159"/>
      <c r="D102" s="160" t="s">
        <v>139</v>
      </c>
      <c r="E102" s="161"/>
      <c r="F102" s="161" t="s">
        <v>177</v>
      </c>
      <c r="G102" s="159"/>
      <c r="H102" s="162">
        <v>89</v>
      </c>
      <c r="J102" s="159"/>
      <c r="K102" s="159"/>
      <c r="L102" s="163"/>
      <c r="M102" s="164"/>
      <c r="N102" s="159"/>
      <c r="O102" s="159"/>
      <c r="P102" s="159"/>
      <c r="Q102" s="159"/>
      <c r="R102" s="159"/>
      <c r="S102" s="159"/>
      <c r="T102" s="165"/>
      <c r="AT102" s="166" t="s">
        <v>139</v>
      </c>
      <c r="AU102" s="166" t="s">
        <v>21</v>
      </c>
      <c r="AV102" s="166" t="s">
        <v>21</v>
      </c>
      <c r="AW102" s="166" t="s">
        <v>108</v>
      </c>
      <c r="AX102" s="166" t="s">
        <v>77</v>
      </c>
      <c r="AY102" s="166" t="s">
        <v>129</v>
      </c>
    </row>
    <row r="103" spans="2:51" s="6" customFormat="1" ht="15.75" customHeight="1">
      <c r="B103" s="167"/>
      <c r="C103" s="168"/>
      <c r="D103" s="169" t="s">
        <v>139</v>
      </c>
      <c r="E103" s="168"/>
      <c r="F103" s="170" t="s">
        <v>141</v>
      </c>
      <c r="G103" s="168"/>
      <c r="H103" s="171">
        <v>89</v>
      </c>
      <c r="J103" s="168"/>
      <c r="K103" s="168"/>
      <c r="L103" s="172"/>
      <c r="M103" s="173"/>
      <c r="N103" s="168"/>
      <c r="O103" s="168"/>
      <c r="P103" s="168"/>
      <c r="Q103" s="168"/>
      <c r="R103" s="168"/>
      <c r="S103" s="168"/>
      <c r="T103" s="174"/>
      <c r="AT103" s="175" t="s">
        <v>139</v>
      </c>
      <c r="AU103" s="175" t="s">
        <v>21</v>
      </c>
      <c r="AV103" s="175" t="s">
        <v>137</v>
      </c>
      <c r="AW103" s="175" t="s">
        <v>108</v>
      </c>
      <c r="AX103" s="175" t="s">
        <v>22</v>
      </c>
      <c r="AY103" s="175" t="s">
        <v>129</v>
      </c>
    </row>
    <row r="104" spans="2:65" s="6" customFormat="1" ht="15.75" customHeight="1">
      <c r="B104" s="24"/>
      <c r="C104" s="146" t="s">
        <v>130</v>
      </c>
      <c r="D104" s="146" t="s">
        <v>132</v>
      </c>
      <c r="E104" s="147" t="s">
        <v>178</v>
      </c>
      <c r="F104" s="148" t="s">
        <v>179</v>
      </c>
      <c r="G104" s="149" t="s">
        <v>135</v>
      </c>
      <c r="H104" s="150">
        <v>645</v>
      </c>
      <c r="I104" s="151"/>
      <c r="J104" s="152">
        <f>ROUND($I$104*$H$104,2)</f>
        <v>0</v>
      </c>
      <c r="K104" s="148" t="s">
        <v>136</v>
      </c>
      <c r="L104" s="44"/>
      <c r="M104" s="153"/>
      <c r="N104" s="154" t="s">
        <v>48</v>
      </c>
      <c r="O104" s="25"/>
      <c r="P104" s="25"/>
      <c r="Q104" s="155">
        <v>9E-05</v>
      </c>
      <c r="R104" s="155">
        <f>$Q$104*$H$104</f>
        <v>0.058050000000000004</v>
      </c>
      <c r="S104" s="155">
        <v>0.128</v>
      </c>
      <c r="T104" s="156">
        <f>$S$104*$H$104</f>
        <v>82.56</v>
      </c>
      <c r="AR104" s="90" t="s">
        <v>137</v>
      </c>
      <c r="AT104" s="90" t="s">
        <v>132</v>
      </c>
      <c r="AU104" s="90" t="s">
        <v>21</v>
      </c>
      <c r="AY104" s="6" t="s">
        <v>129</v>
      </c>
      <c r="BE104" s="157">
        <f>IF($N$104="základní",$J$104,0)</f>
        <v>0</v>
      </c>
      <c r="BF104" s="157">
        <f>IF($N$104="snížená",$J$104,0)</f>
        <v>0</v>
      </c>
      <c r="BG104" s="157">
        <f>IF($N$104="zákl. přenesená",$J$104,0)</f>
        <v>0</v>
      </c>
      <c r="BH104" s="157">
        <f>IF($N$104="sníž. přenesená",$J$104,0)</f>
        <v>0</v>
      </c>
      <c r="BI104" s="157">
        <f>IF($N$104="nulová",$J$104,0)</f>
        <v>0</v>
      </c>
      <c r="BJ104" s="90" t="s">
        <v>22</v>
      </c>
      <c r="BK104" s="157">
        <f>ROUND($I$104*$H$104,2)</f>
        <v>0</v>
      </c>
      <c r="BL104" s="90" t="s">
        <v>137</v>
      </c>
      <c r="BM104" s="90" t="s">
        <v>180</v>
      </c>
    </row>
    <row r="105" spans="2:51" s="6" customFormat="1" ht="15.75" customHeight="1">
      <c r="B105" s="158"/>
      <c r="C105" s="159"/>
      <c r="D105" s="160" t="s">
        <v>139</v>
      </c>
      <c r="E105" s="161"/>
      <c r="F105" s="161" t="s">
        <v>181</v>
      </c>
      <c r="G105" s="159"/>
      <c r="H105" s="162">
        <v>645</v>
      </c>
      <c r="J105" s="159"/>
      <c r="K105" s="159"/>
      <c r="L105" s="163"/>
      <c r="M105" s="164"/>
      <c r="N105" s="159"/>
      <c r="O105" s="159"/>
      <c r="P105" s="159"/>
      <c r="Q105" s="159"/>
      <c r="R105" s="159"/>
      <c r="S105" s="159"/>
      <c r="T105" s="165"/>
      <c r="AT105" s="166" t="s">
        <v>139</v>
      </c>
      <c r="AU105" s="166" t="s">
        <v>21</v>
      </c>
      <c r="AV105" s="166" t="s">
        <v>21</v>
      </c>
      <c r="AW105" s="166" t="s">
        <v>108</v>
      </c>
      <c r="AX105" s="166" t="s">
        <v>77</v>
      </c>
      <c r="AY105" s="166" t="s">
        <v>129</v>
      </c>
    </row>
    <row r="106" spans="2:51" s="6" customFormat="1" ht="15.75" customHeight="1">
      <c r="B106" s="167"/>
      <c r="C106" s="168"/>
      <c r="D106" s="169" t="s">
        <v>139</v>
      </c>
      <c r="E106" s="168"/>
      <c r="F106" s="170" t="s">
        <v>141</v>
      </c>
      <c r="G106" s="168"/>
      <c r="H106" s="171">
        <v>645</v>
      </c>
      <c r="J106" s="168"/>
      <c r="K106" s="168"/>
      <c r="L106" s="172"/>
      <c r="M106" s="173"/>
      <c r="N106" s="168"/>
      <c r="O106" s="168"/>
      <c r="P106" s="168"/>
      <c r="Q106" s="168"/>
      <c r="R106" s="168"/>
      <c r="S106" s="168"/>
      <c r="T106" s="174"/>
      <c r="AT106" s="175" t="s">
        <v>139</v>
      </c>
      <c r="AU106" s="175" t="s">
        <v>21</v>
      </c>
      <c r="AV106" s="175" t="s">
        <v>137</v>
      </c>
      <c r="AW106" s="175" t="s">
        <v>108</v>
      </c>
      <c r="AX106" s="175" t="s">
        <v>22</v>
      </c>
      <c r="AY106" s="175" t="s">
        <v>129</v>
      </c>
    </row>
    <row r="107" spans="2:65" s="6" customFormat="1" ht="15.75" customHeight="1">
      <c r="B107" s="24"/>
      <c r="C107" s="146" t="s">
        <v>27</v>
      </c>
      <c r="D107" s="146" t="s">
        <v>132</v>
      </c>
      <c r="E107" s="147" t="s">
        <v>182</v>
      </c>
      <c r="F107" s="148" t="s">
        <v>183</v>
      </c>
      <c r="G107" s="149" t="s">
        <v>135</v>
      </c>
      <c r="H107" s="150">
        <v>645</v>
      </c>
      <c r="I107" s="151"/>
      <c r="J107" s="152">
        <f>ROUND($I$107*$H$107,2)</f>
        <v>0</v>
      </c>
      <c r="K107" s="148" t="s">
        <v>136</v>
      </c>
      <c r="L107" s="44"/>
      <c r="M107" s="153"/>
      <c r="N107" s="154" t="s">
        <v>48</v>
      </c>
      <c r="O107" s="25"/>
      <c r="P107" s="25"/>
      <c r="Q107" s="155">
        <v>0.0002</v>
      </c>
      <c r="R107" s="155">
        <f>$Q$107*$H$107</f>
        <v>0.129</v>
      </c>
      <c r="S107" s="155">
        <v>0</v>
      </c>
      <c r="T107" s="156">
        <f>$S$107*$H$107</f>
        <v>0</v>
      </c>
      <c r="AR107" s="90" t="s">
        <v>137</v>
      </c>
      <c r="AT107" s="90" t="s">
        <v>132</v>
      </c>
      <c r="AU107" s="90" t="s">
        <v>21</v>
      </c>
      <c r="AY107" s="6" t="s">
        <v>129</v>
      </c>
      <c r="BE107" s="157">
        <f>IF($N$107="základní",$J$107,0)</f>
        <v>0</v>
      </c>
      <c r="BF107" s="157">
        <f>IF($N$107="snížená",$J$107,0)</f>
        <v>0</v>
      </c>
      <c r="BG107" s="157">
        <f>IF($N$107="zákl. přenesená",$J$107,0)</f>
        <v>0</v>
      </c>
      <c r="BH107" s="157">
        <f>IF($N$107="sníž. přenesená",$J$107,0)</f>
        <v>0</v>
      </c>
      <c r="BI107" s="157">
        <f>IF($N$107="nulová",$J$107,0)</f>
        <v>0</v>
      </c>
      <c r="BJ107" s="90" t="s">
        <v>22</v>
      </c>
      <c r="BK107" s="157">
        <f>ROUND($I$107*$H$107,2)</f>
        <v>0</v>
      </c>
      <c r="BL107" s="90" t="s">
        <v>137</v>
      </c>
      <c r="BM107" s="90" t="s">
        <v>184</v>
      </c>
    </row>
    <row r="108" spans="2:65" s="6" customFormat="1" ht="15.75" customHeight="1">
      <c r="B108" s="24"/>
      <c r="C108" s="149" t="s">
        <v>185</v>
      </c>
      <c r="D108" s="149" t="s">
        <v>132</v>
      </c>
      <c r="E108" s="147" t="s">
        <v>186</v>
      </c>
      <c r="F108" s="148" t="s">
        <v>187</v>
      </c>
      <c r="G108" s="149" t="s">
        <v>135</v>
      </c>
      <c r="H108" s="150">
        <v>203.5</v>
      </c>
      <c r="I108" s="151"/>
      <c r="J108" s="152">
        <f>ROUND($I$108*$H$108,2)</f>
        <v>0</v>
      </c>
      <c r="K108" s="148" t="s">
        <v>136</v>
      </c>
      <c r="L108" s="44"/>
      <c r="M108" s="153"/>
      <c r="N108" s="154" t="s">
        <v>48</v>
      </c>
      <c r="O108" s="25"/>
      <c r="P108" s="25"/>
      <c r="Q108" s="155">
        <v>0</v>
      </c>
      <c r="R108" s="155">
        <f>$Q$108*$H$108</f>
        <v>0</v>
      </c>
      <c r="S108" s="155">
        <v>0.316</v>
      </c>
      <c r="T108" s="156">
        <f>$S$108*$H$108</f>
        <v>64.306</v>
      </c>
      <c r="AR108" s="90" t="s">
        <v>137</v>
      </c>
      <c r="AT108" s="90" t="s">
        <v>132</v>
      </c>
      <c r="AU108" s="90" t="s">
        <v>21</v>
      </c>
      <c r="AY108" s="90" t="s">
        <v>129</v>
      </c>
      <c r="BE108" s="157">
        <f>IF($N$108="základní",$J$108,0)</f>
        <v>0</v>
      </c>
      <c r="BF108" s="157">
        <f>IF($N$108="snížená",$J$108,0)</f>
        <v>0</v>
      </c>
      <c r="BG108" s="157">
        <f>IF($N$108="zákl. přenesená",$J$108,0)</f>
        <v>0</v>
      </c>
      <c r="BH108" s="157">
        <f>IF($N$108="sníž. přenesená",$J$108,0)</f>
        <v>0</v>
      </c>
      <c r="BI108" s="157">
        <f>IF($N$108="nulová",$J$108,0)</f>
        <v>0</v>
      </c>
      <c r="BJ108" s="90" t="s">
        <v>22</v>
      </c>
      <c r="BK108" s="157">
        <f>ROUND($I$108*$H$108,2)</f>
        <v>0</v>
      </c>
      <c r="BL108" s="90" t="s">
        <v>137</v>
      </c>
      <c r="BM108" s="90" t="s">
        <v>188</v>
      </c>
    </row>
    <row r="109" spans="2:51" s="6" customFormat="1" ht="15.75" customHeight="1">
      <c r="B109" s="158"/>
      <c r="C109" s="159"/>
      <c r="D109" s="160" t="s">
        <v>139</v>
      </c>
      <c r="E109" s="161"/>
      <c r="F109" s="161" t="s">
        <v>189</v>
      </c>
      <c r="G109" s="159"/>
      <c r="H109" s="162">
        <v>140</v>
      </c>
      <c r="J109" s="159"/>
      <c r="K109" s="159"/>
      <c r="L109" s="163"/>
      <c r="M109" s="164"/>
      <c r="N109" s="159"/>
      <c r="O109" s="159"/>
      <c r="P109" s="159"/>
      <c r="Q109" s="159"/>
      <c r="R109" s="159"/>
      <c r="S109" s="159"/>
      <c r="T109" s="165"/>
      <c r="AT109" s="166" t="s">
        <v>139</v>
      </c>
      <c r="AU109" s="166" t="s">
        <v>21</v>
      </c>
      <c r="AV109" s="166" t="s">
        <v>21</v>
      </c>
      <c r="AW109" s="166" t="s">
        <v>108</v>
      </c>
      <c r="AX109" s="166" t="s">
        <v>77</v>
      </c>
      <c r="AY109" s="166" t="s">
        <v>129</v>
      </c>
    </row>
    <row r="110" spans="2:51" s="6" customFormat="1" ht="15.75" customHeight="1">
      <c r="B110" s="158"/>
      <c r="C110" s="159"/>
      <c r="D110" s="169" t="s">
        <v>139</v>
      </c>
      <c r="E110" s="159"/>
      <c r="F110" s="161" t="s">
        <v>190</v>
      </c>
      <c r="G110" s="159"/>
      <c r="H110" s="162">
        <v>8</v>
      </c>
      <c r="J110" s="159"/>
      <c r="K110" s="159"/>
      <c r="L110" s="163"/>
      <c r="M110" s="164"/>
      <c r="N110" s="159"/>
      <c r="O110" s="159"/>
      <c r="P110" s="159"/>
      <c r="Q110" s="159"/>
      <c r="R110" s="159"/>
      <c r="S110" s="159"/>
      <c r="T110" s="165"/>
      <c r="AT110" s="166" t="s">
        <v>139</v>
      </c>
      <c r="AU110" s="166" t="s">
        <v>21</v>
      </c>
      <c r="AV110" s="166" t="s">
        <v>21</v>
      </c>
      <c r="AW110" s="166" t="s">
        <v>108</v>
      </c>
      <c r="AX110" s="166" t="s">
        <v>77</v>
      </c>
      <c r="AY110" s="166" t="s">
        <v>129</v>
      </c>
    </row>
    <row r="111" spans="2:51" s="6" customFormat="1" ht="15.75" customHeight="1">
      <c r="B111" s="158"/>
      <c r="C111" s="159"/>
      <c r="D111" s="169" t="s">
        <v>139</v>
      </c>
      <c r="E111" s="159"/>
      <c r="F111" s="161" t="s">
        <v>191</v>
      </c>
      <c r="G111" s="159"/>
      <c r="H111" s="162">
        <v>30</v>
      </c>
      <c r="J111" s="159"/>
      <c r="K111" s="159"/>
      <c r="L111" s="163"/>
      <c r="M111" s="164"/>
      <c r="N111" s="159"/>
      <c r="O111" s="159"/>
      <c r="P111" s="159"/>
      <c r="Q111" s="159"/>
      <c r="R111" s="159"/>
      <c r="S111" s="159"/>
      <c r="T111" s="165"/>
      <c r="AT111" s="166" t="s">
        <v>139</v>
      </c>
      <c r="AU111" s="166" t="s">
        <v>21</v>
      </c>
      <c r="AV111" s="166" t="s">
        <v>21</v>
      </c>
      <c r="AW111" s="166" t="s">
        <v>108</v>
      </c>
      <c r="AX111" s="166" t="s">
        <v>77</v>
      </c>
      <c r="AY111" s="166" t="s">
        <v>129</v>
      </c>
    </row>
    <row r="112" spans="2:51" s="6" customFormat="1" ht="15.75" customHeight="1">
      <c r="B112" s="158"/>
      <c r="C112" s="159"/>
      <c r="D112" s="169" t="s">
        <v>139</v>
      </c>
      <c r="E112" s="159"/>
      <c r="F112" s="161" t="s">
        <v>192</v>
      </c>
      <c r="G112" s="159"/>
      <c r="H112" s="162">
        <v>12</v>
      </c>
      <c r="J112" s="159"/>
      <c r="K112" s="159"/>
      <c r="L112" s="163"/>
      <c r="M112" s="164"/>
      <c r="N112" s="159"/>
      <c r="O112" s="159"/>
      <c r="P112" s="159"/>
      <c r="Q112" s="159"/>
      <c r="R112" s="159"/>
      <c r="S112" s="159"/>
      <c r="T112" s="165"/>
      <c r="AT112" s="166" t="s">
        <v>139</v>
      </c>
      <c r="AU112" s="166" t="s">
        <v>21</v>
      </c>
      <c r="AV112" s="166" t="s">
        <v>21</v>
      </c>
      <c r="AW112" s="166" t="s">
        <v>108</v>
      </c>
      <c r="AX112" s="166" t="s">
        <v>77</v>
      </c>
      <c r="AY112" s="166" t="s">
        <v>129</v>
      </c>
    </row>
    <row r="113" spans="2:51" s="6" customFormat="1" ht="15.75" customHeight="1">
      <c r="B113" s="158"/>
      <c r="C113" s="159"/>
      <c r="D113" s="169" t="s">
        <v>139</v>
      </c>
      <c r="E113" s="159"/>
      <c r="F113" s="161" t="s">
        <v>193</v>
      </c>
      <c r="G113" s="159"/>
      <c r="H113" s="162">
        <v>13.5</v>
      </c>
      <c r="J113" s="159"/>
      <c r="K113" s="159"/>
      <c r="L113" s="163"/>
      <c r="M113" s="164"/>
      <c r="N113" s="159"/>
      <c r="O113" s="159"/>
      <c r="P113" s="159"/>
      <c r="Q113" s="159"/>
      <c r="R113" s="159"/>
      <c r="S113" s="159"/>
      <c r="T113" s="165"/>
      <c r="AT113" s="166" t="s">
        <v>139</v>
      </c>
      <c r="AU113" s="166" t="s">
        <v>21</v>
      </c>
      <c r="AV113" s="166" t="s">
        <v>21</v>
      </c>
      <c r="AW113" s="166" t="s">
        <v>108</v>
      </c>
      <c r="AX113" s="166" t="s">
        <v>77</v>
      </c>
      <c r="AY113" s="166" t="s">
        <v>129</v>
      </c>
    </row>
    <row r="114" spans="2:51" s="6" customFormat="1" ht="15.75" customHeight="1">
      <c r="B114" s="167"/>
      <c r="C114" s="168"/>
      <c r="D114" s="169" t="s">
        <v>139</v>
      </c>
      <c r="E114" s="168"/>
      <c r="F114" s="170" t="s">
        <v>141</v>
      </c>
      <c r="G114" s="168"/>
      <c r="H114" s="171">
        <v>203.5</v>
      </c>
      <c r="J114" s="168"/>
      <c r="K114" s="168"/>
      <c r="L114" s="172"/>
      <c r="M114" s="173"/>
      <c r="N114" s="168"/>
      <c r="O114" s="168"/>
      <c r="P114" s="168"/>
      <c r="Q114" s="168"/>
      <c r="R114" s="168"/>
      <c r="S114" s="168"/>
      <c r="T114" s="174"/>
      <c r="AT114" s="175" t="s">
        <v>139</v>
      </c>
      <c r="AU114" s="175" t="s">
        <v>21</v>
      </c>
      <c r="AV114" s="175" t="s">
        <v>137</v>
      </c>
      <c r="AW114" s="175" t="s">
        <v>108</v>
      </c>
      <c r="AX114" s="175" t="s">
        <v>22</v>
      </c>
      <c r="AY114" s="175" t="s">
        <v>129</v>
      </c>
    </row>
    <row r="115" spans="2:65" s="6" customFormat="1" ht="15.75" customHeight="1">
      <c r="B115" s="24"/>
      <c r="C115" s="146" t="s">
        <v>194</v>
      </c>
      <c r="D115" s="146" t="s">
        <v>132</v>
      </c>
      <c r="E115" s="147" t="s">
        <v>195</v>
      </c>
      <c r="F115" s="148" t="s">
        <v>196</v>
      </c>
      <c r="G115" s="149" t="s">
        <v>135</v>
      </c>
      <c r="H115" s="150">
        <v>127.5</v>
      </c>
      <c r="I115" s="151"/>
      <c r="J115" s="152">
        <f>ROUND($I$115*$H$115,2)</f>
        <v>0</v>
      </c>
      <c r="K115" s="148"/>
      <c r="L115" s="44"/>
      <c r="M115" s="153"/>
      <c r="N115" s="154" t="s">
        <v>48</v>
      </c>
      <c r="O115" s="25"/>
      <c r="P115" s="25"/>
      <c r="Q115" s="155">
        <v>0</v>
      </c>
      <c r="R115" s="155">
        <f>$Q$115*$H$115</f>
        <v>0</v>
      </c>
      <c r="S115" s="155">
        <v>0.255</v>
      </c>
      <c r="T115" s="156">
        <f>$S$115*$H$115</f>
        <v>32.5125</v>
      </c>
      <c r="AR115" s="90" t="s">
        <v>137</v>
      </c>
      <c r="AT115" s="90" t="s">
        <v>132</v>
      </c>
      <c r="AU115" s="90" t="s">
        <v>21</v>
      </c>
      <c r="AY115" s="6" t="s">
        <v>129</v>
      </c>
      <c r="BE115" s="157">
        <f>IF($N$115="základní",$J$115,0)</f>
        <v>0</v>
      </c>
      <c r="BF115" s="157">
        <f>IF($N$115="snížená",$J$115,0)</f>
        <v>0</v>
      </c>
      <c r="BG115" s="157">
        <f>IF($N$115="zákl. přenesená",$J$115,0)</f>
        <v>0</v>
      </c>
      <c r="BH115" s="157">
        <f>IF($N$115="sníž. přenesená",$J$115,0)</f>
        <v>0</v>
      </c>
      <c r="BI115" s="157">
        <f>IF($N$115="nulová",$J$115,0)</f>
        <v>0</v>
      </c>
      <c r="BJ115" s="90" t="s">
        <v>22</v>
      </c>
      <c r="BK115" s="157">
        <f>ROUND($I$115*$H$115,2)</f>
        <v>0</v>
      </c>
      <c r="BL115" s="90" t="s">
        <v>137</v>
      </c>
      <c r="BM115" s="90" t="s">
        <v>197</v>
      </c>
    </row>
    <row r="116" spans="2:47" s="6" customFormat="1" ht="30.75" customHeight="1">
      <c r="B116" s="24"/>
      <c r="C116" s="25"/>
      <c r="D116" s="160" t="s">
        <v>145</v>
      </c>
      <c r="E116" s="25"/>
      <c r="F116" s="176" t="s">
        <v>198</v>
      </c>
      <c r="G116" s="25"/>
      <c r="H116" s="25"/>
      <c r="J116" s="25"/>
      <c r="K116" s="25"/>
      <c r="L116" s="44"/>
      <c r="M116" s="57"/>
      <c r="N116" s="25"/>
      <c r="O116" s="25"/>
      <c r="P116" s="25"/>
      <c r="Q116" s="25"/>
      <c r="R116" s="25"/>
      <c r="S116" s="25"/>
      <c r="T116" s="58"/>
      <c r="AT116" s="6" t="s">
        <v>145</v>
      </c>
      <c r="AU116" s="6" t="s">
        <v>21</v>
      </c>
    </row>
    <row r="117" spans="2:51" s="6" customFormat="1" ht="15.75" customHeight="1">
      <c r="B117" s="158"/>
      <c r="C117" s="159"/>
      <c r="D117" s="169" t="s">
        <v>139</v>
      </c>
      <c r="E117" s="159"/>
      <c r="F117" s="161" t="s">
        <v>199</v>
      </c>
      <c r="G117" s="159"/>
      <c r="H117" s="162">
        <v>30</v>
      </c>
      <c r="J117" s="159"/>
      <c r="K117" s="159"/>
      <c r="L117" s="163"/>
      <c r="M117" s="164"/>
      <c r="N117" s="159"/>
      <c r="O117" s="159"/>
      <c r="P117" s="159"/>
      <c r="Q117" s="159"/>
      <c r="R117" s="159"/>
      <c r="S117" s="159"/>
      <c r="T117" s="165"/>
      <c r="AT117" s="166" t="s">
        <v>139</v>
      </c>
      <c r="AU117" s="166" t="s">
        <v>21</v>
      </c>
      <c r="AV117" s="166" t="s">
        <v>21</v>
      </c>
      <c r="AW117" s="166" t="s">
        <v>108</v>
      </c>
      <c r="AX117" s="166" t="s">
        <v>77</v>
      </c>
      <c r="AY117" s="166" t="s">
        <v>129</v>
      </c>
    </row>
    <row r="118" spans="2:51" s="6" customFormat="1" ht="15.75" customHeight="1">
      <c r="B118" s="158"/>
      <c r="C118" s="159"/>
      <c r="D118" s="169" t="s">
        <v>139</v>
      </c>
      <c r="E118" s="159"/>
      <c r="F118" s="161" t="s">
        <v>200</v>
      </c>
      <c r="G118" s="159"/>
      <c r="H118" s="162">
        <v>27.5</v>
      </c>
      <c r="J118" s="159"/>
      <c r="K118" s="159"/>
      <c r="L118" s="163"/>
      <c r="M118" s="164"/>
      <c r="N118" s="159"/>
      <c r="O118" s="159"/>
      <c r="P118" s="159"/>
      <c r="Q118" s="159"/>
      <c r="R118" s="159"/>
      <c r="S118" s="159"/>
      <c r="T118" s="165"/>
      <c r="AT118" s="166" t="s">
        <v>139</v>
      </c>
      <c r="AU118" s="166" t="s">
        <v>21</v>
      </c>
      <c r="AV118" s="166" t="s">
        <v>21</v>
      </c>
      <c r="AW118" s="166" t="s">
        <v>108</v>
      </c>
      <c r="AX118" s="166" t="s">
        <v>77</v>
      </c>
      <c r="AY118" s="166" t="s">
        <v>129</v>
      </c>
    </row>
    <row r="119" spans="2:51" s="6" customFormat="1" ht="15.75" customHeight="1">
      <c r="B119" s="158"/>
      <c r="C119" s="159"/>
      <c r="D119" s="169" t="s">
        <v>139</v>
      </c>
      <c r="E119" s="159"/>
      <c r="F119" s="161" t="s">
        <v>201</v>
      </c>
      <c r="G119" s="159"/>
      <c r="H119" s="162">
        <v>50</v>
      </c>
      <c r="J119" s="159"/>
      <c r="K119" s="159"/>
      <c r="L119" s="163"/>
      <c r="M119" s="164"/>
      <c r="N119" s="159"/>
      <c r="O119" s="159"/>
      <c r="P119" s="159"/>
      <c r="Q119" s="159"/>
      <c r="R119" s="159"/>
      <c r="S119" s="159"/>
      <c r="T119" s="165"/>
      <c r="AT119" s="166" t="s">
        <v>139</v>
      </c>
      <c r="AU119" s="166" t="s">
        <v>21</v>
      </c>
      <c r="AV119" s="166" t="s">
        <v>21</v>
      </c>
      <c r="AW119" s="166" t="s">
        <v>108</v>
      </c>
      <c r="AX119" s="166" t="s">
        <v>77</v>
      </c>
      <c r="AY119" s="166" t="s">
        <v>129</v>
      </c>
    </row>
    <row r="120" spans="2:51" s="6" customFormat="1" ht="15.75" customHeight="1">
      <c r="B120" s="158"/>
      <c r="C120" s="159"/>
      <c r="D120" s="169" t="s">
        <v>139</v>
      </c>
      <c r="E120" s="159"/>
      <c r="F120" s="161" t="s">
        <v>202</v>
      </c>
      <c r="G120" s="159"/>
      <c r="H120" s="162">
        <v>20</v>
      </c>
      <c r="J120" s="159"/>
      <c r="K120" s="159"/>
      <c r="L120" s="163"/>
      <c r="M120" s="164"/>
      <c r="N120" s="159"/>
      <c r="O120" s="159"/>
      <c r="P120" s="159"/>
      <c r="Q120" s="159"/>
      <c r="R120" s="159"/>
      <c r="S120" s="159"/>
      <c r="T120" s="165"/>
      <c r="AT120" s="166" t="s">
        <v>139</v>
      </c>
      <c r="AU120" s="166" t="s">
        <v>21</v>
      </c>
      <c r="AV120" s="166" t="s">
        <v>21</v>
      </c>
      <c r="AW120" s="166" t="s">
        <v>108</v>
      </c>
      <c r="AX120" s="166" t="s">
        <v>77</v>
      </c>
      <c r="AY120" s="166" t="s">
        <v>129</v>
      </c>
    </row>
    <row r="121" spans="2:51" s="6" customFormat="1" ht="15.75" customHeight="1">
      <c r="B121" s="167"/>
      <c r="C121" s="168"/>
      <c r="D121" s="169" t="s">
        <v>139</v>
      </c>
      <c r="E121" s="168"/>
      <c r="F121" s="170" t="s">
        <v>141</v>
      </c>
      <c r="G121" s="168"/>
      <c r="H121" s="171">
        <v>127.5</v>
      </c>
      <c r="J121" s="168"/>
      <c r="K121" s="168"/>
      <c r="L121" s="172"/>
      <c r="M121" s="173"/>
      <c r="N121" s="168"/>
      <c r="O121" s="168"/>
      <c r="P121" s="168"/>
      <c r="Q121" s="168"/>
      <c r="R121" s="168"/>
      <c r="S121" s="168"/>
      <c r="T121" s="174"/>
      <c r="AT121" s="175" t="s">
        <v>139</v>
      </c>
      <c r="AU121" s="175" t="s">
        <v>21</v>
      </c>
      <c r="AV121" s="175" t="s">
        <v>137</v>
      </c>
      <c r="AW121" s="175" t="s">
        <v>108</v>
      </c>
      <c r="AX121" s="175" t="s">
        <v>22</v>
      </c>
      <c r="AY121" s="175" t="s">
        <v>129</v>
      </c>
    </row>
    <row r="122" spans="2:65" s="6" customFormat="1" ht="15.75" customHeight="1">
      <c r="B122" s="24"/>
      <c r="C122" s="146" t="s">
        <v>203</v>
      </c>
      <c r="D122" s="146" t="s">
        <v>132</v>
      </c>
      <c r="E122" s="147" t="s">
        <v>204</v>
      </c>
      <c r="F122" s="148" t="s">
        <v>205</v>
      </c>
      <c r="G122" s="149" t="s">
        <v>158</v>
      </c>
      <c r="H122" s="150">
        <v>245</v>
      </c>
      <c r="I122" s="151"/>
      <c r="J122" s="152">
        <f>ROUND($I$122*$H$122,2)</f>
        <v>0</v>
      </c>
      <c r="K122" s="148" t="s">
        <v>136</v>
      </c>
      <c r="L122" s="44"/>
      <c r="M122" s="153"/>
      <c r="N122" s="154" t="s">
        <v>48</v>
      </c>
      <c r="O122" s="25"/>
      <c r="P122" s="25"/>
      <c r="Q122" s="155">
        <v>0</v>
      </c>
      <c r="R122" s="155">
        <f>$Q$122*$H$122</f>
        <v>0</v>
      </c>
      <c r="S122" s="155">
        <v>0</v>
      </c>
      <c r="T122" s="156">
        <f>$S$122*$H$122</f>
        <v>0</v>
      </c>
      <c r="AR122" s="90" t="s">
        <v>137</v>
      </c>
      <c r="AT122" s="90" t="s">
        <v>132</v>
      </c>
      <c r="AU122" s="90" t="s">
        <v>21</v>
      </c>
      <c r="AY122" s="6" t="s">
        <v>129</v>
      </c>
      <c r="BE122" s="157">
        <f>IF($N$122="základní",$J$122,0)</f>
        <v>0</v>
      </c>
      <c r="BF122" s="157">
        <f>IF($N$122="snížená",$J$122,0)</f>
        <v>0</v>
      </c>
      <c r="BG122" s="157">
        <f>IF($N$122="zákl. přenesená",$J$122,0)</f>
        <v>0</v>
      </c>
      <c r="BH122" s="157">
        <f>IF($N$122="sníž. přenesená",$J$122,0)</f>
        <v>0</v>
      </c>
      <c r="BI122" s="157">
        <f>IF($N$122="nulová",$J$122,0)</f>
        <v>0</v>
      </c>
      <c r="BJ122" s="90" t="s">
        <v>22</v>
      </c>
      <c r="BK122" s="157">
        <f>ROUND($I$122*$H$122,2)</f>
        <v>0</v>
      </c>
      <c r="BL122" s="90" t="s">
        <v>137</v>
      </c>
      <c r="BM122" s="90" t="s">
        <v>206</v>
      </c>
    </row>
    <row r="123" spans="2:51" s="6" customFormat="1" ht="15.75" customHeight="1">
      <c r="B123" s="158"/>
      <c r="C123" s="159"/>
      <c r="D123" s="160" t="s">
        <v>139</v>
      </c>
      <c r="E123" s="161"/>
      <c r="F123" s="161" t="s">
        <v>207</v>
      </c>
      <c r="G123" s="159"/>
      <c r="H123" s="162">
        <v>67</v>
      </c>
      <c r="J123" s="159"/>
      <c r="K123" s="159"/>
      <c r="L123" s="163"/>
      <c r="M123" s="164"/>
      <c r="N123" s="159"/>
      <c r="O123" s="159"/>
      <c r="P123" s="159"/>
      <c r="Q123" s="159"/>
      <c r="R123" s="159"/>
      <c r="S123" s="159"/>
      <c r="T123" s="165"/>
      <c r="AT123" s="166" t="s">
        <v>139</v>
      </c>
      <c r="AU123" s="166" t="s">
        <v>21</v>
      </c>
      <c r="AV123" s="166" t="s">
        <v>21</v>
      </c>
      <c r="AW123" s="166" t="s">
        <v>108</v>
      </c>
      <c r="AX123" s="166" t="s">
        <v>77</v>
      </c>
      <c r="AY123" s="166" t="s">
        <v>129</v>
      </c>
    </row>
    <row r="124" spans="2:51" s="6" customFormat="1" ht="15.75" customHeight="1">
      <c r="B124" s="158"/>
      <c r="C124" s="159"/>
      <c r="D124" s="169" t="s">
        <v>139</v>
      </c>
      <c r="E124" s="159"/>
      <c r="F124" s="161" t="s">
        <v>208</v>
      </c>
      <c r="G124" s="159"/>
      <c r="H124" s="162">
        <v>143</v>
      </c>
      <c r="J124" s="159"/>
      <c r="K124" s="159"/>
      <c r="L124" s="163"/>
      <c r="M124" s="164"/>
      <c r="N124" s="159"/>
      <c r="O124" s="159"/>
      <c r="P124" s="159"/>
      <c r="Q124" s="159"/>
      <c r="R124" s="159"/>
      <c r="S124" s="159"/>
      <c r="T124" s="165"/>
      <c r="AT124" s="166" t="s">
        <v>139</v>
      </c>
      <c r="AU124" s="166" t="s">
        <v>21</v>
      </c>
      <c r="AV124" s="166" t="s">
        <v>21</v>
      </c>
      <c r="AW124" s="166" t="s">
        <v>108</v>
      </c>
      <c r="AX124" s="166" t="s">
        <v>77</v>
      </c>
      <c r="AY124" s="166" t="s">
        <v>129</v>
      </c>
    </row>
    <row r="125" spans="2:51" s="6" customFormat="1" ht="15.75" customHeight="1">
      <c r="B125" s="158"/>
      <c r="C125" s="159"/>
      <c r="D125" s="169" t="s">
        <v>139</v>
      </c>
      <c r="E125" s="159"/>
      <c r="F125" s="161" t="s">
        <v>209</v>
      </c>
      <c r="G125" s="159"/>
      <c r="H125" s="162">
        <v>27</v>
      </c>
      <c r="J125" s="159"/>
      <c r="K125" s="159"/>
      <c r="L125" s="163"/>
      <c r="M125" s="164"/>
      <c r="N125" s="159"/>
      <c r="O125" s="159"/>
      <c r="P125" s="159"/>
      <c r="Q125" s="159"/>
      <c r="R125" s="159"/>
      <c r="S125" s="159"/>
      <c r="T125" s="165"/>
      <c r="AT125" s="166" t="s">
        <v>139</v>
      </c>
      <c r="AU125" s="166" t="s">
        <v>21</v>
      </c>
      <c r="AV125" s="166" t="s">
        <v>21</v>
      </c>
      <c r="AW125" s="166" t="s">
        <v>108</v>
      </c>
      <c r="AX125" s="166" t="s">
        <v>77</v>
      </c>
      <c r="AY125" s="166" t="s">
        <v>129</v>
      </c>
    </row>
    <row r="126" spans="2:51" s="6" customFormat="1" ht="15.75" customHeight="1">
      <c r="B126" s="158"/>
      <c r="C126" s="159"/>
      <c r="D126" s="169" t="s">
        <v>139</v>
      </c>
      <c r="E126" s="159"/>
      <c r="F126" s="161" t="s">
        <v>210</v>
      </c>
      <c r="G126" s="159"/>
      <c r="H126" s="162">
        <v>8</v>
      </c>
      <c r="J126" s="159"/>
      <c r="K126" s="159"/>
      <c r="L126" s="163"/>
      <c r="M126" s="164"/>
      <c r="N126" s="159"/>
      <c r="O126" s="159"/>
      <c r="P126" s="159"/>
      <c r="Q126" s="159"/>
      <c r="R126" s="159"/>
      <c r="S126" s="159"/>
      <c r="T126" s="165"/>
      <c r="AT126" s="166" t="s">
        <v>139</v>
      </c>
      <c r="AU126" s="166" t="s">
        <v>21</v>
      </c>
      <c r="AV126" s="166" t="s">
        <v>21</v>
      </c>
      <c r="AW126" s="166" t="s">
        <v>108</v>
      </c>
      <c r="AX126" s="166" t="s">
        <v>77</v>
      </c>
      <c r="AY126" s="166" t="s">
        <v>129</v>
      </c>
    </row>
    <row r="127" spans="2:51" s="6" customFormat="1" ht="15.75" customHeight="1">
      <c r="B127" s="167"/>
      <c r="C127" s="168"/>
      <c r="D127" s="169" t="s">
        <v>139</v>
      </c>
      <c r="E127" s="168"/>
      <c r="F127" s="170" t="s">
        <v>141</v>
      </c>
      <c r="G127" s="168"/>
      <c r="H127" s="171">
        <v>245</v>
      </c>
      <c r="J127" s="168"/>
      <c r="K127" s="168"/>
      <c r="L127" s="172"/>
      <c r="M127" s="173"/>
      <c r="N127" s="168"/>
      <c r="O127" s="168"/>
      <c r="P127" s="168"/>
      <c r="Q127" s="168"/>
      <c r="R127" s="168"/>
      <c r="S127" s="168"/>
      <c r="T127" s="174"/>
      <c r="AT127" s="175" t="s">
        <v>139</v>
      </c>
      <c r="AU127" s="175" t="s">
        <v>21</v>
      </c>
      <c r="AV127" s="175" t="s">
        <v>137</v>
      </c>
      <c r="AW127" s="175" t="s">
        <v>108</v>
      </c>
      <c r="AX127" s="175" t="s">
        <v>22</v>
      </c>
      <c r="AY127" s="175" t="s">
        <v>129</v>
      </c>
    </row>
    <row r="128" spans="2:65" s="6" customFormat="1" ht="15.75" customHeight="1">
      <c r="B128" s="24"/>
      <c r="C128" s="146" t="s">
        <v>211</v>
      </c>
      <c r="D128" s="146" t="s">
        <v>132</v>
      </c>
      <c r="E128" s="147" t="s">
        <v>212</v>
      </c>
      <c r="F128" s="148" t="s">
        <v>213</v>
      </c>
      <c r="G128" s="149" t="s">
        <v>158</v>
      </c>
      <c r="H128" s="150">
        <v>48</v>
      </c>
      <c r="I128" s="151"/>
      <c r="J128" s="152">
        <f>ROUND($I$128*$H$128,2)</f>
        <v>0</v>
      </c>
      <c r="K128" s="148"/>
      <c r="L128" s="44"/>
      <c r="M128" s="153"/>
      <c r="N128" s="154" t="s">
        <v>48</v>
      </c>
      <c r="O128" s="25"/>
      <c r="P128" s="25"/>
      <c r="Q128" s="155">
        <v>0</v>
      </c>
      <c r="R128" s="155">
        <f>$Q$128*$H$128</f>
        <v>0</v>
      </c>
      <c r="S128" s="155">
        <v>0.035</v>
      </c>
      <c r="T128" s="156">
        <f>$S$128*$H$128</f>
        <v>1.6800000000000002</v>
      </c>
      <c r="AR128" s="90" t="s">
        <v>137</v>
      </c>
      <c r="AT128" s="90" t="s">
        <v>132</v>
      </c>
      <c r="AU128" s="90" t="s">
        <v>21</v>
      </c>
      <c r="AY128" s="6" t="s">
        <v>129</v>
      </c>
      <c r="BE128" s="157">
        <f>IF($N$128="základní",$J$128,0)</f>
        <v>0</v>
      </c>
      <c r="BF128" s="157">
        <f>IF($N$128="snížená",$J$128,0)</f>
        <v>0</v>
      </c>
      <c r="BG128" s="157">
        <f>IF($N$128="zákl. přenesená",$J$128,0)</f>
        <v>0</v>
      </c>
      <c r="BH128" s="157">
        <f>IF($N$128="sníž. přenesená",$J$128,0)</f>
        <v>0</v>
      </c>
      <c r="BI128" s="157">
        <f>IF($N$128="nulová",$J$128,0)</f>
        <v>0</v>
      </c>
      <c r="BJ128" s="90" t="s">
        <v>22</v>
      </c>
      <c r="BK128" s="157">
        <f>ROUND($I$128*$H$128,2)</f>
        <v>0</v>
      </c>
      <c r="BL128" s="90" t="s">
        <v>137</v>
      </c>
      <c r="BM128" s="90" t="s">
        <v>214</v>
      </c>
    </row>
    <row r="129" spans="2:47" s="6" customFormat="1" ht="30.75" customHeight="1">
      <c r="B129" s="24"/>
      <c r="C129" s="25"/>
      <c r="D129" s="160" t="s">
        <v>145</v>
      </c>
      <c r="E129" s="25"/>
      <c r="F129" s="176" t="s">
        <v>215</v>
      </c>
      <c r="G129" s="25"/>
      <c r="H129" s="25"/>
      <c r="J129" s="25"/>
      <c r="K129" s="25"/>
      <c r="L129" s="44"/>
      <c r="M129" s="57"/>
      <c r="N129" s="25"/>
      <c r="O129" s="25"/>
      <c r="P129" s="25"/>
      <c r="Q129" s="25"/>
      <c r="R129" s="25"/>
      <c r="S129" s="25"/>
      <c r="T129" s="58"/>
      <c r="AT129" s="6" t="s">
        <v>145</v>
      </c>
      <c r="AU129" s="6" t="s">
        <v>21</v>
      </c>
    </row>
    <row r="130" spans="2:65" s="6" customFormat="1" ht="15.75" customHeight="1">
      <c r="B130" s="24"/>
      <c r="C130" s="146" t="s">
        <v>7</v>
      </c>
      <c r="D130" s="146" t="s">
        <v>132</v>
      </c>
      <c r="E130" s="147" t="s">
        <v>216</v>
      </c>
      <c r="F130" s="148" t="s">
        <v>217</v>
      </c>
      <c r="G130" s="149" t="s">
        <v>218</v>
      </c>
      <c r="H130" s="150">
        <v>6</v>
      </c>
      <c r="I130" s="151"/>
      <c r="J130" s="152">
        <f>ROUND($I$130*$H$130,2)</f>
        <v>0</v>
      </c>
      <c r="K130" s="148"/>
      <c r="L130" s="44"/>
      <c r="M130" s="153"/>
      <c r="N130" s="154" t="s">
        <v>48</v>
      </c>
      <c r="O130" s="25"/>
      <c r="P130" s="25"/>
      <c r="Q130" s="155">
        <v>0</v>
      </c>
      <c r="R130" s="155">
        <f>$Q$130*$H$130</f>
        <v>0</v>
      </c>
      <c r="S130" s="155">
        <v>0.082</v>
      </c>
      <c r="T130" s="156">
        <f>$S$130*$H$130</f>
        <v>0.492</v>
      </c>
      <c r="AR130" s="90" t="s">
        <v>137</v>
      </c>
      <c r="AT130" s="90" t="s">
        <v>132</v>
      </c>
      <c r="AU130" s="90" t="s">
        <v>21</v>
      </c>
      <c r="AY130" s="6" t="s">
        <v>129</v>
      </c>
      <c r="BE130" s="157">
        <f>IF($N$130="základní",$J$130,0)</f>
        <v>0</v>
      </c>
      <c r="BF130" s="157">
        <f>IF($N$130="snížená",$J$130,0)</f>
        <v>0</v>
      </c>
      <c r="BG130" s="157">
        <f>IF($N$130="zákl. přenesená",$J$130,0)</f>
        <v>0</v>
      </c>
      <c r="BH130" s="157">
        <f>IF($N$130="sníž. přenesená",$J$130,0)</f>
        <v>0</v>
      </c>
      <c r="BI130" s="157">
        <f>IF($N$130="nulová",$J$130,0)</f>
        <v>0</v>
      </c>
      <c r="BJ130" s="90" t="s">
        <v>22</v>
      </c>
      <c r="BK130" s="157">
        <f>ROUND($I$130*$H$130,2)</f>
        <v>0</v>
      </c>
      <c r="BL130" s="90" t="s">
        <v>137</v>
      </c>
      <c r="BM130" s="90" t="s">
        <v>219</v>
      </c>
    </row>
    <row r="131" spans="2:47" s="6" customFormat="1" ht="44.25" customHeight="1">
      <c r="B131" s="24"/>
      <c r="C131" s="25"/>
      <c r="D131" s="160" t="s">
        <v>145</v>
      </c>
      <c r="E131" s="25"/>
      <c r="F131" s="176" t="s">
        <v>220</v>
      </c>
      <c r="G131" s="25"/>
      <c r="H131" s="25"/>
      <c r="J131" s="25"/>
      <c r="K131" s="25"/>
      <c r="L131" s="44"/>
      <c r="M131" s="57"/>
      <c r="N131" s="25"/>
      <c r="O131" s="25"/>
      <c r="P131" s="25"/>
      <c r="Q131" s="25"/>
      <c r="R131" s="25"/>
      <c r="S131" s="25"/>
      <c r="T131" s="58"/>
      <c r="AT131" s="6" t="s">
        <v>145</v>
      </c>
      <c r="AU131" s="6" t="s">
        <v>21</v>
      </c>
    </row>
    <row r="132" spans="2:65" s="6" customFormat="1" ht="15.75" customHeight="1">
      <c r="B132" s="24"/>
      <c r="C132" s="146" t="s">
        <v>221</v>
      </c>
      <c r="D132" s="146" t="s">
        <v>132</v>
      </c>
      <c r="E132" s="147" t="s">
        <v>222</v>
      </c>
      <c r="F132" s="148" t="s">
        <v>223</v>
      </c>
      <c r="G132" s="149" t="s">
        <v>218</v>
      </c>
      <c r="H132" s="150">
        <v>14</v>
      </c>
      <c r="I132" s="151"/>
      <c r="J132" s="152">
        <f>ROUND($I$132*$H$132,2)</f>
        <v>0</v>
      </c>
      <c r="K132" s="148" t="s">
        <v>136</v>
      </c>
      <c r="L132" s="44"/>
      <c r="M132" s="153"/>
      <c r="N132" s="154" t="s">
        <v>48</v>
      </c>
      <c r="O132" s="25"/>
      <c r="P132" s="25"/>
      <c r="Q132" s="155">
        <v>0.4208</v>
      </c>
      <c r="R132" s="155">
        <f>$Q$132*$H$132</f>
        <v>5.8912</v>
      </c>
      <c r="S132" s="155">
        <v>0</v>
      </c>
      <c r="T132" s="156">
        <f>$S$132*$H$132</f>
        <v>0</v>
      </c>
      <c r="AR132" s="90" t="s">
        <v>137</v>
      </c>
      <c r="AT132" s="90" t="s">
        <v>132</v>
      </c>
      <c r="AU132" s="90" t="s">
        <v>21</v>
      </c>
      <c r="AY132" s="6" t="s">
        <v>129</v>
      </c>
      <c r="BE132" s="157">
        <f>IF($N$132="základní",$J$132,0)</f>
        <v>0</v>
      </c>
      <c r="BF132" s="157">
        <f>IF($N$132="snížená",$J$132,0)</f>
        <v>0</v>
      </c>
      <c r="BG132" s="157">
        <f>IF($N$132="zákl. přenesená",$J$132,0)</f>
        <v>0</v>
      </c>
      <c r="BH132" s="157">
        <f>IF($N$132="sníž. přenesená",$J$132,0)</f>
        <v>0</v>
      </c>
      <c r="BI132" s="157">
        <f>IF($N$132="nulová",$J$132,0)</f>
        <v>0</v>
      </c>
      <c r="BJ132" s="90" t="s">
        <v>22</v>
      </c>
      <c r="BK132" s="157">
        <f>ROUND($I$132*$H$132,2)</f>
        <v>0</v>
      </c>
      <c r="BL132" s="90" t="s">
        <v>137</v>
      </c>
      <c r="BM132" s="90" t="s">
        <v>224</v>
      </c>
    </row>
    <row r="133" spans="2:65" s="6" customFormat="1" ht="15.75" customHeight="1">
      <c r="B133" s="24"/>
      <c r="C133" s="149" t="s">
        <v>225</v>
      </c>
      <c r="D133" s="149" t="s">
        <v>132</v>
      </c>
      <c r="E133" s="147" t="s">
        <v>226</v>
      </c>
      <c r="F133" s="148" t="s">
        <v>227</v>
      </c>
      <c r="G133" s="149" t="s">
        <v>218</v>
      </c>
      <c r="H133" s="150">
        <v>10</v>
      </c>
      <c r="I133" s="151"/>
      <c r="J133" s="152">
        <f>ROUND($I$133*$H$133,2)</f>
        <v>0</v>
      </c>
      <c r="K133" s="148" t="s">
        <v>136</v>
      </c>
      <c r="L133" s="44"/>
      <c r="M133" s="153"/>
      <c r="N133" s="154" t="s">
        <v>48</v>
      </c>
      <c r="O133" s="25"/>
      <c r="P133" s="25"/>
      <c r="Q133" s="155">
        <v>0.31108</v>
      </c>
      <c r="R133" s="155">
        <f>$Q$133*$H$133</f>
        <v>3.1108000000000002</v>
      </c>
      <c r="S133" s="155">
        <v>0</v>
      </c>
      <c r="T133" s="156">
        <f>$S$133*$H$133</f>
        <v>0</v>
      </c>
      <c r="AR133" s="90" t="s">
        <v>137</v>
      </c>
      <c r="AT133" s="90" t="s">
        <v>132</v>
      </c>
      <c r="AU133" s="90" t="s">
        <v>21</v>
      </c>
      <c r="AY133" s="90" t="s">
        <v>129</v>
      </c>
      <c r="BE133" s="157">
        <f>IF($N$133="základní",$J$133,0)</f>
        <v>0</v>
      </c>
      <c r="BF133" s="157">
        <f>IF($N$133="snížená",$J$133,0)</f>
        <v>0</v>
      </c>
      <c r="BG133" s="157">
        <f>IF($N$133="zákl. přenesená",$J$133,0)</f>
        <v>0</v>
      </c>
      <c r="BH133" s="157">
        <f>IF($N$133="sníž. přenesená",$J$133,0)</f>
        <v>0</v>
      </c>
      <c r="BI133" s="157">
        <f>IF($N$133="nulová",$J$133,0)</f>
        <v>0</v>
      </c>
      <c r="BJ133" s="90" t="s">
        <v>22</v>
      </c>
      <c r="BK133" s="157">
        <f>ROUND($I$133*$H$133,2)</f>
        <v>0</v>
      </c>
      <c r="BL133" s="90" t="s">
        <v>137</v>
      </c>
      <c r="BM133" s="90" t="s">
        <v>228</v>
      </c>
    </row>
    <row r="134" spans="2:65" s="6" customFormat="1" ht="15.75" customHeight="1">
      <c r="B134" s="24"/>
      <c r="C134" s="149" t="s">
        <v>229</v>
      </c>
      <c r="D134" s="149" t="s">
        <v>132</v>
      </c>
      <c r="E134" s="147" t="s">
        <v>230</v>
      </c>
      <c r="F134" s="148" t="s">
        <v>231</v>
      </c>
      <c r="G134" s="149" t="s">
        <v>218</v>
      </c>
      <c r="H134" s="150">
        <v>14</v>
      </c>
      <c r="I134" s="151"/>
      <c r="J134" s="152">
        <f>ROUND($I$134*$H$134,2)</f>
        <v>0</v>
      </c>
      <c r="K134" s="148"/>
      <c r="L134" s="44"/>
      <c r="M134" s="153"/>
      <c r="N134" s="154" t="s">
        <v>48</v>
      </c>
      <c r="O134" s="25"/>
      <c r="P134" s="25"/>
      <c r="Q134" s="155">
        <v>0</v>
      </c>
      <c r="R134" s="155">
        <f>$Q$134*$H$134</f>
        <v>0</v>
      </c>
      <c r="S134" s="155">
        <v>0.1</v>
      </c>
      <c r="T134" s="156">
        <f>$S$134*$H$134</f>
        <v>1.4000000000000001</v>
      </c>
      <c r="AR134" s="90" t="s">
        <v>137</v>
      </c>
      <c r="AT134" s="90" t="s">
        <v>132</v>
      </c>
      <c r="AU134" s="90" t="s">
        <v>21</v>
      </c>
      <c r="AY134" s="90" t="s">
        <v>129</v>
      </c>
      <c r="BE134" s="157">
        <f>IF($N$134="základní",$J$134,0)</f>
        <v>0</v>
      </c>
      <c r="BF134" s="157">
        <f>IF($N$134="snížená",$J$134,0)</f>
        <v>0</v>
      </c>
      <c r="BG134" s="157">
        <f>IF($N$134="zákl. přenesená",$J$134,0)</f>
        <v>0</v>
      </c>
      <c r="BH134" s="157">
        <f>IF($N$134="sníž. přenesená",$J$134,0)</f>
        <v>0</v>
      </c>
      <c r="BI134" s="157">
        <f>IF($N$134="nulová",$J$134,0)</f>
        <v>0</v>
      </c>
      <c r="BJ134" s="90" t="s">
        <v>22</v>
      </c>
      <c r="BK134" s="157">
        <f>ROUND($I$134*$H$134,2)</f>
        <v>0</v>
      </c>
      <c r="BL134" s="90" t="s">
        <v>137</v>
      </c>
      <c r="BM134" s="90" t="s">
        <v>232</v>
      </c>
    </row>
    <row r="135" spans="2:47" s="6" customFormat="1" ht="44.25" customHeight="1">
      <c r="B135" s="24"/>
      <c r="C135" s="25"/>
      <c r="D135" s="160" t="s">
        <v>145</v>
      </c>
      <c r="E135" s="25"/>
      <c r="F135" s="176" t="s">
        <v>233</v>
      </c>
      <c r="G135" s="25"/>
      <c r="H135" s="25"/>
      <c r="J135" s="25"/>
      <c r="K135" s="25"/>
      <c r="L135" s="44"/>
      <c r="M135" s="57"/>
      <c r="N135" s="25"/>
      <c r="O135" s="25"/>
      <c r="P135" s="25"/>
      <c r="Q135" s="25"/>
      <c r="R135" s="25"/>
      <c r="S135" s="25"/>
      <c r="T135" s="58"/>
      <c r="AT135" s="6" t="s">
        <v>145</v>
      </c>
      <c r="AU135" s="6" t="s">
        <v>21</v>
      </c>
    </row>
    <row r="136" spans="2:63" s="133" customFormat="1" ht="30.75" customHeight="1">
      <c r="B136" s="134"/>
      <c r="C136" s="135"/>
      <c r="D136" s="135" t="s">
        <v>76</v>
      </c>
      <c r="E136" s="144" t="s">
        <v>234</v>
      </c>
      <c r="F136" s="144" t="s">
        <v>235</v>
      </c>
      <c r="G136" s="135"/>
      <c r="H136" s="135"/>
      <c r="J136" s="145">
        <f>$BK$136</f>
        <v>0</v>
      </c>
      <c r="K136" s="135"/>
      <c r="L136" s="138"/>
      <c r="M136" s="139"/>
      <c r="N136" s="135"/>
      <c r="O136" s="135"/>
      <c r="P136" s="140">
        <f>SUM($P$137:$P$160)</f>
        <v>0</v>
      </c>
      <c r="Q136" s="135"/>
      <c r="R136" s="140">
        <f>SUM($R$137:$R$160)</f>
        <v>0</v>
      </c>
      <c r="S136" s="135"/>
      <c r="T136" s="141">
        <f>SUM($T$137:$T$160)</f>
        <v>0</v>
      </c>
      <c r="AR136" s="142" t="s">
        <v>22</v>
      </c>
      <c r="AT136" s="142" t="s">
        <v>76</v>
      </c>
      <c r="AU136" s="142" t="s">
        <v>22</v>
      </c>
      <c r="AY136" s="142" t="s">
        <v>129</v>
      </c>
      <c r="BK136" s="143">
        <f>SUM($BK$137:$BK$160)</f>
        <v>0</v>
      </c>
    </row>
    <row r="137" spans="2:65" s="6" customFormat="1" ht="15.75" customHeight="1">
      <c r="B137" s="24"/>
      <c r="C137" s="146" t="s">
        <v>236</v>
      </c>
      <c r="D137" s="146" t="s">
        <v>132</v>
      </c>
      <c r="E137" s="147" t="s">
        <v>237</v>
      </c>
      <c r="F137" s="148" t="s">
        <v>238</v>
      </c>
      <c r="G137" s="149" t="s">
        <v>239</v>
      </c>
      <c r="H137" s="150">
        <v>1422.25</v>
      </c>
      <c r="I137" s="151"/>
      <c r="J137" s="152">
        <f>ROUND($I$137*$H$137,2)</f>
        <v>0</v>
      </c>
      <c r="K137" s="148" t="s">
        <v>136</v>
      </c>
      <c r="L137" s="44"/>
      <c r="M137" s="153"/>
      <c r="N137" s="154" t="s">
        <v>48</v>
      </c>
      <c r="O137" s="25"/>
      <c r="P137" s="25"/>
      <c r="Q137" s="155">
        <v>0</v>
      </c>
      <c r="R137" s="155">
        <f>$Q$137*$H$137</f>
        <v>0</v>
      </c>
      <c r="S137" s="155">
        <v>0</v>
      </c>
      <c r="T137" s="156">
        <f>$S$137*$H$137</f>
        <v>0</v>
      </c>
      <c r="AR137" s="90" t="s">
        <v>137</v>
      </c>
      <c r="AT137" s="90" t="s">
        <v>132</v>
      </c>
      <c r="AU137" s="90" t="s">
        <v>21</v>
      </c>
      <c r="AY137" s="6" t="s">
        <v>129</v>
      </c>
      <c r="BE137" s="157">
        <f>IF($N$137="základní",$J$137,0)</f>
        <v>0</v>
      </c>
      <c r="BF137" s="157">
        <f>IF($N$137="snížená",$J$137,0)</f>
        <v>0</v>
      </c>
      <c r="BG137" s="157">
        <f>IF($N$137="zákl. přenesená",$J$137,0)</f>
        <v>0</v>
      </c>
      <c r="BH137" s="157">
        <f>IF($N$137="sníž. přenesená",$J$137,0)</f>
        <v>0</v>
      </c>
      <c r="BI137" s="157">
        <f>IF($N$137="nulová",$J$137,0)</f>
        <v>0</v>
      </c>
      <c r="BJ137" s="90" t="s">
        <v>22</v>
      </c>
      <c r="BK137" s="157">
        <f>ROUND($I$137*$H$137,2)</f>
        <v>0</v>
      </c>
      <c r="BL137" s="90" t="s">
        <v>137</v>
      </c>
      <c r="BM137" s="90" t="s">
        <v>240</v>
      </c>
    </row>
    <row r="138" spans="2:51" s="6" customFormat="1" ht="15.75" customHeight="1">
      <c r="B138" s="158"/>
      <c r="C138" s="159"/>
      <c r="D138" s="160" t="s">
        <v>139</v>
      </c>
      <c r="E138" s="161"/>
      <c r="F138" s="161" t="s">
        <v>241</v>
      </c>
      <c r="G138" s="159"/>
      <c r="H138" s="162">
        <v>848</v>
      </c>
      <c r="J138" s="159"/>
      <c r="K138" s="159"/>
      <c r="L138" s="163"/>
      <c r="M138" s="164"/>
      <c r="N138" s="159"/>
      <c r="O138" s="159"/>
      <c r="P138" s="159"/>
      <c r="Q138" s="159"/>
      <c r="R138" s="159"/>
      <c r="S138" s="159"/>
      <c r="T138" s="165"/>
      <c r="AT138" s="166" t="s">
        <v>139</v>
      </c>
      <c r="AU138" s="166" t="s">
        <v>21</v>
      </c>
      <c r="AV138" s="166" t="s">
        <v>21</v>
      </c>
      <c r="AW138" s="166" t="s">
        <v>108</v>
      </c>
      <c r="AX138" s="166" t="s">
        <v>77</v>
      </c>
      <c r="AY138" s="166" t="s">
        <v>129</v>
      </c>
    </row>
    <row r="139" spans="2:51" s="6" customFormat="1" ht="15.75" customHeight="1">
      <c r="B139" s="158"/>
      <c r="C139" s="159"/>
      <c r="D139" s="169" t="s">
        <v>139</v>
      </c>
      <c r="E139" s="159"/>
      <c r="F139" s="161" t="s">
        <v>242</v>
      </c>
      <c r="G139" s="159"/>
      <c r="H139" s="162">
        <v>293</v>
      </c>
      <c r="J139" s="159"/>
      <c r="K139" s="159"/>
      <c r="L139" s="163"/>
      <c r="M139" s="164"/>
      <c r="N139" s="159"/>
      <c r="O139" s="159"/>
      <c r="P139" s="159"/>
      <c r="Q139" s="159"/>
      <c r="R139" s="159"/>
      <c r="S139" s="159"/>
      <c r="T139" s="165"/>
      <c r="AT139" s="166" t="s">
        <v>139</v>
      </c>
      <c r="AU139" s="166" t="s">
        <v>21</v>
      </c>
      <c r="AV139" s="166" t="s">
        <v>21</v>
      </c>
      <c r="AW139" s="166" t="s">
        <v>108</v>
      </c>
      <c r="AX139" s="166" t="s">
        <v>77</v>
      </c>
      <c r="AY139" s="166" t="s">
        <v>129</v>
      </c>
    </row>
    <row r="140" spans="2:51" s="6" customFormat="1" ht="15.75" customHeight="1">
      <c r="B140" s="158"/>
      <c r="C140" s="159"/>
      <c r="D140" s="169" t="s">
        <v>139</v>
      </c>
      <c r="E140" s="159"/>
      <c r="F140" s="161" t="s">
        <v>243</v>
      </c>
      <c r="G140" s="159"/>
      <c r="H140" s="162">
        <v>64</v>
      </c>
      <c r="J140" s="159"/>
      <c r="K140" s="159"/>
      <c r="L140" s="163"/>
      <c r="M140" s="164"/>
      <c r="N140" s="159"/>
      <c r="O140" s="159"/>
      <c r="P140" s="159"/>
      <c r="Q140" s="159"/>
      <c r="R140" s="159"/>
      <c r="S140" s="159"/>
      <c r="T140" s="165"/>
      <c r="AT140" s="166" t="s">
        <v>139</v>
      </c>
      <c r="AU140" s="166" t="s">
        <v>21</v>
      </c>
      <c r="AV140" s="166" t="s">
        <v>21</v>
      </c>
      <c r="AW140" s="166" t="s">
        <v>108</v>
      </c>
      <c r="AX140" s="166" t="s">
        <v>77</v>
      </c>
      <c r="AY140" s="166" t="s">
        <v>129</v>
      </c>
    </row>
    <row r="141" spans="2:51" s="6" customFormat="1" ht="15.75" customHeight="1">
      <c r="B141" s="158"/>
      <c r="C141" s="159"/>
      <c r="D141" s="169" t="s">
        <v>139</v>
      </c>
      <c r="E141" s="159"/>
      <c r="F141" s="161" t="s">
        <v>244</v>
      </c>
      <c r="G141" s="159"/>
      <c r="H141" s="162">
        <v>45</v>
      </c>
      <c r="J141" s="159"/>
      <c r="K141" s="159"/>
      <c r="L141" s="163"/>
      <c r="M141" s="164"/>
      <c r="N141" s="159"/>
      <c r="O141" s="159"/>
      <c r="P141" s="159"/>
      <c r="Q141" s="159"/>
      <c r="R141" s="159"/>
      <c r="S141" s="159"/>
      <c r="T141" s="165"/>
      <c r="AT141" s="166" t="s">
        <v>139</v>
      </c>
      <c r="AU141" s="166" t="s">
        <v>21</v>
      </c>
      <c r="AV141" s="166" t="s">
        <v>21</v>
      </c>
      <c r="AW141" s="166" t="s">
        <v>108</v>
      </c>
      <c r="AX141" s="166" t="s">
        <v>77</v>
      </c>
      <c r="AY141" s="166" t="s">
        <v>129</v>
      </c>
    </row>
    <row r="142" spans="2:51" s="6" customFormat="1" ht="15.75" customHeight="1">
      <c r="B142" s="158"/>
      <c r="C142" s="159"/>
      <c r="D142" s="169" t="s">
        <v>139</v>
      </c>
      <c r="E142" s="159"/>
      <c r="F142" s="161" t="s">
        <v>245</v>
      </c>
      <c r="G142" s="159"/>
      <c r="H142" s="162">
        <v>72</v>
      </c>
      <c r="J142" s="159"/>
      <c r="K142" s="159"/>
      <c r="L142" s="163"/>
      <c r="M142" s="164"/>
      <c r="N142" s="159"/>
      <c r="O142" s="159"/>
      <c r="P142" s="159"/>
      <c r="Q142" s="159"/>
      <c r="R142" s="159"/>
      <c r="S142" s="159"/>
      <c r="T142" s="165"/>
      <c r="AT142" s="166" t="s">
        <v>139</v>
      </c>
      <c r="AU142" s="166" t="s">
        <v>21</v>
      </c>
      <c r="AV142" s="166" t="s">
        <v>21</v>
      </c>
      <c r="AW142" s="166" t="s">
        <v>108</v>
      </c>
      <c r="AX142" s="166" t="s">
        <v>77</v>
      </c>
      <c r="AY142" s="166" t="s">
        <v>129</v>
      </c>
    </row>
    <row r="143" spans="2:51" s="6" customFormat="1" ht="15.75" customHeight="1">
      <c r="B143" s="158"/>
      <c r="C143" s="159"/>
      <c r="D143" s="169" t="s">
        <v>139</v>
      </c>
      <c r="E143" s="159"/>
      <c r="F143" s="161" t="s">
        <v>246</v>
      </c>
      <c r="G143" s="159"/>
      <c r="H143" s="162">
        <v>65</v>
      </c>
      <c r="J143" s="159"/>
      <c r="K143" s="159"/>
      <c r="L143" s="163"/>
      <c r="M143" s="164"/>
      <c r="N143" s="159"/>
      <c r="O143" s="159"/>
      <c r="P143" s="159"/>
      <c r="Q143" s="159"/>
      <c r="R143" s="159"/>
      <c r="S143" s="159"/>
      <c r="T143" s="165"/>
      <c r="AT143" s="166" t="s">
        <v>139</v>
      </c>
      <c r="AU143" s="166" t="s">
        <v>21</v>
      </c>
      <c r="AV143" s="166" t="s">
        <v>21</v>
      </c>
      <c r="AW143" s="166" t="s">
        <v>108</v>
      </c>
      <c r="AX143" s="166" t="s">
        <v>77</v>
      </c>
      <c r="AY143" s="166" t="s">
        <v>129</v>
      </c>
    </row>
    <row r="144" spans="2:51" s="6" customFormat="1" ht="15.75" customHeight="1">
      <c r="B144" s="158"/>
      <c r="C144" s="159"/>
      <c r="D144" s="169" t="s">
        <v>139</v>
      </c>
      <c r="E144" s="159"/>
      <c r="F144" s="161" t="s">
        <v>247</v>
      </c>
      <c r="G144" s="159"/>
      <c r="H144" s="162">
        <v>2</v>
      </c>
      <c r="J144" s="159"/>
      <c r="K144" s="159"/>
      <c r="L144" s="163"/>
      <c r="M144" s="164"/>
      <c r="N144" s="159"/>
      <c r="O144" s="159"/>
      <c r="P144" s="159"/>
      <c r="Q144" s="159"/>
      <c r="R144" s="159"/>
      <c r="S144" s="159"/>
      <c r="T144" s="165"/>
      <c r="AT144" s="166" t="s">
        <v>139</v>
      </c>
      <c r="AU144" s="166" t="s">
        <v>21</v>
      </c>
      <c r="AV144" s="166" t="s">
        <v>21</v>
      </c>
      <c r="AW144" s="166" t="s">
        <v>108</v>
      </c>
      <c r="AX144" s="166" t="s">
        <v>77</v>
      </c>
      <c r="AY144" s="166" t="s">
        <v>129</v>
      </c>
    </row>
    <row r="145" spans="2:51" s="6" customFormat="1" ht="15.75" customHeight="1">
      <c r="B145" s="158"/>
      <c r="C145" s="159"/>
      <c r="D145" s="169" t="s">
        <v>139</v>
      </c>
      <c r="E145" s="159"/>
      <c r="F145" s="161" t="s">
        <v>248</v>
      </c>
      <c r="G145" s="159"/>
      <c r="H145" s="162">
        <v>2</v>
      </c>
      <c r="J145" s="159"/>
      <c r="K145" s="159"/>
      <c r="L145" s="163"/>
      <c r="M145" s="164"/>
      <c r="N145" s="159"/>
      <c r="O145" s="159"/>
      <c r="P145" s="159"/>
      <c r="Q145" s="159"/>
      <c r="R145" s="159"/>
      <c r="S145" s="159"/>
      <c r="T145" s="165"/>
      <c r="AT145" s="166" t="s">
        <v>139</v>
      </c>
      <c r="AU145" s="166" t="s">
        <v>21</v>
      </c>
      <c r="AV145" s="166" t="s">
        <v>21</v>
      </c>
      <c r="AW145" s="166" t="s">
        <v>108</v>
      </c>
      <c r="AX145" s="166" t="s">
        <v>77</v>
      </c>
      <c r="AY145" s="166" t="s">
        <v>129</v>
      </c>
    </row>
    <row r="146" spans="2:51" s="6" customFormat="1" ht="15.75" customHeight="1">
      <c r="B146" s="158"/>
      <c r="C146" s="159"/>
      <c r="D146" s="169" t="s">
        <v>139</v>
      </c>
      <c r="E146" s="159"/>
      <c r="F146" s="161" t="s">
        <v>249</v>
      </c>
      <c r="G146" s="159"/>
      <c r="H146" s="162">
        <v>5</v>
      </c>
      <c r="J146" s="159"/>
      <c r="K146" s="159"/>
      <c r="L146" s="163"/>
      <c r="M146" s="164"/>
      <c r="N146" s="159"/>
      <c r="O146" s="159"/>
      <c r="P146" s="159"/>
      <c r="Q146" s="159"/>
      <c r="R146" s="159"/>
      <c r="S146" s="159"/>
      <c r="T146" s="165"/>
      <c r="AT146" s="166" t="s">
        <v>139</v>
      </c>
      <c r="AU146" s="166" t="s">
        <v>21</v>
      </c>
      <c r="AV146" s="166" t="s">
        <v>21</v>
      </c>
      <c r="AW146" s="166" t="s">
        <v>108</v>
      </c>
      <c r="AX146" s="166" t="s">
        <v>77</v>
      </c>
      <c r="AY146" s="166" t="s">
        <v>129</v>
      </c>
    </row>
    <row r="147" spans="2:51" s="6" customFormat="1" ht="15.75" customHeight="1">
      <c r="B147" s="158"/>
      <c r="C147" s="159"/>
      <c r="D147" s="169" t="s">
        <v>139</v>
      </c>
      <c r="E147" s="159"/>
      <c r="F147" s="161" t="s">
        <v>250</v>
      </c>
      <c r="G147" s="159"/>
      <c r="H147" s="162">
        <v>26.25</v>
      </c>
      <c r="J147" s="159"/>
      <c r="K147" s="159"/>
      <c r="L147" s="163"/>
      <c r="M147" s="164"/>
      <c r="N147" s="159"/>
      <c r="O147" s="159"/>
      <c r="P147" s="159"/>
      <c r="Q147" s="159"/>
      <c r="R147" s="159"/>
      <c r="S147" s="159"/>
      <c r="T147" s="165"/>
      <c r="AT147" s="166" t="s">
        <v>139</v>
      </c>
      <c r="AU147" s="166" t="s">
        <v>21</v>
      </c>
      <c r="AV147" s="166" t="s">
        <v>21</v>
      </c>
      <c r="AW147" s="166" t="s">
        <v>108</v>
      </c>
      <c r="AX147" s="166" t="s">
        <v>77</v>
      </c>
      <c r="AY147" s="166" t="s">
        <v>129</v>
      </c>
    </row>
    <row r="148" spans="2:51" s="6" customFormat="1" ht="15.75" customHeight="1">
      <c r="B148" s="167"/>
      <c r="C148" s="168"/>
      <c r="D148" s="169" t="s">
        <v>139</v>
      </c>
      <c r="E148" s="168"/>
      <c r="F148" s="170" t="s">
        <v>141</v>
      </c>
      <c r="G148" s="168"/>
      <c r="H148" s="171">
        <v>1422.25</v>
      </c>
      <c r="J148" s="168"/>
      <c r="K148" s="168"/>
      <c r="L148" s="172"/>
      <c r="M148" s="173"/>
      <c r="N148" s="168"/>
      <c r="O148" s="168"/>
      <c r="P148" s="168"/>
      <c r="Q148" s="168"/>
      <c r="R148" s="168"/>
      <c r="S148" s="168"/>
      <c r="T148" s="174"/>
      <c r="AT148" s="175" t="s">
        <v>139</v>
      </c>
      <c r="AU148" s="175" t="s">
        <v>21</v>
      </c>
      <c r="AV148" s="175" t="s">
        <v>137</v>
      </c>
      <c r="AW148" s="175" t="s">
        <v>108</v>
      </c>
      <c r="AX148" s="175" t="s">
        <v>22</v>
      </c>
      <c r="AY148" s="175" t="s">
        <v>129</v>
      </c>
    </row>
    <row r="149" spans="2:65" s="6" customFormat="1" ht="15.75" customHeight="1">
      <c r="B149" s="24"/>
      <c r="C149" s="146" t="s">
        <v>251</v>
      </c>
      <c r="D149" s="146" t="s">
        <v>132</v>
      </c>
      <c r="E149" s="147" t="s">
        <v>252</v>
      </c>
      <c r="F149" s="148" t="s">
        <v>253</v>
      </c>
      <c r="G149" s="149" t="s">
        <v>239</v>
      </c>
      <c r="H149" s="150">
        <v>14490</v>
      </c>
      <c r="I149" s="151"/>
      <c r="J149" s="152">
        <f>ROUND($I$149*$H$149,2)</f>
        <v>0</v>
      </c>
      <c r="K149" s="148" t="s">
        <v>136</v>
      </c>
      <c r="L149" s="44"/>
      <c r="M149" s="153"/>
      <c r="N149" s="154" t="s">
        <v>48</v>
      </c>
      <c r="O149" s="25"/>
      <c r="P149" s="25"/>
      <c r="Q149" s="155">
        <v>0</v>
      </c>
      <c r="R149" s="155">
        <f>$Q$149*$H$149</f>
        <v>0</v>
      </c>
      <c r="S149" s="155">
        <v>0</v>
      </c>
      <c r="T149" s="156">
        <f>$S$149*$H$149</f>
        <v>0</v>
      </c>
      <c r="AR149" s="90" t="s">
        <v>137</v>
      </c>
      <c r="AT149" s="90" t="s">
        <v>132</v>
      </c>
      <c r="AU149" s="90" t="s">
        <v>21</v>
      </c>
      <c r="AY149" s="6" t="s">
        <v>129</v>
      </c>
      <c r="BE149" s="157">
        <f>IF($N$149="základní",$J$149,0)</f>
        <v>0</v>
      </c>
      <c r="BF149" s="157">
        <f>IF($N$149="snížená",$J$149,0)</f>
        <v>0</v>
      </c>
      <c r="BG149" s="157">
        <f>IF($N$149="zákl. přenesená",$J$149,0)</f>
        <v>0</v>
      </c>
      <c r="BH149" s="157">
        <f>IF($N$149="sníž. přenesená",$J$149,0)</f>
        <v>0</v>
      </c>
      <c r="BI149" s="157">
        <f>IF($N$149="nulová",$J$149,0)</f>
        <v>0</v>
      </c>
      <c r="BJ149" s="90" t="s">
        <v>22</v>
      </c>
      <c r="BK149" s="157">
        <f>ROUND($I$149*$H$149,2)</f>
        <v>0</v>
      </c>
      <c r="BL149" s="90" t="s">
        <v>137</v>
      </c>
      <c r="BM149" s="90" t="s">
        <v>254</v>
      </c>
    </row>
    <row r="150" spans="2:51" s="6" customFormat="1" ht="15.75" customHeight="1">
      <c r="B150" s="158"/>
      <c r="C150" s="159"/>
      <c r="D150" s="160" t="s">
        <v>139</v>
      </c>
      <c r="E150" s="161"/>
      <c r="F150" s="161" t="s">
        <v>255</v>
      </c>
      <c r="G150" s="159"/>
      <c r="H150" s="162">
        <v>12720</v>
      </c>
      <c r="J150" s="159"/>
      <c r="K150" s="159"/>
      <c r="L150" s="163"/>
      <c r="M150" s="164"/>
      <c r="N150" s="159"/>
      <c r="O150" s="159"/>
      <c r="P150" s="159"/>
      <c r="Q150" s="159"/>
      <c r="R150" s="159"/>
      <c r="S150" s="159"/>
      <c r="T150" s="165"/>
      <c r="AT150" s="166" t="s">
        <v>139</v>
      </c>
      <c r="AU150" s="166" t="s">
        <v>21</v>
      </c>
      <c r="AV150" s="166" t="s">
        <v>21</v>
      </c>
      <c r="AW150" s="166" t="s">
        <v>108</v>
      </c>
      <c r="AX150" s="166" t="s">
        <v>77</v>
      </c>
      <c r="AY150" s="166" t="s">
        <v>129</v>
      </c>
    </row>
    <row r="151" spans="2:51" s="6" customFormat="1" ht="15.75" customHeight="1">
      <c r="B151" s="158"/>
      <c r="C151" s="159"/>
      <c r="D151" s="169" t="s">
        <v>139</v>
      </c>
      <c r="E151" s="159"/>
      <c r="F151" s="161" t="s">
        <v>256</v>
      </c>
      <c r="G151" s="159"/>
      <c r="H151" s="162">
        <v>1770</v>
      </c>
      <c r="J151" s="159"/>
      <c r="K151" s="159"/>
      <c r="L151" s="163"/>
      <c r="M151" s="164"/>
      <c r="N151" s="159"/>
      <c r="O151" s="159"/>
      <c r="P151" s="159"/>
      <c r="Q151" s="159"/>
      <c r="R151" s="159"/>
      <c r="S151" s="159"/>
      <c r="T151" s="165"/>
      <c r="AT151" s="166" t="s">
        <v>139</v>
      </c>
      <c r="AU151" s="166" t="s">
        <v>21</v>
      </c>
      <c r="AV151" s="166" t="s">
        <v>21</v>
      </c>
      <c r="AW151" s="166" t="s">
        <v>108</v>
      </c>
      <c r="AX151" s="166" t="s">
        <v>77</v>
      </c>
      <c r="AY151" s="166" t="s">
        <v>129</v>
      </c>
    </row>
    <row r="152" spans="2:51" s="6" customFormat="1" ht="15.75" customHeight="1">
      <c r="B152" s="167"/>
      <c r="C152" s="168"/>
      <c r="D152" s="169" t="s">
        <v>139</v>
      </c>
      <c r="E152" s="168"/>
      <c r="F152" s="170" t="s">
        <v>141</v>
      </c>
      <c r="G152" s="168"/>
      <c r="H152" s="171">
        <v>14490</v>
      </c>
      <c r="J152" s="168"/>
      <c r="K152" s="168"/>
      <c r="L152" s="172"/>
      <c r="M152" s="173"/>
      <c r="N152" s="168"/>
      <c r="O152" s="168"/>
      <c r="P152" s="168"/>
      <c r="Q152" s="168"/>
      <c r="R152" s="168"/>
      <c r="S152" s="168"/>
      <c r="T152" s="174"/>
      <c r="AT152" s="175" t="s">
        <v>139</v>
      </c>
      <c r="AU152" s="175" t="s">
        <v>21</v>
      </c>
      <c r="AV152" s="175" t="s">
        <v>137</v>
      </c>
      <c r="AW152" s="175" t="s">
        <v>108</v>
      </c>
      <c r="AX152" s="175" t="s">
        <v>22</v>
      </c>
      <c r="AY152" s="175" t="s">
        <v>129</v>
      </c>
    </row>
    <row r="153" spans="2:65" s="6" customFormat="1" ht="15.75" customHeight="1">
      <c r="B153" s="24"/>
      <c r="C153" s="146" t="s">
        <v>6</v>
      </c>
      <c r="D153" s="146" t="s">
        <v>132</v>
      </c>
      <c r="E153" s="147" t="s">
        <v>257</v>
      </c>
      <c r="F153" s="148" t="s">
        <v>258</v>
      </c>
      <c r="G153" s="149" t="s">
        <v>239</v>
      </c>
      <c r="H153" s="150">
        <v>1422</v>
      </c>
      <c r="I153" s="151"/>
      <c r="J153" s="152">
        <f>ROUND($I$153*$H$153,2)</f>
        <v>0</v>
      </c>
      <c r="K153" s="148"/>
      <c r="L153" s="44"/>
      <c r="M153" s="153"/>
      <c r="N153" s="154" t="s">
        <v>48</v>
      </c>
      <c r="O153" s="25"/>
      <c r="P153" s="25"/>
      <c r="Q153" s="155">
        <v>0</v>
      </c>
      <c r="R153" s="155">
        <f>$Q$153*$H$153</f>
        <v>0</v>
      </c>
      <c r="S153" s="155">
        <v>0</v>
      </c>
      <c r="T153" s="156">
        <f>$S$153*$H$153</f>
        <v>0</v>
      </c>
      <c r="AR153" s="90" t="s">
        <v>137</v>
      </c>
      <c r="AT153" s="90" t="s">
        <v>132</v>
      </c>
      <c r="AU153" s="90" t="s">
        <v>21</v>
      </c>
      <c r="AY153" s="6" t="s">
        <v>129</v>
      </c>
      <c r="BE153" s="157">
        <f>IF($N$153="základní",$J$153,0)</f>
        <v>0</v>
      </c>
      <c r="BF153" s="157">
        <f>IF($N$153="snížená",$J$153,0)</f>
        <v>0</v>
      </c>
      <c r="BG153" s="157">
        <f>IF($N$153="zákl. přenesená",$J$153,0)</f>
        <v>0</v>
      </c>
      <c r="BH153" s="157">
        <f>IF($N$153="sníž. přenesená",$J$153,0)</f>
        <v>0</v>
      </c>
      <c r="BI153" s="157">
        <f>IF($N$153="nulová",$J$153,0)</f>
        <v>0</v>
      </c>
      <c r="BJ153" s="90" t="s">
        <v>22</v>
      </c>
      <c r="BK153" s="157">
        <f>ROUND($I$153*$H$153,2)</f>
        <v>0</v>
      </c>
      <c r="BL153" s="90" t="s">
        <v>137</v>
      </c>
      <c r="BM153" s="90" t="s">
        <v>259</v>
      </c>
    </row>
    <row r="154" spans="2:51" s="6" customFormat="1" ht="15.75" customHeight="1">
      <c r="B154" s="158"/>
      <c r="C154" s="159"/>
      <c r="D154" s="160" t="s">
        <v>139</v>
      </c>
      <c r="E154" s="161"/>
      <c r="F154" s="161" t="s">
        <v>260</v>
      </c>
      <c r="G154" s="159"/>
      <c r="H154" s="162">
        <v>1422</v>
      </c>
      <c r="J154" s="159"/>
      <c r="K154" s="159"/>
      <c r="L154" s="163"/>
      <c r="M154" s="164"/>
      <c r="N154" s="159"/>
      <c r="O154" s="159"/>
      <c r="P154" s="159"/>
      <c r="Q154" s="159"/>
      <c r="R154" s="159"/>
      <c r="S154" s="159"/>
      <c r="T154" s="165"/>
      <c r="AT154" s="166" t="s">
        <v>139</v>
      </c>
      <c r="AU154" s="166" t="s">
        <v>21</v>
      </c>
      <c r="AV154" s="166" t="s">
        <v>21</v>
      </c>
      <c r="AW154" s="166" t="s">
        <v>108</v>
      </c>
      <c r="AX154" s="166" t="s">
        <v>22</v>
      </c>
      <c r="AY154" s="166" t="s">
        <v>129</v>
      </c>
    </row>
    <row r="155" spans="2:65" s="6" customFormat="1" ht="15.75" customHeight="1">
      <c r="B155" s="24"/>
      <c r="C155" s="146" t="s">
        <v>261</v>
      </c>
      <c r="D155" s="146" t="s">
        <v>132</v>
      </c>
      <c r="E155" s="147" t="s">
        <v>262</v>
      </c>
      <c r="F155" s="148" t="s">
        <v>263</v>
      </c>
      <c r="G155" s="149" t="s">
        <v>239</v>
      </c>
      <c r="H155" s="150">
        <v>118</v>
      </c>
      <c r="I155" s="151"/>
      <c r="J155" s="152">
        <f>ROUND($I$155*$H$155,2)</f>
        <v>0</v>
      </c>
      <c r="K155" s="148"/>
      <c r="L155" s="44"/>
      <c r="M155" s="153"/>
      <c r="N155" s="154" t="s">
        <v>48</v>
      </c>
      <c r="O155" s="25"/>
      <c r="P155" s="25"/>
      <c r="Q155" s="155">
        <v>0</v>
      </c>
      <c r="R155" s="155">
        <f>$Q$155*$H$155</f>
        <v>0</v>
      </c>
      <c r="S155" s="155">
        <v>0</v>
      </c>
      <c r="T155" s="156">
        <f>$S$155*$H$155</f>
        <v>0</v>
      </c>
      <c r="AR155" s="90" t="s">
        <v>137</v>
      </c>
      <c r="AT155" s="90" t="s">
        <v>132</v>
      </c>
      <c r="AU155" s="90" t="s">
        <v>21</v>
      </c>
      <c r="AY155" s="6" t="s">
        <v>129</v>
      </c>
      <c r="BE155" s="157">
        <f>IF($N$155="základní",$J$155,0)</f>
        <v>0</v>
      </c>
      <c r="BF155" s="157">
        <f>IF($N$155="snížená",$J$155,0)</f>
        <v>0</v>
      </c>
      <c r="BG155" s="157">
        <f>IF($N$155="zákl. přenesená",$J$155,0)</f>
        <v>0</v>
      </c>
      <c r="BH155" s="157">
        <f>IF($N$155="sníž. přenesená",$J$155,0)</f>
        <v>0</v>
      </c>
      <c r="BI155" s="157">
        <f>IF($N$155="nulová",$J$155,0)</f>
        <v>0</v>
      </c>
      <c r="BJ155" s="90" t="s">
        <v>22</v>
      </c>
      <c r="BK155" s="157">
        <f>ROUND($I$155*$H$155,2)</f>
        <v>0</v>
      </c>
      <c r="BL155" s="90" t="s">
        <v>137</v>
      </c>
      <c r="BM155" s="90" t="s">
        <v>264</v>
      </c>
    </row>
    <row r="156" spans="2:51" s="6" customFormat="1" ht="15.75" customHeight="1">
      <c r="B156" s="158"/>
      <c r="C156" s="159"/>
      <c r="D156" s="160" t="s">
        <v>139</v>
      </c>
      <c r="E156" s="161"/>
      <c r="F156" s="161" t="s">
        <v>265</v>
      </c>
      <c r="G156" s="159"/>
      <c r="H156" s="162">
        <v>118</v>
      </c>
      <c r="J156" s="159"/>
      <c r="K156" s="159"/>
      <c r="L156" s="163"/>
      <c r="M156" s="164"/>
      <c r="N156" s="159"/>
      <c r="O156" s="159"/>
      <c r="P156" s="159"/>
      <c r="Q156" s="159"/>
      <c r="R156" s="159"/>
      <c r="S156" s="159"/>
      <c r="T156" s="165"/>
      <c r="AT156" s="166" t="s">
        <v>139</v>
      </c>
      <c r="AU156" s="166" t="s">
        <v>21</v>
      </c>
      <c r="AV156" s="166" t="s">
        <v>21</v>
      </c>
      <c r="AW156" s="166" t="s">
        <v>108</v>
      </c>
      <c r="AX156" s="166" t="s">
        <v>77</v>
      </c>
      <c r="AY156" s="166" t="s">
        <v>129</v>
      </c>
    </row>
    <row r="157" spans="2:51" s="6" customFormat="1" ht="15.75" customHeight="1">
      <c r="B157" s="167"/>
      <c r="C157" s="168"/>
      <c r="D157" s="169" t="s">
        <v>139</v>
      </c>
      <c r="E157" s="168"/>
      <c r="F157" s="170" t="s">
        <v>141</v>
      </c>
      <c r="G157" s="168"/>
      <c r="H157" s="171">
        <v>118</v>
      </c>
      <c r="J157" s="168"/>
      <c r="K157" s="168"/>
      <c r="L157" s="172"/>
      <c r="M157" s="173"/>
      <c r="N157" s="168"/>
      <c r="O157" s="168"/>
      <c r="P157" s="168"/>
      <c r="Q157" s="168"/>
      <c r="R157" s="168"/>
      <c r="S157" s="168"/>
      <c r="T157" s="174"/>
      <c r="AT157" s="175" t="s">
        <v>139</v>
      </c>
      <c r="AU157" s="175" t="s">
        <v>21</v>
      </c>
      <c r="AV157" s="175" t="s">
        <v>137</v>
      </c>
      <c r="AW157" s="175" t="s">
        <v>108</v>
      </c>
      <c r="AX157" s="175" t="s">
        <v>22</v>
      </c>
      <c r="AY157" s="175" t="s">
        <v>129</v>
      </c>
    </row>
    <row r="158" spans="2:65" s="6" customFormat="1" ht="15.75" customHeight="1">
      <c r="B158" s="24"/>
      <c r="C158" s="146" t="s">
        <v>266</v>
      </c>
      <c r="D158" s="146" t="s">
        <v>132</v>
      </c>
      <c r="E158" s="147" t="s">
        <v>267</v>
      </c>
      <c r="F158" s="148" t="s">
        <v>268</v>
      </c>
      <c r="G158" s="149" t="s">
        <v>239</v>
      </c>
      <c r="H158" s="150">
        <v>1304</v>
      </c>
      <c r="I158" s="151"/>
      <c r="J158" s="152">
        <f>ROUND($I$158*$H$158,2)</f>
        <v>0</v>
      </c>
      <c r="K158" s="148" t="s">
        <v>136</v>
      </c>
      <c r="L158" s="44"/>
      <c r="M158" s="153"/>
      <c r="N158" s="154" t="s">
        <v>48</v>
      </c>
      <c r="O158" s="25"/>
      <c r="P158" s="25"/>
      <c r="Q158" s="155">
        <v>0</v>
      </c>
      <c r="R158" s="155">
        <f>$Q$158*$H$158</f>
        <v>0</v>
      </c>
      <c r="S158" s="155">
        <v>0</v>
      </c>
      <c r="T158" s="156">
        <f>$S$158*$H$158</f>
        <v>0</v>
      </c>
      <c r="AR158" s="90" t="s">
        <v>137</v>
      </c>
      <c r="AT158" s="90" t="s">
        <v>132</v>
      </c>
      <c r="AU158" s="90" t="s">
        <v>21</v>
      </c>
      <c r="AY158" s="6" t="s">
        <v>129</v>
      </c>
      <c r="BE158" s="157">
        <f>IF($N$158="základní",$J$158,0)</f>
        <v>0</v>
      </c>
      <c r="BF158" s="157">
        <f>IF($N$158="snížená",$J$158,0)</f>
        <v>0</v>
      </c>
      <c r="BG158" s="157">
        <f>IF($N$158="zákl. přenesená",$J$158,0)</f>
        <v>0</v>
      </c>
      <c r="BH158" s="157">
        <f>IF($N$158="sníž. přenesená",$J$158,0)</f>
        <v>0</v>
      </c>
      <c r="BI158" s="157">
        <f>IF($N$158="nulová",$J$158,0)</f>
        <v>0</v>
      </c>
      <c r="BJ158" s="90" t="s">
        <v>22</v>
      </c>
      <c r="BK158" s="157">
        <f>ROUND($I$158*$H$158,2)</f>
        <v>0</v>
      </c>
      <c r="BL158" s="90" t="s">
        <v>137</v>
      </c>
      <c r="BM158" s="90" t="s">
        <v>269</v>
      </c>
    </row>
    <row r="159" spans="2:51" s="6" customFormat="1" ht="15.75" customHeight="1">
      <c r="B159" s="158"/>
      <c r="C159" s="159"/>
      <c r="D159" s="160" t="s">
        <v>139</v>
      </c>
      <c r="E159" s="161"/>
      <c r="F159" s="161" t="s">
        <v>270</v>
      </c>
      <c r="G159" s="159"/>
      <c r="H159" s="162">
        <v>1304</v>
      </c>
      <c r="J159" s="159"/>
      <c r="K159" s="159"/>
      <c r="L159" s="163"/>
      <c r="M159" s="164"/>
      <c r="N159" s="159"/>
      <c r="O159" s="159"/>
      <c r="P159" s="159"/>
      <c r="Q159" s="159"/>
      <c r="R159" s="159"/>
      <c r="S159" s="159"/>
      <c r="T159" s="165"/>
      <c r="AT159" s="166" t="s">
        <v>139</v>
      </c>
      <c r="AU159" s="166" t="s">
        <v>21</v>
      </c>
      <c r="AV159" s="166" t="s">
        <v>21</v>
      </c>
      <c r="AW159" s="166" t="s">
        <v>108</v>
      </c>
      <c r="AX159" s="166" t="s">
        <v>77</v>
      </c>
      <c r="AY159" s="166" t="s">
        <v>129</v>
      </c>
    </row>
    <row r="160" spans="2:51" s="6" customFormat="1" ht="15.75" customHeight="1">
      <c r="B160" s="167"/>
      <c r="C160" s="168"/>
      <c r="D160" s="169" t="s">
        <v>139</v>
      </c>
      <c r="E160" s="168"/>
      <c r="F160" s="170" t="s">
        <v>141</v>
      </c>
      <c r="G160" s="168"/>
      <c r="H160" s="171">
        <v>1304</v>
      </c>
      <c r="J160" s="168"/>
      <c r="K160" s="168"/>
      <c r="L160" s="172"/>
      <c r="M160" s="177"/>
      <c r="N160" s="178"/>
      <c r="O160" s="178"/>
      <c r="P160" s="178"/>
      <c r="Q160" s="178"/>
      <c r="R160" s="178"/>
      <c r="S160" s="178"/>
      <c r="T160" s="179"/>
      <c r="AT160" s="175" t="s">
        <v>139</v>
      </c>
      <c r="AU160" s="175" t="s">
        <v>21</v>
      </c>
      <c r="AV160" s="175" t="s">
        <v>137</v>
      </c>
      <c r="AW160" s="175" t="s">
        <v>108</v>
      </c>
      <c r="AX160" s="175" t="s">
        <v>22</v>
      </c>
      <c r="AY160" s="175" t="s">
        <v>129</v>
      </c>
    </row>
    <row r="161" spans="2:12" s="6" customFormat="1" ht="7.5" customHeight="1">
      <c r="B161" s="39"/>
      <c r="C161" s="40"/>
      <c r="D161" s="40"/>
      <c r="E161" s="40"/>
      <c r="F161" s="40"/>
      <c r="G161" s="40"/>
      <c r="H161" s="40"/>
      <c r="I161" s="102"/>
      <c r="J161" s="40"/>
      <c r="K161" s="40"/>
      <c r="L161" s="44"/>
    </row>
    <row r="162" s="2" customFormat="1" ht="14.25" customHeight="1"/>
  </sheetData>
  <sheetProtection password="CC35" sheet="1" objects="1" scenarios="1" formatColumns="0" formatRows="0" sort="0" autoFilter="0"/>
  <autoFilter ref="C78:K78"/>
  <mergeCells count="9">
    <mergeCell ref="E71:H71"/>
    <mergeCell ref="G1:H1"/>
    <mergeCell ref="L2:V2"/>
    <mergeCell ref="E7:H7"/>
    <mergeCell ref="E9:H9"/>
    <mergeCell ref="E24:H24"/>
    <mergeCell ref="E45:H45"/>
    <mergeCell ref="E47:H47"/>
    <mergeCell ref="E69:H69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51"/>
      <c r="C1" s="251"/>
      <c r="D1" s="250" t="s">
        <v>1</v>
      </c>
      <c r="E1" s="251"/>
      <c r="F1" s="252" t="s">
        <v>1108</v>
      </c>
      <c r="G1" s="257" t="s">
        <v>1109</v>
      </c>
      <c r="H1" s="257"/>
      <c r="I1" s="251"/>
      <c r="J1" s="252" t="s">
        <v>1110</v>
      </c>
      <c r="K1" s="250" t="s">
        <v>100</v>
      </c>
      <c r="L1" s="252" t="s">
        <v>1111</v>
      </c>
      <c r="M1" s="252"/>
      <c r="N1" s="252"/>
      <c r="O1" s="252"/>
      <c r="P1" s="252"/>
      <c r="Q1" s="252"/>
      <c r="R1" s="252"/>
      <c r="S1" s="252"/>
      <c r="T1" s="252"/>
      <c r="U1" s="248"/>
      <c r="V1" s="24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5"/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2" t="s">
        <v>87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8"/>
      <c r="J3" s="8"/>
      <c r="K3" s="9"/>
      <c r="AT3" s="2" t="s">
        <v>21</v>
      </c>
    </row>
    <row r="4" spans="2:46" s="2" customFormat="1" ht="37.5" customHeight="1">
      <c r="B4" s="10"/>
      <c r="C4" s="11"/>
      <c r="D4" s="12" t="s">
        <v>101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46" t="str">
        <f>'Rekapitulace stavby'!$K$6</f>
        <v>Revitalizace a architektonická úprava Starého náměstí v Kynšperku nad Ohří</v>
      </c>
      <c r="F7" s="214"/>
      <c r="G7" s="214"/>
      <c r="H7" s="214"/>
      <c r="J7" s="11"/>
      <c r="K7" s="13"/>
    </row>
    <row r="8" spans="2:11" s="6" customFormat="1" ht="15.75" customHeight="1">
      <c r="B8" s="24"/>
      <c r="C8" s="25"/>
      <c r="D8" s="19" t="s">
        <v>102</v>
      </c>
      <c r="E8" s="25"/>
      <c r="F8" s="25"/>
      <c r="G8" s="25"/>
      <c r="H8" s="25"/>
      <c r="J8" s="25"/>
      <c r="K8" s="28"/>
    </row>
    <row r="9" spans="2:11" s="6" customFormat="1" ht="37.5" customHeight="1">
      <c r="B9" s="24"/>
      <c r="C9" s="25"/>
      <c r="D9" s="25"/>
      <c r="E9" s="229" t="s">
        <v>271</v>
      </c>
      <c r="F9" s="221"/>
      <c r="G9" s="221"/>
      <c r="H9" s="221"/>
      <c r="J9" s="25"/>
      <c r="K9" s="28"/>
    </row>
    <row r="10" spans="2:11" s="6" customFormat="1" ht="14.25" customHeight="1">
      <c r="B10" s="24"/>
      <c r="C10" s="25"/>
      <c r="D10" s="25"/>
      <c r="E10" s="25"/>
      <c r="F10" s="25"/>
      <c r="G10" s="25"/>
      <c r="H10" s="25"/>
      <c r="J10" s="25"/>
      <c r="K10" s="28"/>
    </row>
    <row r="11" spans="2:11" s="6" customFormat="1" ht="15" customHeight="1">
      <c r="B11" s="24"/>
      <c r="C11" s="25"/>
      <c r="D11" s="19" t="s">
        <v>18</v>
      </c>
      <c r="E11" s="25"/>
      <c r="F11" s="17" t="s">
        <v>19</v>
      </c>
      <c r="G11" s="25"/>
      <c r="H11" s="25"/>
      <c r="I11" s="89" t="s">
        <v>20</v>
      </c>
      <c r="J11" s="17"/>
      <c r="K11" s="28"/>
    </row>
    <row r="12" spans="2:11" s="6" customFormat="1" ht="15" customHeight="1">
      <c r="B12" s="24"/>
      <c r="C12" s="25"/>
      <c r="D12" s="19" t="s">
        <v>23</v>
      </c>
      <c r="E12" s="25"/>
      <c r="F12" s="17" t="s">
        <v>24</v>
      </c>
      <c r="G12" s="25"/>
      <c r="H12" s="25"/>
      <c r="I12" s="89" t="s">
        <v>25</v>
      </c>
      <c r="J12" s="53" t="str">
        <f>'Rekapitulace stavby'!$AN$8</f>
        <v>29.08.2014</v>
      </c>
      <c r="K12" s="28"/>
    </row>
    <row r="13" spans="2:11" s="6" customFormat="1" ht="12" customHeight="1">
      <c r="B13" s="24"/>
      <c r="C13" s="25"/>
      <c r="D13" s="25"/>
      <c r="E13" s="25"/>
      <c r="F13" s="25"/>
      <c r="G13" s="25"/>
      <c r="H13" s="25"/>
      <c r="J13" s="25"/>
      <c r="K13" s="28"/>
    </row>
    <row r="14" spans="2:11" s="6" customFormat="1" ht="15" customHeight="1">
      <c r="B14" s="24"/>
      <c r="C14" s="25"/>
      <c r="D14" s="19" t="s">
        <v>33</v>
      </c>
      <c r="E14" s="25"/>
      <c r="F14" s="25"/>
      <c r="G14" s="25"/>
      <c r="H14" s="25"/>
      <c r="I14" s="89" t="s">
        <v>34</v>
      </c>
      <c r="J14" s="17"/>
      <c r="K14" s="28"/>
    </row>
    <row r="15" spans="2:11" s="6" customFormat="1" ht="18.75" customHeight="1">
      <c r="B15" s="24"/>
      <c r="C15" s="25"/>
      <c r="D15" s="25"/>
      <c r="E15" s="17" t="s">
        <v>35</v>
      </c>
      <c r="F15" s="25"/>
      <c r="G15" s="25"/>
      <c r="H15" s="25"/>
      <c r="I15" s="89" t="s">
        <v>36</v>
      </c>
      <c r="J15" s="17"/>
      <c r="K15" s="28"/>
    </row>
    <row r="16" spans="2:11" s="6" customFormat="1" ht="7.5" customHeight="1">
      <c r="B16" s="24"/>
      <c r="C16" s="25"/>
      <c r="D16" s="25"/>
      <c r="E16" s="25"/>
      <c r="F16" s="25"/>
      <c r="G16" s="25"/>
      <c r="H16" s="25"/>
      <c r="J16" s="25"/>
      <c r="K16" s="28"/>
    </row>
    <row r="17" spans="2:11" s="6" customFormat="1" ht="15" customHeight="1">
      <c r="B17" s="24"/>
      <c r="C17" s="25"/>
      <c r="D17" s="19" t="s">
        <v>37</v>
      </c>
      <c r="E17" s="25"/>
      <c r="F17" s="25"/>
      <c r="G17" s="25"/>
      <c r="H17" s="25"/>
      <c r="I17" s="89" t="s">
        <v>34</v>
      </c>
      <c r="J17" s="17">
        <f>IF('Rekapitulace stavby'!$AN$13="Vyplň údaj","",IF('Rekapitulace stavby'!$AN$13="","",'Rekapitulace stavby'!$AN$13))</f>
      </c>
      <c r="K17" s="28"/>
    </row>
    <row r="18" spans="2:11" s="6" customFormat="1" ht="18.75" customHeight="1">
      <c r="B18" s="24"/>
      <c r="C18" s="25"/>
      <c r="D18" s="25"/>
      <c r="E18" s="17">
        <f>IF('Rekapitulace stavby'!$E$14="Vyplň údaj","",IF('Rekapitulace stavby'!$E$14="","",'Rekapitulace stavby'!$E$14))</f>
      </c>
      <c r="F18" s="25"/>
      <c r="G18" s="25"/>
      <c r="H18" s="25"/>
      <c r="I18" s="89" t="s">
        <v>36</v>
      </c>
      <c r="J18" s="17">
        <f>IF('Rekapitulace stavby'!$AN$14="Vyplň údaj","",IF('Rekapitulace stavby'!$AN$14="","",'Rekapitulace stavby'!$AN$14))</f>
      </c>
      <c r="K18" s="28"/>
    </row>
    <row r="19" spans="2:11" s="6" customFormat="1" ht="7.5" customHeight="1">
      <c r="B19" s="24"/>
      <c r="C19" s="25"/>
      <c r="D19" s="25"/>
      <c r="E19" s="25"/>
      <c r="F19" s="25"/>
      <c r="G19" s="25"/>
      <c r="H19" s="25"/>
      <c r="J19" s="25"/>
      <c r="K19" s="28"/>
    </row>
    <row r="20" spans="2:11" s="6" customFormat="1" ht="15" customHeight="1">
      <c r="B20" s="24"/>
      <c r="C20" s="25"/>
      <c r="D20" s="19" t="s">
        <v>39</v>
      </c>
      <c r="E20" s="25"/>
      <c r="F20" s="25"/>
      <c r="G20" s="25"/>
      <c r="H20" s="25"/>
      <c r="I20" s="89" t="s">
        <v>34</v>
      </c>
      <c r="J20" s="17"/>
      <c r="K20" s="28"/>
    </row>
    <row r="21" spans="2:11" s="6" customFormat="1" ht="18.75" customHeight="1">
      <c r="B21" s="24"/>
      <c r="C21" s="25"/>
      <c r="D21" s="25"/>
      <c r="E21" s="17" t="s">
        <v>40</v>
      </c>
      <c r="F21" s="25"/>
      <c r="G21" s="25"/>
      <c r="H21" s="25"/>
      <c r="I21" s="89" t="s">
        <v>36</v>
      </c>
      <c r="J21" s="17"/>
      <c r="K21" s="28"/>
    </row>
    <row r="22" spans="2:11" s="6" customFormat="1" ht="7.5" customHeight="1">
      <c r="B22" s="24"/>
      <c r="C22" s="25"/>
      <c r="D22" s="25"/>
      <c r="E22" s="25"/>
      <c r="F22" s="25"/>
      <c r="G22" s="25"/>
      <c r="H22" s="25"/>
      <c r="J22" s="25"/>
      <c r="K22" s="28"/>
    </row>
    <row r="23" spans="2:11" s="6" customFormat="1" ht="15" customHeight="1">
      <c r="B23" s="24"/>
      <c r="C23" s="25"/>
      <c r="D23" s="19" t="s">
        <v>42</v>
      </c>
      <c r="E23" s="25"/>
      <c r="F23" s="25"/>
      <c r="G23" s="25"/>
      <c r="H23" s="25"/>
      <c r="J23" s="25"/>
      <c r="K23" s="28"/>
    </row>
    <row r="24" spans="2:11" s="90" customFormat="1" ht="15.75" customHeight="1">
      <c r="B24" s="91"/>
      <c r="C24" s="92"/>
      <c r="D24" s="92"/>
      <c r="E24" s="217"/>
      <c r="F24" s="247"/>
      <c r="G24" s="247"/>
      <c r="H24" s="247"/>
      <c r="J24" s="92"/>
      <c r="K24" s="93"/>
    </row>
    <row r="25" spans="2:11" s="6" customFormat="1" ht="7.5" customHeight="1">
      <c r="B25" s="24"/>
      <c r="C25" s="25"/>
      <c r="D25" s="25"/>
      <c r="E25" s="25"/>
      <c r="F25" s="25"/>
      <c r="G25" s="25"/>
      <c r="H25" s="25"/>
      <c r="J25" s="25"/>
      <c r="K25" s="28"/>
    </row>
    <row r="26" spans="2:11" s="6" customFormat="1" ht="7.5" customHeight="1">
      <c r="B26" s="24"/>
      <c r="C26" s="25"/>
      <c r="D26" s="65"/>
      <c r="E26" s="65"/>
      <c r="F26" s="65"/>
      <c r="G26" s="65"/>
      <c r="H26" s="65"/>
      <c r="I26" s="54"/>
      <c r="J26" s="65"/>
      <c r="K26" s="94"/>
    </row>
    <row r="27" spans="2:11" s="6" customFormat="1" ht="26.25" customHeight="1">
      <c r="B27" s="24"/>
      <c r="C27" s="25"/>
      <c r="D27" s="95" t="s">
        <v>43</v>
      </c>
      <c r="E27" s="25"/>
      <c r="F27" s="25"/>
      <c r="G27" s="25"/>
      <c r="H27" s="25"/>
      <c r="J27" s="68">
        <f>ROUND($J$79,2)</f>
        <v>0</v>
      </c>
      <c r="K27" s="28"/>
    </row>
    <row r="28" spans="2:11" s="6" customFormat="1" ht="7.5" customHeight="1">
      <c r="B28" s="24"/>
      <c r="C28" s="25"/>
      <c r="D28" s="65"/>
      <c r="E28" s="65"/>
      <c r="F28" s="65"/>
      <c r="G28" s="65"/>
      <c r="H28" s="65"/>
      <c r="I28" s="54"/>
      <c r="J28" s="65"/>
      <c r="K28" s="94"/>
    </row>
    <row r="29" spans="2:11" s="6" customFormat="1" ht="15" customHeight="1">
      <c r="B29" s="24"/>
      <c r="C29" s="25"/>
      <c r="D29" s="25"/>
      <c r="E29" s="25"/>
      <c r="F29" s="29" t="s">
        <v>45</v>
      </c>
      <c r="G29" s="25"/>
      <c r="H29" s="25"/>
      <c r="I29" s="96" t="s">
        <v>44</v>
      </c>
      <c r="J29" s="29" t="s">
        <v>46</v>
      </c>
      <c r="K29" s="28"/>
    </row>
    <row r="30" spans="2:11" s="6" customFormat="1" ht="15" customHeight="1">
      <c r="B30" s="24"/>
      <c r="C30" s="25"/>
      <c r="D30" s="31" t="s">
        <v>47</v>
      </c>
      <c r="E30" s="31" t="s">
        <v>48</v>
      </c>
      <c r="F30" s="97">
        <f>ROUND(SUM($BE$79:$BE$152),2)</f>
        <v>0</v>
      </c>
      <c r="G30" s="25"/>
      <c r="H30" s="25"/>
      <c r="I30" s="98">
        <v>0.21</v>
      </c>
      <c r="J30" s="97">
        <f>ROUND(SUM($BE$79:$BE$152)*$I$30,2)</f>
        <v>0</v>
      </c>
      <c r="K30" s="28"/>
    </row>
    <row r="31" spans="2:11" s="6" customFormat="1" ht="15" customHeight="1">
      <c r="B31" s="24"/>
      <c r="C31" s="25"/>
      <c r="D31" s="25"/>
      <c r="E31" s="31" t="s">
        <v>49</v>
      </c>
      <c r="F31" s="97">
        <f>ROUND(SUM($BF$79:$BF$152),2)</f>
        <v>0</v>
      </c>
      <c r="G31" s="25"/>
      <c r="H31" s="25"/>
      <c r="I31" s="98">
        <v>0.15</v>
      </c>
      <c r="J31" s="97">
        <f>ROUND(SUM($BF$79:$BF$152)*$I$31,2)</f>
        <v>0</v>
      </c>
      <c r="K31" s="28"/>
    </row>
    <row r="32" spans="2:11" s="6" customFormat="1" ht="15" customHeight="1" hidden="1">
      <c r="B32" s="24"/>
      <c r="C32" s="25"/>
      <c r="D32" s="25"/>
      <c r="E32" s="31" t="s">
        <v>50</v>
      </c>
      <c r="F32" s="97">
        <f>ROUND(SUM($BG$79:$BG$152),2)</f>
        <v>0</v>
      </c>
      <c r="G32" s="25"/>
      <c r="H32" s="25"/>
      <c r="I32" s="98">
        <v>0.21</v>
      </c>
      <c r="J32" s="97">
        <v>0</v>
      </c>
      <c r="K32" s="28"/>
    </row>
    <row r="33" spans="2:11" s="6" customFormat="1" ht="15" customHeight="1" hidden="1">
      <c r="B33" s="24"/>
      <c r="C33" s="25"/>
      <c r="D33" s="25"/>
      <c r="E33" s="31" t="s">
        <v>51</v>
      </c>
      <c r="F33" s="97">
        <f>ROUND(SUM($BH$79:$BH$152),2)</f>
        <v>0</v>
      </c>
      <c r="G33" s="25"/>
      <c r="H33" s="25"/>
      <c r="I33" s="98">
        <v>0.15</v>
      </c>
      <c r="J33" s="97">
        <v>0</v>
      </c>
      <c r="K33" s="28"/>
    </row>
    <row r="34" spans="2:11" s="6" customFormat="1" ht="15" customHeight="1" hidden="1">
      <c r="B34" s="24"/>
      <c r="C34" s="25"/>
      <c r="D34" s="25"/>
      <c r="E34" s="31" t="s">
        <v>52</v>
      </c>
      <c r="F34" s="97">
        <f>ROUND(SUM($BI$79:$BI$152),2)</f>
        <v>0</v>
      </c>
      <c r="G34" s="25"/>
      <c r="H34" s="25"/>
      <c r="I34" s="98">
        <v>0</v>
      </c>
      <c r="J34" s="97">
        <v>0</v>
      </c>
      <c r="K34" s="28"/>
    </row>
    <row r="35" spans="2:11" s="6" customFormat="1" ht="7.5" customHeight="1">
      <c r="B35" s="24"/>
      <c r="C35" s="25"/>
      <c r="D35" s="25"/>
      <c r="E35" s="25"/>
      <c r="F35" s="25"/>
      <c r="G35" s="25"/>
      <c r="H35" s="25"/>
      <c r="J35" s="25"/>
      <c r="K35" s="28"/>
    </row>
    <row r="36" spans="2:11" s="6" customFormat="1" ht="26.25" customHeight="1">
      <c r="B36" s="24"/>
      <c r="C36" s="33"/>
      <c r="D36" s="34" t="s">
        <v>53</v>
      </c>
      <c r="E36" s="35"/>
      <c r="F36" s="35"/>
      <c r="G36" s="99" t="s">
        <v>54</v>
      </c>
      <c r="H36" s="36" t="s">
        <v>55</v>
      </c>
      <c r="I36" s="100"/>
      <c r="J36" s="37">
        <f>ROUND(SUM($J$27:$J$34),2)</f>
        <v>0</v>
      </c>
      <c r="K36" s="101"/>
    </row>
    <row r="37" spans="2:11" s="6" customFormat="1" ht="15" customHeight="1">
      <c r="B37" s="39"/>
      <c r="C37" s="40"/>
      <c r="D37" s="40"/>
      <c r="E37" s="40"/>
      <c r="F37" s="40"/>
      <c r="G37" s="40"/>
      <c r="H37" s="40"/>
      <c r="I37" s="102"/>
      <c r="J37" s="40"/>
      <c r="K37" s="41"/>
    </row>
    <row r="41" spans="2:11" s="6" customFormat="1" ht="7.5" customHeight="1">
      <c r="B41" s="103"/>
      <c r="C41" s="104"/>
      <c r="D41" s="104"/>
      <c r="E41" s="104"/>
      <c r="F41" s="104"/>
      <c r="G41" s="104"/>
      <c r="H41" s="104"/>
      <c r="I41" s="104"/>
      <c r="J41" s="104"/>
      <c r="K41" s="105"/>
    </row>
    <row r="42" spans="2:11" s="6" customFormat="1" ht="37.5" customHeight="1">
      <c r="B42" s="24"/>
      <c r="C42" s="12" t="s">
        <v>104</v>
      </c>
      <c r="D42" s="25"/>
      <c r="E42" s="25"/>
      <c r="F42" s="25"/>
      <c r="G42" s="25"/>
      <c r="H42" s="25"/>
      <c r="J42" s="25"/>
      <c r="K42" s="28"/>
    </row>
    <row r="43" spans="2:11" s="6" customFormat="1" ht="7.5" customHeight="1">
      <c r="B43" s="24"/>
      <c r="C43" s="25"/>
      <c r="D43" s="25"/>
      <c r="E43" s="25"/>
      <c r="F43" s="25"/>
      <c r="G43" s="25"/>
      <c r="H43" s="25"/>
      <c r="J43" s="25"/>
      <c r="K43" s="28"/>
    </row>
    <row r="44" spans="2:11" s="6" customFormat="1" ht="15" customHeight="1">
      <c r="B44" s="24"/>
      <c r="C44" s="19" t="s">
        <v>15</v>
      </c>
      <c r="D44" s="25"/>
      <c r="E44" s="25"/>
      <c r="F44" s="25"/>
      <c r="G44" s="25"/>
      <c r="H44" s="25"/>
      <c r="J44" s="25"/>
      <c r="K44" s="28"/>
    </row>
    <row r="45" spans="2:11" s="6" customFormat="1" ht="16.5" customHeight="1">
      <c r="B45" s="24"/>
      <c r="C45" s="25"/>
      <c r="D45" s="25"/>
      <c r="E45" s="246" t="str">
        <f>$E$7</f>
        <v>Revitalizace a architektonická úprava Starého náměstí v Kynšperku nad Ohří</v>
      </c>
      <c r="F45" s="221"/>
      <c r="G45" s="221"/>
      <c r="H45" s="221"/>
      <c r="J45" s="25"/>
      <c r="K45" s="28"/>
    </row>
    <row r="46" spans="2:11" s="6" customFormat="1" ht="15" customHeight="1">
      <c r="B46" s="24"/>
      <c r="C46" s="19" t="s">
        <v>102</v>
      </c>
      <c r="D46" s="25"/>
      <c r="E46" s="25"/>
      <c r="F46" s="25"/>
      <c r="G46" s="25"/>
      <c r="H46" s="25"/>
      <c r="J46" s="25"/>
      <c r="K46" s="28"/>
    </row>
    <row r="47" spans="2:11" s="6" customFormat="1" ht="19.5" customHeight="1">
      <c r="B47" s="24"/>
      <c r="C47" s="25"/>
      <c r="D47" s="25"/>
      <c r="E47" s="229" t="str">
        <f>$E$9</f>
        <v>SO 002 - SO 002 Demolice kůlny</v>
      </c>
      <c r="F47" s="221"/>
      <c r="G47" s="221"/>
      <c r="H47" s="221"/>
      <c r="J47" s="25"/>
      <c r="K47" s="28"/>
    </row>
    <row r="48" spans="2:11" s="6" customFormat="1" ht="7.5" customHeight="1">
      <c r="B48" s="24"/>
      <c r="C48" s="25"/>
      <c r="D48" s="25"/>
      <c r="E48" s="25"/>
      <c r="F48" s="25"/>
      <c r="G48" s="25"/>
      <c r="H48" s="25"/>
      <c r="J48" s="25"/>
      <c r="K48" s="28"/>
    </row>
    <row r="49" spans="2:11" s="6" customFormat="1" ht="18.75" customHeight="1">
      <c r="B49" s="24"/>
      <c r="C49" s="19" t="s">
        <v>23</v>
      </c>
      <c r="D49" s="25"/>
      <c r="E49" s="25"/>
      <c r="F49" s="17" t="str">
        <f>$F$12</f>
        <v>Kynšperk nad Ohří</v>
      </c>
      <c r="G49" s="25"/>
      <c r="H49" s="25"/>
      <c r="I49" s="89" t="s">
        <v>25</v>
      </c>
      <c r="J49" s="53" t="str">
        <f>IF($J$12="","",$J$12)</f>
        <v>29.08.2014</v>
      </c>
      <c r="K49" s="28"/>
    </row>
    <row r="50" spans="2:11" s="6" customFormat="1" ht="7.5" customHeight="1">
      <c r="B50" s="24"/>
      <c r="C50" s="25"/>
      <c r="D50" s="25"/>
      <c r="E50" s="25"/>
      <c r="F50" s="25"/>
      <c r="G50" s="25"/>
      <c r="H50" s="25"/>
      <c r="J50" s="25"/>
      <c r="K50" s="28"/>
    </row>
    <row r="51" spans="2:11" s="6" customFormat="1" ht="15.75" customHeight="1">
      <c r="B51" s="24"/>
      <c r="C51" s="19" t="s">
        <v>33</v>
      </c>
      <c r="D51" s="25"/>
      <c r="E51" s="25"/>
      <c r="F51" s="17" t="str">
        <f>$E$15</f>
        <v>Město Kynšperk nad Ohří</v>
      </c>
      <c r="G51" s="25"/>
      <c r="H51" s="25"/>
      <c r="I51" s="89" t="s">
        <v>39</v>
      </c>
      <c r="J51" s="17" t="str">
        <f>$E$21</f>
        <v>DSVA s.r.o.</v>
      </c>
      <c r="K51" s="28"/>
    </row>
    <row r="52" spans="2:11" s="6" customFormat="1" ht="15" customHeight="1">
      <c r="B52" s="24"/>
      <c r="C52" s="19" t="s">
        <v>37</v>
      </c>
      <c r="D52" s="25"/>
      <c r="E52" s="25"/>
      <c r="F52" s="17">
        <f>IF($E$18="","",$E$18)</f>
      </c>
      <c r="G52" s="25"/>
      <c r="H52" s="25"/>
      <c r="J52" s="25"/>
      <c r="K52" s="28"/>
    </row>
    <row r="53" spans="2:11" s="6" customFormat="1" ht="11.25" customHeight="1">
      <c r="B53" s="24"/>
      <c r="C53" s="25"/>
      <c r="D53" s="25"/>
      <c r="E53" s="25"/>
      <c r="F53" s="25"/>
      <c r="G53" s="25"/>
      <c r="H53" s="25"/>
      <c r="J53" s="25"/>
      <c r="K53" s="28"/>
    </row>
    <row r="54" spans="2:11" s="6" customFormat="1" ht="30" customHeight="1">
      <c r="B54" s="24"/>
      <c r="C54" s="106" t="s">
        <v>105</v>
      </c>
      <c r="D54" s="33"/>
      <c r="E54" s="33"/>
      <c r="F54" s="33"/>
      <c r="G54" s="33"/>
      <c r="H54" s="33"/>
      <c r="I54" s="107"/>
      <c r="J54" s="108" t="s">
        <v>106</v>
      </c>
      <c r="K54" s="38"/>
    </row>
    <row r="55" spans="2:11" s="6" customFormat="1" ht="11.25" customHeight="1">
      <c r="B55" s="24"/>
      <c r="C55" s="25"/>
      <c r="D55" s="25"/>
      <c r="E55" s="25"/>
      <c r="F55" s="25"/>
      <c r="G55" s="25"/>
      <c r="H55" s="25"/>
      <c r="J55" s="25"/>
      <c r="K55" s="28"/>
    </row>
    <row r="56" spans="2:47" s="6" customFormat="1" ht="30" customHeight="1">
      <c r="B56" s="24"/>
      <c r="C56" s="67" t="s">
        <v>107</v>
      </c>
      <c r="D56" s="25"/>
      <c r="E56" s="25"/>
      <c r="F56" s="25"/>
      <c r="G56" s="25"/>
      <c r="H56" s="25"/>
      <c r="J56" s="68">
        <f>ROUND($J$79,2)</f>
        <v>0</v>
      </c>
      <c r="K56" s="28"/>
      <c r="AU56" s="6" t="s">
        <v>108</v>
      </c>
    </row>
    <row r="57" spans="2:11" s="74" customFormat="1" ht="25.5" customHeight="1">
      <c r="B57" s="109"/>
      <c r="C57" s="110"/>
      <c r="D57" s="111" t="s">
        <v>109</v>
      </c>
      <c r="E57" s="111"/>
      <c r="F57" s="111"/>
      <c r="G57" s="111"/>
      <c r="H57" s="111"/>
      <c r="I57" s="112"/>
      <c r="J57" s="113">
        <f>ROUND($J$80,2)</f>
        <v>0</v>
      </c>
      <c r="K57" s="114"/>
    </row>
    <row r="58" spans="2:11" s="115" customFormat="1" ht="21" customHeight="1">
      <c r="B58" s="116"/>
      <c r="C58" s="117"/>
      <c r="D58" s="118" t="s">
        <v>272</v>
      </c>
      <c r="E58" s="118"/>
      <c r="F58" s="118"/>
      <c r="G58" s="118"/>
      <c r="H58" s="118"/>
      <c r="I58" s="119"/>
      <c r="J58" s="120">
        <f>ROUND($J$81,2)</f>
        <v>0</v>
      </c>
      <c r="K58" s="121"/>
    </row>
    <row r="59" spans="2:11" s="115" customFormat="1" ht="21" customHeight="1">
      <c r="B59" s="116"/>
      <c r="C59" s="117"/>
      <c r="D59" s="118" t="s">
        <v>273</v>
      </c>
      <c r="E59" s="118"/>
      <c r="F59" s="118"/>
      <c r="G59" s="118"/>
      <c r="H59" s="118"/>
      <c r="I59" s="119"/>
      <c r="J59" s="120">
        <f>ROUND($J$143,2)</f>
        <v>0</v>
      </c>
      <c r="K59" s="121"/>
    </row>
    <row r="60" spans="2:11" s="6" customFormat="1" ht="22.5" customHeight="1">
      <c r="B60" s="24"/>
      <c r="C60" s="25"/>
      <c r="D60" s="25"/>
      <c r="E60" s="25"/>
      <c r="F60" s="25"/>
      <c r="G60" s="25"/>
      <c r="H60" s="25"/>
      <c r="J60" s="25"/>
      <c r="K60" s="28"/>
    </row>
    <row r="61" spans="2:11" s="6" customFormat="1" ht="7.5" customHeight="1">
      <c r="B61" s="39"/>
      <c r="C61" s="40"/>
      <c r="D61" s="40"/>
      <c r="E61" s="40"/>
      <c r="F61" s="40"/>
      <c r="G61" s="40"/>
      <c r="H61" s="40"/>
      <c r="I61" s="102"/>
      <c r="J61" s="40"/>
      <c r="K61" s="41"/>
    </row>
    <row r="65" spans="2:12" s="6" customFormat="1" ht="7.5" customHeight="1">
      <c r="B65" s="42"/>
      <c r="C65" s="43"/>
      <c r="D65" s="43"/>
      <c r="E65" s="43"/>
      <c r="F65" s="43"/>
      <c r="G65" s="43"/>
      <c r="H65" s="43"/>
      <c r="I65" s="104"/>
      <c r="J65" s="43"/>
      <c r="K65" s="43"/>
      <c r="L65" s="44"/>
    </row>
    <row r="66" spans="2:12" s="6" customFormat="1" ht="37.5" customHeight="1">
      <c r="B66" s="24"/>
      <c r="C66" s="12" t="s">
        <v>112</v>
      </c>
      <c r="D66" s="25"/>
      <c r="E66" s="25"/>
      <c r="F66" s="25"/>
      <c r="G66" s="25"/>
      <c r="H66" s="25"/>
      <c r="J66" s="25"/>
      <c r="K66" s="25"/>
      <c r="L66" s="44"/>
    </row>
    <row r="67" spans="2:12" s="6" customFormat="1" ht="7.5" customHeight="1">
      <c r="B67" s="24"/>
      <c r="C67" s="25"/>
      <c r="D67" s="25"/>
      <c r="E67" s="25"/>
      <c r="F67" s="25"/>
      <c r="G67" s="25"/>
      <c r="H67" s="25"/>
      <c r="J67" s="25"/>
      <c r="K67" s="25"/>
      <c r="L67" s="44"/>
    </row>
    <row r="68" spans="2:12" s="6" customFormat="1" ht="15" customHeight="1">
      <c r="B68" s="24"/>
      <c r="C68" s="19" t="s">
        <v>15</v>
      </c>
      <c r="D68" s="25"/>
      <c r="E68" s="25"/>
      <c r="F68" s="25"/>
      <c r="G68" s="25"/>
      <c r="H68" s="25"/>
      <c r="J68" s="25"/>
      <c r="K68" s="25"/>
      <c r="L68" s="44"/>
    </row>
    <row r="69" spans="2:12" s="6" customFormat="1" ht="16.5" customHeight="1">
      <c r="B69" s="24"/>
      <c r="C69" s="25"/>
      <c r="D69" s="25"/>
      <c r="E69" s="246" t="str">
        <f>$E$7</f>
        <v>Revitalizace a architektonická úprava Starého náměstí v Kynšperku nad Ohří</v>
      </c>
      <c r="F69" s="221"/>
      <c r="G69" s="221"/>
      <c r="H69" s="221"/>
      <c r="J69" s="25"/>
      <c r="K69" s="25"/>
      <c r="L69" s="44"/>
    </row>
    <row r="70" spans="2:12" s="6" customFormat="1" ht="15" customHeight="1">
      <c r="B70" s="24"/>
      <c r="C70" s="19" t="s">
        <v>102</v>
      </c>
      <c r="D70" s="25"/>
      <c r="E70" s="25"/>
      <c r="F70" s="25"/>
      <c r="G70" s="25"/>
      <c r="H70" s="25"/>
      <c r="J70" s="25"/>
      <c r="K70" s="25"/>
      <c r="L70" s="44"/>
    </row>
    <row r="71" spans="2:12" s="6" customFormat="1" ht="19.5" customHeight="1">
      <c r="B71" s="24"/>
      <c r="C71" s="25"/>
      <c r="D71" s="25"/>
      <c r="E71" s="229" t="str">
        <f>$E$9</f>
        <v>SO 002 - SO 002 Demolice kůlny</v>
      </c>
      <c r="F71" s="221"/>
      <c r="G71" s="221"/>
      <c r="H71" s="221"/>
      <c r="J71" s="25"/>
      <c r="K71" s="25"/>
      <c r="L71" s="44"/>
    </row>
    <row r="72" spans="2:12" s="6" customFormat="1" ht="7.5" customHeight="1">
      <c r="B72" s="24"/>
      <c r="C72" s="25"/>
      <c r="D72" s="25"/>
      <c r="E72" s="25"/>
      <c r="F72" s="25"/>
      <c r="G72" s="25"/>
      <c r="H72" s="25"/>
      <c r="J72" s="25"/>
      <c r="K72" s="25"/>
      <c r="L72" s="44"/>
    </row>
    <row r="73" spans="2:12" s="6" customFormat="1" ht="18.75" customHeight="1">
      <c r="B73" s="24"/>
      <c r="C73" s="19" t="s">
        <v>23</v>
      </c>
      <c r="D73" s="25"/>
      <c r="E73" s="25"/>
      <c r="F73" s="17" t="str">
        <f>$F$12</f>
        <v>Kynšperk nad Ohří</v>
      </c>
      <c r="G73" s="25"/>
      <c r="H73" s="25"/>
      <c r="I73" s="89" t="s">
        <v>25</v>
      </c>
      <c r="J73" s="53" t="str">
        <f>IF($J$12="","",$J$12)</f>
        <v>29.08.2014</v>
      </c>
      <c r="K73" s="25"/>
      <c r="L73" s="44"/>
    </row>
    <row r="74" spans="2:12" s="6" customFormat="1" ht="7.5" customHeight="1">
      <c r="B74" s="24"/>
      <c r="C74" s="25"/>
      <c r="D74" s="25"/>
      <c r="E74" s="25"/>
      <c r="F74" s="25"/>
      <c r="G74" s="25"/>
      <c r="H74" s="25"/>
      <c r="J74" s="25"/>
      <c r="K74" s="25"/>
      <c r="L74" s="44"/>
    </row>
    <row r="75" spans="2:12" s="6" customFormat="1" ht="15.75" customHeight="1">
      <c r="B75" s="24"/>
      <c r="C75" s="19" t="s">
        <v>33</v>
      </c>
      <c r="D75" s="25"/>
      <c r="E75" s="25"/>
      <c r="F75" s="17" t="str">
        <f>$E$15</f>
        <v>Město Kynšperk nad Ohří</v>
      </c>
      <c r="G75" s="25"/>
      <c r="H75" s="25"/>
      <c r="I75" s="89" t="s">
        <v>39</v>
      </c>
      <c r="J75" s="17" t="str">
        <f>$E$21</f>
        <v>DSVA s.r.o.</v>
      </c>
      <c r="K75" s="25"/>
      <c r="L75" s="44"/>
    </row>
    <row r="76" spans="2:12" s="6" customFormat="1" ht="15" customHeight="1">
      <c r="B76" s="24"/>
      <c r="C76" s="19" t="s">
        <v>37</v>
      </c>
      <c r="D76" s="25"/>
      <c r="E76" s="25"/>
      <c r="F76" s="17">
        <f>IF($E$18="","",$E$18)</f>
      </c>
      <c r="G76" s="25"/>
      <c r="H76" s="25"/>
      <c r="J76" s="25"/>
      <c r="K76" s="25"/>
      <c r="L76" s="44"/>
    </row>
    <row r="77" spans="2:12" s="6" customFormat="1" ht="11.25" customHeight="1">
      <c r="B77" s="24"/>
      <c r="C77" s="25"/>
      <c r="D77" s="25"/>
      <c r="E77" s="25"/>
      <c r="F77" s="25"/>
      <c r="G77" s="25"/>
      <c r="H77" s="25"/>
      <c r="J77" s="25"/>
      <c r="K77" s="25"/>
      <c r="L77" s="44"/>
    </row>
    <row r="78" spans="2:20" s="122" customFormat="1" ht="30" customHeight="1">
      <c r="B78" s="123"/>
      <c r="C78" s="124" t="s">
        <v>113</v>
      </c>
      <c r="D78" s="125" t="s">
        <v>62</v>
      </c>
      <c r="E78" s="125" t="s">
        <v>58</v>
      </c>
      <c r="F78" s="125" t="s">
        <v>114</v>
      </c>
      <c r="G78" s="125" t="s">
        <v>115</v>
      </c>
      <c r="H78" s="125" t="s">
        <v>116</v>
      </c>
      <c r="I78" s="126" t="s">
        <v>117</v>
      </c>
      <c r="J78" s="125" t="s">
        <v>118</v>
      </c>
      <c r="K78" s="127" t="s">
        <v>119</v>
      </c>
      <c r="L78" s="128"/>
      <c r="M78" s="60" t="s">
        <v>120</v>
      </c>
      <c r="N78" s="61" t="s">
        <v>47</v>
      </c>
      <c r="O78" s="61" t="s">
        <v>121</v>
      </c>
      <c r="P78" s="61" t="s">
        <v>122</v>
      </c>
      <c r="Q78" s="61" t="s">
        <v>123</v>
      </c>
      <c r="R78" s="61" t="s">
        <v>124</v>
      </c>
      <c r="S78" s="61" t="s">
        <v>125</v>
      </c>
      <c r="T78" s="62" t="s">
        <v>126</v>
      </c>
    </row>
    <row r="79" spans="2:63" s="6" customFormat="1" ht="30" customHeight="1">
      <c r="B79" s="24"/>
      <c r="C79" s="67" t="s">
        <v>107</v>
      </c>
      <c r="D79" s="25"/>
      <c r="E79" s="25"/>
      <c r="F79" s="25"/>
      <c r="G79" s="25"/>
      <c r="H79" s="25"/>
      <c r="J79" s="129">
        <f>$BK$79</f>
        <v>0</v>
      </c>
      <c r="K79" s="25"/>
      <c r="L79" s="44"/>
      <c r="M79" s="64"/>
      <c r="N79" s="65"/>
      <c r="O79" s="65"/>
      <c r="P79" s="130">
        <f>$P$80</f>
        <v>0</v>
      </c>
      <c r="Q79" s="65"/>
      <c r="R79" s="130">
        <f>$R$80</f>
        <v>0.29532703</v>
      </c>
      <c r="S79" s="65"/>
      <c r="T79" s="131">
        <f>$T$80</f>
        <v>316.276516</v>
      </c>
      <c r="AT79" s="6" t="s">
        <v>76</v>
      </c>
      <c r="AU79" s="6" t="s">
        <v>108</v>
      </c>
      <c r="BK79" s="132">
        <f>$BK$80</f>
        <v>0</v>
      </c>
    </row>
    <row r="80" spans="2:63" s="133" customFormat="1" ht="37.5" customHeight="1">
      <c r="B80" s="134"/>
      <c r="C80" s="135"/>
      <c r="D80" s="135" t="s">
        <v>76</v>
      </c>
      <c r="E80" s="136" t="s">
        <v>127</v>
      </c>
      <c r="F80" s="136" t="s">
        <v>128</v>
      </c>
      <c r="G80" s="135"/>
      <c r="H80" s="135"/>
      <c r="J80" s="137">
        <f>$BK$80</f>
        <v>0</v>
      </c>
      <c r="K80" s="135"/>
      <c r="L80" s="138"/>
      <c r="M80" s="139"/>
      <c r="N80" s="135"/>
      <c r="O80" s="135"/>
      <c r="P80" s="140">
        <f>$P$81+$P$143</f>
        <v>0</v>
      </c>
      <c r="Q80" s="135"/>
      <c r="R80" s="140">
        <f>$R$81+$R$143</f>
        <v>0.29532703</v>
      </c>
      <c r="S80" s="135"/>
      <c r="T80" s="141">
        <f>$T$81+$T$143</f>
        <v>316.276516</v>
      </c>
      <c r="AR80" s="142" t="s">
        <v>22</v>
      </c>
      <c r="AT80" s="142" t="s">
        <v>76</v>
      </c>
      <c r="AU80" s="142" t="s">
        <v>77</v>
      </c>
      <c r="AY80" s="142" t="s">
        <v>129</v>
      </c>
      <c r="BK80" s="143">
        <f>$BK$81+$BK$143</f>
        <v>0</v>
      </c>
    </row>
    <row r="81" spans="2:63" s="133" customFormat="1" ht="21" customHeight="1">
      <c r="B81" s="134"/>
      <c r="C81" s="135"/>
      <c r="D81" s="135" t="s">
        <v>76</v>
      </c>
      <c r="E81" s="144" t="s">
        <v>130</v>
      </c>
      <c r="F81" s="144" t="s">
        <v>274</v>
      </c>
      <c r="G81" s="135"/>
      <c r="H81" s="135"/>
      <c r="J81" s="145">
        <f>$BK$81</f>
        <v>0</v>
      </c>
      <c r="K81" s="135"/>
      <c r="L81" s="138"/>
      <c r="M81" s="139"/>
      <c r="N81" s="135"/>
      <c r="O81" s="135"/>
      <c r="P81" s="140">
        <f>SUM($P$82:$P$142)</f>
        <v>0</v>
      </c>
      <c r="Q81" s="135"/>
      <c r="R81" s="140">
        <f>SUM($R$82:$R$142)</f>
        <v>0.29532703</v>
      </c>
      <c r="S81" s="135"/>
      <c r="T81" s="141">
        <f>SUM($T$82:$T$142)</f>
        <v>316.276516</v>
      </c>
      <c r="AR81" s="142" t="s">
        <v>22</v>
      </c>
      <c r="AT81" s="142" t="s">
        <v>76</v>
      </c>
      <c r="AU81" s="142" t="s">
        <v>22</v>
      </c>
      <c r="AY81" s="142" t="s">
        <v>129</v>
      </c>
      <c r="BK81" s="143">
        <f>SUM($BK$82:$BK$142)</f>
        <v>0</v>
      </c>
    </row>
    <row r="82" spans="2:65" s="6" customFormat="1" ht="15.75" customHeight="1">
      <c r="B82" s="24"/>
      <c r="C82" s="146" t="s">
        <v>22</v>
      </c>
      <c r="D82" s="146" t="s">
        <v>132</v>
      </c>
      <c r="E82" s="147" t="s">
        <v>275</v>
      </c>
      <c r="F82" s="148" t="s">
        <v>276</v>
      </c>
      <c r="G82" s="149" t="s">
        <v>277</v>
      </c>
      <c r="H82" s="150">
        <v>47.712</v>
      </c>
      <c r="I82" s="151"/>
      <c r="J82" s="152">
        <f>ROUND($I$82*$H$82,2)</f>
        <v>0</v>
      </c>
      <c r="K82" s="148"/>
      <c r="L82" s="44"/>
      <c r="M82" s="153"/>
      <c r="N82" s="154" t="s">
        <v>48</v>
      </c>
      <c r="O82" s="25"/>
      <c r="P82" s="25"/>
      <c r="Q82" s="155">
        <v>0</v>
      </c>
      <c r="R82" s="155">
        <f>$Q$82*$H$82</f>
        <v>0</v>
      </c>
      <c r="S82" s="155">
        <v>2.2</v>
      </c>
      <c r="T82" s="156">
        <f>$S$82*$H$82</f>
        <v>104.96640000000002</v>
      </c>
      <c r="AR82" s="90" t="s">
        <v>137</v>
      </c>
      <c r="AT82" s="90" t="s">
        <v>132</v>
      </c>
      <c r="AU82" s="90" t="s">
        <v>21</v>
      </c>
      <c r="AY82" s="6" t="s">
        <v>129</v>
      </c>
      <c r="BE82" s="157">
        <f>IF($N$82="základní",$J$82,0)</f>
        <v>0</v>
      </c>
      <c r="BF82" s="157">
        <f>IF($N$82="snížená",$J$82,0)</f>
        <v>0</v>
      </c>
      <c r="BG82" s="157">
        <f>IF($N$82="zákl. přenesená",$J$82,0)</f>
        <v>0</v>
      </c>
      <c r="BH82" s="157">
        <f>IF($N$82="sníž. přenesená",$J$82,0)</f>
        <v>0</v>
      </c>
      <c r="BI82" s="157">
        <f>IF($N$82="nulová",$J$82,0)</f>
        <v>0</v>
      </c>
      <c r="BJ82" s="90" t="s">
        <v>22</v>
      </c>
      <c r="BK82" s="157">
        <f>ROUND($I$82*$H$82,2)</f>
        <v>0</v>
      </c>
      <c r="BL82" s="90" t="s">
        <v>137</v>
      </c>
      <c r="BM82" s="90" t="s">
        <v>278</v>
      </c>
    </row>
    <row r="83" spans="2:47" s="6" customFormat="1" ht="30.75" customHeight="1">
      <c r="B83" s="24"/>
      <c r="C83" s="25"/>
      <c r="D83" s="160" t="s">
        <v>145</v>
      </c>
      <c r="E83" s="25"/>
      <c r="F83" s="176" t="s">
        <v>279</v>
      </c>
      <c r="G83" s="25"/>
      <c r="H83" s="25"/>
      <c r="J83" s="25"/>
      <c r="K83" s="25"/>
      <c r="L83" s="44"/>
      <c r="M83" s="57"/>
      <c r="N83" s="25"/>
      <c r="O83" s="25"/>
      <c r="P83" s="25"/>
      <c r="Q83" s="25"/>
      <c r="R83" s="25"/>
      <c r="S83" s="25"/>
      <c r="T83" s="58"/>
      <c r="AT83" s="6" t="s">
        <v>145</v>
      </c>
      <c r="AU83" s="6" t="s">
        <v>21</v>
      </c>
    </row>
    <row r="84" spans="2:51" s="6" customFormat="1" ht="15.75" customHeight="1">
      <c r="B84" s="158"/>
      <c r="C84" s="159"/>
      <c r="D84" s="169" t="s">
        <v>139</v>
      </c>
      <c r="E84" s="159"/>
      <c r="F84" s="161" t="s">
        <v>280</v>
      </c>
      <c r="G84" s="159"/>
      <c r="H84" s="162">
        <v>47.712</v>
      </c>
      <c r="J84" s="159"/>
      <c r="K84" s="159"/>
      <c r="L84" s="163"/>
      <c r="M84" s="164"/>
      <c r="N84" s="159"/>
      <c r="O84" s="159"/>
      <c r="P84" s="159"/>
      <c r="Q84" s="159"/>
      <c r="R84" s="159"/>
      <c r="S84" s="159"/>
      <c r="T84" s="165"/>
      <c r="AT84" s="166" t="s">
        <v>139</v>
      </c>
      <c r="AU84" s="166" t="s">
        <v>21</v>
      </c>
      <c r="AV84" s="166" t="s">
        <v>21</v>
      </c>
      <c r="AW84" s="166" t="s">
        <v>108</v>
      </c>
      <c r="AX84" s="166" t="s">
        <v>22</v>
      </c>
      <c r="AY84" s="166" t="s">
        <v>129</v>
      </c>
    </row>
    <row r="85" spans="2:51" s="6" customFormat="1" ht="15.75" customHeight="1">
      <c r="B85" s="167"/>
      <c r="C85" s="168"/>
      <c r="D85" s="169" t="s">
        <v>139</v>
      </c>
      <c r="E85" s="168"/>
      <c r="F85" s="170" t="s">
        <v>141</v>
      </c>
      <c r="G85" s="168"/>
      <c r="H85" s="171">
        <v>47.712</v>
      </c>
      <c r="J85" s="168"/>
      <c r="K85" s="168"/>
      <c r="L85" s="172"/>
      <c r="M85" s="173"/>
      <c r="N85" s="168"/>
      <c r="O85" s="168"/>
      <c r="P85" s="168"/>
      <c r="Q85" s="168"/>
      <c r="R85" s="168"/>
      <c r="S85" s="168"/>
      <c r="T85" s="174"/>
      <c r="AT85" s="175" t="s">
        <v>139</v>
      </c>
      <c r="AU85" s="175" t="s">
        <v>21</v>
      </c>
      <c r="AV85" s="175" t="s">
        <v>137</v>
      </c>
      <c r="AW85" s="175" t="s">
        <v>108</v>
      </c>
      <c r="AX85" s="175" t="s">
        <v>77</v>
      </c>
      <c r="AY85" s="175" t="s">
        <v>129</v>
      </c>
    </row>
    <row r="86" spans="2:65" s="6" customFormat="1" ht="15.75" customHeight="1">
      <c r="B86" s="24"/>
      <c r="C86" s="146" t="s">
        <v>21</v>
      </c>
      <c r="D86" s="146" t="s">
        <v>132</v>
      </c>
      <c r="E86" s="147" t="s">
        <v>281</v>
      </c>
      <c r="F86" s="148" t="s">
        <v>282</v>
      </c>
      <c r="G86" s="149" t="s">
        <v>135</v>
      </c>
      <c r="H86" s="150">
        <v>77.52</v>
      </c>
      <c r="I86" s="151"/>
      <c r="J86" s="152">
        <f>ROUND($I$86*$H$86,2)</f>
        <v>0</v>
      </c>
      <c r="K86" s="148"/>
      <c r="L86" s="44"/>
      <c r="M86" s="153"/>
      <c r="N86" s="154" t="s">
        <v>48</v>
      </c>
      <c r="O86" s="25"/>
      <c r="P86" s="25"/>
      <c r="Q86" s="155">
        <v>0.00068</v>
      </c>
      <c r="R86" s="155">
        <f>$Q$86*$H$86</f>
        <v>0.0527136</v>
      </c>
      <c r="S86" s="155">
        <v>0.261</v>
      </c>
      <c r="T86" s="156">
        <f>$S$86*$H$86</f>
        <v>20.23272</v>
      </c>
      <c r="AR86" s="90" t="s">
        <v>137</v>
      </c>
      <c r="AT86" s="90" t="s">
        <v>132</v>
      </c>
      <c r="AU86" s="90" t="s">
        <v>21</v>
      </c>
      <c r="AY86" s="6" t="s">
        <v>129</v>
      </c>
      <c r="BE86" s="157">
        <f>IF($N$86="základní",$J$86,0)</f>
        <v>0</v>
      </c>
      <c r="BF86" s="157">
        <f>IF($N$86="snížená",$J$86,0)</f>
        <v>0</v>
      </c>
      <c r="BG86" s="157">
        <f>IF($N$86="zákl. přenesená",$J$86,0)</f>
        <v>0</v>
      </c>
      <c r="BH86" s="157">
        <f>IF($N$86="sníž. přenesená",$J$86,0)</f>
        <v>0</v>
      </c>
      <c r="BI86" s="157">
        <f>IF($N$86="nulová",$J$86,0)</f>
        <v>0</v>
      </c>
      <c r="BJ86" s="90" t="s">
        <v>22</v>
      </c>
      <c r="BK86" s="157">
        <f>ROUND($I$86*$H$86,2)</f>
        <v>0</v>
      </c>
      <c r="BL86" s="90" t="s">
        <v>137</v>
      </c>
      <c r="BM86" s="90" t="s">
        <v>283</v>
      </c>
    </row>
    <row r="87" spans="2:47" s="6" customFormat="1" ht="30.75" customHeight="1">
      <c r="B87" s="24"/>
      <c r="C87" s="25"/>
      <c r="D87" s="160" t="s">
        <v>145</v>
      </c>
      <c r="E87" s="25"/>
      <c r="F87" s="176" t="s">
        <v>284</v>
      </c>
      <c r="G87" s="25"/>
      <c r="H87" s="25"/>
      <c r="J87" s="25"/>
      <c r="K87" s="25"/>
      <c r="L87" s="44"/>
      <c r="M87" s="57"/>
      <c r="N87" s="25"/>
      <c r="O87" s="25"/>
      <c r="P87" s="25"/>
      <c r="Q87" s="25"/>
      <c r="R87" s="25"/>
      <c r="S87" s="25"/>
      <c r="T87" s="58"/>
      <c r="AT87" s="6" t="s">
        <v>145</v>
      </c>
      <c r="AU87" s="6" t="s">
        <v>21</v>
      </c>
    </row>
    <row r="88" spans="2:51" s="6" customFormat="1" ht="15.75" customHeight="1">
      <c r="B88" s="158"/>
      <c r="C88" s="159"/>
      <c r="D88" s="169" t="s">
        <v>139</v>
      </c>
      <c r="E88" s="159"/>
      <c r="F88" s="161" t="s">
        <v>285</v>
      </c>
      <c r="G88" s="159"/>
      <c r="H88" s="162">
        <v>77.52</v>
      </c>
      <c r="J88" s="159"/>
      <c r="K88" s="159"/>
      <c r="L88" s="163"/>
      <c r="M88" s="164"/>
      <c r="N88" s="159"/>
      <c r="O88" s="159"/>
      <c r="P88" s="159"/>
      <c r="Q88" s="159"/>
      <c r="R88" s="159"/>
      <c r="S88" s="159"/>
      <c r="T88" s="165"/>
      <c r="AT88" s="166" t="s">
        <v>139</v>
      </c>
      <c r="AU88" s="166" t="s">
        <v>21</v>
      </c>
      <c r="AV88" s="166" t="s">
        <v>21</v>
      </c>
      <c r="AW88" s="166" t="s">
        <v>108</v>
      </c>
      <c r="AX88" s="166" t="s">
        <v>22</v>
      </c>
      <c r="AY88" s="166" t="s">
        <v>129</v>
      </c>
    </row>
    <row r="89" spans="2:51" s="6" customFormat="1" ht="15.75" customHeight="1">
      <c r="B89" s="167"/>
      <c r="C89" s="168"/>
      <c r="D89" s="169" t="s">
        <v>139</v>
      </c>
      <c r="E89" s="168"/>
      <c r="F89" s="170" t="s">
        <v>141</v>
      </c>
      <c r="G89" s="168"/>
      <c r="H89" s="171">
        <v>77.52</v>
      </c>
      <c r="J89" s="168"/>
      <c r="K89" s="168"/>
      <c r="L89" s="172"/>
      <c r="M89" s="173"/>
      <c r="N89" s="168"/>
      <c r="O89" s="168"/>
      <c r="P89" s="168"/>
      <c r="Q89" s="168"/>
      <c r="R89" s="168"/>
      <c r="S89" s="168"/>
      <c r="T89" s="174"/>
      <c r="AT89" s="175" t="s">
        <v>139</v>
      </c>
      <c r="AU89" s="175" t="s">
        <v>21</v>
      </c>
      <c r="AV89" s="175" t="s">
        <v>137</v>
      </c>
      <c r="AW89" s="175" t="s">
        <v>108</v>
      </c>
      <c r="AX89" s="175" t="s">
        <v>77</v>
      </c>
      <c r="AY89" s="175" t="s">
        <v>129</v>
      </c>
    </row>
    <row r="90" spans="2:65" s="6" customFormat="1" ht="15.75" customHeight="1">
      <c r="B90" s="24"/>
      <c r="C90" s="146" t="s">
        <v>147</v>
      </c>
      <c r="D90" s="146" t="s">
        <v>132</v>
      </c>
      <c r="E90" s="147" t="s">
        <v>286</v>
      </c>
      <c r="F90" s="148" t="s">
        <v>287</v>
      </c>
      <c r="G90" s="149" t="s">
        <v>277</v>
      </c>
      <c r="H90" s="150">
        <v>52.59</v>
      </c>
      <c r="I90" s="151"/>
      <c r="J90" s="152">
        <f>ROUND($I$90*$H$90,2)</f>
        <v>0</v>
      </c>
      <c r="K90" s="148"/>
      <c r="L90" s="44"/>
      <c r="M90" s="153"/>
      <c r="N90" s="154" t="s">
        <v>48</v>
      </c>
      <c r="O90" s="25"/>
      <c r="P90" s="25"/>
      <c r="Q90" s="155">
        <v>0.00131</v>
      </c>
      <c r="R90" s="155">
        <f>$Q$90*$H$90</f>
        <v>0.0688929</v>
      </c>
      <c r="S90" s="155">
        <v>1.8</v>
      </c>
      <c r="T90" s="156">
        <f>$S$90*$H$90</f>
        <v>94.662</v>
      </c>
      <c r="AR90" s="90" t="s">
        <v>137</v>
      </c>
      <c r="AT90" s="90" t="s">
        <v>132</v>
      </c>
      <c r="AU90" s="90" t="s">
        <v>21</v>
      </c>
      <c r="AY90" s="6" t="s">
        <v>129</v>
      </c>
      <c r="BE90" s="157">
        <f>IF($N$90="základní",$J$90,0)</f>
        <v>0</v>
      </c>
      <c r="BF90" s="157">
        <f>IF($N$90="snížená",$J$90,0)</f>
        <v>0</v>
      </c>
      <c r="BG90" s="157">
        <f>IF($N$90="zákl. přenesená",$J$90,0)</f>
        <v>0</v>
      </c>
      <c r="BH90" s="157">
        <f>IF($N$90="sníž. přenesená",$J$90,0)</f>
        <v>0</v>
      </c>
      <c r="BI90" s="157">
        <f>IF($N$90="nulová",$J$90,0)</f>
        <v>0</v>
      </c>
      <c r="BJ90" s="90" t="s">
        <v>22</v>
      </c>
      <c r="BK90" s="157">
        <f>ROUND($I$90*$H$90,2)</f>
        <v>0</v>
      </c>
      <c r="BL90" s="90" t="s">
        <v>137</v>
      </c>
      <c r="BM90" s="90" t="s">
        <v>288</v>
      </c>
    </row>
    <row r="91" spans="2:47" s="6" customFormat="1" ht="30.75" customHeight="1">
      <c r="B91" s="24"/>
      <c r="C91" s="25"/>
      <c r="D91" s="160" t="s">
        <v>145</v>
      </c>
      <c r="E91" s="25"/>
      <c r="F91" s="176" t="s">
        <v>284</v>
      </c>
      <c r="G91" s="25"/>
      <c r="H91" s="25"/>
      <c r="J91" s="25"/>
      <c r="K91" s="25"/>
      <c r="L91" s="44"/>
      <c r="M91" s="57"/>
      <c r="N91" s="25"/>
      <c r="O91" s="25"/>
      <c r="P91" s="25"/>
      <c r="Q91" s="25"/>
      <c r="R91" s="25"/>
      <c r="S91" s="25"/>
      <c r="T91" s="58"/>
      <c r="AT91" s="6" t="s">
        <v>145</v>
      </c>
      <c r="AU91" s="6" t="s">
        <v>21</v>
      </c>
    </row>
    <row r="92" spans="2:51" s="6" customFormat="1" ht="15.75" customHeight="1">
      <c r="B92" s="158"/>
      <c r="C92" s="159"/>
      <c r="D92" s="169" t="s">
        <v>139</v>
      </c>
      <c r="E92" s="159"/>
      <c r="F92" s="161" t="s">
        <v>289</v>
      </c>
      <c r="G92" s="159"/>
      <c r="H92" s="162">
        <v>57.936</v>
      </c>
      <c r="J92" s="159"/>
      <c r="K92" s="159"/>
      <c r="L92" s="163"/>
      <c r="M92" s="164"/>
      <c r="N92" s="159"/>
      <c r="O92" s="159"/>
      <c r="P92" s="159"/>
      <c r="Q92" s="159"/>
      <c r="R92" s="159"/>
      <c r="S92" s="159"/>
      <c r="T92" s="165"/>
      <c r="AT92" s="166" t="s">
        <v>139</v>
      </c>
      <c r="AU92" s="166" t="s">
        <v>21</v>
      </c>
      <c r="AV92" s="166" t="s">
        <v>21</v>
      </c>
      <c r="AW92" s="166" t="s">
        <v>108</v>
      </c>
      <c r="AX92" s="166" t="s">
        <v>22</v>
      </c>
      <c r="AY92" s="166" t="s">
        <v>129</v>
      </c>
    </row>
    <row r="93" spans="2:51" s="6" customFormat="1" ht="15.75" customHeight="1">
      <c r="B93" s="158"/>
      <c r="C93" s="159"/>
      <c r="D93" s="169" t="s">
        <v>139</v>
      </c>
      <c r="E93" s="159"/>
      <c r="F93" s="161" t="s">
        <v>290</v>
      </c>
      <c r="G93" s="159"/>
      <c r="H93" s="162">
        <v>-5.346</v>
      </c>
      <c r="J93" s="159"/>
      <c r="K93" s="159"/>
      <c r="L93" s="163"/>
      <c r="M93" s="164"/>
      <c r="N93" s="159"/>
      <c r="O93" s="159"/>
      <c r="P93" s="159"/>
      <c r="Q93" s="159"/>
      <c r="R93" s="159"/>
      <c r="S93" s="159"/>
      <c r="T93" s="165"/>
      <c r="AT93" s="166" t="s">
        <v>139</v>
      </c>
      <c r="AU93" s="166" t="s">
        <v>21</v>
      </c>
      <c r="AV93" s="166" t="s">
        <v>21</v>
      </c>
      <c r="AW93" s="166" t="s">
        <v>108</v>
      </c>
      <c r="AX93" s="166" t="s">
        <v>77</v>
      </c>
      <c r="AY93" s="166" t="s">
        <v>129</v>
      </c>
    </row>
    <row r="94" spans="2:51" s="6" customFormat="1" ht="15.75" customHeight="1">
      <c r="B94" s="167"/>
      <c r="C94" s="168"/>
      <c r="D94" s="169" t="s">
        <v>139</v>
      </c>
      <c r="E94" s="168"/>
      <c r="F94" s="170" t="s">
        <v>141</v>
      </c>
      <c r="G94" s="168"/>
      <c r="H94" s="171">
        <v>52.59</v>
      </c>
      <c r="J94" s="168"/>
      <c r="K94" s="168"/>
      <c r="L94" s="172"/>
      <c r="M94" s="173"/>
      <c r="N94" s="168"/>
      <c r="O94" s="168"/>
      <c r="P94" s="168"/>
      <c r="Q94" s="168"/>
      <c r="R94" s="168"/>
      <c r="S94" s="168"/>
      <c r="T94" s="174"/>
      <c r="AT94" s="175" t="s">
        <v>139</v>
      </c>
      <c r="AU94" s="175" t="s">
        <v>21</v>
      </c>
      <c r="AV94" s="175" t="s">
        <v>137</v>
      </c>
      <c r="AW94" s="175" t="s">
        <v>108</v>
      </c>
      <c r="AX94" s="175" t="s">
        <v>77</v>
      </c>
      <c r="AY94" s="175" t="s">
        <v>129</v>
      </c>
    </row>
    <row r="95" spans="2:65" s="6" customFormat="1" ht="15.75" customHeight="1">
      <c r="B95" s="24"/>
      <c r="C95" s="146" t="s">
        <v>137</v>
      </c>
      <c r="D95" s="146" t="s">
        <v>132</v>
      </c>
      <c r="E95" s="147" t="s">
        <v>291</v>
      </c>
      <c r="F95" s="148" t="s">
        <v>292</v>
      </c>
      <c r="G95" s="149" t="s">
        <v>277</v>
      </c>
      <c r="H95" s="150">
        <v>9.481</v>
      </c>
      <c r="I95" s="151"/>
      <c r="J95" s="152">
        <f>ROUND($I$95*$H$95,2)</f>
        <v>0</v>
      </c>
      <c r="K95" s="148"/>
      <c r="L95" s="44"/>
      <c r="M95" s="153"/>
      <c r="N95" s="154" t="s">
        <v>48</v>
      </c>
      <c r="O95" s="25"/>
      <c r="P95" s="25"/>
      <c r="Q95" s="155">
        <v>0.0076</v>
      </c>
      <c r="R95" s="155">
        <f>$Q$95*$H$95</f>
        <v>0.0720556</v>
      </c>
      <c r="S95" s="155">
        <v>2.1</v>
      </c>
      <c r="T95" s="156">
        <f>$S$95*$H$95</f>
        <v>19.9101</v>
      </c>
      <c r="AR95" s="90" t="s">
        <v>137</v>
      </c>
      <c r="AT95" s="90" t="s">
        <v>132</v>
      </c>
      <c r="AU95" s="90" t="s">
        <v>21</v>
      </c>
      <c r="AY95" s="6" t="s">
        <v>129</v>
      </c>
      <c r="BE95" s="157">
        <f>IF($N$95="základní",$J$95,0)</f>
        <v>0</v>
      </c>
      <c r="BF95" s="157">
        <f>IF($N$95="snížená",$J$95,0)</f>
        <v>0</v>
      </c>
      <c r="BG95" s="157">
        <f>IF($N$95="zákl. přenesená",$J$95,0)</f>
        <v>0</v>
      </c>
      <c r="BH95" s="157">
        <f>IF($N$95="sníž. přenesená",$J$95,0)</f>
        <v>0</v>
      </c>
      <c r="BI95" s="157">
        <f>IF($N$95="nulová",$J$95,0)</f>
        <v>0</v>
      </c>
      <c r="BJ95" s="90" t="s">
        <v>22</v>
      </c>
      <c r="BK95" s="157">
        <f>ROUND($I$95*$H$95,2)</f>
        <v>0</v>
      </c>
      <c r="BL95" s="90" t="s">
        <v>137</v>
      </c>
      <c r="BM95" s="90" t="s">
        <v>293</v>
      </c>
    </row>
    <row r="96" spans="2:47" s="6" customFormat="1" ht="30.75" customHeight="1">
      <c r="B96" s="24"/>
      <c r="C96" s="25"/>
      <c r="D96" s="160" t="s">
        <v>145</v>
      </c>
      <c r="E96" s="25"/>
      <c r="F96" s="176" t="s">
        <v>294</v>
      </c>
      <c r="G96" s="25"/>
      <c r="H96" s="25"/>
      <c r="J96" s="25"/>
      <c r="K96" s="25"/>
      <c r="L96" s="44"/>
      <c r="M96" s="57"/>
      <c r="N96" s="25"/>
      <c r="O96" s="25"/>
      <c r="P96" s="25"/>
      <c r="Q96" s="25"/>
      <c r="R96" s="25"/>
      <c r="S96" s="25"/>
      <c r="T96" s="58"/>
      <c r="AT96" s="6" t="s">
        <v>145</v>
      </c>
      <c r="AU96" s="6" t="s">
        <v>21</v>
      </c>
    </row>
    <row r="97" spans="2:51" s="6" customFormat="1" ht="15.75" customHeight="1">
      <c r="B97" s="158"/>
      <c r="C97" s="159"/>
      <c r="D97" s="169" t="s">
        <v>139</v>
      </c>
      <c r="E97" s="159"/>
      <c r="F97" s="161" t="s">
        <v>295</v>
      </c>
      <c r="G97" s="159"/>
      <c r="H97" s="162">
        <v>9.481</v>
      </c>
      <c r="J97" s="159"/>
      <c r="K97" s="159"/>
      <c r="L97" s="163"/>
      <c r="M97" s="164"/>
      <c r="N97" s="159"/>
      <c r="O97" s="159"/>
      <c r="P97" s="159"/>
      <c r="Q97" s="159"/>
      <c r="R97" s="159"/>
      <c r="S97" s="159"/>
      <c r="T97" s="165"/>
      <c r="AT97" s="166" t="s">
        <v>139</v>
      </c>
      <c r="AU97" s="166" t="s">
        <v>21</v>
      </c>
      <c r="AV97" s="166" t="s">
        <v>21</v>
      </c>
      <c r="AW97" s="166" t="s">
        <v>108</v>
      </c>
      <c r="AX97" s="166" t="s">
        <v>77</v>
      </c>
      <c r="AY97" s="166" t="s">
        <v>129</v>
      </c>
    </row>
    <row r="98" spans="2:51" s="6" customFormat="1" ht="15.75" customHeight="1">
      <c r="B98" s="167"/>
      <c r="C98" s="168"/>
      <c r="D98" s="169" t="s">
        <v>139</v>
      </c>
      <c r="E98" s="168"/>
      <c r="F98" s="170" t="s">
        <v>141</v>
      </c>
      <c r="G98" s="168"/>
      <c r="H98" s="171">
        <v>9.481</v>
      </c>
      <c r="J98" s="168"/>
      <c r="K98" s="168"/>
      <c r="L98" s="172"/>
      <c r="M98" s="173"/>
      <c r="N98" s="168"/>
      <c r="O98" s="168"/>
      <c r="P98" s="168"/>
      <c r="Q98" s="168"/>
      <c r="R98" s="168"/>
      <c r="S98" s="168"/>
      <c r="T98" s="174"/>
      <c r="AT98" s="175" t="s">
        <v>139</v>
      </c>
      <c r="AU98" s="175" t="s">
        <v>21</v>
      </c>
      <c r="AV98" s="175" t="s">
        <v>137</v>
      </c>
      <c r="AW98" s="175" t="s">
        <v>108</v>
      </c>
      <c r="AX98" s="175" t="s">
        <v>22</v>
      </c>
      <c r="AY98" s="175" t="s">
        <v>129</v>
      </c>
    </row>
    <row r="99" spans="2:65" s="6" customFormat="1" ht="15.75" customHeight="1">
      <c r="B99" s="24"/>
      <c r="C99" s="146" t="s">
        <v>155</v>
      </c>
      <c r="D99" s="146" t="s">
        <v>132</v>
      </c>
      <c r="E99" s="147" t="s">
        <v>296</v>
      </c>
      <c r="F99" s="148" t="s">
        <v>297</v>
      </c>
      <c r="G99" s="149" t="s">
        <v>277</v>
      </c>
      <c r="H99" s="150">
        <v>4.741</v>
      </c>
      <c r="I99" s="151"/>
      <c r="J99" s="152">
        <f>ROUND($I$99*$H$99,2)</f>
        <v>0</v>
      </c>
      <c r="K99" s="148"/>
      <c r="L99" s="44"/>
      <c r="M99" s="153"/>
      <c r="N99" s="154" t="s">
        <v>48</v>
      </c>
      <c r="O99" s="25"/>
      <c r="P99" s="25"/>
      <c r="Q99" s="155">
        <v>0.00273</v>
      </c>
      <c r="R99" s="155">
        <f>$Q$99*$H$99</f>
        <v>0.012942929999999998</v>
      </c>
      <c r="S99" s="155">
        <v>1.7</v>
      </c>
      <c r="T99" s="156">
        <f>$S$99*$H$99</f>
        <v>8.0597</v>
      </c>
      <c r="AR99" s="90" t="s">
        <v>137</v>
      </c>
      <c r="AT99" s="90" t="s">
        <v>132</v>
      </c>
      <c r="AU99" s="90" t="s">
        <v>21</v>
      </c>
      <c r="AY99" s="6" t="s">
        <v>129</v>
      </c>
      <c r="BE99" s="157">
        <f>IF($N$99="základní",$J$99,0)</f>
        <v>0</v>
      </c>
      <c r="BF99" s="157">
        <f>IF($N$99="snížená",$J$99,0)</f>
        <v>0</v>
      </c>
      <c r="BG99" s="157">
        <f>IF($N$99="zákl. přenesená",$J$99,0)</f>
        <v>0</v>
      </c>
      <c r="BH99" s="157">
        <f>IF($N$99="sníž. přenesená",$J$99,0)</f>
        <v>0</v>
      </c>
      <c r="BI99" s="157">
        <f>IF($N$99="nulová",$J$99,0)</f>
        <v>0</v>
      </c>
      <c r="BJ99" s="90" t="s">
        <v>22</v>
      </c>
      <c r="BK99" s="157">
        <f>ROUND($I$99*$H$99,2)</f>
        <v>0</v>
      </c>
      <c r="BL99" s="90" t="s">
        <v>137</v>
      </c>
      <c r="BM99" s="90" t="s">
        <v>298</v>
      </c>
    </row>
    <row r="100" spans="2:47" s="6" customFormat="1" ht="30.75" customHeight="1">
      <c r="B100" s="24"/>
      <c r="C100" s="25"/>
      <c r="D100" s="160" t="s">
        <v>145</v>
      </c>
      <c r="E100" s="25"/>
      <c r="F100" s="176" t="s">
        <v>299</v>
      </c>
      <c r="G100" s="25"/>
      <c r="H100" s="25"/>
      <c r="J100" s="25"/>
      <c r="K100" s="25"/>
      <c r="L100" s="44"/>
      <c r="M100" s="57"/>
      <c r="N100" s="25"/>
      <c r="O100" s="25"/>
      <c r="P100" s="25"/>
      <c r="Q100" s="25"/>
      <c r="R100" s="25"/>
      <c r="S100" s="25"/>
      <c r="T100" s="58"/>
      <c r="AT100" s="6" t="s">
        <v>145</v>
      </c>
      <c r="AU100" s="6" t="s">
        <v>21</v>
      </c>
    </row>
    <row r="101" spans="2:51" s="6" customFormat="1" ht="15.75" customHeight="1">
      <c r="B101" s="158"/>
      <c r="C101" s="159"/>
      <c r="D101" s="169" t="s">
        <v>139</v>
      </c>
      <c r="E101" s="159"/>
      <c r="F101" s="161" t="s">
        <v>300</v>
      </c>
      <c r="G101" s="159"/>
      <c r="H101" s="162">
        <v>4.7405</v>
      </c>
      <c r="J101" s="159"/>
      <c r="K101" s="159"/>
      <c r="L101" s="163"/>
      <c r="M101" s="164"/>
      <c r="N101" s="159"/>
      <c r="O101" s="159"/>
      <c r="P101" s="159"/>
      <c r="Q101" s="159"/>
      <c r="R101" s="159"/>
      <c r="S101" s="159"/>
      <c r="T101" s="165"/>
      <c r="AT101" s="166" t="s">
        <v>139</v>
      </c>
      <c r="AU101" s="166" t="s">
        <v>21</v>
      </c>
      <c r="AV101" s="166" t="s">
        <v>21</v>
      </c>
      <c r="AW101" s="166" t="s">
        <v>108</v>
      </c>
      <c r="AX101" s="166" t="s">
        <v>77</v>
      </c>
      <c r="AY101" s="166" t="s">
        <v>129</v>
      </c>
    </row>
    <row r="102" spans="2:51" s="6" customFormat="1" ht="15.75" customHeight="1">
      <c r="B102" s="167"/>
      <c r="C102" s="168"/>
      <c r="D102" s="169" t="s">
        <v>139</v>
      </c>
      <c r="E102" s="168"/>
      <c r="F102" s="170" t="s">
        <v>141</v>
      </c>
      <c r="G102" s="168"/>
      <c r="H102" s="171">
        <v>4.7405</v>
      </c>
      <c r="J102" s="168"/>
      <c r="K102" s="168"/>
      <c r="L102" s="172"/>
      <c r="M102" s="173"/>
      <c r="N102" s="168"/>
      <c r="O102" s="168"/>
      <c r="P102" s="168"/>
      <c r="Q102" s="168"/>
      <c r="R102" s="168"/>
      <c r="S102" s="168"/>
      <c r="T102" s="174"/>
      <c r="AT102" s="175" t="s">
        <v>139</v>
      </c>
      <c r="AU102" s="175" t="s">
        <v>21</v>
      </c>
      <c r="AV102" s="175" t="s">
        <v>137</v>
      </c>
      <c r="AW102" s="175" t="s">
        <v>108</v>
      </c>
      <c r="AX102" s="175" t="s">
        <v>22</v>
      </c>
      <c r="AY102" s="175" t="s">
        <v>129</v>
      </c>
    </row>
    <row r="103" spans="2:65" s="6" customFormat="1" ht="15.75" customHeight="1">
      <c r="B103" s="24"/>
      <c r="C103" s="146" t="s">
        <v>164</v>
      </c>
      <c r="D103" s="146" t="s">
        <v>132</v>
      </c>
      <c r="E103" s="147" t="s">
        <v>301</v>
      </c>
      <c r="F103" s="148" t="s">
        <v>302</v>
      </c>
      <c r="G103" s="149" t="s">
        <v>277</v>
      </c>
      <c r="H103" s="150">
        <v>1.896</v>
      </c>
      <c r="I103" s="151"/>
      <c r="J103" s="152">
        <f>ROUND($I$103*$H$103,2)</f>
        <v>0</v>
      </c>
      <c r="K103" s="148"/>
      <c r="L103" s="44"/>
      <c r="M103" s="153"/>
      <c r="N103" s="154" t="s">
        <v>48</v>
      </c>
      <c r="O103" s="25"/>
      <c r="P103" s="25"/>
      <c r="Q103" s="155">
        <v>0.00273</v>
      </c>
      <c r="R103" s="155">
        <f>$Q$103*$H$103</f>
        <v>0.00517608</v>
      </c>
      <c r="S103" s="155">
        <v>1.7</v>
      </c>
      <c r="T103" s="156">
        <f>$S$103*$H$103</f>
        <v>3.2232</v>
      </c>
      <c r="AR103" s="90" t="s">
        <v>137</v>
      </c>
      <c r="AT103" s="90" t="s">
        <v>132</v>
      </c>
      <c r="AU103" s="90" t="s">
        <v>21</v>
      </c>
      <c r="AY103" s="6" t="s">
        <v>129</v>
      </c>
      <c r="BE103" s="157">
        <f>IF($N$103="základní",$J$103,0)</f>
        <v>0</v>
      </c>
      <c r="BF103" s="157">
        <f>IF($N$103="snížená",$J$103,0)</f>
        <v>0</v>
      </c>
      <c r="BG103" s="157">
        <f>IF($N$103="zákl. přenesená",$J$103,0)</f>
        <v>0</v>
      </c>
      <c r="BH103" s="157">
        <f>IF($N$103="sníž. přenesená",$J$103,0)</f>
        <v>0</v>
      </c>
      <c r="BI103" s="157">
        <f>IF($N$103="nulová",$J$103,0)</f>
        <v>0</v>
      </c>
      <c r="BJ103" s="90" t="s">
        <v>22</v>
      </c>
      <c r="BK103" s="157">
        <f>ROUND($I$103*$H$103,2)</f>
        <v>0</v>
      </c>
      <c r="BL103" s="90" t="s">
        <v>137</v>
      </c>
      <c r="BM103" s="90" t="s">
        <v>303</v>
      </c>
    </row>
    <row r="104" spans="2:47" s="6" customFormat="1" ht="30.75" customHeight="1">
      <c r="B104" s="24"/>
      <c r="C104" s="25"/>
      <c r="D104" s="160" t="s">
        <v>145</v>
      </c>
      <c r="E104" s="25"/>
      <c r="F104" s="176" t="s">
        <v>304</v>
      </c>
      <c r="G104" s="25"/>
      <c r="H104" s="25"/>
      <c r="J104" s="25"/>
      <c r="K104" s="25"/>
      <c r="L104" s="44"/>
      <c r="M104" s="57"/>
      <c r="N104" s="25"/>
      <c r="O104" s="25"/>
      <c r="P104" s="25"/>
      <c r="Q104" s="25"/>
      <c r="R104" s="25"/>
      <c r="S104" s="25"/>
      <c r="T104" s="58"/>
      <c r="AT104" s="6" t="s">
        <v>145</v>
      </c>
      <c r="AU104" s="6" t="s">
        <v>21</v>
      </c>
    </row>
    <row r="105" spans="2:51" s="6" customFormat="1" ht="15.75" customHeight="1">
      <c r="B105" s="158"/>
      <c r="C105" s="159"/>
      <c r="D105" s="169" t="s">
        <v>139</v>
      </c>
      <c r="E105" s="159"/>
      <c r="F105" s="161" t="s">
        <v>305</v>
      </c>
      <c r="G105" s="159"/>
      <c r="H105" s="162">
        <v>1.8962</v>
      </c>
      <c r="J105" s="159"/>
      <c r="K105" s="159"/>
      <c r="L105" s="163"/>
      <c r="M105" s="164"/>
      <c r="N105" s="159"/>
      <c r="O105" s="159"/>
      <c r="P105" s="159"/>
      <c r="Q105" s="159"/>
      <c r="R105" s="159"/>
      <c r="S105" s="159"/>
      <c r="T105" s="165"/>
      <c r="AT105" s="166" t="s">
        <v>139</v>
      </c>
      <c r="AU105" s="166" t="s">
        <v>21</v>
      </c>
      <c r="AV105" s="166" t="s">
        <v>21</v>
      </c>
      <c r="AW105" s="166" t="s">
        <v>108</v>
      </c>
      <c r="AX105" s="166" t="s">
        <v>77</v>
      </c>
      <c r="AY105" s="166" t="s">
        <v>129</v>
      </c>
    </row>
    <row r="106" spans="2:51" s="6" customFormat="1" ht="15.75" customHeight="1">
      <c r="B106" s="167"/>
      <c r="C106" s="168"/>
      <c r="D106" s="169" t="s">
        <v>139</v>
      </c>
      <c r="E106" s="168"/>
      <c r="F106" s="170" t="s">
        <v>141</v>
      </c>
      <c r="G106" s="168"/>
      <c r="H106" s="171">
        <v>1.8962</v>
      </c>
      <c r="J106" s="168"/>
      <c r="K106" s="168"/>
      <c r="L106" s="172"/>
      <c r="M106" s="173"/>
      <c r="N106" s="168"/>
      <c r="O106" s="168"/>
      <c r="P106" s="168"/>
      <c r="Q106" s="168"/>
      <c r="R106" s="168"/>
      <c r="S106" s="168"/>
      <c r="T106" s="174"/>
      <c r="AT106" s="175" t="s">
        <v>139</v>
      </c>
      <c r="AU106" s="175" t="s">
        <v>21</v>
      </c>
      <c r="AV106" s="175" t="s">
        <v>137</v>
      </c>
      <c r="AW106" s="175" t="s">
        <v>108</v>
      </c>
      <c r="AX106" s="175" t="s">
        <v>22</v>
      </c>
      <c r="AY106" s="175" t="s">
        <v>129</v>
      </c>
    </row>
    <row r="107" spans="2:65" s="6" customFormat="1" ht="15.75" customHeight="1">
      <c r="B107" s="24"/>
      <c r="C107" s="146" t="s">
        <v>168</v>
      </c>
      <c r="D107" s="146" t="s">
        <v>132</v>
      </c>
      <c r="E107" s="147" t="s">
        <v>306</v>
      </c>
      <c r="F107" s="148" t="s">
        <v>307</v>
      </c>
      <c r="G107" s="149" t="s">
        <v>277</v>
      </c>
      <c r="H107" s="150">
        <v>14.592</v>
      </c>
      <c r="I107" s="151"/>
      <c r="J107" s="152">
        <f>ROUND($I$107*$H$107,2)</f>
        <v>0</v>
      </c>
      <c r="K107" s="148"/>
      <c r="L107" s="44"/>
      <c r="M107" s="153"/>
      <c r="N107" s="154" t="s">
        <v>48</v>
      </c>
      <c r="O107" s="25"/>
      <c r="P107" s="25"/>
      <c r="Q107" s="155">
        <v>0.00426</v>
      </c>
      <c r="R107" s="155">
        <f>$Q$107*$H$107</f>
        <v>0.06216192</v>
      </c>
      <c r="S107" s="155">
        <v>2.4</v>
      </c>
      <c r="T107" s="156">
        <f>$S$107*$H$107</f>
        <v>35.0208</v>
      </c>
      <c r="AR107" s="90" t="s">
        <v>137</v>
      </c>
      <c r="AT107" s="90" t="s">
        <v>132</v>
      </c>
      <c r="AU107" s="90" t="s">
        <v>21</v>
      </c>
      <c r="AY107" s="6" t="s">
        <v>129</v>
      </c>
      <c r="BE107" s="157">
        <f>IF($N$107="základní",$J$107,0)</f>
        <v>0</v>
      </c>
      <c r="BF107" s="157">
        <f>IF($N$107="snížená",$J$107,0)</f>
        <v>0</v>
      </c>
      <c r="BG107" s="157">
        <f>IF($N$107="zákl. přenesená",$J$107,0)</f>
        <v>0</v>
      </c>
      <c r="BH107" s="157">
        <f>IF($N$107="sníž. přenesená",$J$107,0)</f>
        <v>0</v>
      </c>
      <c r="BI107" s="157">
        <f>IF($N$107="nulová",$J$107,0)</f>
        <v>0</v>
      </c>
      <c r="BJ107" s="90" t="s">
        <v>22</v>
      </c>
      <c r="BK107" s="157">
        <f>ROUND($I$107*$H$107,2)</f>
        <v>0</v>
      </c>
      <c r="BL107" s="90" t="s">
        <v>137</v>
      </c>
      <c r="BM107" s="90" t="s">
        <v>308</v>
      </c>
    </row>
    <row r="108" spans="2:47" s="6" customFormat="1" ht="30.75" customHeight="1">
      <c r="B108" s="24"/>
      <c r="C108" s="25"/>
      <c r="D108" s="160" t="s">
        <v>145</v>
      </c>
      <c r="E108" s="25"/>
      <c r="F108" s="176" t="s">
        <v>294</v>
      </c>
      <c r="G108" s="25"/>
      <c r="H108" s="25"/>
      <c r="J108" s="25"/>
      <c r="K108" s="25"/>
      <c r="L108" s="44"/>
      <c r="M108" s="57"/>
      <c r="N108" s="25"/>
      <c r="O108" s="25"/>
      <c r="P108" s="25"/>
      <c r="Q108" s="25"/>
      <c r="R108" s="25"/>
      <c r="S108" s="25"/>
      <c r="T108" s="58"/>
      <c r="AT108" s="6" t="s">
        <v>145</v>
      </c>
      <c r="AU108" s="6" t="s">
        <v>21</v>
      </c>
    </row>
    <row r="109" spans="2:51" s="6" customFormat="1" ht="15.75" customHeight="1">
      <c r="B109" s="158"/>
      <c r="C109" s="159"/>
      <c r="D109" s="169" t="s">
        <v>139</v>
      </c>
      <c r="E109" s="159"/>
      <c r="F109" s="161" t="s">
        <v>309</v>
      </c>
      <c r="G109" s="159"/>
      <c r="H109" s="162">
        <v>14.592</v>
      </c>
      <c r="J109" s="159"/>
      <c r="K109" s="159"/>
      <c r="L109" s="163"/>
      <c r="M109" s="164"/>
      <c r="N109" s="159"/>
      <c r="O109" s="159"/>
      <c r="P109" s="159"/>
      <c r="Q109" s="159"/>
      <c r="R109" s="159"/>
      <c r="S109" s="159"/>
      <c r="T109" s="165"/>
      <c r="AT109" s="166" t="s">
        <v>139</v>
      </c>
      <c r="AU109" s="166" t="s">
        <v>21</v>
      </c>
      <c r="AV109" s="166" t="s">
        <v>21</v>
      </c>
      <c r="AW109" s="166" t="s">
        <v>108</v>
      </c>
      <c r="AX109" s="166" t="s">
        <v>77</v>
      </c>
      <c r="AY109" s="166" t="s">
        <v>129</v>
      </c>
    </row>
    <row r="110" spans="2:51" s="6" customFormat="1" ht="15.75" customHeight="1">
      <c r="B110" s="167"/>
      <c r="C110" s="168"/>
      <c r="D110" s="169" t="s">
        <v>139</v>
      </c>
      <c r="E110" s="168"/>
      <c r="F110" s="170" t="s">
        <v>141</v>
      </c>
      <c r="G110" s="168"/>
      <c r="H110" s="171">
        <v>14.592</v>
      </c>
      <c r="J110" s="168"/>
      <c r="K110" s="168"/>
      <c r="L110" s="172"/>
      <c r="M110" s="173"/>
      <c r="N110" s="168"/>
      <c r="O110" s="168"/>
      <c r="P110" s="168"/>
      <c r="Q110" s="168"/>
      <c r="R110" s="168"/>
      <c r="S110" s="168"/>
      <c r="T110" s="174"/>
      <c r="AT110" s="175" t="s">
        <v>139</v>
      </c>
      <c r="AU110" s="175" t="s">
        <v>21</v>
      </c>
      <c r="AV110" s="175" t="s">
        <v>137</v>
      </c>
      <c r="AW110" s="175" t="s">
        <v>108</v>
      </c>
      <c r="AX110" s="175" t="s">
        <v>22</v>
      </c>
      <c r="AY110" s="175" t="s">
        <v>129</v>
      </c>
    </row>
    <row r="111" spans="2:65" s="6" customFormat="1" ht="15.75" customHeight="1">
      <c r="B111" s="24"/>
      <c r="C111" s="146" t="s">
        <v>173</v>
      </c>
      <c r="D111" s="146" t="s">
        <v>132</v>
      </c>
      <c r="E111" s="147" t="s">
        <v>310</v>
      </c>
      <c r="F111" s="148" t="s">
        <v>311</v>
      </c>
      <c r="G111" s="149" t="s">
        <v>135</v>
      </c>
      <c r="H111" s="150">
        <v>69.398</v>
      </c>
      <c r="I111" s="151"/>
      <c r="J111" s="152">
        <f>ROUND($I$111*$H$111,2)</f>
        <v>0</v>
      </c>
      <c r="K111" s="148"/>
      <c r="L111" s="44"/>
      <c r="M111" s="153"/>
      <c r="N111" s="154" t="s">
        <v>48</v>
      </c>
      <c r="O111" s="25"/>
      <c r="P111" s="25"/>
      <c r="Q111" s="155">
        <v>0</v>
      </c>
      <c r="R111" s="155">
        <f>$Q$111*$H$111</f>
        <v>0</v>
      </c>
      <c r="S111" s="155">
        <v>0.122</v>
      </c>
      <c r="T111" s="156">
        <f>$S$111*$H$111</f>
        <v>8.466555999999999</v>
      </c>
      <c r="AR111" s="90" t="s">
        <v>137</v>
      </c>
      <c r="AT111" s="90" t="s">
        <v>132</v>
      </c>
      <c r="AU111" s="90" t="s">
        <v>21</v>
      </c>
      <c r="AY111" s="6" t="s">
        <v>129</v>
      </c>
      <c r="BE111" s="157">
        <f>IF($N$111="základní",$J$111,0)</f>
        <v>0</v>
      </c>
      <c r="BF111" s="157">
        <f>IF($N$111="snížená",$J$111,0)</f>
        <v>0</v>
      </c>
      <c r="BG111" s="157">
        <f>IF($N$111="zákl. přenesená",$J$111,0)</f>
        <v>0</v>
      </c>
      <c r="BH111" s="157">
        <f>IF($N$111="sníž. přenesená",$J$111,0)</f>
        <v>0</v>
      </c>
      <c r="BI111" s="157">
        <f>IF($N$111="nulová",$J$111,0)</f>
        <v>0</v>
      </c>
      <c r="BJ111" s="90" t="s">
        <v>22</v>
      </c>
      <c r="BK111" s="157">
        <f>ROUND($I$111*$H$111,2)</f>
        <v>0</v>
      </c>
      <c r="BL111" s="90" t="s">
        <v>137</v>
      </c>
      <c r="BM111" s="90" t="s">
        <v>312</v>
      </c>
    </row>
    <row r="112" spans="2:47" s="6" customFormat="1" ht="30.75" customHeight="1">
      <c r="B112" s="24"/>
      <c r="C112" s="25"/>
      <c r="D112" s="160" t="s">
        <v>145</v>
      </c>
      <c r="E112" s="25"/>
      <c r="F112" s="176" t="s">
        <v>313</v>
      </c>
      <c r="G112" s="25"/>
      <c r="H112" s="25"/>
      <c r="J112" s="25"/>
      <c r="K112" s="25"/>
      <c r="L112" s="44"/>
      <c r="M112" s="57"/>
      <c r="N112" s="25"/>
      <c r="O112" s="25"/>
      <c r="P112" s="25"/>
      <c r="Q112" s="25"/>
      <c r="R112" s="25"/>
      <c r="S112" s="25"/>
      <c r="T112" s="58"/>
      <c r="AT112" s="6" t="s">
        <v>145</v>
      </c>
      <c r="AU112" s="6" t="s">
        <v>21</v>
      </c>
    </row>
    <row r="113" spans="2:51" s="6" customFormat="1" ht="15.75" customHeight="1">
      <c r="B113" s="158"/>
      <c r="C113" s="159"/>
      <c r="D113" s="169" t="s">
        <v>139</v>
      </c>
      <c r="E113" s="159"/>
      <c r="F113" s="161" t="s">
        <v>314</v>
      </c>
      <c r="G113" s="159"/>
      <c r="H113" s="162">
        <v>69.3975</v>
      </c>
      <c r="J113" s="159"/>
      <c r="K113" s="159"/>
      <c r="L113" s="163"/>
      <c r="M113" s="164"/>
      <c r="N113" s="159"/>
      <c r="O113" s="159"/>
      <c r="P113" s="159"/>
      <c r="Q113" s="159"/>
      <c r="R113" s="159"/>
      <c r="S113" s="159"/>
      <c r="T113" s="165"/>
      <c r="AT113" s="166" t="s">
        <v>139</v>
      </c>
      <c r="AU113" s="166" t="s">
        <v>21</v>
      </c>
      <c r="AV113" s="166" t="s">
        <v>21</v>
      </c>
      <c r="AW113" s="166" t="s">
        <v>108</v>
      </c>
      <c r="AX113" s="166" t="s">
        <v>22</v>
      </c>
      <c r="AY113" s="166" t="s">
        <v>129</v>
      </c>
    </row>
    <row r="114" spans="2:51" s="6" customFormat="1" ht="15.75" customHeight="1">
      <c r="B114" s="167"/>
      <c r="C114" s="168"/>
      <c r="D114" s="169" t="s">
        <v>139</v>
      </c>
      <c r="E114" s="168"/>
      <c r="F114" s="170" t="s">
        <v>141</v>
      </c>
      <c r="G114" s="168"/>
      <c r="H114" s="171">
        <v>69.3975</v>
      </c>
      <c r="J114" s="168"/>
      <c r="K114" s="168"/>
      <c r="L114" s="172"/>
      <c r="M114" s="173"/>
      <c r="N114" s="168"/>
      <c r="O114" s="168"/>
      <c r="P114" s="168"/>
      <c r="Q114" s="168"/>
      <c r="R114" s="168"/>
      <c r="S114" s="168"/>
      <c r="T114" s="174"/>
      <c r="AT114" s="175" t="s">
        <v>139</v>
      </c>
      <c r="AU114" s="175" t="s">
        <v>21</v>
      </c>
      <c r="AV114" s="175" t="s">
        <v>137</v>
      </c>
      <c r="AW114" s="175" t="s">
        <v>108</v>
      </c>
      <c r="AX114" s="175" t="s">
        <v>77</v>
      </c>
      <c r="AY114" s="175" t="s">
        <v>129</v>
      </c>
    </row>
    <row r="115" spans="2:65" s="6" customFormat="1" ht="15.75" customHeight="1">
      <c r="B115" s="24"/>
      <c r="C115" s="146" t="s">
        <v>130</v>
      </c>
      <c r="D115" s="146" t="s">
        <v>132</v>
      </c>
      <c r="E115" s="147" t="s">
        <v>315</v>
      </c>
      <c r="F115" s="148" t="s">
        <v>316</v>
      </c>
      <c r="G115" s="149" t="s">
        <v>277</v>
      </c>
      <c r="H115" s="150">
        <v>6.45</v>
      </c>
      <c r="I115" s="151"/>
      <c r="J115" s="152">
        <f>ROUND($I$115*$H$115,2)</f>
        <v>0</v>
      </c>
      <c r="K115" s="148"/>
      <c r="L115" s="44"/>
      <c r="M115" s="153"/>
      <c r="N115" s="154" t="s">
        <v>48</v>
      </c>
      <c r="O115" s="25"/>
      <c r="P115" s="25"/>
      <c r="Q115" s="155">
        <v>0</v>
      </c>
      <c r="R115" s="155">
        <f>$Q$115*$H$115</f>
        <v>0</v>
      </c>
      <c r="S115" s="155">
        <v>2.2</v>
      </c>
      <c r="T115" s="156">
        <f>$S$115*$H$115</f>
        <v>14.190000000000001</v>
      </c>
      <c r="AR115" s="90" t="s">
        <v>137</v>
      </c>
      <c r="AT115" s="90" t="s">
        <v>132</v>
      </c>
      <c r="AU115" s="90" t="s">
        <v>21</v>
      </c>
      <c r="AY115" s="6" t="s">
        <v>129</v>
      </c>
      <c r="BE115" s="157">
        <f>IF($N$115="základní",$J$115,0)</f>
        <v>0</v>
      </c>
      <c r="BF115" s="157">
        <f>IF($N$115="snížená",$J$115,0)</f>
        <v>0</v>
      </c>
      <c r="BG115" s="157">
        <f>IF($N$115="zákl. přenesená",$J$115,0)</f>
        <v>0</v>
      </c>
      <c r="BH115" s="157">
        <f>IF($N$115="sníž. přenesená",$J$115,0)</f>
        <v>0</v>
      </c>
      <c r="BI115" s="157">
        <f>IF($N$115="nulová",$J$115,0)</f>
        <v>0</v>
      </c>
      <c r="BJ115" s="90" t="s">
        <v>22</v>
      </c>
      <c r="BK115" s="157">
        <f>ROUND($I$115*$H$115,2)</f>
        <v>0</v>
      </c>
      <c r="BL115" s="90" t="s">
        <v>137</v>
      </c>
      <c r="BM115" s="90" t="s">
        <v>317</v>
      </c>
    </row>
    <row r="116" spans="2:51" s="6" customFormat="1" ht="15.75" customHeight="1">
      <c r="B116" s="158"/>
      <c r="C116" s="159"/>
      <c r="D116" s="160" t="s">
        <v>139</v>
      </c>
      <c r="E116" s="161"/>
      <c r="F116" s="161" t="s">
        <v>318</v>
      </c>
      <c r="G116" s="159"/>
      <c r="H116" s="162">
        <v>6.45</v>
      </c>
      <c r="J116" s="159"/>
      <c r="K116" s="159"/>
      <c r="L116" s="163"/>
      <c r="M116" s="164"/>
      <c r="N116" s="159"/>
      <c r="O116" s="159"/>
      <c r="P116" s="159"/>
      <c r="Q116" s="159"/>
      <c r="R116" s="159"/>
      <c r="S116" s="159"/>
      <c r="T116" s="165"/>
      <c r="AT116" s="166" t="s">
        <v>139</v>
      </c>
      <c r="AU116" s="166" t="s">
        <v>21</v>
      </c>
      <c r="AV116" s="166" t="s">
        <v>21</v>
      </c>
      <c r="AW116" s="166" t="s">
        <v>108</v>
      </c>
      <c r="AX116" s="166" t="s">
        <v>22</v>
      </c>
      <c r="AY116" s="166" t="s">
        <v>129</v>
      </c>
    </row>
    <row r="117" spans="2:51" s="6" customFormat="1" ht="15.75" customHeight="1">
      <c r="B117" s="167"/>
      <c r="C117" s="168"/>
      <c r="D117" s="169" t="s">
        <v>139</v>
      </c>
      <c r="E117" s="168"/>
      <c r="F117" s="170" t="s">
        <v>141</v>
      </c>
      <c r="G117" s="168"/>
      <c r="H117" s="171">
        <v>6.45</v>
      </c>
      <c r="J117" s="168"/>
      <c r="K117" s="168"/>
      <c r="L117" s="172"/>
      <c r="M117" s="173"/>
      <c r="N117" s="168"/>
      <c r="O117" s="168"/>
      <c r="P117" s="168"/>
      <c r="Q117" s="168"/>
      <c r="R117" s="168"/>
      <c r="S117" s="168"/>
      <c r="T117" s="174"/>
      <c r="AT117" s="175" t="s">
        <v>139</v>
      </c>
      <c r="AU117" s="175" t="s">
        <v>21</v>
      </c>
      <c r="AV117" s="175" t="s">
        <v>137</v>
      </c>
      <c r="AW117" s="175" t="s">
        <v>108</v>
      </c>
      <c r="AX117" s="175" t="s">
        <v>77</v>
      </c>
      <c r="AY117" s="175" t="s">
        <v>129</v>
      </c>
    </row>
    <row r="118" spans="2:65" s="6" customFormat="1" ht="15.75" customHeight="1">
      <c r="B118" s="24"/>
      <c r="C118" s="146" t="s">
        <v>27</v>
      </c>
      <c r="D118" s="146" t="s">
        <v>132</v>
      </c>
      <c r="E118" s="147" t="s">
        <v>319</v>
      </c>
      <c r="F118" s="148" t="s">
        <v>320</v>
      </c>
      <c r="G118" s="149" t="s">
        <v>135</v>
      </c>
      <c r="H118" s="150">
        <v>17.82</v>
      </c>
      <c r="I118" s="151"/>
      <c r="J118" s="152">
        <f>ROUND($I$118*$H$118,2)</f>
        <v>0</v>
      </c>
      <c r="K118" s="148"/>
      <c r="L118" s="44"/>
      <c r="M118" s="153"/>
      <c r="N118" s="154" t="s">
        <v>48</v>
      </c>
      <c r="O118" s="25"/>
      <c r="P118" s="25"/>
      <c r="Q118" s="155">
        <v>0.0012</v>
      </c>
      <c r="R118" s="155">
        <f>$Q$118*$H$118</f>
        <v>0.021383999999999997</v>
      </c>
      <c r="S118" s="155">
        <v>0.076</v>
      </c>
      <c r="T118" s="156">
        <f>$S$118*$H$118</f>
        <v>1.35432</v>
      </c>
      <c r="AR118" s="90" t="s">
        <v>137</v>
      </c>
      <c r="AT118" s="90" t="s">
        <v>132</v>
      </c>
      <c r="AU118" s="90" t="s">
        <v>21</v>
      </c>
      <c r="AY118" s="6" t="s">
        <v>129</v>
      </c>
      <c r="BE118" s="157">
        <f>IF($N$118="základní",$J$118,0)</f>
        <v>0</v>
      </c>
      <c r="BF118" s="157">
        <f>IF($N$118="snížená",$J$118,0)</f>
        <v>0</v>
      </c>
      <c r="BG118" s="157">
        <f>IF($N$118="zákl. přenesená",$J$118,0)</f>
        <v>0</v>
      </c>
      <c r="BH118" s="157">
        <f>IF($N$118="sníž. přenesená",$J$118,0)</f>
        <v>0</v>
      </c>
      <c r="BI118" s="157">
        <f>IF($N$118="nulová",$J$118,0)</f>
        <v>0</v>
      </c>
      <c r="BJ118" s="90" t="s">
        <v>22</v>
      </c>
      <c r="BK118" s="157">
        <f>ROUND($I$118*$H$118,2)</f>
        <v>0</v>
      </c>
      <c r="BL118" s="90" t="s">
        <v>137</v>
      </c>
      <c r="BM118" s="90" t="s">
        <v>321</v>
      </c>
    </row>
    <row r="119" spans="2:47" s="6" customFormat="1" ht="30.75" customHeight="1">
      <c r="B119" s="24"/>
      <c r="C119" s="25"/>
      <c r="D119" s="160" t="s">
        <v>145</v>
      </c>
      <c r="E119" s="25"/>
      <c r="F119" s="176" t="s">
        <v>322</v>
      </c>
      <c r="G119" s="25"/>
      <c r="H119" s="25"/>
      <c r="J119" s="25"/>
      <c r="K119" s="25"/>
      <c r="L119" s="44"/>
      <c r="M119" s="57"/>
      <c r="N119" s="25"/>
      <c r="O119" s="25"/>
      <c r="P119" s="25"/>
      <c r="Q119" s="25"/>
      <c r="R119" s="25"/>
      <c r="S119" s="25"/>
      <c r="T119" s="58"/>
      <c r="AT119" s="6" t="s">
        <v>145</v>
      </c>
      <c r="AU119" s="6" t="s">
        <v>21</v>
      </c>
    </row>
    <row r="120" spans="2:51" s="6" customFormat="1" ht="15.75" customHeight="1">
      <c r="B120" s="158"/>
      <c r="C120" s="159"/>
      <c r="D120" s="169" t="s">
        <v>139</v>
      </c>
      <c r="E120" s="159"/>
      <c r="F120" s="161" t="s">
        <v>323</v>
      </c>
      <c r="G120" s="159"/>
      <c r="H120" s="162">
        <v>17.82</v>
      </c>
      <c r="J120" s="159"/>
      <c r="K120" s="159"/>
      <c r="L120" s="163"/>
      <c r="M120" s="164"/>
      <c r="N120" s="159"/>
      <c r="O120" s="159"/>
      <c r="P120" s="159"/>
      <c r="Q120" s="159"/>
      <c r="R120" s="159"/>
      <c r="S120" s="159"/>
      <c r="T120" s="165"/>
      <c r="AT120" s="166" t="s">
        <v>139</v>
      </c>
      <c r="AU120" s="166" t="s">
        <v>21</v>
      </c>
      <c r="AV120" s="166" t="s">
        <v>21</v>
      </c>
      <c r="AW120" s="166" t="s">
        <v>108</v>
      </c>
      <c r="AX120" s="166" t="s">
        <v>22</v>
      </c>
      <c r="AY120" s="166" t="s">
        <v>129</v>
      </c>
    </row>
    <row r="121" spans="2:51" s="6" customFormat="1" ht="15.75" customHeight="1">
      <c r="B121" s="167"/>
      <c r="C121" s="168"/>
      <c r="D121" s="169" t="s">
        <v>139</v>
      </c>
      <c r="E121" s="168"/>
      <c r="F121" s="170" t="s">
        <v>141</v>
      </c>
      <c r="G121" s="168"/>
      <c r="H121" s="171">
        <v>17.82</v>
      </c>
      <c r="J121" s="168"/>
      <c r="K121" s="168"/>
      <c r="L121" s="172"/>
      <c r="M121" s="173"/>
      <c r="N121" s="168"/>
      <c r="O121" s="168"/>
      <c r="P121" s="168"/>
      <c r="Q121" s="168"/>
      <c r="R121" s="168"/>
      <c r="S121" s="168"/>
      <c r="T121" s="174"/>
      <c r="AT121" s="175" t="s">
        <v>139</v>
      </c>
      <c r="AU121" s="175" t="s">
        <v>21</v>
      </c>
      <c r="AV121" s="175" t="s">
        <v>137</v>
      </c>
      <c r="AW121" s="175" t="s">
        <v>108</v>
      </c>
      <c r="AX121" s="175" t="s">
        <v>77</v>
      </c>
      <c r="AY121" s="175" t="s">
        <v>129</v>
      </c>
    </row>
    <row r="122" spans="2:65" s="6" customFormat="1" ht="15.75" customHeight="1">
      <c r="B122" s="24"/>
      <c r="C122" s="146" t="s">
        <v>185</v>
      </c>
      <c r="D122" s="146" t="s">
        <v>132</v>
      </c>
      <c r="E122" s="147" t="s">
        <v>324</v>
      </c>
      <c r="F122" s="148" t="s">
        <v>325</v>
      </c>
      <c r="G122" s="149" t="s">
        <v>135</v>
      </c>
      <c r="H122" s="150">
        <v>10</v>
      </c>
      <c r="I122" s="151"/>
      <c r="J122" s="152">
        <f>ROUND($I$122*$H$122,2)</f>
        <v>0</v>
      </c>
      <c r="K122" s="148"/>
      <c r="L122" s="44"/>
      <c r="M122" s="153"/>
      <c r="N122" s="154" t="s">
        <v>48</v>
      </c>
      <c r="O122" s="25"/>
      <c r="P122" s="25"/>
      <c r="Q122" s="155">
        <v>0</v>
      </c>
      <c r="R122" s="155">
        <f>$Q$122*$H$122</f>
        <v>0</v>
      </c>
      <c r="S122" s="155">
        <v>0</v>
      </c>
      <c r="T122" s="156">
        <f>$S$122*$H$122</f>
        <v>0</v>
      </c>
      <c r="AR122" s="90" t="s">
        <v>137</v>
      </c>
      <c r="AT122" s="90" t="s">
        <v>132</v>
      </c>
      <c r="AU122" s="90" t="s">
        <v>21</v>
      </c>
      <c r="AY122" s="6" t="s">
        <v>129</v>
      </c>
      <c r="BE122" s="157">
        <f>IF($N$122="základní",$J$122,0)</f>
        <v>0</v>
      </c>
      <c r="BF122" s="157">
        <f>IF($N$122="snížená",$J$122,0)</f>
        <v>0</v>
      </c>
      <c r="BG122" s="157">
        <f>IF($N$122="zákl. přenesená",$J$122,0)</f>
        <v>0</v>
      </c>
      <c r="BH122" s="157">
        <f>IF($N$122="sníž. přenesená",$J$122,0)</f>
        <v>0</v>
      </c>
      <c r="BI122" s="157">
        <f>IF($N$122="nulová",$J$122,0)</f>
        <v>0</v>
      </c>
      <c r="BJ122" s="90" t="s">
        <v>22</v>
      </c>
      <c r="BK122" s="157">
        <f>ROUND($I$122*$H$122,2)</f>
        <v>0</v>
      </c>
      <c r="BL122" s="90" t="s">
        <v>137</v>
      </c>
      <c r="BM122" s="90" t="s">
        <v>326</v>
      </c>
    </row>
    <row r="123" spans="2:47" s="6" customFormat="1" ht="30.75" customHeight="1">
      <c r="B123" s="24"/>
      <c r="C123" s="25"/>
      <c r="D123" s="160" t="s">
        <v>145</v>
      </c>
      <c r="E123" s="25"/>
      <c r="F123" s="176" t="s">
        <v>327</v>
      </c>
      <c r="G123" s="25"/>
      <c r="H123" s="25"/>
      <c r="J123" s="25"/>
      <c r="K123" s="25"/>
      <c r="L123" s="44"/>
      <c r="M123" s="57"/>
      <c r="N123" s="25"/>
      <c r="O123" s="25"/>
      <c r="P123" s="25"/>
      <c r="Q123" s="25"/>
      <c r="R123" s="25"/>
      <c r="S123" s="25"/>
      <c r="T123" s="58"/>
      <c r="AT123" s="6" t="s">
        <v>145</v>
      </c>
      <c r="AU123" s="6" t="s">
        <v>21</v>
      </c>
    </row>
    <row r="124" spans="2:51" s="6" customFormat="1" ht="15.75" customHeight="1">
      <c r="B124" s="158"/>
      <c r="C124" s="159"/>
      <c r="D124" s="169" t="s">
        <v>139</v>
      </c>
      <c r="E124" s="159"/>
      <c r="F124" s="161" t="s">
        <v>27</v>
      </c>
      <c r="G124" s="159"/>
      <c r="H124" s="162">
        <v>10</v>
      </c>
      <c r="J124" s="159"/>
      <c r="K124" s="159"/>
      <c r="L124" s="163"/>
      <c r="M124" s="164"/>
      <c r="N124" s="159"/>
      <c r="O124" s="159"/>
      <c r="P124" s="159"/>
      <c r="Q124" s="159"/>
      <c r="R124" s="159"/>
      <c r="S124" s="159"/>
      <c r="T124" s="165"/>
      <c r="AT124" s="166" t="s">
        <v>139</v>
      </c>
      <c r="AU124" s="166" t="s">
        <v>21</v>
      </c>
      <c r="AV124" s="166" t="s">
        <v>21</v>
      </c>
      <c r="AW124" s="166" t="s">
        <v>108</v>
      </c>
      <c r="AX124" s="166" t="s">
        <v>22</v>
      </c>
      <c r="AY124" s="166" t="s">
        <v>129</v>
      </c>
    </row>
    <row r="125" spans="2:65" s="6" customFormat="1" ht="15.75" customHeight="1">
      <c r="B125" s="24"/>
      <c r="C125" s="146" t="s">
        <v>194</v>
      </c>
      <c r="D125" s="146" t="s">
        <v>132</v>
      </c>
      <c r="E125" s="147" t="s">
        <v>328</v>
      </c>
      <c r="F125" s="148" t="s">
        <v>329</v>
      </c>
      <c r="G125" s="149" t="s">
        <v>135</v>
      </c>
      <c r="H125" s="150">
        <v>155.04</v>
      </c>
      <c r="I125" s="151"/>
      <c r="J125" s="152">
        <f>ROUND($I$125*$H$125,2)</f>
        <v>0</v>
      </c>
      <c r="K125" s="148"/>
      <c r="L125" s="44"/>
      <c r="M125" s="153"/>
      <c r="N125" s="154" t="s">
        <v>48</v>
      </c>
      <c r="O125" s="25"/>
      <c r="P125" s="25"/>
      <c r="Q125" s="155">
        <v>0</v>
      </c>
      <c r="R125" s="155">
        <f>$Q$125*$H$125</f>
        <v>0</v>
      </c>
      <c r="S125" s="155">
        <v>0.02</v>
      </c>
      <c r="T125" s="156">
        <f>$S$125*$H$125</f>
        <v>3.1008</v>
      </c>
      <c r="AR125" s="90" t="s">
        <v>137</v>
      </c>
      <c r="AT125" s="90" t="s">
        <v>132</v>
      </c>
      <c r="AU125" s="90" t="s">
        <v>21</v>
      </c>
      <c r="AY125" s="6" t="s">
        <v>129</v>
      </c>
      <c r="BE125" s="157">
        <f>IF($N$125="základní",$J$125,0)</f>
        <v>0</v>
      </c>
      <c r="BF125" s="157">
        <f>IF($N$125="snížená",$J$125,0)</f>
        <v>0</v>
      </c>
      <c r="BG125" s="157">
        <f>IF($N$125="zákl. přenesená",$J$125,0)</f>
        <v>0</v>
      </c>
      <c r="BH125" s="157">
        <f>IF($N$125="sníž. přenesená",$J$125,0)</f>
        <v>0</v>
      </c>
      <c r="BI125" s="157">
        <f>IF($N$125="nulová",$J$125,0)</f>
        <v>0</v>
      </c>
      <c r="BJ125" s="90" t="s">
        <v>22</v>
      </c>
      <c r="BK125" s="157">
        <f>ROUND($I$125*$H$125,2)</f>
        <v>0</v>
      </c>
      <c r="BL125" s="90" t="s">
        <v>137</v>
      </c>
      <c r="BM125" s="90" t="s">
        <v>330</v>
      </c>
    </row>
    <row r="126" spans="2:47" s="6" customFormat="1" ht="30.75" customHeight="1">
      <c r="B126" s="24"/>
      <c r="C126" s="25"/>
      <c r="D126" s="160" t="s">
        <v>145</v>
      </c>
      <c r="E126" s="25"/>
      <c r="F126" s="176" t="s">
        <v>284</v>
      </c>
      <c r="G126" s="25"/>
      <c r="H126" s="25"/>
      <c r="J126" s="25"/>
      <c r="K126" s="25"/>
      <c r="L126" s="44"/>
      <c r="M126" s="57"/>
      <c r="N126" s="25"/>
      <c r="O126" s="25"/>
      <c r="P126" s="25"/>
      <c r="Q126" s="25"/>
      <c r="R126" s="25"/>
      <c r="S126" s="25"/>
      <c r="T126" s="58"/>
      <c r="AT126" s="6" t="s">
        <v>145</v>
      </c>
      <c r="AU126" s="6" t="s">
        <v>21</v>
      </c>
    </row>
    <row r="127" spans="2:51" s="6" customFormat="1" ht="15.75" customHeight="1">
      <c r="B127" s="158"/>
      <c r="C127" s="159"/>
      <c r="D127" s="169" t="s">
        <v>139</v>
      </c>
      <c r="E127" s="159"/>
      <c r="F127" s="161" t="s">
        <v>331</v>
      </c>
      <c r="G127" s="159"/>
      <c r="H127" s="162">
        <v>155.04</v>
      </c>
      <c r="J127" s="159"/>
      <c r="K127" s="159"/>
      <c r="L127" s="163"/>
      <c r="M127" s="164"/>
      <c r="N127" s="159"/>
      <c r="O127" s="159"/>
      <c r="P127" s="159"/>
      <c r="Q127" s="159"/>
      <c r="R127" s="159"/>
      <c r="S127" s="159"/>
      <c r="T127" s="165"/>
      <c r="AT127" s="166" t="s">
        <v>139</v>
      </c>
      <c r="AU127" s="166" t="s">
        <v>21</v>
      </c>
      <c r="AV127" s="166" t="s">
        <v>21</v>
      </c>
      <c r="AW127" s="166" t="s">
        <v>108</v>
      </c>
      <c r="AX127" s="166" t="s">
        <v>22</v>
      </c>
      <c r="AY127" s="166" t="s">
        <v>129</v>
      </c>
    </row>
    <row r="128" spans="2:51" s="6" customFormat="1" ht="15.75" customHeight="1">
      <c r="B128" s="158"/>
      <c r="C128" s="159"/>
      <c r="D128" s="169" t="s">
        <v>139</v>
      </c>
      <c r="E128" s="159"/>
      <c r="F128" s="161" t="s">
        <v>332</v>
      </c>
      <c r="G128" s="159"/>
      <c r="H128" s="162">
        <v>180.54</v>
      </c>
      <c r="J128" s="159"/>
      <c r="K128" s="159"/>
      <c r="L128" s="163"/>
      <c r="M128" s="164"/>
      <c r="N128" s="159"/>
      <c r="O128" s="159"/>
      <c r="P128" s="159"/>
      <c r="Q128" s="159"/>
      <c r="R128" s="159"/>
      <c r="S128" s="159"/>
      <c r="T128" s="165"/>
      <c r="AT128" s="166" t="s">
        <v>139</v>
      </c>
      <c r="AU128" s="166" t="s">
        <v>21</v>
      </c>
      <c r="AV128" s="166" t="s">
        <v>21</v>
      </c>
      <c r="AW128" s="166" t="s">
        <v>108</v>
      </c>
      <c r="AX128" s="166" t="s">
        <v>77</v>
      </c>
      <c r="AY128" s="166" t="s">
        <v>129</v>
      </c>
    </row>
    <row r="129" spans="2:51" s="6" customFormat="1" ht="15.75" customHeight="1">
      <c r="B129" s="167"/>
      <c r="C129" s="168"/>
      <c r="D129" s="169" t="s">
        <v>139</v>
      </c>
      <c r="E129" s="168"/>
      <c r="F129" s="170" t="s">
        <v>141</v>
      </c>
      <c r="G129" s="168"/>
      <c r="H129" s="171">
        <v>335.58</v>
      </c>
      <c r="J129" s="168"/>
      <c r="K129" s="168"/>
      <c r="L129" s="172"/>
      <c r="M129" s="173"/>
      <c r="N129" s="168"/>
      <c r="O129" s="168"/>
      <c r="P129" s="168"/>
      <c r="Q129" s="168"/>
      <c r="R129" s="168"/>
      <c r="S129" s="168"/>
      <c r="T129" s="174"/>
      <c r="AT129" s="175" t="s">
        <v>139</v>
      </c>
      <c r="AU129" s="175" t="s">
        <v>21</v>
      </c>
      <c r="AV129" s="175" t="s">
        <v>137</v>
      </c>
      <c r="AW129" s="175" t="s">
        <v>108</v>
      </c>
      <c r="AX129" s="175" t="s">
        <v>77</v>
      </c>
      <c r="AY129" s="175" t="s">
        <v>129</v>
      </c>
    </row>
    <row r="130" spans="2:65" s="6" customFormat="1" ht="15.75" customHeight="1">
      <c r="B130" s="24"/>
      <c r="C130" s="146" t="s">
        <v>203</v>
      </c>
      <c r="D130" s="146" t="s">
        <v>132</v>
      </c>
      <c r="E130" s="147" t="s">
        <v>333</v>
      </c>
      <c r="F130" s="148" t="s">
        <v>334</v>
      </c>
      <c r="G130" s="149" t="s">
        <v>135</v>
      </c>
      <c r="H130" s="150">
        <v>193.12</v>
      </c>
      <c r="I130" s="151"/>
      <c r="J130" s="152">
        <f>ROUND($I$130*$H$130,2)</f>
        <v>0</v>
      </c>
      <c r="K130" s="148"/>
      <c r="L130" s="44"/>
      <c r="M130" s="153"/>
      <c r="N130" s="154" t="s">
        <v>48</v>
      </c>
      <c r="O130" s="25"/>
      <c r="P130" s="25"/>
      <c r="Q130" s="155">
        <v>0</v>
      </c>
      <c r="R130" s="155">
        <f>$Q$130*$H$130</f>
        <v>0</v>
      </c>
      <c r="S130" s="155">
        <v>0.016</v>
      </c>
      <c r="T130" s="156">
        <f>$S$130*$H$130</f>
        <v>3.08992</v>
      </c>
      <c r="AR130" s="90" t="s">
        <v>137</v>
      </c>
      <c r="AT130" s="90" t="s">
        <v>132</v>
      </c>
      <c r="AU130" s="90" t="s">
        <v>21</v>
      </c>
      <c r="AY130" s="6" t="s">
        <v>129</v>
      </c>
      <c r="BE130" s="157">
        <f>IF($N$130="základní",$J$130,0)</f>
        <v>0</v>
      </c>
      <c r="BF130" s="157">
        <f>IF($N$130="snížená",$J$130,0)</f>
        <v>0</v>
      </c>
      <c r="BG130" s="157">
        <f>IF($N$130="zákl. přenesená",$J$130,0)</f>
        <v>0</v>
      </c>
      <c r="BH130" s="157">
        <f>IF($N$130="sníž. přenesená",$J$130,0)</f>
        <v>0</v>
      </c>
      <c r="BI130" s="157">
        <f>IF($N$130="nulová",$J$130,0)</f>
        <v>0</v>
      </c>
      <c r="BJ130" s="90" t="s">
        <v>22</v>
      </c>
      <c r="BK130" s="157">
        <f>ROUND($I$130*$H$130,2)</f>
        <v>0</v>
      </c>
      <c r="BL130" s="90" t="s">
        <v>137</v>
      </c>
      <c r="BM130" s="90" t="s">
        <v>335</v>
      </c>
    </row>
    <row r="131" spans="2:47" s="6" customFormat="1" ht="30.75" customHeight="1">
      <c r="B131" s="24"/>
      <c r="C131" s="25"/>
      <c r="D131" s="160" t="s">
        <v>145</v>
      </c>
      <c r="E131" s="25"/>
      <c r="F131" s="176" t="s">
        <v>284</v>
      </c>
      <c r="G131" s="25"/>
      <c r="H131" s="25"/>
      <c r="J131" s="25"/>
      <c r="K131" s="25"/>
      <c r="L131" s="44"/>
      <c r="M131" s="57"/>
      <c r="N131" s="25"/>
      <c r="O131" s="25"/>
      <c r="P131" s="25"/>
      <c r="Q131" s="25"/>
      <c r="R131" s="25"/>
      <c r="S131" s="25"/>
      <c r="T131" s="58"/>
      <c r="AT131" s="6" t="s">
        <v>145</v>
      </c>
      <c r="AU131" s="6" t="s">
        <v>21</v>
      </c>
    </row>
    <row r="132" spans="2:51" s="6" customFormat="1" ht="15.75" customHeight="1">
      <c r="B132" s="158"/>
      <c r="C132" s="159"/>
      <c r="D132" s="169" t="s">
        <v>139</v>
      </c>
      <c r="E132" s="159"/>
      <c r="F132" s="161" t="s">
        <v>336</v>
      </c>
      <c r="G132" s="159"/>
      <c r="H132" s="162">
        <v>193.12</v>
      </c>
      <c r="J132" s="159"/>
      <c r="K132" s="159"/>
      <c r="L132" s="163"/>
      <c r="M132" s="164"/>
      <c r="N132" s="159"/>
      <c r="O132" s="159"/>
      <c r="P132" s="159"/>
      <c r="Q132" s="159"/>
      <c r="R132" s="159"/>
      <c r="S132" s="159"/>
      <c r="T132" s="165"/>
      <c r="AT132" s="166" t="s">
        <v>139</v>
      </c>
      <c r="AU132" s="166" t="s">
        <v>21</v>
      </c>
      <c r="AV132" s="166" t="s">
        <v>21</v>
      </c>
      <c r="AW132" s="166" t="s">
        <v>108</v>
      </c>
      <c r="AX132" s="166" t="s">
        <v>22</v>
      </c>
      <c r="AY132" s="166" t="s">
        <v>129</v>
      </c>
    </row>
    <row r="133" spans="2:51" s="6" customFormat="1" ht="15.75" customHeight="1">
      <c r="B133" s="167"/>
      <c r="C133" s="168"/>
      <c r="D133" s="169" t="s">
        <v>139</v>
      </c>
      <c r="E133" s="168"/>
      <c r="F133" s="170" t="s">
        <v>141</v>
      </c>
      <c r="G133" s="168"/>
      <c r="H133" s="171">
        <v>193.12</v>
      </c>
      <c r="J133" s="168"/>
      <c r="K133" s="168"/>
      <c r="L133" s="172"/>
      <c r="M133" s="173"/>
      <c r="N133" s="168"/>
      <c r="O133" s="168"/>
      <c r="P133" s="168"/>
      <c r="Q133" s="168"/>
      <c r="R133" s="168"/>
      <c r="S133" s="168"/>
      <c r="T133" s="174"/>
      <c r="AT133" s="175" t="s">
        <v>139</v>
      </c>
      <c r="AU133" s="175" t="s">
        <v>21</v>
      </c>
      <c r="AV133" s="175" t="s">
        <v>137</v>
      </c>
      <c r="AW133" s="175" t="s">
        <v>108</v>
      </c>
      <c r="AX133" s="175" t="s">
        <v>77</v>
      </c>
      <c r="AY133" s="175" t="s">
        <v>129</v>
      </c>
    </row>
    <row r="134" spans="2:65" s="6" customFormat="1" ht="15.75" customHeight="1">
      <c r="B134" s="24"/>
      <c r="C134" s="146" t="s">
        <v>211</v>
      </c>
      <c r="D134" s="146" t="s">
        <v>132</v>
      </c>
      <c r="E134" s="147" t="s">
        <v>337</v>
      </c>
      <c r="F134" s="148" t="s">
        <v>338</v>
      </c>
      <c r="G134" s="149" t="s">
        <v>239</v>
      </c>
      <c r="H134" s="150">
        <v>316.277</v>
      </c>
      <c r="I134" s="151"/>
      <c r="J134" s="152">
        <f>ROUND($I$134*$H$134,2)</f>
        <v>0</v>
      </c>
      <c r="K134" s="148"/>
      <c r="L134" s="44"/>
      <c r="M134" s="153"/>
      <c r="N134" s="154" t="s">
        <v>48</v>
      </c>
      <c r="O134" s="25"/>
      <c r="P134" s="25"/>
      <c r="Q134" s="155">
        <v>0</v>
      </c>
      <c r="R134" s="155">
        <f>$Q$134*$H$134</f>
        <v>0</v>
      </c>
      <c r="S134" s="155">
        <v>0</v>
      </c>
      <c r="T134" s="156">
        <f>$S$134*$H$134</f>
        <v>0</v>
      </c>
      <c r="AR134" s="90" t="s">
        <v>137</v>
      </c>
      <c r="AT134" s="90" t="s">
        <v>132</v>
      </c>
      <c r="AU134" s="90" t="s">
        <v>21</v>
      </c>
      <c r="AY134" s="6" t="s">
        <v>129</v>
      </c>
      <c r="BE134" s="157">
        <f>IF($N$134="základní",$J$134,0)</f>
        <v>0</v>
      </c>
      <c r="BF134" s="157">
        <f>IF($N$134="snížená",$J$134,0)</f>
        <v>0</v>
      </c>
      <c r="BG134" s="157">
        <f>IF($N$134="zákl. přenesená",$J$134,0)</f>
        <v>0</v>
      </c>
      <c r="BH134" s="157">
        <f>IF($N$134="sníž. přenesená",$J$134,0)</f>
        <v>0</v>
      </c>
      <c r="BI134" s="157">
        <f>IF($N$134="nulová",$J$134,0)</f>
        <v>0</v>
      </c>
      <c r="BJ134" s="90" t="s">
        <v>22</v>
      </c>
      <c r="BK134" s="157">
        <f>ROUND($I$134*$H$134,2)</f>
        <v>0</v>
      </c>
      <c r="BL134" s="90" t="s">
        <v>137</v>
      </c>
      <c r="BM134" s="90" t="s">
        <v>339</v>
      </c>
    </row>
    <row r="135" spans="2:65" s="6" customFormat="1" ht="15.75" customHeight="1">
      <c r="B135" s="24"/>
      <c r="C135" s="149" t="s">
        <v>7</v>
      </c>
      <c r="D135" s="149" t="s">
        <v>132</v>
      </c>
      <c r="E135" s="147" t="s">
        <v>340</v>
      </c>
      <c r="F135" s="148" t="s">
        <v>341</v>
      </c>
      <c r="G135" s="149" t="s">
        <v>239</v>
      </c>
      <c r="H135" s="150">
        <v>4800</v>
      </c>
      <c r="I135" s="151"/>
      <c r="J135" s="152">
        <f>ROUND($I$135*$H$135,2)</f>
        <v>0</v>
      </c>
      <c r="K135" s="148"/>
      <c r="L135" s="44"/>
      <c r="M135" s="153"/>
      <c r="N135" s="154" t="s">
        <v>48</v>
      </c>
      <c r="O135" s="25"/>
      <c r="P135" s="25"/>
      <c r="Q135" s="155">
        <v>0</v>
      </c>
      <c r="R135" s="155">
        <f>$Q$135*$H$135</f>
        <v>0</v>
      </c>
      <c r="S135" s="155">
        <v>0</v>
      </c>
      <c r="T135" s="156">
        <f>$S$135*$H$135</f>
        <v>0</v>
      </c>
      <c r="AR135" s="90" t="s">
        <v>137</v>
      </c>
      <c r="AT135" s="90" t="s">
        <v>132</v>
      </c>
      <c r="AU135" s="90" t="s">
        <v>21</v>
      </c>
      <c r="AY135" s="90" t="s">
        <v>129</v>
      </c>
      <c r="BE135" s="157">
        <f>IF($N$135="základní",$J$135,0)</f>
        <v>0</v>
      </c>
      <c r="BF135" s="157">
        <f>IF($N$135="snížená",$J$135,0)</f>
        <v>0</v>
      </c>
      <c r="BG135" s="157">
        <f>IF($N$135="zákl. přenesená",$J$135,0)</f>
        <v>0</v>
      </c>
      <c r="BH135" s="157">
        <f>IF($N$135="sníž. přenesená",$J$135,0)</f>
        <v>0</v>
      </c>
      <c r="BI135" s="157">
        <f>IF($N$135="nulová",$J$135,0)</f>
        <v>0</v>
      </c>
      <c r="BJ135" s="90" t="s">
        <v>22</v>
      </c>
      <c r="BK135" s="157">
        <f>ROUND($I$135*$H$135,2)</f>
        <v>0</v>
      </c>
      <c r="BL135" s="90" t="s">
        <v>137</v>
      </c>
      <c r="BM135" s="90" t="s">
        <v>342</v>
      </c>
    </row>
    <row r="136" spans="2:47" s="6" customFormat="1" ht="30.75" customHeight="1">
      <c r="B136" s="24"/>
      <c r="C136" s="25"/>
      <c r="D136" s="160" t="s">
        <v>145</v>
      </c>
      <c r="E136" s="25"/>
      <c r="F136" s="176" t="s">
        <v>343</v>
      </c>
      <c r="G136" s="25"/>
      <c r="H136" s="25"/>
      <c r="J136" s="25"/>
      <c r="K136" s="25"/>
      <c r="L136" s="44"/>
      <c r="M136" s="57"/>
      <c r="N136" s="25"/>
      <c r="O136" s="25"/>
      <c r="P136" s="25"/>
      <c r="Q136" s="25"/>
      <c r="R136" s="25"/>
      <c r="S136" s="25"/>
      <c r="T136" s="58"/>
      <c r="AT136" s="6" t="s">
        <v>145</v>
      </c>
      <c r="AU136" s="6" t="s">
        <v>21</v>
      </c>
    </row>
    <row r="137" spans="2:51" s="6" customFormat="1" ht="15.75" customHeight="1">
      <c r="B137" s="158"/>
      <c r="C137" s="159"/>
      <c r="D137" s="169" t="s">
        <v>139</v>
      </c>
      <c r="E137" s="159"/>
      <c r="F137" s="161" t="s">
        <v>344</v>
      </c>
      <c r="G137" s="159"/>
      <c r="H137" s="162">
        <v>4800</v>
      </c>
      <c r="J137" s="159"/>
      <c r="K137" s="159"/>
      <c r="L137" s="163"/>
      <c r="M137" s="164"/>
      <c r="N137" s="159"/>
      <c r="O137" s="159"/>
      <c r="P137" s="159"/>
      <c r="Q137" s="159"/>
      <c r="R137" s="159"/>
      <c r="S137" s="159"/>
      <c r="T137" s="165"/>
      <c r="AT137" s="166" t="s">
        <v>139</v>
      </c>
      <c r="AU137" s="166" t="s">
        <v>21</v>
      </c>
      <c r="AV137" s="166" t="s">
        <v>21</v>
      </c>
      <c r="AW137" s="166" t="s">
        <v>108</v>
      </c>
      <c r="AX137" s="166" t="s">
        <v>22</v>
      </c>
      <c r="AY137" s="166" t="s">
        <v>129</v>
      </c>
    </row>
    <row r="138" spans="2:51" s="6" customFormat="1" ht="15.75" customHeight="1">
      <c r="B138" s="167"/>
      <c r="C138" s="168"/>
      <c r="D138" s="169" t="s">
        <v>139</v>
      </c>
      <c r="E138" s="168"/>
      <c r="F138" s="170" t="s">
        <v>141</v>
      </c>
      <c r="G138" s="168"/>
      <c r="H138" s="171">
        <v>4800</v>
      </c>
      <c r="J138" s="168"/>
      <c r="K138" s="168"/>
      <c r="L138" s="172"/>
      <c r="M138" s="173"/>
      <c r="N138" s="168"/>
      <c r="O138" s="168"/>
      <c r="P138" s="168"/>
      <c r="Q138" s="168"/>
      <c r="R138" s="168"/>
      <c r="S138" s="168"/>
      <c r="T138" s="174"/>
      <c r="AT138" s="175" t="s">
        <v>139</v>
      </c>
      <c r="AU138" s="175" t="s">
        <v>21</v>
      </c>
      <c r="AV138" s="175" t="s">
        <v>137</v>
      </c>
      <c r="AW138" s="175" t="s">
        <v>108</v>
      </c>
      <c r="AX138" s="175" t="s">
        <v>77</v>
      </c>
      <c r="AY138" s="175" t="s">
        <v>129</v>
      </c>
    </row>
    <row r="139" spans="2:65" s="6" customFormat="1" ht="15.75" customHeight="1">
      <c r="B139" s="24"/>
      <c r="C139" s="180" t="s">
        <v>221</v>
      </c>
      <c r="D139" s="180" t="s">
        <v>345</v>
      </c>
      <c r="E139" s="181" t="s">
        <v>346</v>
      </c>
      <c r="F139" s="182" t="s">
        <v>347</v>
      </c>
      <c r="G139" s="183" t="s">
        <v>239</v>
      </c>
      <c r="H139" s="184">
        <v>320</v>
      </c>
      <c r="I139" s="185"/>
      <c r="J139" s="186">
        <f>ROUND($I$139*$H$139,2)</f>
        <v>0</v>
      </c>
      <c r="K139" s="182"/>
      <c r="L139" s="187"/>
      <c r="M139" s="188"/>
      <c r="N139" s="189" t="s">
        <v>48</v>
      </c>
      <c r="O139" s="25"/>
      <c r="P139" s="25"/>
      <c r="Q139" s="155">
        <v>0</v>
      </c>
      <c r="R139" s="155">
        <f>$Q$139*$H$139</f>
        <v>0</v>
      </c>
      <c r="S139" s="155">
        <v>0</v>
      </c>
      <c r="T139" s="156">
        <f>$S$139*$H$139</f>
        <v>0</v>
      </c>
      <c r="AR139" s="90" t="s">
        <v>173</v>
      </c>
      <c r="AT139" s="90" t="s">
        <v>345</v>
      </c>
      <c r="AU139" s="90" t="s">
        <v>21</v>
      </c>
      <c r="AY139" s="6" t="s">
        <v>129</v>
      </c>
      <c r="BE139" s="157">
        <f>IF($N$139="základní",$J$139,0)</f>
        <v>0</v>
      </c>
      <c r="BF139" s="157">
        <f>IF($N$139="snížená",$J$139,0)</f>
        <v>0</v>
      </c>
      <c r="BG139" s="157">
        <f>IF($N$139="zákl. přenesená",$J$139,0)</f>
        <v>0</v>
      </c>
      <c r="BH139" s="157">
        <f>IF($N$139="sníž. přenesená",$J$139,0)</f>
        <v>0</v>
      </c>
      <c r="BI139" s="157">
        <f>IF($N$139="nulová",$J$139,0)</f>
        <v>0</v>
      </c>
      <c r="BJ139" s="90" t="s">
        <v>22</v>
      </c>
      <c r="BK139" s="157">
        <f>ROUND($I$139*$H$139,2)</f>
        <v>0</v>
      </c>
      <c r="BL139" s="90" t="s">
        <v>137</v>
      </c>
      <c r="BM139" s="90" t="s">
        <v>348</v>
      </c>
    </row>
    <row r="140" spans="2:65" s="6" customFormat="1" ht="15.75" customHeight="1">
      <c r="B140" s="24"/>
      <c r="C140" s="149" t="s">
        <v>225</v>
      </c>
      <c r="D140" s="149" t="s">
        <v>132</v>
      </c>
      <c r="E140" s="147" t="s">
        <v>349</v>
      </c>
      <c r="F140" s="148" t="s">
        <v>350</v>
      </c>
      <c r="G140" s="149" t="s">
        <v>277</v>
      </c>
      <c r="H140" s="150">
        <v>48</v>
      </c>
      <c r="I140" s="151"/>
      <c r="J140" s="152">
        <f>ROUND($I$140*$H$140,2)</f>
        <v>0</v>
      </c>
      <c r="K140" s="148"/>
      <c r="L140" s="44"/>
      <c r="M140" s="153"/>
      <c r="N140" s="154" t="s">
        <v>48</v>
      </c>
      <c r="O140" s="25"/>
      <c r="P140" s="25"/>
      <c r="Q140" s="155">
        <v>0</v>
      </c>
      <c r="R140" s="155">
        <f>$Q$140*$H$140</f>
        <v>0</v>
      </c>
      <c r="S140" s="155">
        <v>0</v>
      </c>
      <c r="T140" s="156">
        <f>$S$140*$H$140</f>
        <v>0</v>
      </c>
      <c r="AR140" s="90" t="s">
        <v>137</v>
      </c>
      <c r="AT140" s="90" t="s">
        <v>132</v>
      </c>
      <c r="AU140" s="90" t="s">
        <v>21</v>
      </c>
      <c r="AY140" s="90" t="s">
        <v>129</v>
      </c>
      <c r="BE140" s="157">
        <f>IF($N$140="základní",$J$140,0)</f>
        <v>0</v>
      </c>
      <c r="BF140" s="157">
        <f>IF($N$140="snížená",$J$140,0)</f>
        <v>0</v>
      </c>
      <c r="BG140" s="157">
        <f>IF($N$140="zákl. přenesená",$J$140,0)</f>
        <v>0</v>
      </c>
      <c r="BH140" s="157">
        <f>IF($N$140="sníž. přenesená",$J$140,0)</f>
        <v>0</v>
      </c>
      <c r="BI140" s="157">
        <f>IF($N$140="nulová",$J$140,0)</f>
        <v>0</v>
      </c>
      <c r="BJ140" s="90" t="s">
        <v>22</v>
      </c>
      <c r="BK140" s="157">
        <f>ROUND($I$140*$H$140,2)</f>
        <v>0</v>
      </c>
      <c r="BL140" s="90" t="s">
        <v>137</v>
      </c>
      <c r="BM140" s="90" t="s">
        <v>351</v>
      </c>
    </row>
    <row r="141" spans="2:47" s="6" customFormat="1" ht="30.75" customHeight="1">
      <c r="B141" s="24"/>
      <c r="C141" s="25"/>
      <c r="D141" s="160" t="s">
        <v>145</v>
      </c>
      <c r="E141" s="25"/>
      <c r="F141" s="176" t="s">
        <v>352</v>
      </c>
      <c r="G141" s="25"/>
      <c r="H141" s="25"/>
      <c r="J141" s="25"/>
      <c r="K141" s="25"/>
      <c r="L141" s="44"/>
      <c r="M141" s="57"/>
      <c r="N141" s="25"/>
      <c r="O141" s="25"/>
      <c r="P141" s="25"/>
      <c r="Q141" s="25"/>
      <c r="R141" s="25"/>
      <c r="S141" s="25"/>
      <c r="T141" s="58"/>
      <c r="AT141" s="6" t="s">
        <v>145</v>
      </c>
      <c r="AU141" s="6" t="s">
        <v>21</v>
      </c>
    </row>
    <row r="142" spans="2:65" s="6" customFormat="1" ht="15.75" customHeight="1">
      <c r="B142" s="24"/>
      <c r="C142" s="146" t="s">
        <v>229</v>
      </c>
      <c r="D142" s="146" t="s">
        <v>132</v>
      </c>
      <c r="E142" s="147" t="s">
        <v>353</v>
      </c>
      <c r="F142" s="148" t="s">
        <v>354</v>
      </c>
      <c r="G142" s="149" t="s">
        <v>135</v>
      </c>
      <c r="H142" s="150">
        <v>250</v>
      </c>
      <c r="I142" s="151"/>
      <c r="J142" s="152">
        <f>ROUND($I$142*$H$142,2)</f>
        <v>0</v>
      </c>
      <c r="K142" s="148"/>
      <c r="L142" s="44"/>
      <c r="M142" s="153"/>
      <c r="N142" s="154" t="s">
        <v>48</v>
      </c>
      <c r="O142" s="25"/>
      <c r="P142" s="25"/>
      <c r="Q142" s="155">
        <v>0</v>
      </c>
      <c r="R142" s="155">
        <f>$Q$142*$H$142</f>
        <v>0</v>
      </c>
      <c r="S142" s="155">
        <v>0</v>
      </c>
      <c r="T142" s="156">
        <f>$S$142*$H$142</f>
        <v>0</v>
      </c>
      <c r="AR142" s="90" t="s">
        <v>137</v>
      </c>
      <c r="AT142" s="90" t="s">
        <v>132</v>
      </c>
      <c r="AU142" s="90" t="s">
        <v>21</v>
      </c>
      <c r="AY142" s="6" t="s">
        <v>129</v>
      </c>
      <c r="BE142" s="157">
        <f>IF($N$142="základní",$J$142,0)</f>
        <v>0</v>
      </c>
      <c r="BF142" s="157">
        <f>IF($N$142="snížená",$J$142,0)</f>
        <v>0</v>
      </c>
      <c r="BG142" s="157">
        <f>IF($N$142="zákl. přenesená",$J$142,0)</f>
        <v>0</v>
      </c>
      <c r="BH142" s="157">
        <f>IF($N$142="sníž. přenesená",$J$142,0)</f>
        <v>0</v>
      </c>
      <c r="BI142" s="157">
        <f>IF($N$142="nulová",$J$142,0)</f>
        <v>0</v>
      </c>
      <c r="BJ142" s="90" t="s">
        <v>22</v>
      </c>
      <c r="BK142" s="157">
        <f>ROUND($I$142*$H$142,2)</f>
        <v>0</v>
      </c>
      <c r="BL142" s="90" t="s">
        <v>137</v>
      </c>
      <c r="BM142" s="90" t="s">
        <v>355</v>
      </c>
    </row>
    <row r="143" spans="2:63" s="133" customFormat="1" ht="30.75" customHeight="1">
      <c r="B143" s="134"/>
      <c r="C143" s="135"/>
      <c r="D143" s="135" t="s">
        <v>76</v>
      </c>
      <c r="E143" s="144" t="s">
        <v>356</v>
      </c>
      <c r="F143" s="144" t="s">
        <v>357</v>
      </c>
      <c r="G143" s="135"/>
      <c r="H143" s="135"/>
      <c r="J143" s="145">
        <f>$BK$143</f>
        <v>0</v>
      </c>
      <c r="K143" s="135"/>
      <c r="L143" s="138"/>
      <c r="M143" s="139"/>
      <c r="N143" s="135"/>
      <c r="O143" s="135"/>
      <c r="P143" s="140">
        <f>SUM($P$144:$P$152)</f>
        <v>0</v>
      </c>
      <c r="Q143" s="135"/>
      <c r="R143" s="140">
        <f>SUM($R$144:$R$152)</f>
        <v>0</v>
      </c>
      <c r="S143" s="135"/>
      <c r="T143" s="141">
        <f>SUM($T$144:$T$152)</f>
        <v>0</v>
      </c>
      <c r="AR143" s="142" t="s">
        <v>22</v>
      </c>
      <c r="AT143" s="142" t="s">
        <v>76</v>
      </c>
      <c r="AU143" s="142" t="s">
        <v>22</v>
      </c>
      <c r="AY143" s="142" t="s">
        <v>129</v>
      </c>
      <c r="BK143" s="143">
        <f>SUM($BK$144:$BK$152)</f>
        <v>0</v>
      </c>
    </row>
    <row r="144" spans="2:65" s="6" customFormat="1" ht="15.75" customHeight="1">
      <c r="B144" s="24"/>
      <c r="C144" s="183" t="s">
        <v>236</v>
      </c>
      <c r="D144" s="183" t="s">
        <v>345</v>
      </c>
      <c r="E144" s="181" t="s">
        <v>358</v>
      </c>
      <c r="F144" s="182" t="s">
        <v>359</v>
      </c>
      <c r="G144" s="183" t="s">
        <v>360</v>
      </c>
      <c r="H144" s="184">
        <v>1</v>
      </c>
      <c r="I144" s="185"/>
      <c r="J144" s="186">
        <f>ROUND($I$144*$H$144,2)</f>
        <v>0</v>
      </c>
      <c r="K144" s="182"/>
      <c r="L144" s="187"/>
      <c r="M144" s="188"/>
      <c r="N144" s="189" t="s">
        <v>48</v>
      </c>
      <c r="O144" s="25"/>
      <c r="P144" s="25"/>
      <c r="Q144" s="155">
        <v>0</v>
      </c>
      <c r="R144" s="155">
        <f>$Q$144*$H$144</f>
        <v>0</v>
      </c>
      <c r="S144" s="155">
        <v>0</v>
      </c>
      <c r="T144" s="156">
        <f>$S$144*$H$144</f>
        <v>0</v>
      </c>
      <c r="AR144" s="90" t="s">
        <v>173</v>
      </c>
      <c r="AT144" s="90" t="s">
        <v>345</v>
      </c>
      <c r="AU144" s="90" t="s">
        <v>21</v>
      </c>
      <c r="AY144" s="90" t="s">
        <v>129</v>
      </c>
      <c r="BE144" s="157">
        <f>IF($N$144="základní",$J$144,0)</f>
        <v>0</v>
      </c>
      <c r="BF144" s="157">
        <f>IF($N$144="snížená",$J$144,0)</f>
        <v>0</v>
      </c>
      <c r="BG144" s="157">
        <f>IF($N$144="zákl. přenesená",$J$144,0)</f>
        <v>0</v>
      </c>
      <c r="BH144" s="157">
        <f>IF($N$144="sníž. přenesená",$J$144,0)</f>
        <v>0</v>
      </c>
      <c r="BI144" s="157">
        <f>IF($N$144="nulová",$J$144,0)</f>
        <v>0</v>
      </c>
      <c r="BJ144" s="90" t="s">
        <v>22</v>
      </c>
      <c r="BK144" s="157">
        <f>ROUND($I$144*$H$144,2)</f>
        <v>0</v>
      </c>
      <c r="BL144" s="90" t="s">
        <v>137</v>
      </c>
      <c r="BM144" s="90" t="s">
        <v>361</v>
      </c>
    </row>
    <row r="145" spans="2:65" s="6" customFormat="1" ht="15.75" customHeight="1">
      <c r="B145" s="24"/>
      <c r="C145" s="183" t="s">
        <v>251</v>
      </c>
      <c r="D145" s="183" t="s">
        <v>345</v>
      </c>
      <c r="E145" s="181" t="s">
        <v>362</v>
      </c>
      <c r="F145" s="182" t="s">
        <v>363</v>
      </c>
      <c r="G145" s="183" t="s">
        <v>360</v>
      </c>
      <c r="H145" s="184">
        <v>1</v>
      </c>
      <c r="I145" s="185"/>
      <c r="J145" s="186">
        <f>ROUND($I$145*$H$145,2)</f>
        <v>0</v>
      </c>
      <c r="K145" s="182"/>
      <c r="L145" s="187"/>
      <c r="M145" s="188"/>
      <c r="N145" s="189" t="s">
        <v>48</v>
      </c>
      <c r="O145" s="25"/>
      <c r="P145" s="25"/>
      <c r="Q145" s="155">
        <v>0</v>
      </c>
      <c r="R145" s="155">
        <f>$Q$145*$H$145</f>
        <v>0</v>
      </c>
      <c r="S145" s="155">
        <v>0</v>
      </c>
      <c r="T145" s="156">
        <f>$S$145*$H$145</f>
        <v>0</v>
      </c>
      <c r="AR145" s="90" t="s">
        <v>173</v>
      </c>
      <c r="AT145" s="90" t="s">
        <v>345</v>
      </c>
      <c r="AU145" s="90" t="s">
        <v>21</v>
      </c>
      <c r="AY145" s="90" t="s">
        <v>129</v>
      </c>
      <c r="BE145" s="157">
        <f>IF($N$145="základní",$J$145,0)</f>
        <v>0</v>
      </c>
      <c r="BF145" s="157">
        <f>IF($N$145="snížená",$J$145,0)</f>
        <v>0</v>
      </c>
      <c r="BG145" s="157">
        <f>IF($N$145="zákl. přenesená",$J$145,0)</f>
        <v>0</v>
      </c>
      <c r="BH145" s="157">
        <f>IF($N$145="sníž. přenesená",$J$145,0)</f>
        <v>0</v>
      </c>
      <c r="BI145" s="157">
        <f>IF($N$145="nulová",$J$145,0)</f>
        <v>0</v>
      </c>
      <c r="BJ145" s="90" t="s">
        <v>22</v>
      </c>
      <c r="BK145" s="157">
        <f>ROUND($I$145*$H$145,2)</f>
        <v>0</v>
      </c>
      <c r="BL145" s="90" t="s">
        <v>137</v>
      </c>
      <c r="BM145" s="90" t="s">
        <v>364</v>
      </c>
    </row>
    <row r="146" spans="2:47" s="6" customFormat="1" ht="84.75" customHeight="1">
      <c r="B146" s="24"/>
      <c r="C146" s="25"/>
      <c r="D146" s="160" t="s">
        <v>145</v>
      </c>
      <c r="E146" s="25"/>
      <c r="F146" s="176" t="s">
        <v>365</v>
      </c>
      <c r="G146" s="25"/>
      <c r="H146" s="25"/>
      <c r="J146" s="25"/>
      <c r="K146" s="25"/>
      <c r="L146" s="44"/>
      <c r="M146" s="57"/>
      <c r="N146" s="25"/>
      <c r="O146" s="25"/>
      <c r="P146" s="25"/>
      <c r="Q146" s="25"/>
      <c r="R146" s="25"/>
      <c r="S146" s="25"/>
      <c r="T146" s="58"/>
      <c r="AT146" s="6" t="s">
        <v>145</v>
      </c>
      <c r="AU146" s="6" t="s">
        <v>21</v>
      </c>
    </row>
    <row r="147" spans="2:65" s="6" customFormat="1" ht="15.75" customHeight="1">
      <c r="B147" s="24"/>
      <c r="C147" s="180" t="s">
        <v>6</v>
      </c>
      <c r="D147" s="180" t="s">
        <v>345</v>
      </c>
      <c r="E147" s="181" t="s">
        <v>366</v>
      </c>
      <c r="F147" s="182" t="s">
        <v>367</v>
      </c>
      <c r="G147" s="183" t="s">
        <v>360</v>
      </c>
      <c r="H147" s="184">
        <v>1</v>
      </c>
      <c r="I147" s="185"/>
      <c r="J147" s="186">
        <f>ROUND($I$147*$H$147,2)</f>
        <v>0</v>
      </c>
      <c r="K147" s="182"/>
      <c r="L147" s="187"/>
      <c r="M147" s="188"/>
      <c r="N147" s="189" t="s">
        <v>48</v>
      </c>
      <c r="O147" s="25"/>
      <c r="P147" s="25"/>
      <c r="Q147" s="155">
        <v>0</v>
      </c>
      <c r="R147" s="155">
        <f>$Q$147*$H$147</f>
        <v>0</v>
      </c>
      <c r="S147" s="155">
        <v>0</v>
      </c>
      <c r="T147" s="156">
        <f>$S$147*$H$147</f>
        <v>0</v>
      </c>
      <c r="AR147" s="90" t="s">
        <v>173</v>
      </c>
      <c r="AT147" s="90" t="s">
        <v>345</v>
      </c>
      <c r="AU147" s="90" t="s">
        <v>21</v>
      </c>
      <c r="AY147" s="6" t="s">
        <v>129</v>
      </c>
      <c r="BE147" s="157">
        <f>IF($N$147="základní",$J$147,0)</f>
        <v>0</v>
      </c>
      <c r="BF147" s="157">
        <f>IF($N$147="snížená",$J$147,0)</f>
        <v>0</v>
      </c>
      <c r="BG147" s="157">
        <f>IF($N$147="zákl. přenesená",$J$147,0)</f>
        <v>0</v>
      </c>
      <c r="BH147" s="157">
        <f>IF($N$147="sníž. přenesená",$J$147,0)</f>
        <v>0</v>
      </c>
      <c r="BI147" s="157">
        <f>IF($N$147="nulová",$J$147,0)</f>
        <v>0</v>
      </c>
      <c r="BJ147" s="90" t="s">
        <v>22</v>
      </c>
      <c r="BK147" s="157">
        <f>ROUND($I$147*$H$147,2)</f>
        <v>0</v>
      </c>
      <c r="BL147" s="90" t="s">
        <v>137</v>
      </c>
      <c r="BM147" s="90" t="s">
        <v>368</v>
      </c>
    </row>
    <row r="148" spans="2:65" s="6" customFormat="1" ht="27" customHeight="1">
      <c r="B148" s="24"/>
      <c r="C148" s="183" t="s">
        <v>261</v>
      </c>
      <c r="D148" s="183" t="s">
        <v>345</v>
      </c>
      <c r="E148" s="181" t="s">
        <v>369</v>
      </c>
      <c r="F148" s="182" t="s">
        <v>370</v>
      </c>
      <c r="G148" s="183" t="s">
        <v>360</v>
      </c>
      <c r="H148" s="184">
        <v>1</v>
      </c>
      <c r="I148" s="185"/>
      <c r="J148" s="186">
        <f>ROUND($I$148*$H$148,2)</f>
        <v>0</v>
      </c>
      <c r="K148" s="182"/>
      <c r="L148" s="187"/>
      <c r="M148" s="188"/>
      <c r="N148" s="189" t="s">
        <v>48</v>
      </c>
      <c r="O148" s="25"/>
      <c r="P148" s="25"/>
      <c r="Q148" s="155">
        <v>0</v>
      </c>
      <c r="R148" s="155">
        <f>$Q$148*$H$148</f>
        <v>0</v>
      </c>
      <c r="S148" s="155">
        <v>0</v>
      </c>
      <c r="T148" s="156">
        <f>$S$148*$H$148</f>
        <v>0</v>
      </c>
      <c r="AR148" s="90" t="s">
        <v>173</v>
      </c>
      <c r="AT148" s="90" t="s">
        <v>345</v>
      </c>
      <c r="AU148" s="90" t="s">
        <v>21</v>
      </c>
      <c r="AY148" s="90" t="s">
        <v>129</v>
      </c>
      <c r="BE148" s="157">
        <f>IF($N$148="základní",$J$148,0)</f>
        <v>0</v>
      </c>
      <c r="BF148" s="157">
        <f>IF($N$148="snížená",$J$148,0)</f>
        <v>0</v>
      </c>
      <c r="BG148" s="157">
        <f>IF($N$148="zákl. přenesená",$J$148,0)</f>
        <v>0</v>
      </c>
      <c r="BH148" s="157">
        <f>IF($N$148="sníž. přenesená",$J$148,0)</f>
        <v>0</v>
      </c>
      <c r="BI148" s="157">
        <f>IF($N$148="nulová",$J$148,0)</f>
        <v>0</v>
      </c>
      <c r="BJ148" s="90" t="s">
        <v>22</v>
      </c>
      <c r="BK148" s="157">
        <f>ROUND($I$148*$H$148,2)</f>
        <v>0</v>
      </c>
      <c r="BL148" s="90" t="s">
        <v>137</v>
      </c>
      <c r="BM148" s="90" t="s">
        <v>371</v>
      </c>
    </row>
    <row r="149" spans="2:47" s="6" customFormat="1" ht="30.75" customHeight="1">
      <c r="B149" s="24"/>
      <c r="C149" s="25"/>
      <c r="D149" s="160" t="s">
        <v>145</v>
      </c>
      <c r="E149" s="25"/>
      <c r="F149" s="176" t="s">
        <v>372</v>
      </c>
      <c r="G149" s="25"/>
      <c r="H149" s="25"/>
      <c r="J149" s="25"/>
      <c r="K149" s="25"/>
      <c r="L149" s="44"/>
      <c r="M149" s="57"/>
      <c r="N149" s="25"/>
      <c r="O149" s="25"/>
      <c r="P149" s="25"/>
      <c r="Q149" s="25"/>
      <c r="R149" s="25"/>
      <c r="S149" s="25"/>
      <c r="T149" s="58"/>
      <c r="AT149" s="6" t="s">
        <v>145</v>
      </c>
      <c r="AU149" s="6" t="s">
        <v>21</v>
      </c>
    </row>
    <row r="150" spans="2:65" s="6" customFormat="1" ht="15.75" customHeight="1">
      <c r="B150" s="24"/>
      <c r="C150" s="180" t="s">
        <v>266</v>
      </c>
      <c r="D150" s="180" t="s">
        <v>345</v>
      </c>
      <c r="E150" s="181" t="s">
        <v>373</v>
      </c>
      <c r="F150" s="182" t="s">
        <v>374</v>
      </c>
      <c r="G150" s="183" t="s">
        <v>360</v>
      </c>
      <c r="H150" s="184">
        <v>1</v>
      </c>
      <c r="I150" s="185"/>
      <c r="J150" s="186">
        <f>ROUND($I$150*$H$150,2)</f>
        <v>0</v>
      </c>
      <c r="K150" s="182"/>
      <c r="L150" s="187"/>
      <c r="M150" s="188"/>
      <c r="N150" s="189" t="s">
        <v>48</v>
      </c>
      <c r="O150" s="25"/>
      <c r="P150" s="25"/>
      <c r="Q150" s="155">
        <v>0</v>
      </c>
      <c r="R150" s="155">
        <f>$Q$150*$H$150</f>
        <v>0</v>
      </c>
      <c r="S150" s="155">
        <v>0</v>
      </c>
      <c r="T150" s="156">
        <f>$S$150*$H$150</f>
        <v>0</v>
      </c>
      <c r="AR150" s="90" t="s">
        <v>173</v>
      </c>
      <c r="AT150" s="90" t="s">
        <v>345</v>
      </c>
      <c r="AU150" s="90" t="s">
        <v>21</v>
      </c>
      <c r="AY150" s="6" t="s">
        <v>129</v>
      </c>
      <c r="BE150" s="157">
        <f>IF($N$150="základní",$J$150,0)</f>
        <v>0</v>
      </c>
      <c r="BF150" s="157">
        <f>IF($N$150="snížená",$J$150,0)</f>
        <v>0</v>
      </c>
      <c r="BG150" s="157">
        <f>IF($N$150="zákl. přenesená",$J$150,0)</f>
        <v>0</v>
      </c>
      <c r="BH150" s="157">
        <f>IF($N$150="sníž. přenesená",$J$150,0)</f>
        <v>0</v>
      </c>
      <c r="BI150" s="157">
        <f>IF($N$150="nulová",$J$150,0)</f>
        <v>0</v>
      </c>
      <c r="BJ150" s="90" t="s">
        <v>22</v>
      </c>
      <c r="BK150" s="157">
        <f>ROUND($I$150*$H$150,2)</f>
        <v>0</v>
      </c>
      <c r="BL150" s="90" t="s">
        <v>137</v>
      </c>
      <c r="BM150" s="90" t="s">
        <v>375</v>
      </c>
    </row>
    <row r="151" spans="2:65" s="6" customFormat="1" ht="15.75" customHeight="1">
      <c r="B151" s="24"/>
      <c r="C151" s="183" t="s">
        <v>376</v>
      </c>
      <c r="D151" s="183" t="s">
        <v>345</v>
      </c>
      <c r="E151" s="181" t="s">
        <v>377</v>
      </c>
      <c r="F151" s="182" t="s">
        <v>378</v>
      </c>
      <c r="G151" s="183" t="s">
        <v>360</v>
      </c>
      <c r="H151" s="184">
        <v>1</v>
      </c>
      <c r="I151" s="185"/>
      <c r="J151" s="186">
        <f>ROUND($I$151*$H$151,2)</f>
        <v>0</v>
      </c>
      <c r="K151" s="182"/>
      <c r="L151" s="187"/>
      <c r="M151" s="188"/>
      <c r="N151" s="189" t="s">
        <v>48</v>
      </c>
      <c r="O151" s="25"/>
      <c r="P151" s="25"/>
      <c r="Q151" s="155">
        <v>0</v>
      </c>
      <c r="R151" s="155">
        <f>$Q$151*$H$151</f>
        <v>0</v>
      </c>
      <c r="S151" s="155">
        <v>0</v>
      </c>
      <c r="T151" s="156">
        <f>$S$151*$H$151</f>
        <v>0</v>
      </c>
      <c r="AR151" s="90" t="s">
        <v>173</v>
      </c>
      <c r="AT151" s="90" t="s">
        <v>345</v>
      </c>
      <c r="AU151" s="90" t="s">
        <v>21</v>
      </c>
      <c r="AY151" s="90" t="s">
        <v>129</v>
      </c>
      <c r="BE151" s="157">
        <f>IF($N$151="základní",$J$151,0)</f>
        <v>0</v>
      </c>
      <c r="BF151" s="157">
        <f>IF($N$151="snížená",$J$151,0)</f>
        <v>0</v>
      </c>
      <c r="BG151" s="157">
        <f>IF($N$151="zákl. přenesená",$J$151,0)</f>
        <v>0</v>
      </c>
      <c r="BH151" s="157">
        <f>IF($N$151="sníž. přenesená",$J$151,0)</f>
        <v>0</v>
      </c>
      <c r="BI151" s="157">
        <f>IF($N$151="nulová",$J$151,0)</f>
        <v>0</v>
      </c>
      <c r="BJ151" s="90" t="s">
        <v>22</v>
      </c>
      <c r="BK151" s="157">
        <f>ROUND($I$151*$H$151,2)</f>
        <v>0</v>
      </c>
      <c r="BL151" s="90" t="s">
        <v>137</v>
      </c>
      <c r="BM151" s="90" t="s">
        <v>379</v>
      </c>
    </row>
    <row r="152" spans="2:47" s="6" customFormat="1" ht="30.75" customHeight="1">
      <c r="B152" s="24"/>
      <c r="C152" s="25"/>
      <c r="D152" s="160" t="s">
        <v>145</v>
      </c>
      <c r="E152" s="25"/>
      <c r="F152" s="176" t="s">
        <v>380</v>
      </c>
      <c r="G152" s="25"/>
      <c r="H152" s="25"/>
      <c r="J152" s="25"/>
      <c r="K152" s="25"/>
      <c r="L152" s="44"/>
      <c r="M152" s="190"/>
      <c r="N152" s="191"/>
      <c r="O152" s="191"/>
      <c r="P152" s="191"/>
      <c r="Q152" s="191"/>
      <c r="R152" s="191"/>
      <c r="S152" s="191"/>
      <c r="T152" s="192"/>
      <c r="AT152" s="6" t="s">
        <v>145</v>
      </c>
      <c r="AU152" s="6" t="s">
        <v>21</v>
      </c>
    </row>
    <row r="153" spans="2:12" s="6" customFormat="1" ht="7.5" customHeight="1">
      <c r="B153" s="39"/>
      <c r="C153" s="40"/>
      <c r="D153" s="40"/>
      <c r="E153" s="40"/>
      <c r="F153" s="40"/>
      <c r="G153" s="40"/>
      <c r="H153" s="40"/>
      <c r="I153" s="102"/>
      <c r="J153" s="40"/>
      <c r="K153" s="40"/>
      <c r="L153" s="44"/>
    </row>
    <row r="162" s="2" customFormat="1" ht="14.25" customHeight="1"/>
  </sheetData>
  <sheetProtection password="CC35" sheet="1" objects="1" scenarios="1" formatColumns="0" formatRows="0" sort="0" autoFilter="0"/>
  <autoFilter ref="C78:K78"/>
  <mergeCells count="9">
    <mergeCell ref="E71:H71"/>
    <mergeCell ref="G1:H1"/>
    <mergeCell ref="L2:V2"/>
    <mergeCell ref="E7:H7"/>
    <mergeCell ref="E9:H9"/>
    <mergeCell ref="E24:H24"/>
    <mergeCell ref="E45:H45"/>
    <mergeCell ref="E47:H47"/>
    <mergeCell ref="E69:H69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51"/>
      <c r="C1" s="251"/>
      <c r="D1" s="250" t="s">
        <v>1</v>
      </c>
      <c r="E1" s="251"/>
      <c r="F1" s="252" t="s">
        <v>1108</v>
      </c>
      <c r="G1" s="257" t="s">
        <v>1109</v>
      </c>
      <c r="H1" s="257"/>
      <c r="I1" s="251"/>
      <c r="J1" s="252" t="s">
        <v>1110</v>
      </c>
      <c r="K1" s="250" t="s">
        <v>100</v>
      </c>
      <c r="L1" s="252" t="s">
        <v>1111</v>
      </c>
      <c r="M1" s="252"/>
      <c r="N1" s="252"/>
      <c r="O1" s="252"/>
      <c r="P1" s="252"/>
      <c r="Q1" s="252"/>
      <c r="R1" s="252"/>
      <c r="S1" s="252"/>
      <c r="T1" s="252"/>
      <c r="U1" s="248"/>
      <c r="V1" s="24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5"/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2" t="s">
        <v>90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8"/>
      <c r="J3" s="8"/>
      <c r="K3" s="9"/>
      <c r="AT3" s="2" t="s">
        <v>21</v>
      </c>
    </row>
    <row r="4" spans="2:46" s="2" customFormat="1" ht="37.5" customHeight="1">
      <c r="B4" s="10"/>
      <c r="C4" s="11"/>
      <c r="D4" s="12" t="s">
        <v>101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46" t="str">
        <f>'Rekapitulace stavby'!$K$6</f>
        <v>Revitalizace a architektonická úprava Starého náměstí v Kynšperku nad Ohří</v>
      </c>
      <c r="F7" s="214"/>
      <c r="G7" s="214"/>
      <c r="H7" s="214"/>
      <c r="J7" s="11"/>
      <c r="K7" s="13"/>
    </row>
    <row r="8" spans="2:11" s="6" customFormat="1" ht="15.75" customHeight="1">
      <c r="B8" s="24"/>
      <c r="C8" s="25"/>
      <c r="D8" s="19" t="s">
        <v>102</v>
      </c>
      <c r="E8" s="25"/>
      <c r="F8" s="25"/>
      <c r="G8" s="25"/>
      <c r="H8" s="25"/>
      <c r="J8" s="25"/>
      <c r="K8" s="28"/>
    </row>
    <row r="9" spans="2:11" s="6" customFormat="1" ht="37.5" customHeight="1">
      <c r="B9" s="24"/>
      <c r="C9" s="25"/>
      <c r="D9" s="25"/>
      <c r="E9" s="229" t="s">
        <v>381</v>
      </c>
      <c r="F9" s="221"/>
      <c r="G9" s="221"/>
      <c r="H9" s="221"/>
      <c r="J9" s="25"/>
      <c r="K9" s="28"/>
    </row>
    <row r="10" spans="2:11" s="6" customFormat="1" ht="14.25" customHeight="1">
      <c r="B10" s="24"/>
      <c r="C10" s="25"/>
      <c r="D10" s="25"/>
      <c r="E10" s="25"/>
      <c r="F10" s="25"/>
      <c r="G10" s="25"/>
      <c r="H10" s="25"/>
      <c r="J10" s="25"/>
      <c r="K10" s="28"/>
    </row>
    <row r="11" spans="2:11" s="6" customFormat="1" ht="15" customHeight="1">
      <c r="B11" s="24"/>
      <c r="C11" s="25"/>
      <c r="D11" s="19" t="s">
        <v>18</v>
      </c>
      <c r="E11" s="25"/>
      <c r="F11" s="17" t="s">
        <v>19</v>
      </c>
      <c r="G11" s="25"/>
      <c r="H11" s="25"/>
      <c r="I11" s="89" t="s">
        <v>20</v>
      </c>
      <c r="J11" s="17"/>
      <c r="K11" s="28"/>
    </row>
    <row r="12" spans="2:11" s="6" customFormat="1" ht="15" customHeight="1">
      <c r="B12" s="24"/>
      <c r="C12" s="25"/>
      <c r="D12" s="19" t="s">
        <v>23</v>
      </c>
      <c r="E12" s="25"/>
      <c r="F12" s="17" t="s">
        <v>24</v>
      </c>
      <c r="G12" s="25"/>
      <c r="H12" s="25"/>
      <c r="I12" s="89" t="s">
        <v>25</v>
      </c>
      <c r="J12" s="53" t="str">
        <f>'Rekapitulace stavby'!$AN$8</f>
        <v>29.08.2014</v>
      </c>
      <c r="K12" s="28"/>
    </row>
    <row r="13" spans="2:11" s="6" customFormat="1" ht="12" customHeight="1">
      <c r="B13" s="24"/>
      <c r="C13" s="25"/>
      <c r="D13" s="25"/>
      <c r="E13" s="25"/>
      <c r="F13" s="25"/>
      <c r="G13" s="25"/>
      <c r="H13" s="25"/>
      <c r="J13" s="25"/>
      <c r="K13" s="28"/>
    </row>
    <row r="14" spans="2:11" s="6" customFormat="1" ht="15" customHeight="1">
      <c r="B14" s="24"/>
      <c r="C14" s="25"/>
      <c r="D14" s="19" t="s">
        <v>33</v>
      </c>
      <c r="E14" s="25"/>
      <c r="F14" s="25"/>
      <c r="G14" s="25"/>
      <c r="H14" s="25"/>
      <c r="I14" s="89" t="s">
        <v>34</v>
      </c>
      <c r="J14" s="17"/>
      <c r="K14" s="28"/>
    </row>
    <row r="15" spans="2:11" s="6" customFormat="1" ht="18.75" customHeight="1">
      <c r="B15" s="24"/>
      <c r="C15" s="25"/>
      <c r="D15" s="25"/>
      <c r="E15" s="17" t="s">
        <v>35</v>
      </c>
      <c r="F15" s="25"/>
      <c r="G15" s="25"/>
      <c r="H15" s="25"/>
      <c r="I15" s="89" t="s">
        <v>36</v>
      </c>
      <c r="J15" s="17"/>
      <c r="K15" s="28"/>
    </row>
    <row r="16" spans="2:11" s="6" customFormat="1" ht="7.5" customHeight="1">
      <c r="B16" s="24"/>
      <c r="C16" s="25"/>
      <c r="D16" s="25"/>
      <c r="E16" s="25"/>
      <c r="F16" s="25"/>
      <c r="G16" s="25"/>
      <c r="H16" s="25"/>
      <c r="J16" s="25"/>
      <c r="K16" s="28"/>
    </row>
    <row r="17" spans="2:11" s="6" customFormat="1" ht="15" customHeight="1">
      <c r="B17" s="24"/>
      <c r="C17" s="25"/>
      <c r="D17" s="19" t="s">
        <v>37</v>
      </c>
      <c r="E17" s="25"/>
      <c r="F17" s="25"/>
      <c r="G17" s="25"/>
      <c r="H17" s="25"/>
      <c r="I17" s="89" t="s">
        <v>34</v>
      </c>
      <c r="J17" s="17">
        <f>IF('Rekapitulace stavby'!$AN$13="Vyplň údaj","",IF('Rekapitulace stavby'!$AN$13="","",'Rekapitulace stavby'!$AN$13))</f>
      </c>
      <c r="K17" s="28"/>
    </row>
    <row r="18" spans="2:11" s="6" customFormat="1" ht="18.75" customHeight="1">
      <c r="B18" s="24"/>
      <c r="C18" s="25"/>
      <c r="D18" s="25"/>
      <c r="E18" s="17">
        <f>IF('Rekapitulace stavby'!$E$14="Vyplň údaj","",IF('Rekapitulace stavby'!$E$14="","",'Rekapitulace stavby'!$E$14))</f>
      </c>
      <c r="F18" s="25"/>
      <c r="G18" s="25"/>
      <c r="H18" s="25"/>
      <c r="I18" s="89" t="s">
        <v>36</v>
      </c>
      <c r="J18" s="17">
        <f>IF('Rekapitulace stavby'!$AN$14="Vyplň údaj","",IF('Rekapitulace stavby'!$AN$14="","",'Rekapitulace stavby'!$AN$14))</f>
      </c>
      <c r="K18" s="28"/>
    </row>
    <row r="19" spans="2:11" s="6" customFormat="1" ht="7.5" customHeight="1">
      <c r="B19" s="24"/>
      <c r="C19" s="25"/>
      <c r="D19" s="25"/>
      <c r="E19" s="25"/>
      <c r="F19" s="25"/>
      <c r="G19" s="25"/>
      <c r="H19" s="25"/>
      <c r="J19" s="25"/>
      <c r="K19" s="28"/>
    </row>
    <row r="20" spans="2:11" s="6" customFormat="1" ht="15" customHeight="1">
      <c r="B20" s="24"/>
      <c r="C20" s="25"/>
      <c r="D20" s="19" t="s">
        <v>39</v>
      </c>
      <c r="E20" s="25"/>
      <c r="F20" s="25"/>
      <c r="G20" s="25"/>
      <c r="H20" s="25"/>
      <c r="I20" s="89" t="s">
        <v>34</v>
      </c>
      <c r="J20" s="17"/>
      <c r="K20" s="28"/>
    </row>
    <row r="21" spans="2:11" s="6" customFormat="1" ht="18.75" customHeight="1">
      <c r="B21" s="24"/>
      <c r="C21" s="25"/>
      <c r="D21" s="25"/>
      <c r="E21" s="17" t="s">
        <v>40</v>
      </c>
      <c r="F21" s="25"/>
      <c r="G21" s="25"/>
      <c r="H21" s="25"/>
      <c r="I21" s="89" t="s">
        <v>36</v>
      </c>
      <c r="J21" s="17"/>
      <c r="K21" s="28"/>
    </row>
    <row r="22" spans="2:11" s="6" customFormat="1" ht="7.5" customHeight="1">
      <c r="B22" s="24"/>
      <c r="C22" s="25"/>
      <c r="D22" s="25"/>
      <c r="E22" s="25"/>
      <c r="F22" s="25"/>
      <c r="G22" s="25"/>
      <c r="H22" s="25"/>
      <c r="J22" s="25"/>
      <c r="K22" s="28"/>
    </row>
    <row r="23" spans="2:11" s="6" customFormat="1" ht="15" customHeight="1">
      <c r="B23" s="24"/>
      <c r="C23" s="25"/>
      <c r="D23" s="19" t="s">
        <v>42</v>
      </c>
      <c r="E23" s="25"/>
      <c r="F23" s="25"/>
      <c r="G23" s="25"/>
      <c r="H23" s="25"/>
      <c r="J23" s="25"/>
      <c r="K23" s="28"/>
    </row>
    <row r="24" spans="2:11" s="90" customFormat="1" ht="15.75" customHeight="1">
      <c r="B24" s="91"/>
      <c r="C24" s="92"/>
      <c r="D24" s="92"/>
      <c r="E24" s="217"/>
      <c r="F24" s="247"/>
      <c r="G24" s="247"/>
      <c r="H24" s="247"/>
      <c r="J24" s="92"/>
      <c r="K24" s="93"/>
    </row>
    <row r="25" spans="2:11" s="6" customFormat="1" ht="7.5" customHeight="1">
      <c r="B25" s="24"/>
      <c r="C25" s="25"/>
      <c r="D25" s="25"/>
      <c r="E25" s="25"/>
      <c r="F25" s="25"/>
      <c r="G25" s="25"/>
      <c r="H25" s="25"/>
      <c r="J25" s="25"/>
      <c r="K25" s="28"/>
    </row>
    <row r="26" spans="2:11" s="6" customFormat="1" ht="7.5" customHeight="1">
      <c r="B26" s="24"/>
      <c r="C26" s="25"/>
      <c r="D26" s="65"/>
      <c r="E26" s="65"/>
      <c r="F26" s="65"/>
      <c r="G26" s="65"/>
      <c r="H26" s="65"/>
      <c r="I26" s="54"/>
      <c r="J26" s="65"/>
      <c r="K26" s="94"/>
    </row>
    <row r="27" spans="2:11" s="6" customFormat="1" ht="26.25" customHeight="1">
      <c r="B27" s="24"/>
      <c r="C27" s="25"/>
      <c r="D27" s="95" t="s">
        <v>43</v>
      </c>
      <c r="E27" s="25"/>
      <c r="F27" s="25"/>
      <c r="G27" s="25"/>
      <c r="H27" s="25"/>
      <c r="J27" s="68">
        <f>ROUND($J$83,2)</f>
        <v>0</v>
      </c>
      <c r="K27" s="28"/>
    </row>
    <row r="28" spans="2:11" s="6" customFormat="1" ht="7.5" customHeight="1">
      <c r="B28" s="24"/>
      <c r="C28" s="25"/>
      <c r="D28" s="65"/>
      <c r="E28" s="65"/>
      <c r="F28" s="65"/>
      <c r="G28" s="65"/>
      <c r="H28" s="65"/>
      <c r="I28" s="54"/>
      <c r="J28" s="65"/>
      <c r="K28" s="94"/>
    </row>
    <row r="29" spans="2:11" s="6" customFormat="1" ht="15" customHeight="1">
      <c r="B29" s="24"/>
      <c r="C29" s="25"/>
      <c r="D29" s="25"/>
      <c r="E29" s="25"/>
      <c r="F29" s="29" t="s">
        <v>45</v>
      </c>
      <c r="G29" s="25"/>
      <c r="H29" s="25"/>
      <c r="I29" s="96" t="s">
        <v>44</v>
      </c>
      <c r="J29" s="29" t="s">
        <v>46</v>
      </c>
      <c r="K29" s="28"/>
    </row>
    <row r="30" spans="2:11" s="6" customFormat="1" ht="15" customHeight="1">
      <c r="B30" s="24"/>
      <c r="C30" s="25"/>
      <c r="D30" s="31" t="s">
        <v>47</v>
      </c>
      <c r="E30" s="31" t="s">
        <v>48</v>
      </c>
      <c r="F30" s="97">
        <f>ROUND(SUM($BE$83:$BE$369),2)</f>
        <v>0</v>
      </c>
      <c r="G30" s="25"/>
      <c r="H30" s="25"/>
      <c r="I30" s="98">
        <v>0.21</v>
      </c>
      <c r="J30" s="97">
        <f>ROUND(SUM($BE$83:$BE$369)*$I$30,2)</f>
        <v>0</v>
      </c>
      <c r="K30" s="28"/>
    </row>
    <row r="31" spans="2:11" s="6" customFormat="1" ht="15" customHeight="1">
      <c r="B31" s="24"/>
      <c r="C31" s="25"/>
      <c r="D31" s="25"/>
      <c r="E31" s="31" t="s">
        <v>49</v>
      </c>
      <c r="F31" s="97">
        <f>ROUND(SUM($BF$83:$BF$369),2)</f>
        <v>0</v>
      </c>
      <c r="G31" s="25"/>
      <c r="H31" s="25"/>
      <c r="I31" s="98">
        <v>0.15</v>
      </c>
      <c r="J31" s="97">
        <f>ROUND(SUM($BF$83:$BF$369)*$I$31,2)</f>
        <v>0</v>
      </c>
      <c r="K31" s="28"/>
    </row>
    <row r="32" spans="2:11" s="6" customFormat="1" ht="15" customHeight="1" hidden="1">
      <c r="B32" s="24"/>
      <c r="C32" s="25"/>
      <c r="D32" s="25"/>
      <c r="E32" s="31" t="s">
        <v>50</v>
      </c>
      <c r="F32" s="97">
        <f>ROUND(SUM($BG$83:$BG$369),2)</f>
        <v>0</v>
      </c>
      <c r="G32" s="25"/>
      <c r="H32" s="25"/>
      <c r="I32" s="98">
        <v>0.21</v>
      </c>
      <c r="J32" s="97">
        <v>0</v>
      </c>
      <c r="K32" s="28"/>
    </row>
    <row r="33" spans="2:11" s="6" customFormat="1" ht="15" customHeight="1" hidden="1">
      <c r="B33" s="24"/>
      <c r="C33" s="25"/>
      <c r="D33" s="25"/>
      <c r="E33" s="31" t="s">
        <v>51</v>
      </c>
      <c r="F33" s="97">
        <f>ROUND(SUM($BH$83:$BH$369),2)</f>
        <v>0</v>
      </c>
      <c r="G33" s="25"/>
      <c r="H33" s="25"/>
      <c r="I33" s="98">
        <v>0.15</v>
      </c>
      <c r="J33" s="97">
        <v>0</v>
      </c>
      <c r="K33" s="28"/>
    </row>
    <row r="34" spans="2:11" s="6" customFormat="1" ht="15" customHeight="1" hidden="1">
      <c r="B34" s="24"/>
      <c r="C34" s="25"/>
      <c r="D34" s="25"/>
      <c r="E34" s="31" t="s">
        <v>52</v>
      </c>
      <c r="F34" s="97">
        <f>ROUND(SUM($BI$83:$BI$369),2)</f>
        <v>0</v>
      </c>
      <c r="G34" s="25"/>
      <c r="H34" s="25"/>
      <c r="I34" s="98">
        <v>0</v>
      </c>
      <c r="J34" s="97">
        <v>0</v>
      </c>
      <c r="K34" s="28"/>
    </row>
    <row r="35" spans="2:11" s="6" customFormat="1" ht="7.5" customHeight="1">
      <c r="B35" s="24"/>
      <c r="C35" s="25"/>
      <c r="D35" s="25"/>
      <c r="E35" s="25"/>
      <c r="F35" s="25"/>
      <c r="G35" s="25"/>
      <c r="H35" s="25"/>
      <c r="J35" s="25"/>
      <c r="K35" s="28"/>
    </row>
    <row r="36" spans="2:11" s="6" customFormat="1" ht="26.25" customHeight="1">
      <c r="B36" s="24"/>
      <c r="C36" s="33"/>
      <c r="D36" s="34" t="s">
        <v>53</v>
      </c>
      <c r="E36" s="35"/>
      <c r="F36" s="35"/>
      <c r="G36" s="99" t="s">
        <v>54</v>
      </c>
      <c r="H36" s="36" t="s">
        <v>55</v>
      </c>
      <c r="I36" s="100"/>
      <c r="J36" s="37">
        <f>ROUND(SUM($J$27:$J$34),2)</f>
        <v>0</v>
      </c>
      <c r="K36" s="101"/>
    </row>
    <row r="37" spans="2:11" s="6" customFormat="1" ht="15" customHeight="1">
      <c r="B37" s="39"/>
      <c r="C37" s="40"/>
      <c r="D37" s="40"/>
      <c r="E37" s="40"/>
      <c r="F37" s="40"/>
      <c r="G37" s="40"/>
      <c r="H37" s="40"/>
      <c r="I37" s="102"/>
      <c r="J37" s="40"/>
      <c r="K37" s="41"/>
    </row>
    <row r="41" spans="2:11" s="6" customFormat="1" ht="7.5" customHeight="1">
      <c r="B41" s="103"/>
      <c r="C41" s="104"/>
      <c r="D41" s="104"/>
      <c r="E41" s="104"/>
      <c r="F41" s="104"/>
      <c r="G41" s="104"/>
      <c r="H41" s="104"/>
      <c r="I41" s="104"/>
      <c r="J41" s="104"/>
      <c r="K41" s="105"/>
    </row>
    <row r="42" spans="2:11" s="6" customFormat="1" ht="37.5" customHeight="1">
      <c r="B42" s="24"/>
      <c r="C42" s="12" t="s">
        <v>104</v>
      </c>
      <c r="D42" s="25"/>
      <c r="E42" s="25"/>
      <c r="F42" s="25"/>
      <c r="G42" s="25"/>
      <c r="H42" s="25"/>
      <c r="J42" s="25"/>
      <c r="K42" s="28"/>
    </row>
    <row r="43" spans="2:11" s="6" customFormat="1" ht="7.5" customHeight="1">
      <c r="B43" s="24"/>
      <c r="C43" s="25"/>
      <c r="D43" s="25"/>
      <c r="E43" s="25"/>
      <c r="F43" s="25"/>
      <c r="G43" s="25"/>
      <c r="H43" s="25"/>
      <c r="J43" s="25"/>
      <c r="K43" s="28"/>
    </row>
    <row r="44" spans="2:11" s="6" customFormat="1" ht="15" customHeight="1">
      <c r="B44" s="24"/>
      <c r="C44" s="19" t="s">
        <v>15</v>
      </c>
      <c r="D44" s="25"/>
      <c r="E44" s="25"/>
      <c r="F44" s="25"/>
      <c r="G44" s="25"/>
      <c r="H44" s="25"/>
      <c r="J44" s="25"/>
      <c r="K44" s="28"/>
    </row>
    <row r="45" spans="2:11" s="6" customFormat="1" ht="16.5" customHeight="1">
      <c r="B45" s="24"/>
      <c r="C45" s="25"/>
      <c r="D45" s="25"/>
      <c r="E45" s="246" t="str">
        <f>$E$7</f>
        <v>Revitalizace a architektonická úprava Starého náměstí v Kynšperku nad Ohří</v>
      </c>
      <c r="F45" s="221"/>
      <c r="G45" s="221"/>
      <c r="H45" s="221"/>
      <c r="J45" s="25"/>
      <c r="K45" s="28"/>
    </row>
    <row r="46" spans="2:11" s="6" customFormat="1" ht="15" customHeight="1">
      <c r="B46" s="24"/>
      <c r="C46" s="19" t="s">
        <v>102</v>
      </c>
      <c r="D46" s="25"/>
      <c r="E46" s="25"/>
      <c r="F46" s="25"/>
      <c r="G46" s="25"/>
      <c r="H46" s="25"/>
      <c r="J46" s="25"/>
      <c r="K46" s="28"/>
    </row>
    <row r="47" spans="2:11" s="6" customFormat="1" ht="19.5" customHeight="1">
      <c r="B47" s="24"/>
      <c r="C47" s="25"/>
      <c r="D47" s="25"/>
      <c r="E47" s="229" t="str">
        <f>$E$9</f>
        <v>SO 102 - SO 102 Obytná zona Staré náměstí</v>
      </c>
      <c r="F47" s="221"/>
      <c r="G47" s="221"/>
      <c r="H47" s="221"/>
      <c r="J47" s="25"/>
      <c r="K47" s="28"/>
    </row>
    <row r="48" spans="2:11" s="6" customFormat="1" ht="7.5" customHeight="1">
      <c r="B48" s="24"/>
      <c r="C48" s="25"/>
      <c r="D48" s="25"/>
      <c r="E48" s="25"/>
      <c r="F48" s="25"/>
      <c r="G48" s="25"/>
      <c r="H48" s="25"/>
      <c r="J48" s="25"/>
      <c r="K48" s="28"/>
    </row>
    <row r="49" spans="2:11" s="6" customFormat="1" ht="18.75" customHeight="1">
      <c r="B49" s="24"/>
      <c r="C49" s="19" t="s">
        <v>23</v>
      </c>
      <c r="D49" s="25"/>
      <c r="E49" s="25"/>
      <c r="F49" s="17" t="str">
        <f>$F$12</f>
        <v>Kynšperk nad Ohří</v>
      </c>
      <c r="G49" s="25"/>
      <c r="H49" s="25"/>
      <c r="I49" s="89" t="s">
        <v>25</v>
      </c>
      <c r="J49" s="53" t="str">
        <f>IF($J$12="","",$J$12)</f>
        <v>29.08.2014</v>
      </c>
      <c r="K49" s="28"/>
    </row>
    <row r="50" spans="2:11" s="6" customFormat="1" ht="7.5" customHeight="1">
      <c r="B50" s="24"/>
      <c r="C50" s="25"/>
      <c r="D50" s="25"/>
      <c r="E50" s="25"/>
      <c r="F50" s="25"/>
      <c r="G50" s="25"/>
      <c r="H50" s="25"/>
      <c r="J50" s="25"/>
      <c r="K50" s="28"/>
    </row>
    <row r="51" spans="2:11" s="6" customFormat="1" ht="15.75" customHeight="1">
      <c r="B51" s="24"/>
      <c r="C51" s="19" t="s">
        <v>33</v>
      </c>
      <c r="D51" s="25"/>
      <c r="E51" s="25"/>
      <c r="F51" s="17" t="str">
        <f>$E$15</f>
        <v>Město Kynšperk nad Ohří</v>
      </c>
      <c r="G51" s="25"/>
      <c r="H51" s="25"/>
      <c r="I51" s="89" t="s">
        <v>39</v>
      </c>
      <c r="J51" s="17" t="str">
        <f>$E$21</f>
        <v>DSVA s.r.o.</v>
      </c>
      <c r="K51" s="28"/>
    </row>
    <row r="52" spans="2:11" s="6" customFormat="1" ht="15" customHeight="1">
      <c r="B52" s="24"/>
      <c r="C52" s="19" t="s">
        <v>37</v>
      </c>
      <c r="D52" s="25"/>
      <c r="E52" s="25"/>
      <c r="F52" s="17">
        <f>IF($E$18="","",$E$18)</f>
      </c>
      <c r="G52" s="25"/>
      <c r="H52" s="25"/>
      <c r="J52" s="25"/>
      <c r="K52" s="28"/>
    </row>
    <row r="53" spans="2:11" s="6" customFormat="1" ht="11.25" customHeight="1">
      <c r="B53" s="24"/>
      <c r="C53" s="25"/>
      <c r="D53" s="25"/>
      <c r="E53" s="25"/>
      <c r="F53" s="25"/>
      <c r="G53" s="25"/>
      <c r="H53" s="25"/>
      <c r="J53" s="25"/>
      <c r="K53" s="28"/>
    </row>
    <row r="54" spans="2:11" s="6" customFormat="1" ht="30" customHeight="1">
      <c r="B54" s="24"/>
      <c r="C54" s="106" t="s">
        <v>105</v>
      </c>
      <c r="D54" s="33"/>
      <c r="E54" s="33"/>
      <c r="F54" s="33"/>
      <c r="G54" s="33"/>
      <c r="H54" s="33"/>
      <c r="I54" s="107"/>
      <c r="J54" s="108" t="s">
        <v>106</v>
      </c>
      <c r="K54" s="38"/>
    </row>
    <row r="55" spans="2:11" s="6" customFormat="1" ht="11.25" customHeight="1">
      <c r="B55" s="24"/>
      <c r="C55" s="25"/>
      <c r="D55" s="25"/>
      <c r="E55" s="25"/>
      <c r="F55" s="25"/>
      <c r="G55" s="25"/>
      <c r="H55" s="25"/>
      <c r="J55" s="25"/>
      <c r="K55" s="28"/>
    </row>
    <row r="56" spans="2:47" s="6" customFormat="1" ht="30" customHeight="1">
      <c r="B56" s="24"/>
      <c r="C56" s="67" t="s">
        <v>107</v>
      </c>
      <c r="D56" s="25"/>
      <c r="E56" s="25"/>
      <c r="F56" s="25"/>
      <c r="G56" s="25"/>
      <c r="H56" s="25"/>
      <c r="J56" s="68">
        <f>ROUND($J$83,2)</f>
        <v>0</v>
      </c>
      <c r="K56" s="28"/>
      <c r="AU56" s="6" t="s">
        <v>108</v>
      </c>
    </row>
    <row r="57" spans="2:11" s="74" customFormat="1" ht="25.5" customHeight="1">
      <c r="B57" s="109"/>
      <c r="C57" s="110"/>
      <c r="D57" s="111" t="s">
        <v>109</v>
      </c>
      <c r="E57" s="111"/>
      <c r="F57" s="111"/>
      <c r="G57" s="111"/>
      <c r="H57" s="111"/>
      <c r="I57" s="112"/>
      <c r="J57" s="113">
        <f>ROUND($J$84,2)</f>
        <v>0</v>
      </c>
      <c r="K57" s="114"/>
    </row>
    <row r="58" spans="2:11" s="115" customFormat="1" ht="21" customHeight="1">
      <c r="B58" s="116"/>
      <c r="C58" s="117"/>
      <c r="D58" s="118" t="s">
        <v>382</v>
      </c>
      <c r="E58" s="118"/>
      <c r="F58" s="118"/>
      <c r="G58" s="118"/>
      <c r="H58" s="118"/>
      <c r="I58" s="119"/>
      <c r="J58" s="120">
        <f>ROUND($J$85,2)</f>
        <v>0</v>
      </c>
      <c r="K58" s="121"/>
    </row>
    <row r="59" spans="2:11" s="115" customFormat="1" ht="21" customHeight="1">
      <c r="B59" s="116"/>
      <c r="C59" s="117"/>
      <c r="D59" s="118" t="s">
        <v>383</v>
      </c>
      <c r="E59" s="118"/>
      <c r="F59" s="118"/>
      <c r="G59" s="118"/>
      <c r="H59" s="118"/>
      <c r="I59" s="119"/>
      <c r="J59" s="120">
        <f>ROUND($J$124,2)</f>
        <v>0</v>
      </c>
      <c r="K59" s="121"/>
    </row>
    <row r="60" spans="2:11" s="115" customFormat="1" ht="21" customHeight="1">
      <c r="B60" s="116"/>
      <c r="C60" s="117"/>
      <c r="D60" s="118" t="s">
        <v>384</v>
      </c>
      <c r="E60" s="118"/>
      <c r="F60" s="118"/>
      <c r="G60" s="118"/>
      <c r="H60" s="118"/>
      <c r="I60" s="119"/>
      <c r="J60" s="120">
        <f>ROUND($J$134,2)</f>
        <v>0</v>
      </c>
      <c r="K60" s="121"/>
    </row>
    <row r="61" spans="2:11" s="115" customFormat="1" ht="21" customHeight="1">
      <c r="B61" s="116"/>
      <c r="C61" s="117"/>
      <c r="D61" s="118" t="s">
        <v>385</v>
      </c>
      <c r="E61" s="118"/>
      <c r="F61" s="118"/>
      <c r="G61" s="118"/>
      <c r="H61" s="118"/>
      <c r="I61" s="119"/>
      <c r="J61" s="120">
        <f>ROUND($J$150,2)</f>
        <v>0</v>
      </c>
      <c r="K61" s="121"/>
    </row>
    <row r="62" spans="2:11" s="115" customFormat="1" ht="21" customHeight="1">
      <c r="B62" s="116"/>
      <c r="C62" s="117"/>
      <c r="D62" s="118" t="s">
        <v>272</v>
      </c>
      <c r="E62" s="118"/>
      <c r="F62" s="118"/>
      <c r="G62" s="118"/>
      <c r="H62" s="118"/>
      <c r="I62" s="119"/>
      <c r="J62" s="120">
        <f>ROUND($J$297,2)</f>
        <v>0</v>
      </c>
      <c r="K62" s="121"/>
    </row>
    <row r="63" spans="2:11" s="115" customFormat="1" ht="15.75" customHeight="1">
      <c r="B63" s="116"/>
      <c r="C63" s="117"/>
      <c r="D63" s="118" t="s">
        <v>386</v>
      </c>
      <c r="E63" s="118"/>
      <c r="F63" s="118"/>
      <c r="G63" s="118"/>
      <c r="H63" s="118"/>
      <c r="I63" s="119"/>
      <c r="J63" s="120">
        <f>ROUND($J$364,2)</f>
        <v>0</v>
      </c>
      <c r="K63" s="121"/>
    </row>
    <row r="64" spans="2:11" s="6" customFormat="1" ht="22.5" customHeight="1">
      <c r="B64" s="24"/>
      <c r="C64" s="25"/>
      <c r="D64" s="25"/>
      <c r="E64" s="25"/>
      <c r="F64" s="25"/>
      <c r="G64" s="25"/>
      <c r="H64" s="25"/>
      <c r="J64" s="25"/>
      <c r="K64" s="28"/>
    </row>
    <row r="65" spans="2:11" s="6" customFormat="1" ht="7.5" customHeight="1">
      <c r="B65" s="39"/>
      <c r="C65" s="40"/>
      <c r="D65" s="40"/>
      <c r="E65" s="40"/>
      <c r="F65" s="40"/>
      <c r="G65" s="40"/>
      <c r="H65" s="40"/>
      <c r="I65" s="102"/>
      <c r="J65" s="40"/>
      <c r="K65" s="41"/>
    </row>
    <row r="69" spans="2:12" s="6" customFormat="1" ht="7.5" customHeight="1">
      <c r="B69" s="42"/>
      <c r="C69" s="43"/>
      <c r="D69" s="43"/>
      <c r="E69" s="43"/>
      <c r="F69" s="43"/>
      <c r="G69" s="43"/>
      <c r="H69" s="43"/>
      <c r="I69" s="104"/>
      <c r="J69" s="43"/>
      <c r="K69" s="43"/>
      <c r="L69" s="44"/>
    </row>
    <row r="70" spans="2:12" s="6" customFormat="1" ht="37.5" customHeight="1">
      <c r="B70" s="24"/>
      <c r="C70" s="12" t="s">
        <v>112</v>
      </c>
      <c r="D70" s="25"/>
      <c r="E70" s="25"/>
      <c r="F70" s="25"/>
      <c r="G70" s="25"/>
      <c r="H70" s="25"/>
      <c r="J70" s="25"/>
      <c r="K70" s="25"/>
      <c r="L70" s="44"/>
    </row>
    <row r="71" spans="2:12" s="6" customFormat="1" ht="7.5" customHeight="1">
      <c r="B71" s="24"/>
      <c r="C71" s="25"/>
      <c r="D71" s="25"/>
      <c r="E71" s="25"/>
      <c r="F71" s="25"/>
      <c r="G71" s="25"/>
      <c r="H71" s="25"/>
      <c r="J71" s="25"/>
      <c r="K71" s="25"/>
      <c r="L71" s="44"/>
    </row>
    <row r="72" spans="2:12" s="6" customFormat="1" ht="15" customHeight="1">
      <c r="B72" s="24"/>
      <c r="C72" s="19" t="s">
        <v>15</v>
      </c>
      <c r="D72" s="25"/>
      <c r="E72" s="25"/>
      <c r="F72" s="25"/>
      <c r="G72" s="25"/>
      <c r="H72" s="25"/>
      <c r="J72" s="25"/>
      <c r="K72" s="25"/>
      <c r="L72" s="44"/>
    </row>
    <row r="73" spans="2:12" s="6" customFormat="1" ht="16.5" customHeight="1">
      <c r="B73" s="24"/>
      <c r="C73" s="25"/>
      <c r="D73" s="25"/>
      <c r="E73" s="246" t="str">
        <f>$E$7</f>
        <v>Revitalizace a architektonická úprava Starého náměstí v Kynšperku nad Ohří</v>
      </c>
      <c r="F73" s="221"/>
      <c r="G73" s="221"/>
      <c r="H73" s="221"/>
      <c r="J73" s="25"/>
      <c r="K73" s="25"/>
      <c r="L73" s="44"/>
    </row>
    <row r="74" spans="2:12" s="6" customFormat="1" ht="15" customHeight="1">
      <c r="B74" s="24"/>
      <c r="C74" s="19" t="s">
        <v>102</v>
      </c>
      <c r="D74" s="25"/>
      <c r="E74" s="25"/>
      <c r="F74" s="25"/>
      <c r="G74" s="25"/>
      <c r="H74" s="25"/>
      <c r="J74" s="25"/>
      <c r="K74" s="25"/>
      <c r="L74" s="44"/>
    </row>
    <row r="75" spans="2:12" s="6" customFormat="1" ht="19.5" customHeight="1">
      <c r="B75" s="24"/>
      <c r="C75" s="25"/>
      <c r="D75" s="25"/>
      <c r="E75" s="229" t="str">
        <f>$E$9</f>
        <v>SO 102 - SO 102 Obytná zona Staré náměstí</v>
      </c>
      <c r="F75" s="221"/>
      <c r="G75" s="221"/>
      <c r="H75" s="221"/>
      <c r="J75" s="25"/>
      <c r="K75" s="25"/>
      <c r="L75" s="44"/>
    </row>
    <row r="76" spans="2:12" s="6" customFormat="1" ht="7.5" customHeight="1">
      <c r="B76" s="24"/>
      <c r="C76" s="25"/>
      <c r="D76" s="25"/>
      <c r="E76" s="25"/>
      <c r="F76" s="25"/>
      <c r="G76" s="25"/>
      <c r="H76" s="25"/>
      <c r="J76" s="25"/>
      <c r="K76" s="25"/>
      <c r="L76" s="44"/>
    </row>
    <row r="77" spans="2:12" s="6" customFormat="1" ht="18.75" customHeight="1">
      <c r="B77" s="24"/>
      <c r="C77" s="19" t="s">
        <v>23</v>
      </c>
      <c r="D77" s="25"/>
      <c r="E77" s="25"/>
      <c r="F77" s="17" t="str">
        <f>$F$12</f>
        <v>Kynšperk nad Ohří</v>
      </c>
      <c r="G77" s="25"/>
      <c r="H77" s="25"/>
      <c r="I77" s="89" t="s">
        <v>25</v>
      </c>
      <c r="J77" s="53" t="str">
        <f>IF($J$12="","",$J$12)</f>
        <v>29.08.2014</v>
      </c>
      <c r="K77" s="25"/>
      <c r="L77" s="44"/>
    </row>
    <row r="78" spans="2:12" s="6" customFormat="1" ht="7.5" customHeight="1">
      <c r="B78" s="24"/>
      <c r="C78" s="25"/>
      <c r="D78" s="25"/>
      <c r="E78" s="25"/>
      <c r="F78" s="25"/>
      <c r="G78" s="25"/>
      <c r="H78" s="25"/>
      <c r="J78" s="25"/>
      <c r="K78" s="25"/>
      <c r="L78" s="44"/>
    </row>
    <row r="79" spans="2:12" s="6" customFormat="1" ht="15.75" customHeight="1">
      <c r="B79" s="24"/>
      <c r="C79" s="19" t="s">
        <v>33</v>
      </c>
      <c r="D79" s="25"/>
      <c r="E79" s="25"/>
      <c r="F79" s="17" t="str">
        <f>$E$15</f>
        <v>Město Kynšperk nad Ohří</v>
      </c>
      <c r="G79" s="25"/>
      <c r="H79" s="25"/>
      <c r="I79" s="89" t="s">
        <v>39</v>
      </c>
      <c r="J79" s="17" t="str">
        <f>$E$21</f>
        <v>DSVA s.r.o.</v>
      </c>
      <c r="K79" s="25"/>
      <c r="L79" s="44"/>
    </row>
    <row r="80" spans="2:12" s="6" customFormat="1" ht="15" customHeight="1">
      <c r="B80" s="24"/>
      <c r="C80" s="19" t="s">
        <v>37</v>
      </c>
      <c r="D80" s="25"/>
      <c r="E80" s="25"/>
      <c r="F80" s="17">
        <f>IF($E$18="","",$E$18)</f>
      </c>
      <c r="G80" s="25"/>
      <c r="H80" s="25"/>
      <c r="J80" s="25"/>
      <c r="K80" s="25"/>
      <c r="L80" s="44"/>
    </row>
    <row r="81" spans="2:12" s="6" customFormat="1" ht="11.25" customHeight="1">
      <c r="B81" s="24"/>
      <c r="C81" s="25"/>
      <c r="D81" s="25"/>
      <c r="E81" s="25"/>
      <c r="F81" s="25"/>
      <c r="G81" s="25"/>
      <c r="H81" s="25"/>
      <c r="J81" s="25"/>
      <c r="K81" s="25"/>
      <c r="L81" s="44"/>
    </row>
    <row r="82" spans="2:20" s="122" customFormat="1" ht="30" customHeight="1">
      <c r="B82" s="123"/>
      <c r="C82" s="124" t="s">
        <v>113</v>
      </c>
      <c r="D82" s="125" t="s">
        <v>62</v>
      </c>
      <c r="E82" s="125" t="s">
        <v>58</v>
      </c>
      <c r="F82" s="125" t="s">
        <v>114</v>
      </c>
      <c r="G82" s="125" t="s">
        <v>115</v>
      </c>
      <c r="H82" s="125" t="s">
        <v>116</v>
      </c>
      <c r="I82" s="126" t="s">
        <v>117</v>
      </c>
      <c r="J82" s="125" t="s">
        <v>118</v>
      </c>
      <c r="K82" s="127" t="s">
        <v>119</v>
      </c>
      <c r="L82" s="128"/>
      <c r="M82" s="60" t="s">
        <v>120</v>
      </c>
      <c r="N82" s="61" t="s">
        <v>47</v>
      </c>
      <c r="O82" s="61" t="s">
        <v>121</v>
      </c>
      <c r="P82" s="61" t="s">
        <v>122</v>
      </c>
      <c r="Q82" s="61" t="s">
        <v>123</v>
      </c>
      <c r="R82" s="61" t="s">
        <v>124</v>
      </c>
      <c r="S82" s="61" t="s">
        <v>125</v>
      </c>
      <c r="T82" s="62" t="s">
        <v>126</v>
      </c>
    </row>
    <row r="83" spans="2:63" s="6" customFormat="1" ht="30" customHeight="1">
      <c r="B83" s="24"/>
      <c r="C83" s="67" t="s">
        <v>107</v>
      </c>
      <c r="D83" s="25"/>
      <c r="E83" s="25"/>
      <c r="F83" s="25"/>
      <c r="G83" s="25"/>
      <c r="H83" s="25"/>
      <c r="J83" s="129">
        <f>$BK$83</f>
        <v>0</v>
      </c>
      <c r="K83" s="25"/>
      <c r="L83" s="44"/>
      <c r="M83" s="64"/>
      <c r="N83" s="65"/>
      <c r="O83" s="65"/>
      <c r="P83" s="130">
        <f>$P$84</f>
        <v>0</v>
      </c>
      <c r="Q83" s="65"/>
      <c r="R83" s="130">
        <f>$R$84</f>
        <v>1187.1800700000001</v>
      </c>
      <c r="S83" s="65"/>
      <c r="T83" s="131">
        <f>$T$84</f>
        <v>0</v>
      </c>
      <c r="AT83" s="6" t="s">
        <v>76</v>
      </c>
      <c r="AU83" s="6" t="s">
        <v>108</v>
      </c>
      <c r="BK83" s="132">
        <f>$BK$84</f>
        <v>0</v>
      </c>
    </row>
    <row r="84" spans="2:63" s="133" customFormat="1" ht="37.5" customHeight="1">
      <c r="B84" s="134"/>
      <c r="C84" s="135"/>
      <c r="D84" s="135" t="s">
        <v>76</v>
      </c>
      <c r="E84" s="136" t="s">
        <v>127</v>
      </c>
      <c r="F84" s="136" t="s">
        <v>128</v>
      </c>
      <c r="G84" s="135"/>
      <c r="H84" s="135"/>
      <c r="J84" s="137">
        <f>$BK$84</f>
        <v>0</v>
      </c>
      <c r="K84" s="135"/>
      <c r="L84" s="138"/>
      <c r="M84" s="139"/>
      <c r="N84" s="135"/>
      <c r="O84" s="135"/>
      <c r="P84" s="140">
        <f>$P$85+$P$124+$P$134+$P$150+$P$297</f>
        <v>0</v>
      </c>
      <c r="Q84" s="135"/>
      <c r="R84" s="140">
        <f>$R$85+$R$124+$R$134+$R$150+$R$297</f>
        <v>1187.1800700000001</v>
      </c>
      <c r="S84" s="135"/>
      <c r="T84" s="141">
        <f>$T$85+$T$124+$T$134+$T$150+$T$297</f>
        <v>0</v>
      </c>
      <c r="AR84" s="142" t="s">
        <v>22</v>
      </c>
      <c r="AT84" s="142" t="s">
        <v>76</v>
      </c>
      <c r="AU84" s="142" t="s">
        <v>77</v>
      </c>
      <c r="AY84" s="142" t="s">
        <v>129</v>
      </c>
      <c r="BK84" s="143">
        <f>$BK$85+$BK$124+$BK$134+$BK$150+$BK$297</f>
        <v>0</v>
      </c>
    </row>
    <row r="85" spans="2:63" s="133" customFormat="1" ht="21" customHeight="1">
      <c r="B85" s="134"/>
      <c r="C85" s="135"/>
      <c r="D85" s="135" t="s">
        <v>76</v>
      </c>
      <c r="E85" s="144" t="s">
        <v>22</v>
      </c>
      <c r="F85" s="144" t="s">
        <v>387</v>
      </c>
      <c r="G85" s="135"/>
      <c r="H85" s="135"/>
      <c r="J85" s="145">
        <f>$BK$85</f>
        <v>0</v>
      </c>
      <c r="K85" s="135"/>
      <c r="L85" s="138"/>
      <c r="M85" s="139"/>
      <c r="N85" s="135"/>
      <c r="O85" s="135"/>
      <c r="P85" s="140">
        <f>SUM($P$86:$P$123)</f>
        <v>0</v>
      </c>
      <c r="Q85" s="135"/>
      <c r="R85" s="140">
        <f>SUM($R$86:$R$123)</f>
        <v>38.356</v>
      </c>
      <c r="S85" s="135"/>
      <c r="T85" s="141">
        <f>SUM($T$86:$T$123)</f>
        <v>0</v>
      </c>
      <c r="AR85" s="142" t="s">
        <v>22</v>
      </c>
      <c r="AT85" s="142" t="s">
        <v>76</v>
      </c>
      <c r="AU85" s="142" t="s">
        <v>22</v>
      </c>
      <c r="AY85" s="142" t="s">
        <v>129</v>
      </c>
      <c r="BK85" s="143">
        <f>SUM($BK$86:$BK$123)</f>
        <v>0</v>
      </c>
    </row>
    <row r="86" spans="2:65" s="6" customFormat="1" ht="15.75" customHeight="1">
      <c r="B86" s="24"/>
      <c r="C86" s="146" t="s">
        <v>22</v>
      </c>
      <c r="D86" s="146" t="s">
        <v>132</v>
      </c>
      <c r="E86" s="147" t="s">
        <v>388</v>
      </c>
      <c r="F86" s="148" t="s">
        <v>389</v>
      </c>
      <c r="G86" s="149" t="s">
        <v>277</v>
      </c>
      <c r="H86" s="150">
        <v>127.9</v>
      </c>
      <c r="I86" s="151"/>
      <c r="J86" s="152">
        <f>ROUND($I$86*$H$86,2)</f>
        <v>0</v>
      </c>
      <c r="K86" s="148"/>
      <c r="L86" s="44"/>
      <c r="M86" s="153"/>
      <c r="N86" s="154" t="s">
        <v>48</v>
      </c>
      <c r="O86" s="25"/>
      <c r="P86" s="25"/>
      <c r="Q86" s="155">
        <v>0</v>
      </c>
      <c r="R86" s="155">
        <f>$Q$86*$H$86</f>
        <v>0</v>
      </c>
      <c r="S86" s="155">
        <v>0</v>
      </c>
      <c r="T86" s="156">
        <f>$S$86*$H$86</f>
        <v>0</v>
      </c>
      <c r="AR86" s="90" t="s">
        <v>137</v>
      </c>
      <c r="AT86" s="90" t="s">
        <v>132</v>
      </c>
      <c r="AU86" s="90" t="s">
        <v>21</v>
      </c>
      <c r="AY86" s="6" t="s">
        <v>129</v>
      </c>
      <c r="BE86" s="157">
        <f>IF($N$86="základní",$J$86,0)</f>
        <v>0</v>
      </c>
      <c r="BF86" s="157">
        <f>IF($N$86="snížená",$J$86,0)</f>
        <v>0</v>
      </c>
      <c r="BG86" s="157">
        <f>IF($N$86="zákl. přenesená",$J$86,0)</f>
        <v>0</v>
      </c>
      <c r="BH86" s="157">
        <f>IF($N$86="sníž. přenesená",$J$86,0)</f>
        <v>0</v>
      </c>
      <c r="BI86" s="157">
        <f>IF($N$86="nulová",$J$86,0)</f>
        <v>0</v>
      </c>
      <c r="BJ86" s="90" t="s">
        <v>22</v>
      </c>
      <c r="BK86" s="157">
        <f>ROUND($I$86*$H$86,2)</f>
        <v>0</v>
      </c>
      <c r="BL86" s="90" t="s">
        <v>137</v>
      </c>
      <c r="BM86" s="90" t="s">
        <v>390</v>
      </c>
    </row>
    <row r="87" spans="2:51" s="6" customFormat="1" ht="15.75" customHeight="1">
      <c r="B87" s="158"/>
      <c r="C87" s="159"/>
      <c r="D87" s="160" t="s">
        <v>139</v>
      </c>
      <c r="E87" s="161"/>
      <c r="F87" s="161" t="s">
        <v>391</v>
      </c>
      <c r="G87" s="159"/>
      <c r="H87" s="162">
        <v>127.9</v>
      </c>
      <c r="J87" s="159"/>
      <c r="K87" s="159"/>
      <c r="L87" s="163"/>
      <c r="M87" s="164"/>
      <c r="N87" s="159"/>
      <c r="O87" s="159"/>
      <c r="P87" s="159"/>
      <c r="Q87" s="159"/>
      <c r="R87" s="159"/>
      <c r="S87" s="159"/>
      <c r="T87" s="165"/>
      <c r="AT87" s="166" t="s">
        <v>139</v>
      </c>
      <c r="AU87" s="166" t="s">
        <v>21</v>
      </c>
      <c r="AV87" s="166" t="s">
        <v>21</v>
      </c>
      <c r="AW87" s="166" t="s">
        <v>108</v>
      </c>
      <c r="AX87" s="166" t="s">
        <v>77</v>
      </c>
      <c r="AY87" s="166" t="s">
        <v>129</v>
      </c>
    </row>
    <row r="88" spans="2:51" s="6" customFormat="1" ht="15.75" customHeight="1">
      <c r="B88" s="167"/>
      <c r="C88" s="168"/>
      <c r="D88" s="169" t="s">
        <v>139</v>
      </c>
      <c r="E88" s="168"/>
      <c r="F88" s="170" t="s">
        <v>141</v>
      </c>
      <c r="G88" s="168"/>
      <c r="H88" s="171">
        <v>127.9</v>
      </c>
      <c r="J88" s="168"/>
      <c r="K88" s="168"/>
      <c r="L88" s="172"/>
      <c r="M88" s="173"/>
      <c r="N88" s="168"/>
      <c r="O88" s="168"/>
      <c r="P88" s="168"/>
      <c r="Q88" s="168"/>
      <c r="R88" s="168"/>
      <c r="S88" s="168"/>
      <c r="T88" s="174"/>
      <c r="AT88" s="175" t="s">
        <v>139</v>
      </c>
      <c r="AU88" s="175" t="s">
        <v>21</v>
      </c>
      <c r="AV88" s="175" t="s">
        <v>137</v>
      </c>
      <c r="AW88" s="175" t="s">
        <v>108</v>
      </c>
      <c r="AX88" s="175" t="s">
        <v>22</v>
      </c>
      <c r="AY88" s="175" t="s">
        <v>129</v>
      </c>
    </row>
    <row r="89" spans="2:65" s="6" customFormat="1" ht="15.75" customHeight="1">
      <c r="B89" s="24"/>
      <c r="C89" s="146" t="s">
        <v>21</v>
      </c>
      <c r="D89" s="146" t="s">
        <v>132</v>
      </c>
      <c r="E89" s="147" t="s">
        <v>392</v>
      </c>
      <c r="F89" s="148" t="s">
        <v>393</v>
      </c>
      <c r="G89" s="149" t="s">
        <v>277</v>
      </c>
      <c r="H89" s="150">
        <v>2602</v>
      </c>
      <c r="I89" s="151"/>
      <c r="J89" s="152">
        <f>ROUND($I$89*$H$89,2)</f>
        <v>0</v>
      </c>
      <c r="K89" s="148"/>
      <c r="L89" s="44"/>
      <c r="M89" s="153"/>
      <c r="N89" s="154" t="s">
        <v>48</v>
      </c>
      <c r="O89" s="25"/>
      <c r="P89" s="25"/>
      <c r="Q89" s="155">
        <v>0</v>
      </c>
      <c r="R89" s="155">
        <f>$Q$89*$H$89</f>
        <v>0</v>
      </c>
      <c r="S89" s="155">
        <v>0</v>
      </c>
      <c r="T89" s="156">
        <f>$S$89*$H$89</f>
        <v>0</v>
      </c>
      <c r="AR89" s="90" t="s">
        <v>137</v>
      </c>
      <c r="AT89" s="90" t="s">
        <v>132</v>
      </c>
      <c r="AU89" s="90" t="s">
        <v>21</v>
      </c>
      <c r="AY89" s="6" t="s">
        <v>129</v>
      </c>
      <c r="BE89" s="157">
        <f>IF($N$89="základní",$J$89,0)</f>
        <v>0</v>
      </c>
      <c r="BF89" s="157">
        <f>IF($N$89="snížená",$J$89,0)</f>
        <v>0</v>
      </c>
      <c r="BG89" s="157">
        <f>IF($N$89="zákl. přenesená",$J$89,0)</f>
        <v>0</v>
      </c>
      <c r="BH89" s="157">
        <f>IF($N$89="sníž. přenesená",$J$89,0)</f>
        <v>0</v>
      </c>
      <c r="BI89" s="157">
        <f>IF($N$89="nulová",$J$89,0)</f>
        <v>0</v>
      </c>
      <c r="BJ89" s="90" t="s">
        <v>22</v>
      </c>
      <c r="BK89" s="157">
        <f>ROUND($I$89*$H$89,2)</f>
        <v>0</v>
      </c>
      <c r="BL89" s="90" t="s">
        <v>137</v>
      </c>
      <c r="BM89" s="90" t="s">
        <v>394</v>
      </c>
    </row>
    <row r="90" spans="2:51" s="6" customFormat="1" ht="15.75" customHeight="1">
      <c r="B90" s="158"/>
      <c r="C90" s="159"/>
      <c r="D90" s="160" t="s">
        <v>139</v>
      </c>
      <c r="E90" s="161"/>
      <c r="F90" s="161" t="s">
        <v>395</v>
      </c>
      <c r="G90" s="159"/>
      <c r="H90" s="162">
        <v>1790</v>
      </c>
      <c r="J90" s="159"/>
      <c r="K90" s="159"/>
      <c r="L90" s="163"/>
      <c r="M90" s="164"/>
      <c r="N90" s="159"/>
      <c r="O90" s="159"/>
      <c r="P90" s="159"/>
      <c r="Q90" s="159"/>
      <c r="R90" s="159"/>
      <c r="S90" s="159"/>
      <c r="T90" s="165"/>
      <c r="AT90" s="166" t="s">
        <v>139</v>
      </c>
      <c r="AU90" s="166" t="s">
        <v>21</v>
      </c>
      <c r="AV90" s="166" t="s">
        <v>21</v>
      </c>
      <c r="AW90" s="166" t="s">
        <v>108</v>
      </c>
      <c r="AX90" s="166" t="s">
        <v>77</v>
      </c>
      <c r="AY90" s="166" t="s">
        <v>129</v>
      </c>
    </row>
    <row r="91" spans="2:51" s="6" customFormat="1" ht="15.75" customHeight="1">
      <c r="B91" s="158"/>
      <c r="C91" s="159"/>
      <c r="D91" s="169" t="s">
        <v>139</v>
      </c>
      <c r="E91" s="159"/>
      <c r="F91" s="161" t="s">
        <v>396</v>
      </c>
      <c r="G91" s="159"/>
      <c r="H91" s="162">
        <v>305</v>
      </c>
      <c r="J91" s="159"/>
      <c r="K91" s="159"/>
      <c r="L91" s="163"/>
      <c r="M91" s="164"/>
      <c r="N91" s="159"/>
      <c r="O91" s="159"/>
      <c r="P91" s="159"/>
      <c r="Q91" s="159"/>
      <c r="R91" s="159"/>
      <c r="S91" s="159"/>
      <c r="T91" s="165"/>
      <c r="AT91" s="166" t="s">
        <v>139</v>
      </c>
      <c r="AU91" s="166" t="s">
        <v>21</v>
      </c>
      <c r="AV91" s="166" t="s">
        <v>21</v>
      </c>
      <c r="AW91" s="166" t="s">
        <v>108</v>
      </c>
      <c r="AX91" s="166" t="s">
        <v>77</v>
      </c>
      <c r="AY91" s="166" t="s">
        <v>129</v>
      </c>
    </row>
    <row r="92" spans="2:51" s="6" customFormat="1" ht="15.75" customHeight="1">
      <c r="B92" s="158"/>
      <c r="C92" s="159"/>
      <c r="D92" s="169" t="s">
        <v>139</v>
      </c>
      <c r="E92" s="159"/>
      <c r="F92" s="161" t="s">
        <v>397</v>
      </c>
      <c r="G92" s="159"/>
      <c r="H92" s="162">
        <v>325</v>
      </c>
      <c r="J92" s="159"/>
      <c r="K92" s="159"/>
      <c r="L92" s="163"/>
      <c r="M92" s="164"/>
      <c r="N92" s="159"/>
      <c r="O92" s="159"/>
      <c r="P92" s="159"/>
      <c r="Q92" s="159"/>
      <c r="R92" s="159"/>
      <c r="S92" s="159"/>
      <c r="T92" s="165"/>
      <c r="AT92" s="166" t="s">
        <v>139</v>
      </c>
      <c r="AU92" s="166" t="s">
        <v>21</v>
      </c>
      <c r="AV92" s="166" t="s">
        <v>21</v>
      </c>
      <c r="AW92" s="166" t="s">
        <v>108</v>
      </c>
      <c r="AX92" s="166" t="s">
        <v>77</v>
      </c>
      <c r="AY92" s="166" t="s">
        <v>129</v>
      </c>
    </row>
    <row r="93" spans="2:51" s="6" customFormat="1" ht="15.75" customHeight="1">
      <c r="B93" s="158"/>
      <c r="C93" s="159"/>
      <c r="D93" s="169" t="s">
        <v>139</v>
      </c>
      <c r="E93" s="159"/>
      <c r="F93" s="161" t="s">
        <v>398</v>
      </c>
      <c r="G93" s="159"/>
      <c r="H93" s="162">
        <v>115</v>
      </c>
      <c r="J93" s="159"/>
      <c r="K93" s="159"/>
      <c r="L93" s="163"/>
      <c r="M93" s="164"/>
      <c r="N93" s="159"/>
      <c r="O93" s="159"/>
      <c r="P93" s="159"/>
      <c r="Q93" s="159"/>
      <c r="R93" s="159"/>
      <c r="S93" s="159"/>
      <c r="T93" s="165"/>
      <c r="AT93" s="166" t="s">
        <v>139</v>
      </c>
      <c r="AU93" s="166" t="s">
        <v>21</v>
      </c>
      <c r="AV93" s="166" t="s">
        <v>21</v>
      </c>
      <c r="AW93" s="166" t="s">
        <v>108</v>
      </c>
      <c r="AX93" s="166" t="s">
        <v>77</v>
      </c>
      <c r="AY93" s="166" t="s">
        <v>129</v>
      </c>
    </row>
    <row r="94" spans="2:51" s="6" customFormat="1" ht="15.75" customHeight="1">
      <c r="B94" s="158"/>
      <c r="C94" s="159"/>
      <c r="D94" s="169" t="s">
        <v>139</v>
      </c>
      <c r="E94" s="159"/>
      <c r="F94" s="161" t="s">
        <v>399</v>
      </c>
      <c r="G94" s="159"/>
      <c r="H94" s="162">
        <v>400</v>
      </c>
      <c r="J94" s="159"/>
      <c r="K94" s="159"/>
      <c r="L94" s="163"/>
      <c r="M94" s="164"/>
      <c r="N94" s="159"/>
      <c r="O94" s="159"/>
      <c r="P94" s="159"/>
      <c r="Q94" s="159"/>
      <c r="R94" s="159"/>
      <c r="S94" s="159"/>
      <c r="T94" s="165"/>
      <c r="AT94" s="166" t="s">
        <v>139</v>
      </c>
      <c r="AU94" s="166" t="s">
        <v>21</v>
      </c>
      <c r="AV94" s="166" t="s">
        <v>21</v>
      </c>
      <c r="AW94" s="166" t="s">
        <v>108</v>
      </c>
      <c r="AX94" s="166" t="s">
        <v>77</v>
      </c>
      <c r="AY94" s="166" t="s">
        <v>129</v>
      </c>
    </row>
    <row r="95" spans="2:51" s="6" customFormat="1" ht="15.75" customHeight="1">
      <c r="B95" s="158"/>
      <c r="C95" s="159"/>
      <c r="D95" s="169" t="s">
        <v>139</v>
      </c>
      <c r="E95" s="159"/>
      <c r="F95" s="161" t="s">
        <v>400</v>
      </c>
      <c r="G95" s="159"/>
      <c r="H95" s="162">
        <v>67</v>
      </c>
      <c r="J95" s="159"/>
      <c r="K95" s="159"/>
      <c r="L95" s="163"/>
      <c r="M95" s="164"/>
      <c r="N95" s="159"/>
      <c r="O95" s="159"/>
      <c r="P95" s="159"/>
      <c r="Q95" s="159"/>
      <c r="R95" s="159"/>
      <c r="S95" s="159"/>
      <c r="T95" s="165"/>
      <c r="AT95" s="166" t="s">
        <v>139</v>
      </c>
      <c r="AU95" s="166" t="s">
        <v>21</v>
      </c>
      <c r="AV95" s="166" t="s">
        <v>21</v>
      </c>
      <c r="AW95" s="166" t="s">
        <v>108</v>
      </c>
      <c r="AX95" s="166" t="s">
        <v>77</v>
      </c>
      <c r="AY95" s="166" t="s">
        <v>129</v>
      </c>
    </row>
    <row r="96" spans="2:51" s="6" customFormat="1" ht="15.75" customHeight="1">
      <c r="B96" s="158"/>
      <c r="C96" s="159"/>
      <c r="D96" s="169" t="s">
        <v>139</v>
      </c>
      <c r="E96" s="159"/>
      <c r="F96" s="161" t="s">
        <v>401</v>
      </c>
      <c r="G96" s="159"/>
      <c r="H96" s="162">
        <v>-400</v>
      </c>
      <c r="J96" s="159"/>
      <c r="K96" s="159"/>
      <c r="L96" s="163"/>
      <c r="M96" s="164"/>
      <c r="N96" s="159"/>
      <c r="O96" s="159"/>
      <c r="P96" s="159"/>
      <c r="Q96" s="159"/>
      <c r="R96" s="159"/>
      <c r="S96" s="159"/>
      <c r="T96" s="165"/>
      <c r="AT96" s="166" t="s">
        <v>139</v>
      </c>
      <c r="AU96" s="166" t="s">
        <v>21</v>
      </c>
      <c r="AV96" s="166" t="s">
        <v>21</v>
      </c>
      <c r="AW96" s="166" t="s">
        <v>108</v>
      </c>
      <c r="AX96" s="166" t="s">
        <v>77</v>
      </c>
      <c r="AY96" s="166" t="s">
        <v>129</v>
      </c>
    </row>
    <row r="97" spans="2:51" s="6" customFormat="1" ht="15.75" customHeight="1">
      <c r="B97" s="167"/>
      <c r="C97" s="168"/>
      <c r="D97" s="169" t="s">
        <v>139</v>
      </c>
      <c r="E97" s="168"/>
      <c r="F97" s="170" t="s">
        <v>141</v>
      </c>
      <c r="G97" s="168"/>
      <c r="H97" s="171">
        <v>2602</v>
      </c>
      <c r="J97" s="168"/>
      <c r="K97" s="168"/>
      <c r="L97" s="172"/>
      <c r="M97" s="173"/>
      <c r="N97" s="168"/>
      <c r="O97" s="168"/>
      <c r="P97" s="168"/>
      <c r="Q97" s="168"/>
      <c r="R97" s="168"/>
      <c r="S97" s="168"/>
      <c r="T97" s="174"/>
      <c r="AT97" s="175" t="s">
        <v>139</v>
      </c>
      <c r="AU97" s="175" t="s">
        <v>21</v>
      </c>
      <c r="AV97" s="175" t="s">
        <v>137</v>
      </c>
      <c r="AW97" s="175" t="s">
        <v>108</v>
      </c>
      <c r="AX97" s="175" t="s">
        <v>22</v>
      </c>
      <c r="AY97" s="175" t="s">
        <v>129</v>
      </c>
    </row>
    <row r="98" spans="2:65" s="6" customFormat="1" ht="15.75" customHeight="1">
      <c r="B98" s="24"/>
      <c r="C98" s="146" t="s">
        <v>147</v>
      </c>
      <c r="D98" s="146" t="s">
        <v>132</v>
      </c>
      <c r="E98" s="147" t="s">
        <v>402</v>
      </c>
      <c r="F98" s="148" t="s">
        <v>403</v>
      </c>
      <c r="G98" s="149" t="s">
        <v>277</v>
      </c>
      <c r="H98" s="150">
        <v>2602</v>
      </c>
      <c r="I98" s="151"/>
      <c r="J98" s="152">
        <f>ROUND($I$98*$H$98,2)</f>
        <v>0</v>
      </c>
      <c r="K98" s="148"/>
      <c r="L98" s="44"/>
      <c r="M98" s="153"/>
      <c r="N98" s="154" t="s">
        <v>48</v>
      </c>
      <c r="O98" s="25"/>
      <c r="P98" s="25"/>
      <c r="Q98" s="155">
        <v>0</v>
      </c>
      <c r="R98" s="155">
        <f>$Q$98*$H$98</f>
        <v>0</v>
      </c>
      <c r="S98" s="155">
        <v>0</v>
      </c>
      <c r="T98" s="156">
        <f>$S$98*$H$98</f>
        <v>0</v>
      </c>
      <c r="AR98" s="90" t="s">
        <v>137</v>
      </c>
      <c r="AT98" s="90" t="s">
        <v>132</v>
      </c>
      <c r="AU98" s="90" t="s">
        <v>21</v>
      </c>
      <c r="AY98" s="6" t="s">
        <v>129</v>
      </c>
      <c r="BE98" s="157">
        <f>IF($N$98="základní",$J$98,0)</f>
        <v>0</v>
      </c>
      <c r="BF98" s="157">
        <f>IF($N$98="snížená",$J$98,0)</f>
        <v>0</v>
      </c>
      <c r="BG98" s="157">
        <f>IF($N$98="zákl. přenesená",$J$98,0)</f>
        <v>0</v>
      </c>
      <c r="BH98" s="157">
        <f>IF($N$98="sníž. přenesená",$J$98,0)</f>
        <v>0</v>
      </c>
      <c r="BI98" s="157">
        <f>IF($N$98="nulová",$J$98,0)</f>
        <v>0</v>
      </c>
      <c r="BJ98" s="90" t="s">
        <v>22</v>
      </c>
      <c r="BK98" s="157">
        <f>ROUND($I$98*$H$98,2)</f>
        <v>0</v>
      </c>
      <c r="BL98" s="90" t="s">
        <v>137</v>
      </c>
      <c r="BM98" s="90" t="s">
        <v>404</v>
      </c>
    </row>
    <row r="99" spans="2:65" s="6" customFormat="1" ht="15.75" customHeight="1">
      <c r="B99" s="24"/>
      <c r="C99" s="149" t="s">
        <v>137</v>
      </c>
      <c r="D99" s="149" t="s">
        <v>132</v>
      </c>
      <c r="E99" s="147" t="s">
        <v>405</v>
      </c>
      <c r="F99" s="148" t="s">
        <v>406</v>
      </c>
      <c r="G99" s="149" t="s">
        <v>277</v>
      </c>
      <c r="H99" s="150">
        <v>400</v>
      </c>
      <c r="I99" s="151"/>
      <c r="J99" s="152">
        <f>ROUND($I$99*$H$99,2)</f>
        <v>0</v>
      </c>
      <c r="K99" s="148"/>
      <c r="L99" s="44"/>
      <c r="M99" s="153"/>
      <c r="N99" s="154" t="s">
        <v>48</v>
      </c>
      <c r="O99" s="25"/>
      <c r="P99" s="25"/>
      <c r="Q99" s="155">
        <v>0.00589</v>
      </c>
      <c r="R99" s="155">
        <f>$Q$99*$H$99</f>
        <v>2.3560000000000003</v>
      </c>
      <c r="S99" s="155">
        <v>0</v>
      </c>
      <c r="T99" s="156">
        <f>$S$99*$H$99</f>
        <v>0</v>
      </c>
      <c r="AR99" s="90" t="s">
        <v>137</v>
      </c>
      <c r="AT99" s="90" t="s">
        <v>132</v>
      </c>
      <c r="AU99" s="90" t="s">
        <v>21</v>
      </c>
      <c r="AY99" s="90" t="s">
        <v>129</v>
      </c>
      <c r="BE99" s="157">
        <f>IF($N$99="základní",$J$99,0)</f>
        <v>0</v>
      </c>
      <c r="BF99" s="157">
        <f>IF($N$99="snížená",$J$99,0)</f>
        <v>0</v>
      </c>
      <c r="BG99" s="157">
        <f>IF($N$99="zákl. přenesená",$J$99,0)</f>
        <v>0</v>
      </c>
      <c r="BH99" s="157">
        <f>IF($N$99="sníž. přenesená",$J$99,0)</f>
        <v>0</v>
      </c>
      <c r="BI99" s="157">
        <f>IF($N$99="nulová",$J$99,0)</f>
        <v>0</v>
      </c>
      <c r="BJ99" s="90" t="s">
        <v>22</v>
      </c>
      <c r="BK99" s="157">
        <f>ROUND($I$99*$H$99,2)</f>
        <v>0</v>
      </c>
      <c r="BL99" s="90" t="s">
        <v>137</v>
      </c>
      <c r="BM99" s="90" t="s">
        <v>407</v>
      </c>
    </row>
    <row r="100" spans="2:47" s="6" customFormat="1" ht="30.75" customHeight="1">
      <c r="B100" s="24"/>
      <c r="C100" s="25"/>
      <c r="D100" s="160" t="s">
        <v>145</v>
      </c>
      <c r="E100" s="25"/>
      <c r="F100" s="176" t="s">
        <v>408</v>
      </c>
      <c r="G100" s="25"/>
      <c r="H100" s="25"/>
      <c r="J100" s="25"/>
      <c r="K100" s="25"/>
      <c r="L100" s="44"/>
      <c r="M100" s="57"/>
      <c r="N100" s="25"/>
      <c r="O100" s="25"/>
      <c r="P100" s="25"/>
      <c r="Q100" s="25"/>
      <c r="R100" s="25"/>
      <c r="S100" s="25"/>
      <c r="T100" s="58"/>
      <c r="AT100" s="6" t="s">
        <v>145</v>
      </c>
      <c r="AU100" s="6" t="s">
        <v>21</v>
      </c>
    </row>
    <row r="101" spans="2:51" s="6" customFormat="1" ht="15.75" customHeight="1">
      <c r="B101" s="158"/>
      <c r="C101" s="159"/>
      <c r="D101" s="169" t="s">
        <v>139</v>
      </c>
      <c r="E101" s="159"/>
      <c r="F101" s="161" t="s">
        <v>399</v>
      </c>
      <c r="G101" s="159"/>
      <c r="H101" s="162">
        <v>400</v>
      </c>
      <c r="J101" s="159"/>
      <c r="K101" s="159"/>
      <c r="L101" s="163"/>
      <c r="M101" s="164"/>
      <c r="N101" s="159"/>
      <c r="O101" s="159"/>
      <c r="P101" s="159"/>
      <c r="Q101" s="159"/>
      <c r="R101" s="159"/>
      <c r="S101" s="159"/>
      <c r="T101" s="165"/>
      <c r="AT101" s="166" t="s">
        <v>139</v>
      </c>
      <c r="AU101" s="166" t="s">
        <v>21</v>
      </c>
      <c r="AV101" s="166" t="s">
        <v>21</v>
      </c>
      <c r="AW101" s="166" t="s">
        <v>108</v>
      </c>
      <c r="AX101" s="166" t="s">
        <v>77</v>
      </c>
      <c r="AY101" s="166" t="s">
        <v>129</v>
      </c>
    </row>
    <row r="102" spans="2:51" s="6" customFormat="1" ht="15.75" customHeight="1">
      <c r="B102" s="167"/>
      <c r="C102" s="168"/>
      <c r="D102" s="169" t="s">
        <v>139</v>
      </c>
      <c r="E102" s="168"/>
      <c r="F102" s="170" t="s">
        <v>141</v>
      </c>
      <c r="G102" s="168"/>
      <c r="H102" s="171">
        <v>400</v>
      </c>
      <c r="J102" s="168"/>
      <c r="K102" s="168"/>
      <c r="L102" s="172"/>
      <c r="M102" s="173"/>
      <c r="N102" s="168"/>
      <c r="O102" s="168"/>
      <c r="P102" s="168"/>
      <c r="Q102" s="168"/>
      <c r="R102" s="168"/>
      <c r="S102" s="168"/>
      <c r="T102" s="174"/>
      <c r="AT102" s="175" t="s">
        <v>139</v>
      </c>
      <c r="AU102" s="175" t="s">
        <v>21</v>
      </c>
      <c r="AV102" s="175" t="s">
        <v>137</v>
      </c>
      <c r="AW102" s="175" t="s">
        <v>108</v>
      </c>
      <c r="AX102" s="175" t="s">
        <v>22</v>
      </c>
      <c r="AY102" s="175" t="s">
        <v>129</v>
      </c>
    </row>
    <row r="103" spans="2:65" s="6" customFormat="1" ht="15.75" customHeight="1">
      <c r="B103" s="24"/>
      <c r="C103" s="146" t="s">
        <v>155</v>
      </c>
      <c r="D103" s="146" t="s">
        <v>132</v>
      </c>
      <c r="E103" s="147" t="s">
        <v>409</v>
      </c>
      <c r="F103" s="148" t="s">
        <v>410</v>
      </c>
      <c r="G103" s="149" t="s">
        <v>277</v>
      </c>
      <c r="H103" s="150">
        <v>108.72</v>
      </c>
      <c r="I103" s="151"/>
      <c r="J103" s="152">
        <f>ROUND($I$103*$H$103,2)</f>
        <v>0</v>
      </c>
      <c r="K103" s="148" t="s">
        <v>411</v>
      </c>
      <c r="L103" s="44"/>
      <c r="M103" s="153"/>
      <c r="N103" s="154" t="s">
        <v>48</v>
      </c>
      <c r="O103" s="25"/>
      <c r="P103" s="25"/>
      <c r="Q103" s="155">
        <v>0</v>
      </c>
      <c r="R103" s="155">
        <f>$Q$103*$H$103</f>
        <v>0</v>
      </c>
      <c r="S103" s="155">
        <v>0</v>
      </c>
      <c r="T103" s="156">
        <f>$S$103*$H$103</f>
        <v>0</v>
      </c>
      <c r="AR103" s="90" t="s">
        <v>137</v>
      </c>
      <c r="AT103" s="90" t="s">
        <v>132</v>
      </c>
      <c r="AU103" s="90" t="s">
        <v>21</v>
      </c>
      <c r="AY103" s="6" t="s">
        <v>129</v>
      </c>
      <c r="BE103" s="157">
        <f>IF($N$103="základní",$J$103,0)</f>
        <v>0</v>
      </c>
      <c r="BF103" s="157">
        <f>IF($N$103="snížená",$J$103,0)</f>
        <v>0</v>
      </c>
      <c r="BG103" s="157">
        <f>IF($N$103="zákl. přenesená",$J$103,0)</f>
        <v>0</v>
      </c>
      <c r="BH103" s="157">
        <f>IF($N$103="sníž. přenesená",$J$103,0)</f>
        <v>0</v>
      </c>
      <c r="BI103" s="157">
        <f>IF($N$103="nulová",$J$103,0)</f>
        <v>0</v>
      </c>
      <c r="BJ103" s="90" t="s">
        <v>22</v>
      </c>
      <c r="BK103" s="157">
        <f>ROUND($I$103*$H$103,2)</f>
        <v>0</v>
      </c>
      <c r="BL103" s="90" t="s">
        <v>137</v>
      </c>
      <c r="BM103" s="90" t="s">
        <v>412</v>
      </c>
    </row>
    <row r="104" spans="2:51" s="6" customFormat="1" ht="15.75" customHeight="1">
      <c r="B104" s="158"/>
      <c r="C104" s="159"/>
      <c r="D104" s="160" t="s">
        <v>139</v>
      </c>
      <c r="E104" s="161"/>
      <c r="F104" s="161" t="s">
        <v>413</v>
      </c>
      <c r="G104" s="159"/>
      <c r="H104" s="162">
        <v>78.72</v>
      </c>
      <c r="J104" s="159"/>
      <c r="K104" s="159"/>
      <c r="L104" s="163"/>
      <c r="M104" s="164"/>
      <c r="N104" s="159"/>
      <c r="O104" s="159"/>
      <c r="P104" s="159"/>
      <c r="Q104" s="159"/>
      <c r="R104" s="159"/>
      <c r="S104" s="159"/>
      <c r="T104" s="165"/>
      <c r="AT104" s="166" t="s">
        <v>139</v>
      </c>
      <c r="AU104" s="166" t="s">
        <v>21</v>
      </c>
      <c r="AV104" s="166" t="s">
        <v>21</v>
      </c>
      <c r="AW104" s="166" t="s">
        <v>108</v>
      </c>
      <c r="AX104" s="166" t="s">
        <v>77</v>
      </c>
      <c r="AY104" s="166" t="s">
        <v>129</v>
      </c>
    </row>
    <row r="105" spans="2:51" s="6" customFormat="1" ht="15.75" customHeight="1">
      <c r="B105" s="158"/>
      <c r="C105" s="159"/>
      <c r="D105" s="169" t="s">
        <v>139</v>
      </c>
      <c r="E105" s="159"/>
      <c r="F105" s="161" t="s">
        <v>414</v>
      </c>
      <c r="G105" s="159"/>
      <c r="H105" s="162">
        <v>10</v>
      </c>
      <c r="J105" s="159"/>
      <c r="K105" s="159"/>
      <c r="L105" s="163"/>
      <c r="M105" s="164"/>
      <c r="N105" s="159"/>
      <c r="O105" s="159"/>
      <c r="P105" s="159"/>
      <c r="Q105" s="159"/>
      <c r="R105" s="159"/>
      <c r="S105" s="159"/>
      <c r="T105" s="165"/>
      <c r="AT105" s="166" t="s">
        <v>139</v>
      </c>
      <c r="AU105" s="166" t="s">
        <v>21</v>
      </c>
      <c r="AV105" s="166" t="s">
        <v>21</v>
      </c>
      <c r="AW105" s="166" t="s">
        <v>108</v>
      </c>
      <c r="AX105" s="166" t="s">
        <v>77</v>
      </c>
      <c r="AY105" s="166" t="s">
        <v>129</v>
      </c>
    </row>
    <row r="106" spans="2:51" s="6" customFormat="1" ht="15.75" customHeight="1">
      <c r="B106" s="158"/>
      <c r="C106" s="159"/>
      <c r="D106" s="169" t="s">
        <v>139</v>
      </c>
      <c r="E106" s="159"/>
      <c r="F106" s="161" t="s">
        <v>415</v>
      </c>
      <c r="G106" s="159"/>
      <c r="H106" s="162">
        <v>20</v>
      </c>
      <c r="J106" s="159"/>
      <c r="K106" s="159"/>
      <c r="L106" s="163"/>
      <c r="M106" s="164"/>
      <c r="N106" s="159"/>
      <c r="O106" s="159"/>
      <c r="P106" s="159"/>
      <c r="Q106" s="159"/>
      <c r="R106" s="159"/>
      <c r="S106" s="159"/>
      <c r="T106" s="165"/>
      <c r="AT106" s="166" t="s">
        <v>139</v>
      </c>
      <c r="AU106" s="166" t="s">
        <v>21</v>
      </c>
      <c r="AV106" s="166" t="s">
        <v>21</v>
      </c>
      <c r="AW106" s="166" t="s">
        <v>108</v>
      </c>
      <c r="AX106" s="166" t="s">
        <v>77</v>
      </c>
      <c r="AY106" s="166" t="s">
        <v>129</v>
      </c>
    </row>
    <row r="107" spans="2:51" s="6" customFormat="1" ht="15.75" customHeight="1">
      <c r="B107" s="167"/>
      <c r="C107" s="168"/>
      <c r="D107" s="169" t="s">
        <v>139</v>
      </c>
      <c r="E107" s="168"/>
      <c r="F107" s="170" t="s">
        <v>141</v>
      </c>
      <c r="G107" s="168"/>
      <c r="H107" s="171">
        <v>108.72</v>
      </c>
      <c r="J107" s="168"/>
      <c r="K107" s="168"/>
      <c r="L107" s="172"/>
      <c r="M107" s="173"/>
      <c r="N107" s="168"/>
      <c r="O107" s="168"/>
      <c r="P107" s="168"/>
      <c r="Q107" s="168"/>
      <c r="R107" s="168"/>
      <c r="S107" s="168"/>
      <c r="T107" s="174"/>
      <c r="AT107" s="175" t="s">
        <v>139</v>
      </c>
      <c r="AU107" s="175" t="s">
        <v>21</v>
      </c>
      <c r="AV107" s="175" t="s">
        <v>137</v>
      </c>
      <c r="AW107" s="175" t="s">
        <v>108</v>
      </c>
      <c r="AX107" s="175" t="s">
        <v>22</v>
      </c>
      <c r="AY107" s="175" t="s">
        <v>129</v>
      </c>
    </row>
    <row r="108" spans="2:65" s="6" customFormat="1" ht="15.75" customHeight="1">
      <c r="B108" s="24"/>
      <c r="C108" s="146" t="s">
        <v>164</v>
      </c>
      <c r="D108" s="146" t="s">
        <v>132</v>
      </c>
      <c r="E108" s="147" t="s">
        <v>416</v>
      </c>
      <c r="F108" s="148" t="s">
        <v>417</v>
      </c>
      <c r="G108" s="149" t="s">
        <v>277</v>
      </c>
      <c r="H108" s="150">
        <v>3011</v>
      </c>
      <c r="I108" s="151"/>
      <c r="J108" s="152">
        <f>ROUND($I$108*$H$108,2)</f>
        <v>0</v>
      </c>
      <c r="K108" s="148"/>
      <c r="L108" s="44"/>
      <c r="M108" s="153"/>
      <c r="N108" s="154" t="s">
        <v>48</v>
      </c>
      <c r="O108" s="25"/>
      <c r="P108" s="25"/>
      <c r="Q108" s="155">
        <v>0</v>
      </c>
      <c r="R108" s="155">
        <f>$Q$108*$H$108</f>
        <v>0</v>
      </c>
      <c r="S108" s="155">
        <v>0</v>
      </c>
      <c r="T108" s="156">
        <f>$S$108*$H$108</f>
        <v>0</v>
      </c>
      <c r="AR108" s="90" t="s">
        <v>137</v>
      </c>
      <c r="AT108" s="90" t="s">
        <v>132</v>
      </c>
      <c r="AU108" s="90" t="s">
        <v>21</v>
      </c>
      <c r="AY108" s="6" t="s">
        <v>129</v>
      </c>
      <c r="BE108" s="157">
        <f>IF($N$108="základní",$J$108,0)</f>
        <v>0</v>
      </c>
      <c r="BF108" s="157">
        <f>IF($N$108="snížená",$J$108,0)</f>
        <v>0</v>
      </c>
      <c r="BG108" s="157">
        <f>IF($N$108="zákl. přenesená",$J$108,0)</f>
        <v>0</v>
      </c>
      <c r="BH108" s="157">
        <f>IF($N$108="sníž. přenesená",$J$108,0)</f>
        <v>0</v>
      </c>
      <c r="BI108" s="157">
        <f>IF($N$108="nulová",$J$108,0)</f>
        <v>0</v>
      </c>
      <c r="BJ108" s="90" t="s">
        <v>22</v>
      </c>
      <c r="BK108" s="157">
        <f>ROUND($I$108*$H$108,2)</f>
        <v>0</v>
      </c>
      <c r="BL108" s="90" t="s">
        <v>137</v>
      </c>
      <c r="BM108" s="90" t="s">
        <v>418</v>
      </c>
    </row>
    <row r="109" spans="2:51" s="6" customFormat="1" ht="15.75" customHeight="1">
      <c r="B109" s="158"/>
      <c r="C109" s="159"/>
      <c r="D109" s="160" t="s">
        <v>139</v>
      </c>
      <c r="E109" s="161"/>
      <c r="F109" s="161" t="s">
        <v>419</v>
      </c>
      <c r="G109" s="159"/>
      <c r="H109" s="162">
        <v>3011</v>
      </c>
      <c r="J109" s="159"/>
      <c r="K109" s="159"/>
      <c r="L109" s="163"/>
      <c r="M109" s="164"/>
      <c r="N109" s="159"/>
      <c r="O109" s="159"/>
      <c r="P109" s="159"/>
      <c r="Q109" s="159"/>
      <c r="R109" s="159"/>
      <c r="S109" s="159"/>
      <c r="T109" s="165"/>
      <c r="AT109" s="166" t="s">
        <v>139</v>
      </c>
      <c r="AU109" s="166" t="s">
        <v>21</v>
      </c>
      <c r="AV109" s="166" t="s">
        <v>21</v>
      </c>
      <c r="AW109" s="166" t="s">
        <v>108</v>
      </c>
      <c r="AX109" s="166" t="s">
        <v>77</v>
      </c>
      <c r="AY109" s="166" t="s">
        <v>129</v>
      </c>
    </row>
    <row r="110" spans="2:51" s="6" customFormat="1" ht="15.75" customHeight="1">
      <c r="B110" s="167"/>
      <c r="C110" s="168"/>
      <c r="D110" s="169" t="s">
        <v>139</v>
      </c>
      <c r="E110" s="168"/>
      <c r="F110" s="170" t="s">
        <v>141</v>
      </c>
      <c r="G110" s="168"/>
      <c r="H110" s="171">
        <v>3011</v>
      </c>
      <c r="J110" s="168"/>
      <c r="K110" s="168"/>
      <c r="L110" s="172"/>
      <c r="M110" s="173"/>
      <c r="N110" s="168"/>
      <c r="O110" s="168"/>
      <c r="P110" s="168"/>
      <c r="Q110" s="168"/>
      <c r="R110" s="168"/>
      <c r="S110" s="168"/>
      <c r="T110" s="174"/>
      <c r="AT110" s="175" t="s">
        <v>139</v>
      </c>
      <c r="AU110" s="175" t="s">
        <v>21</v>
      </c>
      <c r="AV110" s="175" t="s">
        <v>137</v>
      </c>
      <c r="AW110" s="175" t="s">
        <v>108</v>
      </c>
      <c r="AX110" s="175" t="s">
        <v>22</v>
      </c>
      <c r="AY110" s="175" t="s">
        <v>129</v>
      </c>
    </row>
    <row r="111" spans="2:65" s="6" customFormat="1" ht="15.75" customHeight="1">
      <c r="B111" s="24"/>
      <c r="C111" s="146" t="s">
        <v>168</v>
      </c>
      <c r="D111" s="146" t="s">
        <v>132</v>
      </c>
      <c r="E111" s="147" t="s">
        <v>420</v>
      </c>
      <c r="F111" s="148" t="s">
        <v>421</v>
      </c>
      <c r="G111" s="149" t="s">
        <v>277</v>
      </c>
      <c r="H111" s="150">
        <v>179.2</v>
      </c>
      <c r="I111" s="151"/>
      <c r="J111" s="152">
        <f>ROUND($I$111*$H$111,2)</f>
        <v>0</v>
      </c>
      <c r="K111" s="148"/>
      <c r="L111" s="44"/>
      <c r="M111" s="153"/>
      <c r="N111" s="154" t="s">
        <v>48</v>
      </c>
      <c r="O111" s="25"/>
      <c r="P111" s="25"/>
      <c r="Q111" s="155">
        <v>0</v>
      </c>
      <c r="R111" s="155">
        <f>$Q$111*$H$111</f>
        <v>0</v>
      </c>
      <c r="S111" s="155">
        <v>0</v>
      </c>
      <c r="T111" s="156">
        <f>$S$111*$H$111</f>
        <v>0</v>
      </c>
      <c r="AR111" s="90" t="s">
        <v>137</v>
      </c>
      <c r="AT111" s="90" t="s">
        <v>132</v>
      </c>
      <c r="AU111" s="90" t="s">
        <v>21</v>
      </c>
      <c r="AY111" s="6" t="s">
        <v>129</v>
      </c>
      <c r="BE111" s="157">
        <f>IF($N$111="základní",$J$111,0)</f>
        <v>0</v>
      </c>
      <c r="BF111" s="157">
        <f>IF($N$111="snížená",$J$111,0)</f>
        <v>0</v>
      </c>
      <c r="BG111" s="157">
        <f>IF($N$111="zákl. přenesená",$J$111,0)</f>
        <v>0</v>
      </c>
      <c r="BH111" s="157">
        <f>IF($N$111="sníž. přenesená",$J$111,0)</f>
        <v>0</v>
      </c>
      <c r="BI111" s="157">
        <f>IF($N$111="nulová",$J$111,0)</f>
        <v>0</v>
      </c>
      <c r="BJ111" s="90" t="s">
        <v>22</v>
      </c>
      <c r="BK111" s="157">
        <f>ROUND($I$111*$H$111,2)</f>
        <v>0</v>
      </c>
      <c r="BL111" s="90" t="s">
        <v>137</v>
      </c>
      <c r="BM111" s="90" t="s">
        <v>422</v>
      </c>
    </row>
    <row r="112" spans="2:51" s="6" customFormat="1" ht="15.75" customHeight="1">
      <c r="B112" s="158"/>
      <c r="C112" s="159"/>
      <c r="D112" s="160" t="s">
        <v>139</v>
      </c>
      <c r="E112" s="161"/>
      <c r="F112" s="161" t="s">
        <v>423</v>
      </c>
      <c r="G112" s="159"/>
      <c r="H112" s="162">
        <v>179.2</v>
      </c>
      <c r="J112" s="159"/>
      <c r="K112" s="159"/>
      <c r="L112" s="163"/>
      <c r="M112" s="164"/>
      <c r="N112" s="159"/>
      <c r="O112" s="159"/>
      <c r="P112" s="159"/>
      <c r="Q112" s="159"/>
      <c r="R112" s="159"/>
      <c r="S112" s="159"/>
      <c r="T112" s="165"/>
      <c r="AT112" s="166" t="s">
        <v>139</v>
      </c>
      <c r="AU112" s="166" t="s">
        <v>21</v>
      </c>
      <c r="AV112" s="166" t="s">
        <v>21</v>
      </c>
      <c r="AW112" s="166" t="s">
        <v>108</v>
      </c>
      <c r="AX112" s="166" t="s">
        <v>77</v>
      </c>
      <c r="AY112" s="166" t="s">
        <v>129</v>
      </c>
    </row>
    <row r="113" spans="2:51" s="6" customFormat="1" ht="15.75" customHeight="1">
      <c r="B113" s="167"/>
      <c r="C113" s="168"/>
      <c r="D113" s="169" t="s">
        <v>139</v>
      </c>
      <c r="E113" s="168"/>
      <c r="F113" s="170" t="s">
        <v>141</v>
      </c>
      <c r="G113" s="168"/>
      <c r="H113" s="171">
        <v>179.2</v>
      </c>
      <c r="J113" s="168"/>
      <c r="K113" s="168"/>
      <c r="L113" s="172"/>
      <c r="M113" s="173"/>
      <c r="N113" s="168"/>
      <c r="O113" s="168"/>
      <c r="P113" s="168"/>
      <c r="Q113" s="168"/>
      <c r="R113" s="168"/>
      <c r="S113" s="168"/>
      <c r="T113" s="174"/>
      <c r="AT113" s="175" t="s">
        <v>139</v>
      </c>
      <c r="AU113" s="175" t="s">
        <v>21</v>
      </c>
      <c r="AV113" s="175" t="s">
        <v>137</v>
      </c>
      <c r="AW113" s="175" t="s">
        <v>108</v>
      </c>
      <c r="AX113" s="175" t="s">
        <v>22</v>
      </c>
      <c r="AY113" s="175" t="s">
        <v>129</v>
      </c>
    </row>
    <row r="114" spans="2:65" s="6" customFormat="1" ht="15.75" customHeight="1">
      <c r="B114" s="24"/>
      <c r="C114" s="180" t="s">
        <v>173</v>
      </c>
      <c r="D114" s="180" t="s">
        <v>345</v>
      </c>
      <c r="E114" s="181" t="s">
        <v>424</v>
      </c>
      <c r="F114" s="182" t="s">
        <v>425</v>
      </c>
      <c r="G114" s="183" t="s">
        <v>277</v>
      </c>
      <c r="H114" s="184">
        <v>358</v>
      </c>
      <c r="I114" s="185"/>
      <c r="J114" s="186">
        <f>ROUND($I$114*$H$114,2)</f>
        <v>0</v>
      </c>
      <c r="K114" s="182"/>
      <c r="L114" s="187"/>
      <c r="M114" s="188"/>
      <c r="N114" s="189" t="s">
        <v>48</v>
      </c>
      <c r="O114" s="25"/>
      <c r="P114" s="25"/>
      <c r="Q114" s="155">
        <v>0</v>
      </c>
      <c r="R114" s="155">
        <f>$Q$114*$H$114</f>
        <v>0</v>
      </c>
      <c r="S114" s="155">
        <v>0</v>
      </c>
      <c r="T114" s="156">
        <f>$S$114*$H$114</f>
        <v>0</v>
      </c>
      <c r="AR114" s="90" t="s">
        <v>173</v>
      </c>
      <c r="AT114" s="90" t="s">
        <v>345</v>
      </c>
      <c r="AU114" s="90" t="s">
        <v>21</v>
      </c>
      <c r="AY114" s="6" t="s">
        <v>129</v>
      </c>
      <c r="BE114" s="157">
        <f>IF($N$114="základní",$J$114,0)</f>
        <v>0</v>
      </c>
      <c r="BF114" s="157">
        <f>IF($N$114="snížená",$J$114,0)</f>
        <v>0</v>
      </c>
      <c r="BG114" s="157">
        <f>IF($N$114="zákl. přenesená",$J$114,0)</f>
        <v>0</v>
      </c>
      <c r="BH114" s="157">
        <f>IF($N$114="sníž. přenesená",$J$114,0)</f>
        <v>0</v>
      </c>
      <c r="BI114" s="157">
        <f>IF($N$114="nulová",$J$114,0)</f>
        <v>0</v>
      </c>
      <c r="BJ114" s="90" t="s">
        <v>22</v>
      </c>
      <c r="BK114" s="157">
        <f>ROUND($I$114*$H$114,2)</f>
        <v>0</v>
      </c>
      <c r="BL114" s="90" t="s">
        <v>137</v>
      </c>
      <c r="BM114" s="90" t="s">
        <v>426</v>
      </c>
    </row>
    <row r="115" spans="2:47" s="6" customFormat="1" ht="30.75" customHeight="1">
      <c r="B115" s="24"/>
      <c r="C115" s="25"/>
      <c r="D115" s="160" t="s">
        <v>145</v>
      </c>
      <c r="E115" s="25"/>
      <c r="F115" s="176" t="s">
        <v>427</v>
      </c>
      <c r="G115" s="25"/>
      <c r="H115" s="25"/>
      <c r="J115" s="25"/>
      <c r="K115" s="25"/>
      <c r="L115" s="44"/>
      <c r="M115" s="57"/>
      <c r="N115" s="25"/>
      <c r="O115" s="25"/>
      <c r="P115" s="25"/>
      <c r="Q115" s="25"/>
      <c r="R115" s="25"/>
      <c r="S115" s="25"/>
      <c r="T115" s="58"/>
      <c r="AT115" s="6" t="s">
        <v>145</v>
      </c>
      <c r="AU115" s="6" t="s">
        <v>21</v>
      </c>
    </row>
    <row r="116" spans="2:65" s="6" customFormat="1" ht="15.75" customHeight="1">
      <c r="B116" s="24"/>
      <c r="C116" s="146" t="s">
        <v>130</v>
      </c>
      <c r="D116" s="146" t="s">
        <v>132</v>
      </c>
      <c r="E116" s="147" t="s">
        <v>428</v>
      </c>
      <c r="F116" s="148" t="s">
        <v>429</v>
      </c>
      <c r="G116" s="149" t="s">
        <v>277</v>
      </c>
      <c r="H116" s="150">
        <v>2702</v>
      </c>
      <c r="I116" s="151"/>
      <c r="J116" s="152">
        <f>ROUND($I$116*$H$116,2)</f>
        <v>0</v>
      </c>
      <c r="K116" s="148" t="s">
        <v>136</v>
      </c>
      <c r="L116" s="44"/>
      <c r="M116" s="153"/>
      <c r="N116" s="154" t="s">
        <v>48</v>
      </c>
      <c r="O116" s="25"/>
      <c r="P116" s="25"/>
      <c r="Q116" s="155">
        <v>0</v>
      </c>
      <c r="R116" s="155">
        <f>$Q$116*$H$116</f>
        <v>0</v>
      </c>
      <c r="S116" s="155">
        <v>0</v>
      </c>
      <c r="T116" s="156">
        <f>$S$116*$H$116</f>
        <v>0</v>
      </c>
      <c r="AR116" s="90" t="s">
        <v>137</v>
      </c>
      <c r="AT116" s="90" t="s">
        <v>132</v>
      </c>
      <c r="AU116" s="90" t="s">
        <v>21</v>
      </c>
      <c r="AY116" s="6" t="s">
        <v>129</v>
      </c>
      <c r="BE116" s="157">
        <f>IF($N$116="základní",$J$116,0)</f>
        <v>0</v>
      </c>
      <c r="BF116" s="157">
        <f>IF($N$116="snížená",$J$116,0)</f>
        <v>0</v>
      </c>
      <c r="BG116" s="157">
        <f>IF($N$116="zákl. přenesená",$J$116,0)</f>
        <v>0</v>
      </c>
      <c r="BH116" s="157">
        <f>IF($N$116="sníž. přenesená",$J$116,0)</f>
        <v>0</v>
      </c>
      <c r="BI116" s="157">
        <f>IF($N$116="nulová",$J$116,0)</f>
        <v>0</v>
      </c>
      <c r="BJ116" s="90" t="s">
        <v>22</v>
      </c>
      <c r="BK116" s="157">
        <f>ROUND($I$116*$H$116,2)</f>
        <v>0</v>
      </c>
      <c r="BL116" s="90" t="s">
        <v>137</v>
      </c>
      <c r="BM116" s="90" t="s">
        <v>430</v>
      </c>
    </row>
    <row r="117" spans="2:51" s="6" customFormat="1" ht="15.75" customHeight="1">
      <c r="B117" s="158"/>
      <c r="C117" s="159"/>
      <c r="D117" s="160" t="s">
        <v>139</v>
      </c>
      <c r="E117" s="161"/>
      <c r="F117" s="161" t="s">
        <v>431</v>
      </c>
      <c r="G117" s="159"/>
      <c r="H117" s="162">
        <v>100</v>
      </c>
      <c r="J117" s="159"/>
      <c r="K117" s="159"/>
      <c r="L117" s="163"/>
      <c r="M117" s="164"/>
      <c r="N117" s="159"/>
      <c r="O117" s="159"/>
      <c r="P117" s="159"/>
      <c r="Q117" s="159"/>
      <c r="R117" s="159"/>
      <c r="S117" s="159"/>
      <c r="T117" s="165"/>
      <c r="AT117" s="166" t="s">
        <v>139</v>
      </c>
      <c r="AU117" s="166" t="s">
        <v>21</v>
      </c>
      <c r="AV117" s="166" t="s">
        <v>21</v>
      </c>
      <c r="AW117" s="166" t="s">
        <v>108</v>
      </c>
      <c r="AX117" s="166" t="s">
        <v>77</v>
      </c>
      <c r="AY117" s="166" t="s">
        <v>129</v>
      </c>
    </row>
    <row r="118" spans="2:51" s="6" customFormat="1" ht="15.75" customHeight="1">
      <c r="B118" s="158"/>
      <c r="C118" s="159"/>
      <c r="D118" s="169" t="s">
        <v>139</v>
      </c>
      <c r="E118" s="159"/>
      <c r="F118" s="161" t="s">
        <v>432</v>
      </c>
      <c r="G118" s="159"/>
      <c r="H118" s="162">
        <v>2602</v>
      </c>
      <c r="J118" s="159"/>
      <c r="K118" s="159"/>
      <c r="L118" s="163"/>
      <c r="M118" s="164"/>
      <c r="N118" s="159"/>
      <c r="O118" s="159"/>
      <c r="P118" s="159"/>
      <c r="Q118" s="159"/>
      <c r="R118" s="159"/>
      <c r="S118" s="159"/>
      <c r="T118" s="165"/>
      <c r="AT118" s="166" t="s">
        <v>139</v>
      </c>
      <c r="AU118" s="166" t="s">
        <v>21</v>
      </c>
      <c r="AV118" s="166" t="s">
        <v>21</v>
      </c>
      <c r="AW118" s="166" t="s">
        <v>108</v>
      </c>
      <c r="AX118" s="166" t="s">
        <v>77</v>
      </c>
      <c r="AY118" s="166" t="s">
        <v>129</v>
      </c>
    </row>
    <row r="119" spans="2:51" s="6" customFormat="1" ht="15.75" customHeight="1">
      <c r="B119" s="167"/>
      <c r="C119" s="168"/>
      <c r="D119" s="169" t="s">
        <v>139</v>
      </c>
      <c r="E119" s="168"/>
      <c r="F119" s="170" t="s">
        <v>141</v>
      </c>
      <c r="G119" s="168"/>
      <c r="H119" s="171">
        <v>2702</v>
      </c>
      <c r="J119" s="168"/>
      <c r="K119" s="168"/>
      <c r="L119" s="172"/>
      <c r="M119" s="173"/>
      <c r="N119" s="168"/>
      <c r="O119" s="168"/>
      <c r="P119" s="168"/>
      <c r="Q119" s="168"/>
      <c r="R119" s="168"/>
      <c r="S119" s="168"/>
      <c r="T119" s="174"/>
      <c r="AT119" s="175" t="s">
        <v>139</v>
      </c>
      <c r="AU119" s="175" t="s">
        <v>21</v>
      </c>
      <c r="AV119" s="175" t="s">
        <v>137</v>
      </c>
      <c r="AW119" s="175" t="s">
        <v>108</v>
      </c>
      <c r="AX119" s="175" t="s">
        <v>22</v>
      </c>
      <c r="AY119" s="175" t="s">
        <v>129</v>
      </c>
    </row>
    <row r="120" spans="2:65" s="6" customFormat="1" ht="15.75" customHeight="1">
      <c r="B120" s="24"/>
      <c r="C120" s="180" t="s">
        <v>27</v>
      </c>
      <c r="D120" s="180" t="s">
        <v>345</v>
      </c>
      <c r="E120" s="181" t="s">
        <v>433</v>
      </c>
      <c r="F120" s="182" t="s">
        <v>434</v>
      </c>
      <c r="G120" s="183" t="s">
        <v>239</v>
      </c>
      <c r="H120" s="184">
        <v>36</v>
      </c>
      <c r="I120" s="185"/>
      <c r="J120" s="186">
        <f>ROUND($I$120*$H$120,2)</f>
        <v>0</v>
      </c>
      <c r="K120" s="182" t="s">
        <v>136</v>
      </c>
      <c r="L120" s="187"/>
      <c r="M120" s="188"/>
      <c r="N120" s="189" t="s">
        <v>48</v>
      </c>
      <c r="O120" s="25"/>
      <c r="P120" s="25"/>
      <c r="Q120" s="155">
        <v>1</v>
      </c>
      <c r="R120" s="155">
        <f>$Q$120*$H$120</f>
        <v>36</v>
      </c>
      <c r="S120" s="155">
        <v>0</v>
      </c>
      <c r="T120" s="156">
        <f>$S$120*$H$120</f>
        <v>0</v>
      </c>
      <c r="AR120" s="90" t="s">
        <v>173</v>
      </c>
      <c r="AT120" s="90" t="s">
        <v>345</v>
      </c>
      <c r="AU120" s="90" t="s">
        <v>21</v>
      </c>
      <c r="AY120" s="6" t="s">
        <v>129</v>
      </c>
      <c r="BE120" s="157">
        <f>IF($N$120="základní",$J$120,0)</f>
        <v>0</v>
      </c>
      <c r="BF120" s="157">
        <f>IF($N$120="snížená",$J$120,0)</f>
        <v>0</v>
      </c>
      <c r="BG120" s="157">
        <f>IF($N$120="zákl. přenesená",$J$120,0)</f>
        <v>0</v>
      </c>
      <c r="BH120" s="157">
        <f>IF($N$120="sníž. přenesená",$J$120,0)</f>
        <v>0</v>
      </c>
      <c r="BI120" s="157">
        <f>IF($N$120="nulová",$J$120,0)</f>
        <v>0</v>
      </c>
      <c r="BJ120" s="90" t="s">
        <v>22</v>
      </c>
      <c r="BK120" s="157">
        <f>ROUND($I$120*$H$120,2)</f>
        <v>0</v>
      </c>
      <c r="BL120" s="90" t="s">
        <v>137</v>
      </c>
      <c r="BM120" s="90" t="s">
        <v>435</v>
      </c>
    </row>
    <row r="121" spans="2:51" s="6" customFormat="1" ht="15.75" customHeight="1">
      <c r="B121" s="158"/>
      <c r="C121" s="159"/>
      <c r="D121" s="160" t="s">
        <v>139</v>
      </c>
      <c r="E121" s="161"/>
      <c r="F121" s="161" t="s">
        <v>436</v>
      </c>
      <c r="G121" s="159"/>
      <c r="H121" s="162">
        <v>36</v>
      </c>
      <c r="J121" s="159"/>
      <c r="K121" s="159"/>
      <c r="L121" s="163"/>
      <c r="M121" s="164"/>
      <c r="N121" s="159"/>
      <c r="O121" s="159"/>
      <c r="P121" s="159"/>
      <c r="Q121" s="159"/>
      <c r="R121" s="159"/>
      <c r="S121" s="159"/>
      <c r="T121" s="165"/>
      <c r="AT121" s="166" t="s">
        <v>139</v>
      </c>
      <c r="AU121" s="166" t="s">
        <v>21</v>
      </c>
      <c r="AV121" s="166" t="s">
        <v>21</v>
      </c>
      <c r="AW121" s="166" t="s">
        <v>108</v>
      </c>
      <c r="AX121" s="166" t="s">
        <v>77</v>
      </c>
      <c r="AY121" s="166" t="s">
        <v>129</v>
      </c>
    </row>
    <row r="122" spans="2:51" s="6" customFormat="1" ht="15.75" customHeight="1">
      <c r="B122" s="167"/>
      <c r="C122" s="168"/>
      <c r="D122" s="169" t="s">
        <v>139</v>
      </c>
      <c r="E122" s="168"/>
      <c r="F122" s="170" t="s">
        <v>141</v>
      </c>
      <c r="G122" s="168"/>
      <c r="H122" s="171">
        <v>36</v>
      </c>
      <c r="J122" s="168"/>
      <c r="K122" s="168"/>
      <c r="L122" s="172"/>
      <c r="M122" s="173"/>
      <c r="N122" s="168"/>
      <c r="O122" s="168"/>
      <c r="P122" s="168"/>
      <c r="Q122" s="168"/>
      <c r="R122" s="168"/>
      <c r="S122" s="168"/>
      <c r="T122" s="174"/>
      <c r="AT122" s="175" t="s">
        <v>139</v>
      </c>
      <c r="AU122" s="175" t="s">
        <v>21</v>
      </c>
      <c r="AV122" s="175" t="s">
        <v>137</v>
      </c>
      <c r="AW122" s="175" t="s">
        <v>108</v>
      </c>
      <c r="AX122" s="175" t="s">
        <v>22</v>
      </c>
      <c r="AY122" s="175" t="s">
        <v>129</v>
      </c>
    </row>
    <row r="123" spans="2:65" s="6" customFormat="1" ht="15.75" customHeight="1">
      <c r="B123" s="24"/>
      <c r="C123" s="146" t="s">
        <v>185</v>
      </c>
      <c r="D123" s="146" t="s">
        <v>132</v>
      </c>
      <c r="E123" s="147" t="s">
        <v>353</v>
      </c>
      <c r="F123" s="148" t="s">
        <v>354</v>
      </c>
      <c r="G123" s="149" t="s">
        <v>135</v>
      </c>
      <c r="H123" s="150">
        <v>4154</v>
      </c>
      <c r="I123" s="151"/>
      <c r="J123" s="152">
        <f>ROUND($I$123*$H$123,2)</f>
        <v>0</v>
      </c>
      <c r="K123" s="148"/>
      <c r="L123" s="44"/>
      <c r="M123" s="153"/>
      <c r="N123" s="154" t="s">
        <v>48</v>
      </c>
      <c r="O123" s="25"/>
      <c r="P123" s="25"/>
      <c r="Q123" s="155">
        <v>0</v>
      </c>
      <c r="R123" s="155">
        <f>$Q$123*$H$123</f>
        <v>0</v>
      </c>
      <c r="S123" s="155">
        <v>0</v>
      </c>
      <c r="T123" s="156">
        <f>$S$123*$H$123</f>
        <v>0</v>
      </c>
      <c r="AR123" s="90" t="s">
        <v>137</v>
      </c>
      <c r="AT123" s="90" t="s">
        <v>132</v>
      </c>
      <c r="AU123" s="90" t="s">
        <v>21</v>
      </c>
      <c r="AY123" s="6" t="s">
        <v>129</v>
      </c>
      <c r="BE123" s="157">
        <f>IF($N$123="základní",$J$123,0)</f>
        <v>0</v>
      </c>
      <c r="BF123" s="157">
        <f>IF($N$123="snížená",$J$123,0)</f>
        <v>0</v>
      </c>
      <c r="BG123" s="157">
        <f>IF($N$123="zákl. přenesená",$J$123,0)</f>
        <v>0</v>
      </c>
      <c r="BH123" s="157">
        <f>IF($N$123="sníž. přenesená",$J$123,0)</f>
        <v>0</v>
      </c>
      <c r="BI123" s="157">
        <f>IF($N$123="nulová",$J$123,0)</f>
        <v>0</v>
      </c>
      <c r="BJ123" s="90" t="s">
        <v>22</v>
      </c>
      <c r="BK123" s="157">
        <f>ROUND($I$123*$H$123,2)</f>
        <v>0</v>
      </c>
      <c r="BL123" s="90" t="s">
        <v>137</v>
      </c>
      <c r="BM123" s="90" t="s">
        <v>437</v>
      </c>
    </row>
    <row r="124" spans="2:63" s="133" customFormat="1" ht="30.75" customHeight="1">
      <c r="B124" s="134"/>
      <c r="C124" s="135"/>
      <c r="D124" s="135" t="s">
        <v>76</v>
      </c>
      <c r="E124" s="144" t="s">
        <v>21</v>
      </c>
      <c r="F124" s="144" t="s">
        <v>438</v>
      </c>
      <c r="G124" s="135"/>
      <c r="H124" s="135"/>
      <c r="J124" s="145">
        <f>$BK$124</f>
        <v>0</v>
      </c>
      <c r="K124" s="135"/>
      <c r="L124" s="138"/>
      <c r="M124" s="139"/>
      <c r="N124" s="135"/>
      <c r="O124" s="135"/>
      <c r="P124" s="140">
        <f>SUM($P$125:$P$133)</f>
        <v>0</v>
      </c>
      <c r="Q124" s="135"/>
      <c r="R124" s="140">
        <f>SUM($R$125:$R$133)</f>
        <v>268.98244</v>
      </c>
      <c r="S124" s="135"/>
      <c r="T124" s="141">
        <f>SUM($T$125:$T$133)</f>
        <v>0</v>
      </c>
      <c r="AR124" s="142" t="s">
        <v>22</v>
      </c>
      <c r="AT124" s="142" t="s">
        <v>76</v>
      </c>
      <c r="AU124" s="142" t="s">
        <v>22</v>
      </c>
      <c r="AY124" s="142" t="s">
        <v>129</v>
      </c>
      <c r="BK124" s="143">
        <f>SUM($BK$125:$BK$133)</f>
        <v>0</v>
      </c>
    </row>
    <row r="125" spans="2:65" s="6" customFormat="1" ht="15.75" customHeight="1">
      <c r="B125" s="24"/>
      <c r="C125" s="149" t="s">
        <v>194</v>
      </c>
      <c r="D125" s="149" t="s">
        <v>132</v>
      </c>
      <c r="E125" s="147" t="s">
        <v>439</v>
      </c>
      <c r="F125" s="148" t="s">
        <v>440</v>
      </c>
      <c r="G125" s="149" t="s">
        <v>158</v>
      </c>
      <c r="H125" s="150">
        <v>492</v>
      </c>
      <c r="I125" s="151"/>
      <c r="J125" s="152">
        <f>ROUND($I$125*$H$125,2)</f>
        <v>0</v>
      </c>
      <c r="K125" s="148" t="s">
        <v>136</v>
      </c>
      <c r="L125" s="44"/>
      <c r="M125" s="153"/>
      <c r="N125" s="154" t="s">
        <v>48</v>
      </c>
      <c r="O125" s="25"/>
      <c r="P125" s="25"/>
      <c r="Q125" s="155">
        <v>0.22657</v>
      </c>
      <c r="R125" s="155">
        <f>$Q$125*$H$125</f>
        <v>111.47243999999999</v>
      </c>
      <c r="S125" s="155">
        <v>0</v>
      </c>
      <c r="T125" s="156">
        <f>$S$125*$H$125</f>
        <v>0</v>
      </c>
      <c r="AR125" s="90" t="s">
        <v>137</v>
      </c>
      <c r="AT125" s="90" t="s">
        <v>132</v>
      </c>
      <c r="AU125" s="90" t="s">
        <v>21</v>
      </c>
      <c r="AY125" s="90" t="s">
        <v>129</v>
      </c>
      <c r="BE125" s="157">
        <f>IF($N$125="základní",$J$125,0)</f>
        <v>0</v>
      </c>
      <c r="BF125" s="157">
        <f>IF($N$125="snížená",$J$125,0)</f>
        <v>0</v>
      </c>
      <c r="BG125" s="157">
        <f>IF($N$125="zákl. přenesená",$J$125,0)</f>
        <v>0</v>
      </c>
      <c r="BH125" s="157">
        <f>IF($N$125="sníž. přenesená",$J$125,0)</f>
        <v>0</v>
      </c>
      <c r="BI125" s="157">
        <f>IF($N$125="nulová",$J$125,0)</f>
        <v>0</v>
      </c>
      <c r="BJ125" s="90" t="s">
        <v>22</v>
      </c>
      <c r="BK125" s="157">
        <f>ROUND($I$125*$H$125,2)</f>
        <v>0</v>
      </c>
      <c r="BL125" s="90" t="s">
        <v>137</v>
      </c>
      <c r="BM125" s="90" t="s">
        <v>441</v>
      </c>
    </row>
    <row r="126" spans="2:47" s="6" customFormat="1" ht="30.75" customHeight="1">
      <c r="B126" s="24"/>
      <c r="C126" s="25"/>
      <c r="D126" s="160" t="s">
        <v>145</v>
      </c>
      <c r="E126" s="25"/>
      <c r="F126" s="176" t="s">
        <v>442</v>
      </c>
      <c r="G126" s="25"/>
      <c r="H126" s="25"/>
      <c r="J126" s="25"/>
      <c r="K126" s="25"/>
      <c r="L126" s="44"/>
      <c r="M126" s="57"/>
      <c r="N126" s="25"/>
      <c r="O126" s="25"/>
      <c r="P126" s="25"/>
      <c r="Q126" s="25"/>
      <c r="R126" s="25"/>
      <c r="S126" s="25"/>
      <c r="T126" s="58"/>
      <c r="AT126" s="6" t="s">
        <v>145</v>
      </c>
      <c r="AU126" s="6" t="s">
        <v>21</v>
      </c>
    </row>
    <row r="127" spans="2:65" s="6" customFormat="1" ht="15.75" customHeight="1">
      <c r="B127" s="24"/>
      <c r="C127" s="146" t="s">
        <v>203</v>
      </c>
      <c r="D127" s="146" t="s">
        <v>132</v>
      </c>
      <c r="E127" s="147" t="s">
        <v>443</v>
      </c>
      <c r="F127" s="148" t="s">
        <v>444</v>
      </c>
      <c r="G127" s="149" t="s">
        <v>158</v>
      </c>
      <c r="H127" s="150">
        <v>492</v>
      </c>
      <c r="I127" s="151"/>
      <c r="J127" s="152">
        <f>ROUND($I$127*$H$127,2)</f>
        <v>0</v>
      </c>
      <c r="K127" s="148" t="s">
        <v>136</v>
      </c>
      <c r="L127" s="44"/>
      <c r="M127" s="153"/>
      <c r="N127" s="154" t="s">
        <v>48</v>
      </c>
      <c r="O127" s="25"/>
      <c r="P127" s="25"/>
      <c r="Q127" s="155">
        <v>0.0001</v>
      </c>
      <c r="R127" s="155">
        <f>$Q$127*$H$127</f>
        <v>0.0492</v>
      </c>
      <c r="S127" s="155">
        <v>0</v>
      </c>
      <c r="T127" s="156">
        <f>$S$127*$H$127</f>
        <v>0</v>
      </c>
      <c r="AR127" s="90" t="s">
        <v>137</v>
      </c>
      <c r="AT127" s="90" t="s">
        <v>132</v>
      </c>
      <c r="AU127" s="90" t="s">
        <v>21</v>
      </c>
      <c r="AY127" s="6" t="s">
        <v>129</v>
      </c>
      <c r="BE127" s="157">
        <f>IF($N$127="základní",$J$127,0)</f>
        <v>0</v>
      </c>
      <c r="BF127" s="157">
        <f>IF($N$127="snížená",$J$127,0)</f>
        <v>0</v>
      </c>
      <c r="BG127" s="157">
        <f>IF($N$127="zákl. přenesená",$J$127,0)</f>
        <v>0</v>
      </c>
      <c r="BH127" s="157">
        <f>IF($N$127="sníž. přenesená",$J$127,0)</f>
        <v>0</v>
      </c>
      <c r="BI127" s="157">
        <f>IF($N$127="nulová",$J$127,0)</f>
        <v>0</v>
      </c>
      <c r="BJ127" s="90" t="s">
        <v>22</v>
      </c>
      <c r="BK127" s="157">
        <f>ROUND($I$127*$H$127,2)</f>
        <v>0</v>
      </c>
      <c r="BL127" s="90" t="s">
        <v>137</v>
      </c>
      <c r="BM127" s="90" t="s">
        <v>445</v>
      </c>
    </row>
    <row r="128" spans="2:65" s="6" customFormat="1" ht="15.75" customHeight="1">
      <c r="B128" s="24"/>
      <c r="C128" s="149" t="s">
        <v>211</v>
      </c>
      <c r="D128" s="149" t="s">
        <v>132</v>
      </c>
      <c r="E128" s="147" t="s">
        <v>446</v>
      </c>
      <c r="F128" s="148" t="s">
        <v>447</v>
      </c>
      <c r="G128" s="149" t="s">
        <v>135</v>
      </c>
      <c r="H128" s="150">
        <v>130</v>
      </c>
      <c r="I128" s="151"/>
      <c r="J128" s="152">
        <f>ROUND($I$128*$H$128,2)</f>
        <v>0</v>
      </c>
      <c r="K128" s="148"/>
      <c r="L128" s="44"/>
      <c r="M128" s="153"/>
      <c r="N128" s="154" t="s">
        <v>48</v>
      </c>
      <c r="O128" s="25"/>
      <c r="P128" s="25"/>
      <c r="Q128" s="155">
        <v>0.00016</v>
      </c>
      <c r="R128" s="155">
        <f>$Q$128*$H$128</f>
        <v>0.020800000000000003</v>
      </c>
      <c r="S128" s="155">
        <v>0</v>
      </c>
      <c r="T128" s="156">
        <f>$S$128*$H$128</f>
        <v>0</v>
      </c>
      <c r="AR128" s="90" t="s">
        <v>137</v>
      </c>
      <c r="AT128" s="90" t="s">
        <v>132</v>
      </c>
      <c r="AU128" s="90" t="s">
        <v>21</v>
      </c>
      <c r="AY128" s="90" t="s">
        <v>129</v>
      </c>
      <c r="BE128" s="157">
        <f>IF($N$128="základní",$J$128,0)</f>
        <v>0</v>
      </c>
      <c r="BF128" s="157">
        <f>IF($N$128="snížená",$J$128,0)</f>
        <v>0</v>
      </c>
      <c r="BG128" s="157">
        <f>IF($N$128="zákl. přenesená",$J$128,0)</f>
        <v>0</v>
      </c>
      <c r="BH128" s="157">
        <f>IF($N$128="sníž. přenesená",$J$128,0)</f>
        <v>0</v>
      </c>
      <c r="BI128" s="157">
        <f>IF($N$128="nulová",$J$128,0)</f>
        <v>0</v>
      </c>
      <c r="BJ128" s="90" t="s">
        <v>22</v>
      </c>
      <c r="BK128" s="157">
        <f>ROUND($I$128*$H$128,2)</f>
        <v>0</v>
      </c>
      <c r="BL128" s="90" t="s">
        <v>137</v>
      </c>
      <c r="BM128" s="90" t="s">
        <v>448</v>
      </c>
    </row>
    <row r="129" spans="2:47" s="6" customFormat="1" ht="30.75" customHeight="1">
      <c r="B129" s="24"/>
      <c r="C129" s="25"/>
      <c r="D129" s="160" t="s">
        <v>145</v>
      </c>
      <c r="E129" s="25"/>
      <c r="F129" s="176" t="s">
        <v>449</v>
      </c>
      <c r="G129" s="25"/>
      <c r="H129" s="25"/>
      <c r="J129" s="25"/>
      <c r="K129" s="25"/>
      <c r="L129" s="44"/>
      <c r="M129" s="57"/>
      <c r="N129" s="25"/>
      <c r="O129" s="25"/>
      <c r="P129" s="25"/>
      <c r="Q129" s="25"/>
      <c r="R129" s="25"/>
      <c r="S129" s="25"/>
      <c r="T129" s="58"/>
      <c r="AT129" s="6" t="s">
        <v>145</v>
      </c>
      <c r="AU129" s="6" t="s">
        <v>21</v>
      </c>
    </row>
    <row r="130" spans="2:65" s="6" customFormat="1" ht="15.75" customHeight="1">
      <c r="B130" s="24"/>
      <c r="C130" s="146" t="s">
        <v>7</v>
      </c>
      <c r="D130" s="146" t="s">
        <v>132</v>
      </c>
      <c r="E130" s="147" t="s">
        <v>450</v>
      </c>
      <c r="F130" s="148" t="s">
        <v>451</v>
      </c>
      <c r="G130" s="149" t="s">
        <v>158</v>
      </c>
      <c r="H130" s="150">
        <v>492</v>
      </c>
      <c r="I130" s="151"/>
      <c r="J130" s="152">
        <f>ROUND($I$130*$H$130,2)</f>
        <v>0</v>
      </c>
      <c r="K130" s="148" t="s">
        <v>136</v>
      </c>
      <c r="L130" s="44"/>
      <c r="M130" s="153"/>
      <c r="N130" s="154" t="s">
        <v>48</v>
      </c>
      <c r="O130" s="25"/>
      <c r="P130" s="25"/>
      <c r="Q130" s="155">
        <v>0</v>
      </c>
      <c r="R130" s="155">
        <f>$Q$130*$H$130</f>
        <v>0</v>
      </c>
      <c r="S130" s="155">
        <v>0</v>
      </c>
      <c r="T130" s="156">
        <f>$S$130*$H$130</f>
        <v>0</v>
      </c>
      <c r="AR130" s="90" t="s">
        <v>137</v>
      </c>
      <c r="AT130" s="90" t="s">
        <v>132</v>
      </c>
      <c r="AU130" s="90" t="s">
        <v>21</v>
      </c>
      <c r="AY130" s="6" t="s">
        <v>129</v>
      </c>
      <c r="BE130" s="157">
        <f>IF($N$130="základní",$J$130,0)</f>
        <v>0</v>
      </c>
      <c r="BF130" s="157">
        <f>IF($N$130="snížená",$J$130,0)</f>
        <v>0</v>
      </c>
      <c r="BG130" s="157">
        <f>IF($N$130="zákl. přenesená",$J$130,0)</f>
        <v>0</v>
      </c>
      <c r="BH130" s="157">
        <f>IF($N$130="sníž. přenesená",$J$130,0)</f>
        <v>0</v>
      </c>
      <c r="BI130" s="157">
        <f>IF($N$130="nulová",$J$130,0)</f>
        <v>0</v>
      </c>
      <c r="BJ130" s="90" t="s">
        <v>22</v>
      </c>
      <c r="BK130" s="157">
        <f>ROUND($I$130*$H$130,2)</f>
        <v>0</v>
      </c>
      <c r="BL130" s="90" t="s">
        <v>137</v>
      </c>
      <c r="BM130" s="90" t="s">
        <v>452</v>
      </c>
    </row>
    <row r="131" spans="2:65" s="6" customFormat="1" ht="15.75" customHeight="1">
      <c r="B131" s="24"/>
      <c r="C131" s="183" t="s">
        <v>221</v>
      </c>
      <c r="D131" s="183" t="s">
        <v>345</v>
      </c>
      <c r="E131" s="181" t="s">
        <v>453</v>
      </c>
      <c r="F131" s="182" t="s">
        <v>454</v>
      </c>
      <c r="G131" s="183" t="s">
        <v>239</v>
      </c>
      <c r="H131" s="184">
        <v>157.44</v>
      </c>
      <c r="I131" s="185"/>
      <c r="J131" s="186">
        <f>ROUND($I$131*$H$131,2)</f>
        <v>0</v>
      </c>
      <c r="K131" s="182" t="s">
        <v>136</v>
      </c>
      <c r="L131" s="187"/>
      <c r="M131" s="188"/>
      <c r="N131" s="189" t="s">
        <v>48</v>
      </c>
      <c r="O131" s="25"/>
      <c r="P131" s="25"/>
      <c r="Q131" s="155">
        <v>1</v>
      </c>
      <c r="R131" s="155">
        <f>$Q$131*$H$131</f>
        <v>157.44</v>
      </c>
      <c r="S131" s="155">
        <v>0</v>
      </c>
      <c r="T131" s="156">
        <f>$S$131*$H$131</f>
        <v>0</v>
      </c>
      <c r="AR131" s="90" t="s">
        <v>173</v>
      </c>
      <c r="AT131" s="90" t="s">
        <v>345</v>
      </c>
      <c r="AU131" s="90" t="s">
        <v>21</v>
      </c>
      <c r="AY131" s="90" t="s">
        <v>129</v>
      </c>
      <c r="BE131" s="157">
        <f>IF($N$131="základní",$J$131,0)</f>
        <v>0</v>
      </c>
      <c r="BF131" s="157">
        <f>IF($N$131="snížená",$J$131,0)</f>
        <v>0</v>
      </c>
      <c r="BG131" s="157">
        <f>IF($N$131="zákl. přenesená",$J$131,0)</f>
        <v>0</v>
      </c>
      <c r="BH131" s="157">
        <f>IF($N$131="sníž. přenesená",$J$131,0)</f>
        <v>0</v>
      </c>
      <c r="BI131" s="157">
        <f>IF($N$131="nulová",$J$131,0)</f>
        <v>0</v>
      </c>
      <c r="BJ131" s="90" t="s">
        <v>22</v>
      </c>
      <c r="BK131" s="157">
        <f>ROUND($I$131*$H$131,2)</f>
        <v>0</v>
      </c>
      <c r="BL131" s="90" t="s">
        <v>137</v>
      </c>
      <c r="BM131" s="90" t="s">
        <v>455</v>
      </c>
    </row>
    <row r="132" spans="2:51" s="6" customFormat="1" ht="15.75" customHeight="1">
      <c r="B132" s="158"/>
      <c r="C132" s="159"/>
      <c r="D132" s="160" t="s">
        <v>139</v>
      </c>
      <c r="E132" s="161"/>
      <c r="F132" s="161" t="s">
        <v>456</v>
      </c>
      <c r="G132" s="159"/>
      <c r="H132" s="162">
        <v>157.44</v>
      </c>
      <c r="J132" s="159"/>
      <c r="K132" s="159"/>
      <c r="L132" s="163"/>
      <c r="M132" s="164"/>
      <c r="N132" s="159"/>
      <c r="O132" s="159"/>
      <c r="P132" s="159"/>
      <c r="Q132" s="159"/>
      <c r="R132" s="159"/>
      <c r="S132" s="159"/>
      <c r="T132" s="165"/>
      <c r="AT132" s="166" t="s">
        <v>139</v>
      </c>
      <c r="AU132" s="166" t="s">
        <v>21</v>
      </c>
      <c r="AV132" s="166" t="s">
        <v>21</v>
      </c>
      <c r="AW132" s="166" t="s">
        <v>108</v>
      </c>
      <c r="AX132" s="166" t="s">
        <v>77</v>
      </c>
      <c r="AY132" s="166" t="s">
        <v>129</v>
      </c>
    </row>
    <row r="133" spans="2:51" s="6" customFormat="1" ht="15.75" customHeight="1">
      <c r="B133" s="167"/>
      <c r="C133" s="168"/>
      <c r="D133" s="169" t="s">
        <v>139</v>
      </c>
      <c r="E133" s="168"/>
      <c r="F133" s="170" t="s">
        <v>141</v>
      </c>
      <c r="G133" s="168"/>
      <c r="H133" s="171">
        <v>157.44</v>
      </c>
      <c r="J133" s="168"/>
      <c r="K133" s="168"/>
      <c r="L133" s="172"/>
      <c r="M133" s="173"/>
      <c r="N133" s="168"/>
      <c r="O133" s="168"/>
      <c r="P133" s="168"/>
      <c r="Q133" s="168"/>
      <c r="R133" s="168"/>
      <c r="S133" s="168"/>
      <c r="T133" s="174"/>
      <c r="AT133" s="175" t="s">
        <v>139</v>
      </c>
      <c r="AU133" s="175" t="s">
        <v>21</v>
      </c>
      <c r="AV133" s="175" t="s">
        <v>137</v>
      </c>
      <c r="AW133" s="175" t="s">
        <v>108</v>
      </c>
      <c r="AX133" s="175" t="s">
        <v>22</v>
      </c>
      <c r="AY133" s="175" t="s">
        <v>129</v>
      </c>
    </row>
    <row r="134" spans="2:63" s="133" customFormat="1" ht="30.75" customHeight="1">
      <c r="B134" s="134"/>
      <c r="C134" s="135"/>
      <c r="D134" s="135" t="s">
        <v>76</v>
      </c>
      <c r="E134" s="144" t="s">
        <v>147</v>
      </c>
      <c r="F134" s="144" t="s">
        <v>457</v>
      </c>
      <c r="G134" s="135"/>
      <c r="H134" s="135"/>
      <c r="J134" s="145">
        <f>$BK$134</f>
        <v>0</v>
      </c>
      <c r="K134" s="135"/>
      <c r="L134" s="138"/>
      <c r="M134" s="139"/>
      <c r="N134" s="135"/>
      <c r="O134" s="135"/>
      <c r="P134" s="140">
        <f>SUM($P$135:$P$149)</f>
        <v>0</v>
      </c>
      <c r="Q134" s="135"/>
      <c r="R134" s="140">
        <f>SUM($R$135:$R$149)</f>
        <v>15.53851</v>
      </c>
      <c r="S134" s="135"/>
      <c r="T134" s="141">
        <f>SUM($T$135:$T$149)</f>
        <v>0</v>
      </c>
      <c r="AR134" s="142" t="s">
        <v>22</v>
      </c>
      <c r="AT134" s="142" t="s">
        <v>76</v>
      </c>
      <c r="AU134" s="142" t="s">
        <v>22</v>
      </c>
      <c r="AY134" s="142" t="s">
        <v>129</v>
      </c>
      <c r="BK134" s="143">
        <f>SUM($BK$135:$BK$149)</f>
        <v>0</v>
      </c>
    </row>
    <row r="135" spans="2:65" s="6" customFormat="1" ht="15.75" customHeight="1">
      <c r="B135" s="24"/>
      <c r="C135" s="146" t="s">
        <v>225</v>
      </c>
      <c r="D135" s="146" t="s">
        <v>132</v>
      </c>
      <c r="E135" s="147" t="s">
        <v>458</v>
      </c>
      <c r="F135" s="148" t="s">
        <v>459</v>
      </c>
      <c r="G135" s="149" t="s">
        <v>218</v>
      </c>
      <c r="H135" s="150">
        <v>78</v>
      </c>
      <c r="I135" s="151"/>
      <c r="J135" s="152">
        <f>ROUND($I$135*$H$135,2)</f>
        <v>0</v>
      </c>
      <c r="K135" s="148" t="s">
        <v>136</v>
      </c>
      <c r="L135" s="44"/>
      <c r="M135" s="153"/>
      <c r="N135" s="154" t="s">
        <v>48</v>
      </c>
      <c r="O135" s="25"/>
      <c r="P135" s="25"/>
      <c r="Q135" s="155">
        <v>0.06702</v>
      </c>
      <c r="R135" s="155">
        <f>$Q$135*$H$135</f>
        <v>5.2275599999999995</v>
      </c>
      <c r="S135" s="155">
        <v>0</v>
      </c>
      <c r="T135" s="156">
        <f>$S$135*$H$135</f>
        <v>0</v>
      </c>
      <c r="AR135" s="90" t="s">
        <v>137</v>
      </c>
      <c r="AT135" s="90" t="s">
        <v>132</v>
      </c>
      <c r="AU135" s="90" t="s">
        <v>21</v>
      </c>
      <c r="AY135" s="6" t="s">
        <v>129</v>
      </c>
      <c r="BE135" s="157">
        <f>IF($N$135="základní",$J$135,0)</f>
        <v>0</v>
      </c>
      <c r="BF135" s="157">
        <f>IF($N$135="snížená",$J$135,0)</f>
        <v>0</v>
      </c>
      <c r="BG135" s="157">
        <f>IF($N$135="zákl. přenesená",$J$135,0)</f>
        <v>0</v>
      </c>
      <c r="BH135" s="157">
        <f>IF($N$135="sníž. přenesená",$J$135,0)</f>
        <v>0</v>
      </c>
      <c r="BI135" s="157">
        <f>IF($N$135="nulová",$J$135,0)</f>
        <v>0</v>
      </c>
      <c r="BJ135" s="90" t="s">
        <v>22</v>
      </c>
      <c r="BK135" s="157">
        <f>ROUND($I$135*$H$135,2)</f>
        <v>0</v>
      </c>
      <c r="BL135" s="90" t="s">
        <v>137</v>
      </c>
      <c r="BM135" s="90" t="s">
        <v>460</v>
      </c>
    </row>
    <row r="136" spans="2:51" s="6" customFormat="1" ht="15.75" customHeight="1">
      <c r="B136" s="158"/>
      <c r="C136" s="159"/>
      <c r="D136" s="160" t="s">
        <v>139</v>
      </c>
      <c r="E136" s="161"/>
      <c r="F136" s="161" t="s">
        <v>461</v>
      </c>
      <c r="G136" s="159"/>
      <c r="H136" s="162">
        <v>78</v>
      </c>
      <c r="J136" s="159"/>
      <c r="K136" s="159"/>
      <c r="L136" s="163"/>
      <c r="M136" s="164"/>
      <c r="N136" s="159"/>
      <c r="O136" s="159"/>
      <c r="P136" s="159"/>
      <c r="Q136" s="159"/>
      <c r="R136" s="159"/>
      <c r="S136" s="159"/>
      <c r="T136" s="165"/>
      <c r="AT136" s="166" t="s">
        <v>139</v>
      </c>
      <c r="AU136" s="166" t="s">
        <v>21</v>
      </c>
      <c r="AV136" s="166" t="s">
        <v>21</v>
      </c>
      <c r="AW136" s="166" t="s">
        <v>108</v>
      </c>
      <c r="AX136" s="166" t="s">
        <v>77</v>
      </c>
      <c r="AY136" s="166" t="s">
        <v>129</v>
      </c>
    </row>
    <row r="137" spans="2:51" s="6" customFormat="1" ht="15.75" customHeight="1">
      <c r="B137" s="167"/>
      <c r="C137" s="168"/>
      <c r="D137" s="169" t="s">
        <v>139</v>
      </c>
      <c r="E137" s="168"/>
      <c r="F137" s="170" t="s">
        <v>141</v>
      </c>
      <c r="G137" s="168"/>
      <c r="H137" s="171">
        <v>78</v>
      </c>
      <c r="J137" s="168"/>
      <c r="K137" s="168"/>
      <c r="L137" s="172"/>
      <c r="M137" s="173"/>
      <c r="N137" s="168"/>
      <c r="O137" s="168"/>
      <c r="P137" s="168"/>
      <c r="Q137" s="168"/>
      <c r="R137" s="168"/>
      <c r="S137" s="168"/>
      <c r="T137" s="174"/>
      <c r="AT137" s="175" t="s">
        <v>139</v>
      </c>
      <c r="AU137" s="175" t="s">
        <v>21</v>
      </c>
      <c r="AV137" s="175" t="s">
        <v>137</v>
      </c>
      <c r="AW137" s="175" t="s">
        <v>108</v>
      </c>
      <c r="AX137" s="175" t="s">
        <v>22</v>
      </c>
      <c r="AY137" s="175" t="s">
        <v>129</v>
      </c>
    </row>
    <row r="138" spans="2:65" s="6" customFormat="1" ht="15.75" customHeight="1">
      <c r="B138" s="24"/>
      <c r="C138" s="180" t="s">
        <v>229</v>
      </c>
      <c r="D138" s="180" t="s">
        <v>345</v>
      </c>
      <c r="E138" s="181" t="s">
        <v>462</v>
      </c>
      <c r="F138" s="182" t="s">
        <v>463</v>
      </c>
      <c r="G138" s="183" t="s">
        <v>218</v>
      </c>
      <c r="H138" s="184">
        <v>78</v>
      </c>
      <c r="I138" s="185"/>
      <c r="J138" s="186">
        <f>ROUND($I$138*$H$138,2)</f>
        <v>0</v>
      </c>
      <c r="K138" s="182" t="s">
        <v>136</v>
      </c>
      <c r="L138" s="187"/>
      <c r="M138" s="188"/>
      <c r="N138" s="189" t="s">
        <v>48</v>
      </c>
      <c r="O138" s="25"/>
      <c r="P138" s="25"/>
      <c r="Q138" s="155">
        <v>0.072</v>
      </c>
      <c r="R138" s="155">
        <f>$Q$138*$H$138</f>
        <v>5.616</v>
      </c>
      <c r="S138" s="155">
        <v>0</v>
      </c>
      <c r="T138" s="156">
        <f>$S$138*$H$138</f>
        <v>0</v>
      </c>
      <c r="AR138" s="90" t="s">
        <v>173</v>
      </c>
      <c r="AT138" s="90" t="s">
        <v>345</v>
      </c>
      <c r="AU138" s="90" t="s">
        <v>21</v>
      </c>
      <c r="AY138" s="6" t="s">
        <v>129</v>
      </c>
      <c r="BE138" s="157">
        <f>IF($N$138="základní",$J$138,0)</f>
        <v>0</v>
      </c>
      <c r="BF138" s="157">
        <f>IF($N$138="snížená",$J$138,0)</f>
        <v>0</v>
      </c>
      <c r="BG138" s="157">
        <f>IF($N$138="zákl. přenesená",$J$138,0)</f>
        <v>0</v>
      </c>
      <c r="BH138" s="157">
        <f>IF($N$138="sníž. přenesená",$J$138,0)</f>
        <v>0</v>
      </c>
      <c r="BI138" s="157">
        <f>IF($N$138="nulová",$J$138,0)</f>
        <v>0</v>
      </c>
      <c r="BJ138" s="90" t="s">
        <v>22</v>
      </c>
      <c r="BK138" s="157">
        <f>ROUND($I$138*$H$138,2)</f>
        <v>0</v>
      </c>
      <c r="BL138" s="90" t="s">
        <v>137</v>
      </c>
      <c r="BM138" s="90" t="s">
        <v>464</v>
      </c>
    </row>
    <row r="139" spans="2:65" s="6" customFormat="1" ht="15.75" customHeight="1">
      <c r="B139" s="24"/>
      <c r="C139" s="149" t="s">
        <v>236</v>
      </c>
      <c r="D139" s="149" t="s">
        <v>132</v>
      </c>
      <c r="E139" s="147" t="s">
        <v>465</v>
      </c>
      <c r="F139" s="148" t="s">
        <v>466</v>
      </c>
      <c r="G139" s="149" t="s">
        <v>218</v>
      </c>
      <c r="H139" s="150">
        <v>25</v>
      </c>
      <c r="I139" s="151"/>
      <c r="J139" s="152">
        <f>ROUND($I$139*$H$139,2)</f>
        <v>0</v>
      </c>
      <c r="K139" s="148" t="s">
        <v>136</v>
      </c>
      <c r="L139" s="44"/>
      <c r="M139" s="153"/>
      <c r="N139" s="154" t="s">
        <v>48</v>
      </c>
      <c r="O139" s="25"/>
      <c r="P139" s="25"/>
      <c r="Q139" s="155">
        <v>0.17489</v>
      </c>
      <c r="R139" s="155">
        <f>$Q$139*$H$139</f>
        <v>4.372249999999999</v>
      </c>
      <c r="S139" s="155">
        <v>0</v>
      </c>
      <c r="T139" s="156">
        <f>$S$139*$H$139</f>
        <v>0</v>
      </c>
      <c r="AR139" s="90" t="s">
        <v>137</v>
      </c>
      <c r="AT139" s="90" t="s">
        <v>132</v>
      </c>
      <c r="AU139" s="90" t="s">
        <v>21</v>
      </c>
      <c r="AY139" s="90" t="s">
        <v>129</v>
      </c>
      <c r="BE139" s="157">
        <f>IF($N$139="základní",$J$139,0)</f>
        <v>0</v>
      </c>
      <c r="BF139" s="157">
        <f>IF($N$139="snížená",$J$139,0)</f>
        <v>0</v>
      </c>
      <c r="BG139" s="157">
        <f>IF($N$139="zákl. přenesená",$J$139,0)</f>
        <v>0</v>
      </c>
      <c r="BH139" s="157">
        <f>IF($N$139="sníž. přenesená",$J$139,0)</f>
        <v>0</v>
      </c>
      <c r="BI139" s="157">
        <f>IF($N$139="nulová",$J$139,0)</f>
        <v>0</v>
      </c>
      <c r="BJ139" s="90" t="s">
        <v>22</v>
      </c>
      <c r="BK139" s="157">
        <f>ROUND($I$139*$H$139,2)</f>
        <v>0</v>
      </c>
      <c r="BL139" s="90" t="s">
        <v>137</v>
      </c>
      <c r="BM139" s="90" t="s">
        <v>467</v>
      </c>
    </row>
    <row r="140" spans="2:47" s="6" customFormat="1" ht="30.75" customHeight="1">
      <c r="B140" s="24"/>
      <c r="C140" s="25"/>
      <c r="D140" s="160" t="s">
        <v>145</v>
      </c>
      <c r="E140" s="25"/>
      <c r="F140" s="176" t="s">
        <v>468</v>
      </c>
      <c r="G140" s="25"/>
      <c r="H140" s="25"/>
      <c r="J140" s="25"/>
      <c r="K140" s="25"/>
      <c r="L140" s="44"/>
      <c r="M140" s="57"/>
      <c r="N140" s="25"/>
      <c r="O140" s="25"/>
      <c r="P140" s="25"/>
      <c r="Q140" s="25"/>
      <c r="R140" s="25"/>
      <c r="S140" s="25"/>
      <c r="T140" s="58"/>
      <c r="AT140" s="6" t="s">
        <v>145</v>
      </c>
      <c r="AU140" s="6" t="s">
        <v>21</v>
      </c>
    </row>
    <row r="141" spans="2:65" s="6" customFormat="1" ht="15.75" customHeight="1">
      <c r="B141" s="24"/>
      <c r="C141" s="180" t="s">
        <v>251</v>
      </c>
      <c r="D141" s="180" t="s">
        <v>345</v>
      </c>
      <c r="E141" s="181" t="s">
        <v>469</v>
      </c>
      <c r="F141" s="182" t="s">
        <v>470</v>
      </c>
      <c r="G141" s="183" t="s">
        <v>218</v>
      </c>
      <c r="H141" s="184">
        <v>25</v>
      </c>
      <c r="I141" s="185"/>
      <c r="J141" s="186">
        <f>ROUND($I$141*$H$141,2)</f>
        <v>0</v>
      </c>
      <c r="K141" s="182" t="s">
        <v>136</v>
      </c>
      <c r="L141" s="187"/>
      <c r="M141" s="188"/>
      <c r="N141" s="189" t="s">
        <v>48</v>
      </c>
      <c r="O141" s="25"/>
      <c r="P141" s="25"/>
      <c r="Q141" s="155">
        <v>0.0035</v>
      </c>
      <c r="R141" s="155">
        <f>$Q$141*$H$141</f>
        <v>0.08750000000000001</v>
      </c>
      <c r="S141" s="155">
        <v>0</v>
      </c>
      <c r="T141" s="156">
        <f>$S$141*$H$141</f>
        <v>0</v>
      </c>
      <c r="AR141" s="90" t="s">
        <v>173</v>
      </c>
      <c r="AT141" s="90" t="s">
        <v>345</v>
      </c>
      <c r="AU141" s="90" t="s">
        <v>21</v>
      </c>
      <c r="AY141" s="6" t="s">
        <v>129</v>
      </c>
      <c r="BE141" s="157">
        <f>IF($N$141="základní",$J$141,0)</f>
        <v>0</v>
      </c>
      <c r="BF141" s="157">
        <f>IF($N$141="snížená",$J$141,0)</f>
        <v>0</v>
      </c>
      <c r="BG141" s="157">
        <f>IF($N$141="zákl. přenesená",$J$141,0)</f>
        <v>0</v>
      </c>
      <c r="BH141" s="157">
        <f>IF($N$141="sníž. přenesená",$J$141,0)</f>
        <v>0</v>
      </c>
      <c r="BI141" s="157">
        <f>IF($N$141="nulová",$J$141,0)</f>
        <v>0</v>
      </c>
      <c r="BJ141" s="90" t="s">
        <v>22</v>
      </c>
      <c r="BK141" s="157">
        <f>ROUND($I$141*$H$141,2)</f>
        <v>0</v>
      </c>
      <c r="BL141" s="90" t="s">
        <v>137</v>
      </c>
      <c r="BM141" s="90" t="s">
        <v>471</v>
      </c>
    </row>
    <row r="142" spans="2:65" s="6" customFormat="1" ht="15.75" customHeight="1">
      <c r="B142" s="24"/>
      <c r="C142" s="149" t="s">
        <v>6</v>
      </c>
      <c r="D142" s="149" t="s">
        <v>132</v>
      </c>
      <c r="E142" s="147" t="s">
        <v>472</v>
      </c>
      <c r="F142" s="148" t="s">
        <v>473</v>
      </c>
      <c r="G142" s="149" t="s">
        <v>218</v>
      </c>
      <c r="H142" s="150">
        <v>2</v>
      </c>
      <c r="I142" s="151"/>
      <c r="J142" s="152">
        <f>ROUND($I$142*$H$142,2)</f>
        <v>0</v>
      </c>
      <c r="K142" s="148" t="s">
        <v>136</v>
      </c>
      <c r="L142" s="44"/>
      <c r="M142" s="153"/>
      <c r="N142" s="154" t="s">
        <v>48</v>
      </c>
      <c r="O142" s="25"/>
      <c r="P142" s="25"/>
      <c r="Q142" s="155">
        <v>0</v>
      </c>
      <c r="R142" s="155">
        <f>$Q$142*$H$142</f>
        <v>0</v>
      </c>
      <c r="S142" s="155">
        <v>0</v>
      </c>
      <c r="T142" s="156">
        <f>$S$142*$H$142</f>
        <v>0</v>
      </c>
      <c r="AR142" s="90" t="s">
        <v>137</v>
      </c>
      <c r="AT142" s="90" t="s">
        <v>132</v>
      </c>
      <c r="AU142" s="90" t="s">
        <v>21</v>
      </c>
      <c r="AY142" s="90" t="s">
        <v>129</v>
      </c>
      <c r="BE142" s="157">
        <f>IF($N$142="základní",$J$142,0)</f>
        <v>0</v>
      </c>
      <c r="BF142" s="157">
        <f>IF($N$142="snížená",$J$142,0)</f>
        <v>0</v>
      </c>
      <c r="BG142" s="157">
        <f>IF($N$142="zákl. přenesená",$J$142,0)</f>
        <v>0</v>
      </c>
      <c r="BH142" s="157">
        <f>IF($N$142="sníž. přenesená",$J$142,0)</f>
        <v>0</v>
      </c>
      <c r="BI142" s="157">
        <f>IF($N$142="nulová",$J$142,0)</f>
        <v>0</v>
      </c>
      <c r="BJ142" s="90" t="s">
        <v>22</v>
      </c>
      <c r="BK142" s="157">
        <f>ROUND($I$142*$H$142,2)</f>
        <v>0</v>
      </c>
      <c r="BL142" s="90" t="s">
        <v>137</v>
      </c>
      <c r="BM142" s="90" t="s">
        <v>474</v>
      </c>
    </row>
    <row r="143" spans="2:65" s="6" customFormat="1" ht="15.75" customHeight="1">
      <c r="B143" s="24"/>
      <c r="C143" s="149" t="s">
        <v>261</v>
      </c>
      <c r="D143" s="149" t="s">
        <v>132</v>
      </c>
      <c r="E143" s="147" t="s">
        <v>475</v>
      </c>
      <c r="F143" s="148" t="s">
        <v>476</v>
      </c>
      <c r="G143" s="149" t="s">
        <v>477</v>
      </c>
      <c r="H143" s="150">
        <v>2</v>
      </c>
      <c r="I143" s="151"/>
      <c r="J143" s="152">
        <f>ROUND($I$143*$H$143,2)</f>
        <v>0</v>
      </c>
      <c r="K143" s="148"/>
      <c r="L143" s="44"/>
      <c r="M143" s="153"/>
      <c r="N143" s="154" t="s">
        <v>48</v>
      </c>
      <c r="O143" s="25"/>
      <c r="P143" s="25"/>
      <c r="Q143" s="155">
        <v>0</v>
      </c>
      <c r="R143" s="155">
        <f>$Q$143*$H$143</f>
        <v>0</v>
      </c>
      <c r="S143" s="155">
        <v>0</v>
      </c>
      <c r="T143" s="156">
        <f>$S$143*$H$143</f>
        <v>0</v>
      </c>
      <c r="AR143" s="90" t="s">
        <v>137</v>
      </c>
      <c r="AT143" s="90" t="s">
        <v>132</v>
      </c>
      <c r="AU143" s="90" t="s">
        <v>21</v>
      </c>
      <c r="AY143" s="90" t="s">
        <v>129</v>
      </c>
      <c r="BE143" s="157">
        <f>IF($N$143="základní",$J$143,0)</f>
        <v>0</v>
      </c>
      <c r="BF143" s="157">
        <f>IF($N$143="snížená",$J$143,0)</f>
        <v>0</v>
      </c>
      <c r="BG143" s="157">
        <f>IF($N$143="zákl. přenesená",$J$143,0)</f>
        <v>0</v>
      </c>
      <c r="BH143" s="157">
        <f>IF($N$143="sníž. přenesená",$J$143,0)</f>
        <v>0</v>
      </c>
      <c r="BI143" s="157">
        <f>IF($N$143="nulová",$J$143,0)</f>
        <v>0</v>
      </c>
      <c r="BJ143" s="90" t="s">
        <v>22</v>
      </c>
      <c r="BK143" s="157">
        <f>ROUND($I$143*$H$143,2)</f>
        <v>0</v>
      </c>
      <c r="BL143" s="90" t="s">
        <v>137</v>
      </c>
      <c r="BM143" s="90" t="s">
        <v>478</v>
      </c>
    </row>
    <row r="144" spans="2:65" s="6" customFormat="1" ht="15.75" customHeight="1">
      <c r="B144" s="24"/>
      <c r="C144" s="149" t="s">
        <v>266</v>
      </c>
      <c r="D144" s="149" t="s">
        <v>132</v>
      </c>
      <c r="E144" s="147" t="s">
        <v>479</v>
      </c>
      <c r="F144" s="148" t="s">
        <v>480</v>
      </c>
      <c r="G144" s="149" t="s">
        <v>158</v>
      </c>
      <c r="H144" s="150">
        <v>48</v>
      </c>
      <c r="I144" s="151"/>
      <c r="J144" s="152">
        <f>ROUND($I$144*$H$144,2)</f>
        <v>0</v>
      </c>
      <c r="K144" s="148" t="s">
        <v>136</v>
      </c>
      <c r="L144" s="44"/>
      <c r="M144" s="153"/>
      <c r="N144" s="154" t="s">
        <v>48</v>
      </c>
      <c r="O144" s="25"/>
      <c r="P144" s="25"/>
      <c r="Q144" s="155">
        <v>0</v>
      </c>
      <c r="R144" s="155">
        <f>$Q$144*$H$144</f>
        <v>0</v>
      </c>
      <c r="S144" s="155">
        <v>0</v>
      </c>
      <c r="T144" s="156">
        <f>$S$144*$H$144</f>
        <v>0</v>
      </c>
      <c r="AR144" s="90" t="s">
        <v>137</v>
      </c>
      <c r="AT144" s="90" t="s">
        <v>132</v>
      </c>
      <c r="AU144" s="90" t="s">
        <v>21</v>
      </c>
      <c r="AY144" s="90" t="s">
        <v>129</v>
      </c>
      <c r="BE144" s="157">
        <f>IF($N$144="základní",$J$144,0)</f>
        <v>0</v>
      </c>
      <c r="BF144" s="157">
        <f>IF($N$144="snížená",$J$144,0)</f>
        <v>0</v>
      </c>
      <c r="BG144" s="157">
        <f>IF($N$144="zákl. přenesená",$J$144,0)</f>
        <v>0</v>
      </c>
      <c r="BH144" s="157">
        <f>IF($N$144="sníž. přenesená",$J$144,0)</f>
        <v>0</v>
      </c>
      <c r="BI144" s="157">
        <f>IF($N$144="nulová",$J$144,0)</f>
        <v>0</v>
      </c>
      <c r="BJ144" s="90" t="s">
        <v>22</v>
      </c>
      <c r="BK144" s="157">
        <f>ROUND($I$144*$H$144,2)</f>
        <v>0</v>
      </c>
      <c r="BL144" s="90" t="s">
        <v>137</v>
      </c>
      <c r="BM144" s="90" t="s">
        <v>481</v>
      </c>
    </row>
    <row r="145" spans="2:65" s="6" customFormat="1" ht="15.75" customHeight="1">
      <c r="B145" s="24"/>
      <c r="C145" s="183" t="s">
        <v>376</v>
      </c>
      <c r="D145" s="183" t="s">
        <v>345</v>
      </c>
      <c r="E145" s="181" t="s">
        <v>482</v>
      </c>
      <c r="F145" s="182" t="s">
        <v>483</v>
      </c>
      <c r="G145" s="183" t="s">
        <v>158</v>
      </c>
      <c r="H145" s="184">
        <v>96</v>
      </c>
      <c r="I145" s="185"/>
      <c r="J145" s="186">
        <f>ROUND($I$145*$H$145,2)</f>
        <v>0</v>
      </c>
      <c r="K145" s="182" t="s">
        <v>136</v>
      </c>
      <c r="L145" s="187"/>
      <c r="M145" s="188"/>
      <c r="N145" s="189" t="s">
        <v>48</v>
      </c>
      <c r="O145" s="25"/>
      <c r="P145" s="25"/>
      <c r="Q145" s="155">
        <v>0.00245</v>
      </c>
      <c r="R145" s="155">
        <f>$Q$145*$H$145</f>
        <v>0.2352</v>
      </c>
      <c r="S145" s="155">
        <v>0</v>
      </c>
      <c r="T145" s="156">
        <f>$S$145*$H$145</f>
        <v>0</v>
      </c>
      <c r="AR145" s="90" t="s">
        <v>173</v>
      </c>
      <c r="AT145" s="90" t="s">
        <v>345</v>
      </c>
      <c r="AU145" s="90" t="s">
        <v>21</v>
      </c>
      <c r="AY145" s="90" t="s">
        <v>129</v>
      </c>
      <c r="BE145" s="157">
        <f>IF($N$145="základní",$J$145,0)</f>
        <v>0</v>
      </c>
      <c r="BF145" s="157">
        <f>IF($N$145="snížená",$J$145,0)</f>
        <v>0</v>
      </c>
      <c r="BG145" s="157">
        <f>IF($N$145="zákl. přenesená",$J$145,0)</f>
        <v>0</v>
      </c>
      <c r="BH145" s="157">
        <f>IF($N$145="sníž. přenesená",$J$145,0)</f>
        <v>0</v>
      </c>
      <c r="BI145" s="157">
        <f>IF($N$145="nulová",$J$145,0)</f>
        <v>0</v>
      </c>
      <c r="BJ145" s="90" t="s">
        <v>22</v>
      </c>
      <c r="BK145" s="157">
        <f>ROUND($I$145*$H$145,2)</f>
        <v>0</v>
      </c>
      <c r="BL145" s="90" t="s">
        <v>137</v>
      </c>
      <c r="BM145" s="90" t="s">
        <v>484</v>
      </c>
    </row>
    <row r="146" spans="2:51" s="6" customFormat="1" ht="15.75" customHeight="1">
      <c r="B146" s="158"/>
      <c r="C146" s="159"/>
      <c r="D146" s="160" t="s">
        <v>139</v>
      </c>
      <c r="E146" s="161"/>
      <c r="F146" s="161" t="s">
        <v>485</v>
      </c>
      <c r="G146" s="159"/>
      <c r="H146" s="162">
        <v>96</v>
      </c>
      <c r="J146" s="159"/>
      <c r="K146" s="159"/>
      <c r="L146" s="163"/>
      <c r="M146" s="164"/>
      <c r="N146" s="159"/>
      <c r="O146" s="159"/>
      <c r="P146" s="159"/>
      <c r="Q146" s="159"/>
      <c r="R146" s="159"/>
      <c r="S146" s="159"/>
      <c r="T146" s="165"/>
      <c r="AT146" s="166" t="s">
        <v>139</v>
      </c>
      <c r="AU146" s="166" t="s">
        <v>21</v>
      </c>
      <c r="AV146" s="166" t="s">
        <v>21</v>
      </c>
      <c r="AW146" s="166" t="s">
        <v>108</v>
      </c>
      <c r="AX146" s="166" t="s">
        <v>77</v>
      </c>
      <c r="AY146" s="166" t="s">
        <v>129</v>
      </c>
    </row>
    <row r="147" spans="2:51" s="6" customFormat="1" ht="15.75" customHeight="1">
      <c r="B147" s="167"/>
      <c r="C147" s="168"/>
      <c r="D147" s="169" t="s">
        <v>139</v>
      </c>
      <c r="E147" s="168"/>
      <c r="F147" s="170" t="s">
        <v>141</v>
      </c>
      <c r="G147" s="168"/>
      <c r="H147" s="171">
        <v>96</v>
      </c>
      <c r="J147" s="168"/>
      <c r="K147" s="168"/>
      <c r="L147" s="172"/>
      <c r="M147" s="173"/>
      <c r="N147" s="168"/>
      <c r="O147" s="168"/>
      <c r="P147" s="168"/>
      <c r="Q147" s="168"/>
      <c r="R147" s="168"/>
      <c r="S147" s="168"/>
      <c r="T147" s="174"/>
      <c r="AT147" s="175" t="s">
        <v>139</v>
      </c>
      <c r="AU147" s="175" t="s">
        <v>21</v>
      </c>
      <c r="AV147" s="175" t="s">
        <v>137</v>
      </c>
      <c r="AW147" s="175" t="s">
        <v>108</v>
      </c>
      <c r="AX147" s="175" t="s">
        <v>22</v>
      </c>
      <c r="AY147" s="175" t="s">
        <v>129</v>
      </c>
    </row>
    <row r="148" spans="2:65" s="6" customFormat="1" ht="15.75" customHeight="1">
      <c r="B148" s="24"/>
      <c r="C148" s="146" t="s">
        <v>486</v>
      </c>
      <c r="D148" s="146" t="s">
        <v>132</v>
      </c>
      <c r="E148" s="147" t="s">
        <v>487</v>
      </c>
      <c r="F148" s="148" t="s">
        <v>488</v>
      </c>
      <c r="G148" s="149" t="s">
        <v>158</v>
      </c>
      <c r="H148" s="150">
        <v>25</v>
      </c>
      <c r="I148" s="151"/>
      <c r="J148" s="152">
        <f>ROUND($I$148*$H$148,2)</f>
        <v>0</v>
      </c>
      <c r="K148" s="148" t="s">
        <v>136</v>
      </c>
      <c r="L148" s="44"/>
      <c r="M148" s="153"/>
      <c r="N148" s="154" t="s">
        <v>48</v>
      </c>
      <c r="O148" s="25"/>
      <c r="P148" s="25"/>
      <c r="Q148" s="155">
        <v>0</v>
      </c>
      <c r="R148" s="155">
        <f>$Q$148*$H$148</f>
        <v>0</v>
      </c>
      <c r="S148" s="155">
        <v>0</v>
      </c>
      <c r="T148" s="156">
        <f>$S$148*$H$148</f>
        <v>0</v>
      </c>
      <c r="AR148" s="90" t="s">
        <v>137</v>
      </c>
      <c r="AT148" s="90" t="s">
        <v>132</v>
      </c>
      <c r="AU148" s="90" t="s">
        <v>21</v>
      </c>
      <c r="AY148" s="6" t="s">
        <v>129</v>
      </c>
      <c r="BE148" s="157">
        <f>IF($N$148="základní",$J$148,0)</f>
        <v>0</v>
      </c>
      <c r="BF148" s="157">
        <f>IF($N$148="snížená",$J$148,0)</f>
        <v>0</v>
      </c>
      <c r="BG148" s="157">
        <f>IF($N$148="zákl. přenesená",$J$148,0)</f>
        <v>0</v>
      </c>
      <c r="BH148" s="157">
        <f>IF($N$148="sníž. přenesená",$J$148,0)</f>
        <v>0</v>
      </c>
      <c r="BI148" s="157">
        <f>IF($N$148="nulová",$J$148,0)</f>
        <v>0</v>
      </c>
      <c r="BJ148" s="90" t="s">
        <v>22</v>
      </c>
      <c r="BK148" s="157">
        <f>ROUND($I$148*$H$148,2)</f>
        <v>0</v>
      </c>
      <c r="BL148" s="90" t="s">
        <v>137</v>
      </c>
      <c r="BM148" s="90" t="s">
        <v>489</v>
      </c>
    </row>
    <row r="149" spans="2:47" s="6" customFormat="1" ht="30.75" customHeight="1">
      <c r="B149" s="24"/>
      <c r="C149" s="25"/>
      <c r="D149" s="160" t="s">
        <v>145</v>
      </c>
      <c r="E149" s="25"/>
      <c r="F149" s="176" t="s">
        <v>490</v>
      </c>
      <c r="G149" s="25"/>
      <c r="H149" s="25"/>
      <c r="J149" s="25"/>
      <c r="K149" s="25"/>
      <c r="L149" s="44"/>
      <c r="M149" s="57"/>
      <c r="N149" s="25"/>
      <c r="O149" s="25"/>
      <c r="P149" s="25"/>
      <c r="Q149" s="25"/>
      <c r="R149" s="25"/>
      <c r="S149" s="25"/>
      <c r="T149" s="58"/>
      <c r="AT149" s="6" t="s">
        <v>145</v>
      </c>
      <c r="AU149" s="6" t="s">
        <v>21</v>
      </c>
    </row>
    <row r="150" spans="2:63" s="133" customFormat="1" ht="30.75" customHeight="1">
      <c r="B150" s="134"/>
      <c r="C150" s="135"/>
      <c r="D150" s="135" t="s">
        <v>76</v>
      </c>
      <c r="E150" s="144" t="s">
        <v>491</v>
      </c>
      <c r="F150" s="144" t="s">
        <v>492</v>
      </c>
      <c r="G150" s="135"/>
      <c r="H150" s="135"/>
      <c r="J150" s="145">
        <f>$BK$150</f>
        <v>0</v>
      </c>
      <c r="K150" s="135"/>
      <c r="L150" s="138"/>
      <c r="M150" s="139"/>
      <c r="N150" s="135"/>
      <c r="O150" s="135"/>
      <c r="P150" s="140">
        <f>SUM($P$151:$P$296)</f>
        <v>0</v>
      </c>
      <c r="Q150" s="135"/>
      <c r="R150" s="140">
        <f>SUM($R$151:$R$296)</f>
        <v>446.82926000000003</v>
      </c>
      <c r="S150" s="135"/>
      <c r="T150" s="141">
        <f>SUM($T$151:$T$296)</f>
        <v>0</v>
      </c>
      <c r="AR150" s="142" t="s">
        <v>22</v>
      </c>
      <c r="AT150" s="142" t="s">
        <v>76</v>
      </c>
      <c r="AU150" s="142" t="s">
        <v>22</v>
      </c>
      <c r="AY150" s="142" t="s">
        <v>129</v>
      </c>
      <c r="BK150" s="143">
        <f>SUM($BK$151:$BK$296)</f>
        <v>0</v>
      </c>
    </row>
    <row r="151" spans="2:65" s="6" customFormat="1" ht="15.75" customHeight="1">
      <c r="B151" s="24"/>
      <c r="C151" s="146" t="s">
        <v>493</v>
      </c>
      <c r="D151" s="146" t="s">
        <v>132</v>
      </c>
      <c r="E151" s="147" t="s">
        <v>494</v>
      </c>
      <c r="F151" s="148" t="s">
        <v>495</v>
      </c>
      <c r="G151" s="149" t="s">
        <v>135</v>
      </c>
      <c r="H151" s="150">
        <v>645</v>
      </c>
      <c r="I151" s="151"/>
      <c r="J151" s="152">
        <f>ROUND($I$151*$H$151,2)</f>
        <v>0</v>
      </c>
      <c r="K151" s="148" t="s">
        <v>136</v>
      </c>
      <c r="L151" s="44"/>
      <c r="M151" s="153"/>
      <c r="N151" s="154" t="s">
        <v>48</v>
      </c>
      <c r="O151" s="25"/>
      <c r="P151" s="25"/>
      <c r="Q151" s="155">
        <v>0</v>
      </c>
      <c r="R151" s="155">
        <f>$Q$151*$H$151</f>
        <v>0</v>
      </c>
      <c r="S151" s="155">
        <v>0</v>
      </c>
      <c r="T151" s="156">
        <f>$S$151*$H$151</f>
        <v>0</v>
      </c>
      <c r="AR151" s="90" t="s">
        <v>137</v>
      </c>
      <c r="AT151" s="90" t="s">
        <v>132</v>
      </c>
      <c r="AU151" s="90" t="s">
        <v>21</v>
      </c>
      <c r="AY151" s="6" t="s">
        <v>129</v>
      </c>
      <c r="BE151" s="157">
        <f>IF($N$151="základní",$J$151,0)</f>
        <v>0</v>
      </c>
      <c r="BF151" s="157">
        <f>IF($N$151="snížená",$J$151,0)</f>
        <v>0</v>
      </c>
      <c r="BG151" s="157">
        <f>IF($N$151="zákl. přenesená",$J$151,0)</f>
        <v>0</v>
      </c>
      <c r="BH151" s="157">
        <f>IF($N$151="sníž. přenesená",$J$151,0)</f>
        <v>0</v>
      </c>
      <c r="BI151" s="157">
        <f>IF($N$151="nulová",$J$151,0)</f>
        <v>0</v>
      </c>
      <c r="BJ151" s="90" t="s">
        <v>22</v>
      </c>
      <c r="BK151" s="157">
        <f>ROUND($I$151*$H$151,2)</f>
        <v>0</v>
      </c>
      <c r="BL151" s="90" t="s">
        <v>137</v>
      </c>
      <c r="BM151" s="90" t="s">
        <v>496</v>
      </c>
    </row>
    <row r="152" spans="2:65" s="6" customFormat="1" ht="15.75" customHeight="1">
      <c r="B152" s="24"/>
      <c r="C152" s="149" t="s">
        <v>497</v>
      </c>
      <c r="D152" s="149" t="s">
        <v>132</v>
      </c>
      <c r="E152" s="147" t="s">
        <v>498</v>
      </c>
      <c r="F152" s="148" t="s">
        <v>499</v>
      </c>
      <c r="G152" s="149" t="s">
        <v>135</v>
      </c>
      <c r="H152" s="150">
        <v>645</v>
      </c>
      <c r="I152" s="151"/>
      <c r="J152" s="152">
        <f>ROUND($I$152*$H$152,2)</f>
        <v>0</v>
      </c>
      <c r="K152" s="148"/>
      <c r="L152" s="44"/>
      <c r="M152" s="153"/>
      <c r="N152" s="154" t="s">
        <v>48</v>
      </c>
      <c r="O152" s="25"/>
      <c r="P152" s="25"/>
      <c r="Q152" s="155">
        <v>0</v>
      </c>
      <c r="R152" s="155">
        <f>$Q$152*$H$152</f>
        <v>0</v>
      </c>
      <c r="S152" s="155">
        <v>0</v>
      </c>
      <c r="T152" s="156">
        <f>$S$152*$H$152</f>
        <v>0</v>
      </c>
      <c r="AR152" s="90" t="s">
        <v>137</v>
      </c>
      <c r="AT152" s="90" t="s">
        <v>132</v>
      </c>
      <c r="AU152" s="90" t="s">
        <v>21</v>
      </c>
      <c r="AY152" s="90" t="s">
        <v>129</v>
      </c>
      <c r="BE152" s="157">
        <f>IF($N$152="základní",$J$152,0)</f>
        <v>0</v>
      </c>
      <c r="BF152" s="157">
        <f>IF($N$152="snížená",$J$152,0)</f>
        <v>0</v>
      </c>
      <c r="BG152" s="157">
        <f>IF($N$152="zákl. přenesená",$J$152,0)</f>
        <v>0</v>
      </c>
      <c r="BH152" s="157">
        <f>IF($N$152="sníž. přenesená",$J$152,0)</f>
        <v>0</v>
      </c>
      <c r="BI152" s="157">
        <f>IF($N$152="nulová",$J$152,0)</f>
        <v>0</v>
      </c>
      <c r="BJ152" s="90" t="s">
        <v>22</v>
      </c>
      <c r="BK152" s="157">
        <f>ROUND($I$152*$H$152,2)</f>
        <v>0</v>
      </c>
      <c r="BL152" s="90" t="s">
        <v>137</v>
      </c>
      <c r="BM152" s="90" t="s">
        <v>500</v>
      </c>
    </row>
    <row r="153" spans="2:65" s="6" customFormat="1" ht="15.75" customHeight="1">
      <c r="B153" s="24"/>
      <c r="C153" s="149" t="s">
        <v>501</v>
      </c>
      <c r="D153" s="149" t="s">
        <v>132</v>
      </c>
      <c r="E153" s="147" t="s">
        <v>502</v>
      </c>
      <c r="F153" s="148" t="s">
        <v>503</v>
      </c>
      <c r="G153" s="149" t="s">
        <v>135</v>
      </c>
      <c r="H153" s="150">
        <v>1760</v>
      </c>
      <c r="I153" s="151"/>
      <c r="J153" s="152">
        <f>ROUND($I$153*$H$153,2)</f>
        <v>0</v>
      </c>
      <c r="K153" s="148"/>
      <c r="L153" s="44"/>
      <c r="M153" s="153"/>
      <c r="N153" s="154" t="s">
        <v>48</v>
      </c>
      <c r="O153" s="25"/>
      <c r="P153" s="25"/>
      <c r="Q153" s="155">
        <v>0</v>
      </c>
      <c r="R153" s="155">
        <f>$Q$153*$H$153</f>
        <v>0</v>
      </c>
      <c r="S153" s="155">
        <v>0</v>
      </c>
      <c r="T153" s="156">
        <f>$S$153*$H$153</f>
        <v>0</v>
      </c>
      <c r="AR153" s="90" t="s">
        <v>137</v>
      </c>
      <c r="AT153" s="90" t="s">
        <v>132</v>
      </c>
      <c r="AU153" s="90" t="s">
        <v>21</v>
      </c>
      <c r="AY153" s="90" t="s">
        <v>129</v>
      </c>
      <c r="BE153" s="157">
        <f>IF($N$153="základní",$J$153,0)</f>
        <v>0</v>
      </c>
      <c r="BF153" s="157">
        <f>IF($N$153="snížená",$J$153,0)</f>
        <v>0</v>
      </c>
      <c r="BG153" s="157">
        <f>IF($N$153="zákl. přenesená",$J$153,0)</f>
        <v>0</v>
      </c>
      <c r="BH153" s="157">
        <f>IF($N$153="sníž. přenesená",$J$153,0)</f>
        <v>0</v>
      </c>
      <c r="BI153" s="157">
        <f>IF($N$153="nulová",$J$153,0)</f>
        <v>0</v>
      </c>
      <c r="BJ153" s="90" t="s">
        <v>22</v>
      </c>
      <c r="BK153" s="157">
        <f>ROUND($I$153*$H$153,2)</f>
        <v>0</v>
      </c>
      <c r="BL153" s="90" t="s">
        <v>137</v>
      </c>
      <c r="BM153" s="90" t="s">
        <v>504</v>
      </c>
    </row>
    <row r="154" spans="2:51" s="6" customFormat="1" ht="15.75" customHeight="1">
      <c r="B154" s="158"/>
      <c r="C154" s="159"/>
      <c r="D154" s="160" t="s">
        <v>139</v>
      </c>
      <c r="E154" s="161"/>
      <c r="F154" s="161" t="s">
        <v>505</v>
      </c>
      <c r="G154" s="159"/>
      <c r="H154" s="162">
        <v>1760</v>
      </c>
      <c r="J154" s="159"/>
      <c r="K154" s="159"/>
      <c r="L154" s="163"/>
      <c r="M154" s="164"/>
      <c r="N154" s="159"/>
      <c r="O154" s="159"/>
      <c r="P154" s="159"/>
      <c r="Q154" s="159"/>
      <c r="R154" s="159"/>
      <c r="S154" s="159"/>
      <c r="T154" s="165"/>
      <c r="AT154" s="166" t="s">
        <v>139</v>
      </c>
      <c r="AU154" s="166" t="s">
        <v>21</v>
      </c>
      <c r="AV154" s="166" t="s">
        <v>21</v>
      </c>
      <c r="AW154" s="166" t="s">
        <v>108</v>
      </c>
      <c r="AX154" s="166" t="s">
        <v>22</v>
      </c>
      <c r="AY154" s="166" t="s">
        <v>129</v>
      </c>
    </row>
    <row r="155" spans="2:65" s="6" customFormat="1" ht="15.75" customHeight="1">
      <c r="B155" s="24"/>
      <c r="C155" s="146" t="s">
        <v>506</v>
      </c>
      <c r="D155" s="146" t="s">
        <v>132</v>
      </c>
      <c r="E155" s="147" t="s">
        <v>498</v>
      </c>
      <c r="F155" s="148" t="s">
        <v>499</v>
      </c>
      <c r="G155" s="149" t="s">
        <v>135</v>
      </c>
      <c r="H155" s="150">
        <v>1760</v>
      </c>
      <c r="I155" s="151"/>
      <c r="J155" s="152">
        <f>ROUND($I$155*$H$155,2)</f>
        <v>0</v>
      </c>
      <c r="K155" s="148"/>
      <c r="L155" s="44"/>
      <c r="M155" s="153"/>
      <c r="N155" s="154" t="s">
        <v>48</v>
      </c>
      <c r="O155" s="25"/>
      <c r="P155" s="25"/>
      <c r="Q155" s="155">
        <v>0</v>
      </c>
      <c r="R155" s="155">
        <f>$Q$155*$H$155</f>
        <v>0</v>
      </c>
      <c r="S155" s="155">
        <v>0</v>
      </c>
      <c r="T155" s="156">
        <f>$S$155*$H$155</f>
        <v>0</v>
      </c>
      <c r="AR155" s="90" t="s">
        <v>137</v>
      </c>
      <c r="AT155" s="90" t="s">
        <v>132</v>
      </c>
      <c r="AU155" s="90" t="s">
        <v>21</v>
      </c>
      <c r="AY155" s="6" t="s">
        <v>129</v>
      </c>
      <c r="BE155" s="157">
        <f>IF($N$155="základní",$J$155,0)</f>
        <v>0</v>
      </c>
      <c r="BF155" s="157">
        <f>IF($N$155="snížená",$J$155,0)</f>
        <v>0</v>
      </c>
      <c r="BG155" s="157">
        <f>IF($N$155="zákl. přenesená",$J$155,0)</f>
        <v>0</v>
      </c>
      <c r="BH155" s="157">
        <f>IF($N$155="sníž. přenesená",$J$155,0)</f>
        <v>0</v>
      </c>
      <c r="BI155" s="157">
        <f>IF($N$155="nulová",$J$155,0)</f>
        <v>0</v>
      </c>
      <c r="BJ155" s="90" t="s">
        <v>22</v>
      </c>
      <c r="BK155" s="157">
        <f>ROUND($I$155*$H$155,2)</f>
        <v>0</v>
      </c>
      <c r="BL155" s="90" t="s">
        <v>137</v>
      </c>
      <c r="BM155" s="90" t="s">
        <v>507</v>
      </c>
    </row>
    <row r="156" spans="2:65" s="6" customFormat="1" ht="15.75" customHeight="1">
      <c r="B156" s="24"/>
      <c r="C156" s="149" t="s">
        <v>508</v>
      </c>
      <c r="D156" s="149" t="s">
        <v>132</v>
      </c>
      <c r="E156" s="147" t="s">
        <v>509</v>
      </c>
      <c r="F156" s="148" t="s">
        <v>510</v>
      </c>
      <c r="G156" s="149" t="s">
        <v>135</v>
      </c>
      <c r="H156" s="150">
        <v>1812.8</v>
      </c>
      <c r="I156" s="151"/>
      <c r="J156" s="152">
        <f>ROUND($I$156*$H$156,2)</f>
        <v>0</v>
      </c>
      <c r="K156" s="148" t="s">
        <v>136</v>
      </c>
      <c r="L156" s="44"/>
      <c r="M156" s="153"/>
      <c r="N156" s="154" t="s">
        <v>48</v>
      </c>
      <c r="O156" s="25"/>
      <c r="P156" s="25"/>
      <c r="Q156" s="155">
        <v>0</v>
      </c>
      <c r="R156" s="155">
        <f>$Q$156*$H$156</f>
        <v>0</v>
      </c>
      <c r="S156" s="155">
        <v>0</v>
      </c>
      <c r="T156" s="156">
        <f>$S$156*$H$156</f>
        <v>0</v>
      </c>
      <c r="AR156" s="90" t="s">
        <v>137</v>
      </c>
      <c r="AT156" s="90" t="s">
        <v>132</v>
      </c>
      <c r="AU156" s="90" t="s">
        <v>21</v>
      </c>
      <c r="AY156" s="90" t="s">
        <v>129</v>
      </c>
      <c r="BE156" s="157">
        <f>IF($N$156="základní",$J$156,0)</f>
        <v>0</v>
      </c>
      <c r="BF156" s="157">
        <f>IF($N$156="snížená",$J$156,0)</f>
        <v>0</v>
      </c>
      <c r="BG156" s="157">
        <f>IF($N$156="zákl. přenesená",$J$156,0)</f>
        <v>0</v>
      </c>
      <c r="BH156" s="157">
        <f>IF($N$156="sníž. přenesená",$J$156,0)</f>
        <v>0</v>
      </c>
      <c r="BI156" s="157">
        <f>IF($N$156="nulová",$J$156,0)</f>
        <v>0</v>
      </c>
      <c r="BJ156" s="90" t="s">
        <v>22</v>
      </c>
      <c r="BK156" s="157">
        <f>ROUND($I$156*$H$156,2)</f>
        <v>0</v>
      </c>
      <c r="BL156" s="90" t="s">
        <v>137</v>
      </c>
      <c r="BM156" s="90" t="s">
        <v>511</v>
      </c>
    </row>
    <row r="157" spans="2:51" s="6" customFormat="1" ht="15.75" customHeight="1">
      <c r="B157" s="158"/>
      <c r="C157" s="159"/>
      <c r="D157" s="160" t="s">
        <v>139</v>
      </c>
      <c r="E157" s="161"/>
      <c r="F157" s="161" t="s">
        <v>512</v>
      </c>
      <c r="G157" s="159"/>
      <c r="H157" s="162">
        <v>1812.8</v>
      </c>
      <c r="J157" s="159"/>
      <c r="K157" s="159"/>
      <c r="L157" s="163"/>
      <c r="M157" s="164"/>
      <c r="N157" s="159"/>
      <c r="O157" s="159"/>
      <c r="P157" s="159"/>
      <c r="Q157" s="159"/>
      <c r="R157" s="159"/>
      <c r="S157" s="159"/>
      <c r="T157" s="165"/>
      <c r="AT157" s="166" t="s">
        <v>139</v>
      </c>
      <c r="AU157" s="166" t="s">
        <v>21</v>
      </c>
      <c r="AV157" s="166" t="s">
        <v>21</v>
      </c>
      <c r="AW157" s="166" t="s">
        <v>108</v>
      </c>
      <c r="AX157" s="166" t="s">
        <v>77</v>
      </c>
      <c r="AY157" s="166" t="s">
        <v>129</v>
      </c>
    </row>
    <row r="158" spans="2:51" s="6" customFormat="1" ht="15.75" customHeight="1">
      <c r="B158" s="167"/>
      <c r="C158" s="168"/>
      <c r="D158" s="169" t="s">
        <v>139</v>
      </c>
      <c r="E158" s="168"/>
      <c r="F158" s="170" t="s">
        <v>141</v>
      </c>
      <c r="G158" s="168"/>
      <c r="H158" s="171">
        <v>1812.8</v>
      </c>
      <c r="J158" s="168"/>
      <c r="K158" s="168"/>
      <c r="L158" s="172"/>
      <c r="M158" s="173"/>
      <c r="N158" s="168"/>
      <c r="O158" s="168"/>
      <c r="P158" s="168"/>
      <c r="Q158" s="168"/>
      <c r="R158" s="168"/>
      <c r="S158" s="168"/>
      <c r="T158" s="174"/>
      <c r="AT158" s="175" t="s">
        <v>139</v>
      </c>
      <c r="AU158" s="175" t="s">
        <v>21</v>
      </c>
      <c r="AV158" s="175" t="s">
        <v>137</v>
      </c>
      <c r="AW158" s="175" t="s">
        <v>108</v>
      </c>
      <c r="AX158" s="175" t="s">
        <v>22</v>
      </c>
      <c r="AY158" s="175" t="s">
        <v>129</v>
      </c>
    </row>
    <row r="159" spans="2:65" s="6" customFormat="1" ht="15.75" customHeight="1">
      <c r="B159" s="24"/>
      <c r="C159" s="146" t="s">
        <v>513</v>
      </c>
      <c r="D159" s="146" t="s">
        <v>132</v>
      </c>
      <c r="E159" s="147" t="s">
        <v>514</v>
      </c>
      <c r="F159" s="148" t="s">
        <v>515</v>
      </c>
      <c r="G159" s="149" t="s">
        <v>135</v>
      </c>
      <c r="H159" s="150">
        <v>1813</v>
      </c>
      <c r="I159" s="151"/>
      <c r="J159" s="152">
        <f>ROUND($I$159*$H$159,2)</f>
        <v>0</v>
      </c>
      <c r="K159" s="148" t="s">
        <v>136</v>
      </c>
      <c r="L159" s="44"/>
      <c r="M159" s="153"/>
      <c r="N159" s="154" t="s">
        <v>48</v>
      </c>
      <c r="O159" s="25"/>
      <c r="P159" s="25"/>
      <c r="Q159" s="155">
        <v>0.00702</v>
      </c>
      <c r="R159" s="155">
        <f>$Q$159*$H$159</f>
        <v>12.727260000000001</v>
      </c>
      <c r="S159" s="155">
        <v>0</v>
      </c>
      <c r="T159" s="156">
        <f>$S$159*$H$159</f>
        <v>0</v>
      </c>
      <c r="AR159" s="90" t="s">
        <v>137</v>
      </c>
      <c r="AT159" s="90" t="s">
        <v>132</v>
      </c>
      <c r="AU159" s="90" t="s">
        <v>21</v>
      </c>
      <c r="AY159" s="6" t="s">
        <v>129</v>
      </c>
      <c r="BE159" s="157">
        <f>IF($N$159="základní",$J$159,0)</f>
        <v>0</v>
      </c>
      <c r="BF159" s="157">
        <f>IF($N$159="snížená",$J$159,0)</f>
        <v>0</v>
      </c>
      <c r="BG159" s="157">
        <f>IF($N$159="zákl. přenesená",$J$159,0)</f>
        <v>0</v>
      </c>
      <c r="BH159" s="157">
        <f>IF($N$159="sníž. přenesená",$J$159,0)</f>
        <v>0</v>
      </c>
      <c r="BI159" s="157">
        <f>IF($N$159="nulová",$J$159,0)</f>
        <v>0</v>
      </c>
      <c r="BJ159" s="90" t="s">
        <v>22</v>
      </c>
      <c r="BK159" s="157">
        <f>ROUND($I$159*$H$159,2)</f>
        <v>0</v>
      </c>
      <c r="BL159" s="90" t="s">
        <v>137</v>
      </c>
      <c r="BM159" s="90" t="s">
        <v>516</v>
      </c>
    </row>
    <row r="160" spans="2:65" s="6" customFormat="1" ht="15.75" customHeight="1">
      <c r="B160" s="24"/>
      <c r="C160" s="149" t="s">
        <v>517</v>
      </c>
      <c r="D160" s="149" t="s">
        <v>132</v>
      </c>
      <c r="E160" s="147" t="s">
        <v>518</v>
      </c>
      <c r="F160" s="148" t="s">
        <v>519</v>
      </c>
      <c r="G160" s="149" t="s">
        <v>135</v>
      </c>
      <c r="H160" s="150">
        <v>1994.3</v>
      </c>
      <c r="I160" s="151"/>
      <c r="J160" s="152">
        <f>ROUND($I$160*$H$160,2)</f>
        <v>0</v>
      </c>
      <c r="K160" s="148"/>
      <c r="L160" s="44"/>
      <c r="M160" s="153"/>
      <c r="N160" s="154" t="s">
        <v>48</v>
      </c>
      <c r="O160" s="25"/>
      <c r="P160" s="25"/>
      <c r="Q160" s="155">
        <v>0</v>
      </c>
      <c r="R160" s="155">
        <f>$Q$160*$H$160</f>
        <v>0</v>
      </c>
      <c r="S160" s="155">
        <v>0</v>
      </c>
      <c r="T160" s="156">
        <f>$S$160*$H$160</f>
        <v>0</v>
      </c>
      <c r="AR160" s="90" t="s">
        <v>137</v>
      </c>
      <c r="AT160" s="90" t="s">
        <v>132</v>
      </c>
      <c r="AU160" s="90" t="s">
        <v>21</v>
      </c>
      <c r="AY160" s="90" t="s">
        <v>129</v>
      </c>
      <c r="BE160" s="157">
        <f>IF($N$160="základní",$J$160,0)</f>
        <v>0</v>
      </c>
      <c r="BF160" s="157">
        <f>IF($N$160="snížená",$J$160,0)</f>
        <v>0</v>
      </c>
      <c r="BG160" s="157">
        <f>IF($N$160="zákl. přenesená",$J$160,0)</f>
        <v>0</v>
      </c>
      <c r="BH160" s="157">
        <f>IF($N$160="sníž. přenesená",$J$160,0)</f>
        <v>0</v>
      </c>
      <c r="BI160" s="157">
        <f>IF($N$160="nulová",$J$160,0)</f>
        <v>0</v>
      </c>
      <c r="BJ160" s="90" t="s">
        <v>22</v>
      </c>
      <c r="BK160" s="157">
        <f>ROUND($I$160*$H$160,2)</f>
        <v>0</v>
      </c>
      <c r="BL160" s="90" t="s">
        <v>137</v>
      </c>
      <c r="BM160" s="90" t="s">
        <v>520</v>
      </c>
    </row>
    <row r="161" spans="2:51" s="6" customFormat="1" ht="15.75" customHeight="1">
      <c r="B161" s="158"/>
      <c r="C161" s="159"/>
      <c r="D161" s="160" t="s">
        <v>139</v>
      </c>
      <c r="E161" s="161"/>
      <c r="F161" s="161" t="s">
        <v>521</v>
      </c>
      <c r="G161" s="159"/>
      <c r="H161" s="162">
        <v>1994.3</v>
      </c>
      <c r="J161" s="159"/>
      <c r="K161" s="159"/>
      <c r="L161" s="163"/>
      <c r="M161" s="164"/>
      <c r="N161" s="159"/>
      <c r="O161" s="159"/>
      <c r="P161" s="159"/>
      <c r="Q161" s="159"/>
      <c r="R161" s="159"/>
      <c r="S161" s="159"/>
      <c r="T161" s="165"/>
      <c r="AT161" s="166" t="s">
        <v>139</v>
      </c>
      <c r="AU161" s="166" t="s">
        <v>21</v>
      </c>
      <c r="AV161" s="166" t="s">
        <v>21</v>
      </c>
      <c r="AW161" s="166" t="s">
        <v>108</v>
      </c>
      <c r="AX161" s="166" t="s">
        <v>77</v>
      </c>
      <c r="AY161" s="166" t="s">
        <v>129</v>
      </c>
    </row>
    <row r="162" spans="2:51" s="6" customFormat="1" ht="15.75" customHeight="1">
      <c r="B162" s="167"/>
      <c r="C162" s="168"/>
      <c r="D162" s="169" t="s">
        <v>139</v>
      </c>
      <c r="E162" s="168"/>
      <c r="F162" s="170" t="s">
        <v>141</v>
      </c>
      <c r="G162" s="168"/>
      <c r="H162" s="171">
        <v>1994.3</v>
      </c>
      <c r="J162" s="168"/>
      <c r="K162" s="168"/>
      <c r="L162" s="172"/>
      <c r="M162" s="173"/>
      <c r="N162" s="168"/>
      <c r="O162" s="168"/>
      <c r="P162" s="168"/>
      <c r="Q162" s="168"/>
      <c r="R162" s="168"/>
      <c r="S162" s="168"/>
      <c r="T162" s="174"/>
      <c r="AT162" s="175" t="s">
        <v>139</v>
      </c>
      <c r="AU162" s="175" t="s">
        <v>21</v>
      </c>
      <c r="AV162" s="175" t="s">
        <v>137</v>
      </c>
      <c r="AW162" s="175" t="s">
        <v>108</v>
      </c>
      <c r="AX162" s="175" t="s">
        <v>22</v>
      </c>
      <c r="AY162" s="175" t="s">
        <v>129</v>
      </c>
    </row>
    <row r="163" spans="2:65" s="6" customFormat="1" ht="15.75" customHeight="1">
      <c r="B163" s="24"/>
      <c r="C163" s="146" t="s">
        <v>522</v>
      </c>
      <c r="D163" s="146" t="s">
        <v>132</v>
      </c>
      <c r="E163" s="147" t="s">
        <v>523</v>
      </c>
      <c r="F163" s="148" t="s">
        <v>524</v>
      </c>
      <c r="G163" s="149" t="s">
        <v>135</v>
      </c>
      <c r="H163" s="150">
        <v>2194.5</v>
      </c>
      <c r="I163" s="151"/>
      <c r="J163" s="152">
        <f>ROUND($I$163*$H$163,2)</f>
        <v>0</v>
      </c>
      <c r="K163" s="148"/>
      <c r="L163" s="44"/>
      <c r="M163" s="153"/>
      <c r="N163" s="154" t="s">
        <v>48</v>
      </c>
      <c r="O163" s="25"/>
      <c r="P163" s="25"/>
      <c r="Q163" s="155">
        <v>0</v>
      </c>
      <c r="R163" s="155">
        <f>$Q$163*$H$163</f>
        <v>0</v>
      </c>
      <c r="S163" s="155">
        <v>0</v>
      </c>
      <c r="T163" s="156">
        <f>$S$163*$H$163</f>
        <v>0</v>
      </c>
      <c r="AR163" s="90" t="s">
        <v>137</v>
      </c>
      <c r="AT163" s="90" t="s">
        <v>132</v>
      </c>
      <c r="AU163" s="90" t="s">
        <v>21</v>
      </c>
      <c r="AY163" s="6" t="s">
        <v>129</v>
      </c>
      <c r="BE163" s="157">
        <f>IF($N$163="základní",$J$163,0)</f>
        <v>0</v>
      </c>
      <c r="BF163" s="157">
        <f>IF($N$163="snížená",$J$163,0)</f>
        <v>0</v>
      </c>
      <c r="BG163" s="157">
        <f>IF($N$163="zákl. přenesená",$J$163,0)</f>
        <v>0</v>
      </c>
      <c r="BH163" s="157">
        <f>IF($N$163="sníž. přenesená",$J$163,0)</f>
        <v>0</v>
      </c>
      <c r="BI163" s="157">
        <f>IF($N$163="nulová",$J$163,0)</f>
        <v>0</v>
      </c>
      <c r="BJ163" s="90" t="s">
        <v>22</v>
      </c>
      <c r="BK163" s="157">
        <f>ROUND($I$163*$H$163,2)</f>
        <v>0</v>
      </c>
      <c r="BL163" s="90" t="s">
        <v>137</v>
      </c>
      <c r="BM163" s="90" t="s">
        <v>525</v>
      </c>
    </row>
    <row r="164" spans="2:51" s="6" customFormat="1" ht="15.75" customHeight="1">
      <c r="B164" s="158"/>
      <c r="C164" s="159"/>
      <c r="D164" s="160" t="s">
        <v>139</v>
      </c>
      <c r="E164" s="161"/>
      <c r="F164" s="161" t="s">
        <v>526</v>
      </c>
      <c r="G164" s="159"/>
      <c r="H164" s="162">
        <v>2194.5</v>
      </c>
      <c r="J164" s="159"/>
      <c r="K164" s="159"/>
      <c r="L164" s="163"/>
      <c r="M164" s="164"/>
      <c r="N164" s="159"/>
      <c r="O164" s="159"/>
      <c r="P164" s="159"/>
      <c r="Q164" s="159"/>
      <c r="R164" s="159"/>
      <c r="S164" s="159"/>
      <c r="T164" s="165"/>
      <c r="AT164" s="166" t="s">
        <v>139</v>
      </c>
      <c r="AU164" s="166" t="s">
        <v>21</v>
      </c>
      <c r="AV164" s="166" t="s">
        <v>21</v>
      </c>
      <c r="AW164" s="166" t="s">
        <v>108</v>
      </c>
      <c r="AX164" s="166" t="s">
        <v>77</v>
      </c>
      <c r="AY164" s="166" t="s">
        <v>129</v>
      </c>
    </row>
    <row r="165" spans="2:51" s="6" customFormat="1" ht="15.75" customHeight="1">
      <c r="B165" s="167"/>
      <c r="C165" s="168"/>
      <c r="D165" s="169" t="s">
        <v>139</v>
      </c>
      <c r="E165" s="168"/>
      <c r="F165" s="170" t="s">
        <v>141</v>
      </c>
      <c r="G165" s="168"/>
      <c r="H165" s="171">
        <v>2194.5</v>
      </c>
      <c r="J165" s="168"/>
      <c r="K165" s="168"/>
      <c r="L165" s="172"/>
      <c r="M165" s="173"/>
      <c r="N165" s="168"/>
      <c r="O165" s="168"/>
      <c r="P165" s="168"/>
      <c r="Q165" s="168"/>
      <c r="R165" s="168"/>
      <c r="S165" s="168"/>
      <c r="T165" s="174"/>
      <c r="AT165" s="175" t="s">
        <v>139</v>
      </c>
      <c r="AU165" s="175" t="s">
        <v>21</v>
      </c>
      <c r="AV165" s="175" t="s">
        <v>137</v>
      </c>
      <c r="AW165" s="175" t="s">
        <v>108</v>
      </c>
      <c r="AX165" s="175" t="s">
        <v>22</v>
      </c>
      <c r="AY165" s="175" t="s">
        <v>129</v>
      </c>
    </row>
    <row r="166" spans="2:65" s="6" customFormat="1" ht="15.75" customHeight="1">
      <c r="B166" s="24"/>
      <c r="C166" s="146" t="s">
        <v>527</v>
      </c>
      <c r="D166" s="146" t="s">
        <v>132</v>
      </c>
      <c r="E166" s="147" t="s">
        <v>528</v>
      </c>
      <c r="F166" s="148" t="s">
        <v>529</v>
      </c>
      <c r="G166" s="149" t="s">
        <v>135</v>
      </c>
      <c r="H166" s="150">
        <v>2304.75</v>
      </c>
      <c r="I166" s="151"/>
      <c r="J166" s="152">
        <f>ROUND($I$166*$H$166,2)</f>
        <v>0</v>
      </c>
      <c r="K166" s="148" t="s">
        <v>136</v>
      </c>
      <c r="L166" s="44"/>
      <c r="M166" s="153"/>
      <c r="N166" s="154" t="s">
        <v>48</v>
      </c>
      <c r="O166" s="25"/>
      <c r="P166" s="25"/>
      <c r="Q166" s="155">
        <v>0</v>
      </c>
      <c r="R166" s="155">
        <f>$Q$166*$H$166</f>
        <v>0</v>
      </c>
      <c r="S166" s="155">
        <v>0</v>
      </c>
      <c r="T166" s="156">
        <f>$S$166*$H$166</f>
        <v>0</v>
      </c>
      <c r="AR166" s="90" t="s">
        <v>137</v>
      </c>
      <c r="AT166" s="90" t="s">
        <v>132</v>
      </c>
      <c r="AU166" s="90" t="s">
        <v>21</v>
      </c>
      <c r="AY166" s="6" t="s">
        <v>129</v>
      </c>
      <c r="BE166" s="157">
        <f>IF($N$166="základní",$J$166,0)</f>
        <v>0</v>
      </c>
      <c r="BF166" s="157">
        <f>IF($N$166="snížená",$J$166,0)</f>
        <v>0</v>
      </c>
      <c r="BG166" s="157">
        <f>IF($N$166="zákl. přenesená",$J$166,0)</f>
        <v>0</v>
      </c>
      <c r="BH166" s="157">
        <f>IF($N$166="sníž. přenesená",$J$166,0)</f>
        <v>0</v>
      </c>
      <c r="BI166" s="157">
        <f>IF($N$166="nulová",$J$166,0)</f>
        <v>0</v>
      </c>
      <c r="BJ166" s="90" t="s">
        <v>22</v>
      </c>
      <c r="BK166" s="157">
        <f>ROUND($I$166*$H$166,2)</f>
        <v>0</v>
      </c>
      <c r="BL166" s="90" t="s">
        <v>137</v>
      </c>
      <c r="BM166" s="90" t="s">
        <v>530</v>
      </c>
    </row>
    <row r="167" spans="2:51" s="6" customFormat="1" ht="15.75" customHeight="1">
      <c r="B167" s="158"/>
      <c r="C167" s="159"/>
      <c r="D167" s="160" t="s">
        <v>139</v>
      </c>
      <c r="E167" s="161"/>
      <c r="F167" s="161" t="s">
        <v>531</v>
      </c>
      <c r="G167" s="159"/>
      <c r="H167" s="162">
        <v>2304.75</v>
      </c>
      <c r="J167" s="159"/>
      <c r="K167" s="159"/>
      <c r="L167" s="163"/>
      <c r="M167" s="164"/>
      <c r="N167" s="159"/>
      <c r="O167" s="159"/>
      <c r="P167" s="159"/>
      <c r="Q167" s="159"/>
      <c r="R167" s="159"/>
      <c r="S167" s="159"/>
      <c r="T167" s="165"/>
      <c r="AT167" s="166" t="s">
        <v>139</v>
      </c>
      <c r="AU167" s="166" t="s">
        <v>21</v>
      </c>
      <c r="AV167" s="166" t="s">
        <v>21</v>
      </c>
      <c r="AW167" s="166" t="s">
        <v>108</v>
      </c>
      <c r="AX167" s="166" t="s">
        <v>77</v>
      </c>
      <c r="AY167" s="166" t="s">
        <v>129</v>
      </c>
    </row>
    <row r="168" spans="2:51" s="6" customFormat="1" ht="15.75" customHeight="1">
      <c r="B168" s="167"/>
      <c r="C168" s="168"/>
      <c r="D168" s="169" t="s">
        <v>139</v>
      </c>
      <c r="E168" s="168"/>
      <c r="F168" s="170" t="s">
        <v>141</v>
      </c>
      <c r="G168" s="168"/>
      <c r="H168" s="171">
        <v>2304.75</v>
      </c>
      <c r="J168" s="168"/>
      <c r="K168" s="168"/>
      <c r="L168" s="172"/>
      <c r="M168" s="173"/>
      <c r="N168" s="168"/>
      <c r="O168" s="168"/>
      <c r="P168" s="168"/>
      <c r="Q168" s="168"/>
      <c r="R168" s="168"/>
      <c r="S168" s="168"/>
      <c r="T168" s="174"/>
      <c r="AT168" s="175" t="s">
        <v>139</v>
      </c>
      <c r="AU168" s="175" t="s">
        <v>21</v>
      </c>
      <c r="AV168" s="175" t="s">
        <v>137</v>
      </c>
      <c r="AW168" s="175" t="s">
        <v>108</v>
      </c>
      <c r="AX168" s="175" t="s">
        <v>22</v>
      </c>
      <c r="AY168" s="175" t="s">
        <v>129</v>
      </c>
    </row>
    <row r="169" spans="2:65" s="6" customFormat="1" ht="15.75" customHeight="1">
      <c r="B169" s="24"/>
      <c r="C169" s="146" t="s">
        <v>532</v>
      </c>
      <c r="D169" s="146" t="s">
        <v>132</v>
      </c>
      <c r="E169" s="147" t="s">
        <v>533</v>
      </c>
      <c r="F169" s="148" t="s">
        <v>534</v>
      </c>
      <c r="G169" s="149" t="s">
        <v>135</v>
      </c>
      <c r="H169" s="150">
        <v>2305</v>
      </c>
      <c r="I169" s="151"/>
      <c r="J169" s="152">
        <f>ROUND($I$169*$H$169,2)</f>
        <v>0</v>
      </c>
      <c r="K169" s="148" t="s">
        <v>136</v>
      </c>
      <c r="L169" s="44"/>
      <c r="M169" s="153"/>
      <c r="N169" s="154" t="s">
        <v>48</v>
      </c>
      <c r="O169" s="25"/>
      <c r="P169" s="25"/>
      <c r="Q169" s="155">
        <v>0.00014</v>
      </c>
      <c r="R169" s="155">
        <f>$Q$169*$H$169</f>
        <v>0.3227</v>
      </c>
      <c r="S169" s="155">
        <v>0</v>
      </c>
      <c r="T169" s="156">
        <f>$S$169*$H$169</f>
        <v>0</v>
      </c>
      <c r="AR169" s="90" t="s">
        <v>137</v>
      </c>
      <c r="AT169" s="90" t="s">
        <v>132</v>
      </c>
      <c r="AU169" s="90" t="s">
        <v>21</v>
      </c>
      <c r="AY169" s="6" t="s">
        <v>129</v>
      </c>
      <c r="BE169" s="157">
        <f>IF($N$169="základní",$J$169,0)</f>
        <v>0</v>
      </c>
      <c r="BF169" s="157">
        <f>IF($N$169="snížená",$J$169,0)</f>
        <v>0</v>
      </c>
      <c r="BG169" s="157">
        <f>IF($N$169="zákl. přenesená",$J$169,0)</f>
        <v>0</v>
      </c>
      <c r="BH169" s="157">
        <f>IF($N$169="sníž. přenesená",$J$169,0)</f>
        <v>0</v>
      </c>
      <c r="BI169" s="157">
        <f>IF($N$169="nulová",$J$169,0)</f>
        <v>0</v>
      </c>
      <c r="BJ169" s="90" t="s">
        <v>22</v>
      </c>
      <c r="BK169" s="157">
        <f>ROUND($I$169*$H$169,2)</f>
        <v>0</v>
      </c>
      <c r="BL169" s="90" t="s">
        <v>137</v>
      </c>
      <c r="BM169" s="90" t="s">
        <v>535</v>
      </c>
    </row>
    <row r="170" spans="2:47" s="6" customFormat="1" ht="30.75" customHeight="1">
      <c r="B170" s="24"/>
      <c r="C170" s="25"/>
      <c r="D170" s="160" t="s">
        <v>145</v>
      </c>
      <c r="E170" s="25"/>
      <c r="F170" s="176" t="s">
        <v>536</v>
      </c>
      <c r="G170" s="25"/>
      <c r="H170" s="25"/>
      <c r="J170" s="25"/>
      <c r="K170" s="25"/>
      <c r="L170" s="44"/>
      <c r="M170" s="57"/>
      <c r="N170" s="25"/>
      <c r="O170" s="25"/>
      <c r="P170" s="25"/>
      <c r="Q170" s="25"/>
      <c r="R170" s="25"/>
      <c r="S170" s="25"/>
      <c r="T170" s="58"/>
      <c r="AT170" s="6" t="s">
        <v>145</v>
      </c>
      <c r="AU170" s="6" t="s">
        <v>21</v>
      </c>
    </row>
    <row r="171" spans="2:65" s="6" customFormat="1" ht="15.75" customHeight="1">
      <c r="B171" s="24"/>
      <c r="C171" s="146" t="s">
        <v>537</v>
      </c>
      <c r="D171" s="146" t="s">
        <v>132</v>
      </c>
      <c r="E171" s="147" t="s">
        <v>538</v>
      </c>
      <c r="F171" s="148" t="s">
        <v>539</v>
      </c>
      <c r="G171" s="149" t="s">
        <v>135</v>
      </c>
      <c r="H171" s="150">
        <v>2535.5</v>
      </c>
      <c r="I171" s="151"/>
      <c r="J171" s="152">
        <f>ROUND($I$171*$H$171,2)</f>
        <v>0</v>
      </c>
      <c r="K171" s="148"/>
      <c r="L171" s="44"/>
      <c r="M171" s="153"/>
      <c r="N171" s="154" t="s">
        <v>48</v>
      </c>
      <c r="O171" s="25"/>
      <c r="P171" s="25"/>
      <c r="Q171" s="155">
        <v>0</v>
      </c>
      <c r="R171" s="155">
        <f>$Q$171*$H$171</f>
        <v>0</v>
      </c>
      <c r="S171" s="155">
        <v>0</v>
      </c>
      <c r="T171" s="156">
        <f>$S$171*$H$171</f>
        <v>0</v>
      </c>
      <c r="AR171" s="90" t="s">
        <v>137</v>
      </c>
      <c r="AT171" s="90" t="s">
        <v>132</v>
      </c>
      <c r="AU171" s="90" t="s">
        <v>21</v>
      </c>
      <c r="AY171" s="6" t="s">
        <v>129</v>
      </c>
      <c r="BE171" s="157">
        <f>IF($N$171="základní",$J$171,0)</f>
        <v>0</v>
      </c>
      <c r="BF171" s="157">
        <f>IF($N$171="snížená",$J$171,0)</f>
        <v>0</v>
      </c>
      <c r="BG171" s="157">
        <f>IF($N$171="zákl. přenesená",$J$171,0)</f>
        <v>0</v>
      </c>
      <c r="BH171" s="157">
        <f>IF($N$171="sníž. přenesená",$J$171,0)</f>
        <v>0</v>
      </c>
      <c r="BI171" s="157">
        <f>IF($N$171="nulová",$J$171,0)</f>
        <v>0</v>
      </c>
      <c r="BJ171" s="90" t="s">
        <v>22</v>
      </c>
      <c r="BK171" s="157">
        <f>ROUND($I$171*$H$171,2)</f>
        <v>0</v>
      </c>
      <c r="BL171" s="90" t="s">
        <v>137</v>
      </c>
      <c r="BM171" s="90" t="s">
        <v>540</v>
      </c>
    </row>
    <row r="172" spans="2:47" s="6" customFormat="1" ht="30.75" customHeight="1">
      <c r="B172" s="24"/>
      <c r="C172" s="25"/>
      <c r="D172" s="160" t="s">
        <v>145</v>
      </c>
      <c r="E172" s="25"/>
      <c r="F172" s="176" t="s">
        <v>541</v>
      </c>
      <c r="G172" s="25"/>
      <c r="H172" s="25"/>
      <c r="J172" s="25"/>
      <c r="K172" s="25"/>
      <c r="L172" s="44"/>
      <c r="M172" s="57"/>
      <c r="N172" s="25"/>
      <c r="O172" s="25"/>
      <c r="P172" s="25"/>
      <c r="Q172" s="25"/>
      <c r="R172" s="25"/>
      <c r="S172" s="25"/>
      <c r="T172" s="58"/>
      <c r="AT172" s="6" t="s">
        <v>145</v>
      </c>
      <c r="AU172" s="6" t="s">
        <v>21</v>
      </c>
    </row>
    <row r="173" spans="2:51" s="6" customFormat="1" ht="15.75" customHeight="1">
      <c r="B173" s="158"/>
      <c r="C173" s="159"/>
      <c r="D173" s="169" t="s">
        <v>139</v>
      </c>
      <c r="E173" s="159"/>
      <c r="F173" s="161" t="s">
        <v>542</v>
      </c>
      <c r="G173" s="159"/>
      <c r="H173" s="162">
        <v>2535.5</v>
      </c>
      <c r="J173" s="159"/>
      <c r="K173" s="159"/>
      <c r="L173" s="163"/>
      <c r="M173" s="164"/>
      <c r="N173" s="159"/>
      <c r="O173" s="159"/>
      <c r="P173" s="159"/>
      <c r="Q173" s="159"/>
      <c r="R173" s="159"/>
      <c r="S173" s="159"/>
      <c r="T173" s="165"/>
      <c r="AT173" s="166" t="s">
        <v>139</v>
      </c>
      <c r="AU173" s="166" t="s">
        <v>21</v>
      </c>
      <c r="AV173" s="166" t="s">
        <v>21</v>
      </c>
      <c r="AW173" s="166" t="s">
        <v>108</v>
      </c>
      <c r="AX173" s="166" t="s">
        <v>77</v>
      </c>
      <c r="AY173" s="166" t="s">
        <v>129</v>
      </c>
    </row>
    <row r="174" spans="2:51" s="6" customFormat="1" ht="15.75" customHeight="1">
      <c r="B174" s="167"/>
      <c r="C174" s="168"/>
      <c r="D174" s="169" t="s">
        <v>139</v>
      </c>
      <c r="E174" s="168"/>
      <c r="F174" s="170" t="s">
        <v>141</v>
      </c>
      <c r="G174" s="168"/>
      <c r="H174" s="171">
        <v>2535.5</v>
      </c>
      <c r="J174" s="168"/>
      <c r="K174" s="168"/>
      <c r="L174" s="172"/>
      <c r="M174" s="173"/>
      <c r="N174" s="168"/>
      <c r="O174" s="168"/>
      <c r="P174" s="168"/>
      <c r="Q174" s="168"/>
      <c r="R174" s="168"/>
      <c r="S174" s="168"/>
      <c r="T174" s="174"/>
      <c r="AT174" s="175" t="s">
        <v>139</v>
      </c>
      <c r="AU174" s="175" t="s">
        <v>21</v>
      </c>
      <c r="AV174" s="175" t="s">
        <v>137</v>
      </c>
      <c r="AW174" s="175" t="s">
        <v>108</v>
      </c>
      <c r="AX174" s="175" t="s">
        <v>22</v>
      </c>
      <c r="AY174" s="175" t="s">
        <v>129</v>
      </c>
    </row>
    <row r="175" spans="2:65" s="6" customFormat="1" ht="15.75" customHeight="1">
      <c r="B175" s="24"/>
      <c r="C175" s="146" t="s">
        <v>543</v>
      </c>
      <c r="D175" s="146" t="s">
        <v>132</v>
      </c>
      <c r="E175" s="147" t="s">
        <v>544</v>
      </c>
      <c r="F175" s="148" t="s">
        <v>545</v>
      </c>
      <c r="G175" s="149" t="s">
        <v>135</v>
      </c>
      <c r="H175" s="150">
        <v>640</v>
      </c>
      <c r="I175" s="151"/>
      <c r="J175" s="152">
        <f>ROUND($I$175*$H$175,2)</f>
        <v>0</v>
      </c>
      <c r="K175" s="148"/>
      <c r="L175" s="44"/>
      <c r="M175" s="153"/>
      <c r="N175" s="154" t="s">
        <v>48</v>
      </c>
      <c r="O175" s="25"/>
      <c r="P175" s="25"/>
      <c r="Q175" s="155">
        <v>0.08425</v>
      </c>
      <c r="R175" s="155">
        <f>$Q$175*$H$175</f>
        <v>53.92</v>
      </c>
      <c r="S175" s="155">
        <v>0</v>
      </c>
      <c r="T175" s="156">
        <f>$S$175*$H$175</f>
        <v>0</v>
      </c>
      <c r="AR175" s="90" t="s">
        <v>137</v>
      </c>
      <c r="AT175" s="90" t="s">
        <v>132</v>
      </c>
      <c r="AU175" s="90" t="s">
        <v>21</v>
      </c>
      <c r="AY175" s="6" t="s">
        <v>129</v>
      </c>
      <c r="BE175" s="157">
        <f>IF($N$175="základní",$J$175,0)</f>
        <v>0</v>
      </c>
      <c r="BF175" s="157">
        <f>IF($N$175="snížená",$J$175,0)</f>
        <v>0</v>
      </c>
      <c r="BG175" s="157">
        <f>IF($N$175="zákl. přenesená",$J$175,0)</f>
        <v>0</v>
      </c>
      <c r="BH175" s="157">
        <f>IF($N$175="sníž. přenesená",$J$175,0)</f>
        <v>0</v>
      </c>
      <c r="BI175" s="157">
        <f>IF($N$175="nulová",$J$175,0)</f>
        <v>0</v>
      </c>
      <c r="BJ175" s="90" t="s">
        <v>22</v>
      </c>
      <c r="BK175" s="157">
        <f>ROUND($I$175*$H$175,2)</f>
        <v>0</v>
      </c>
      <c r="BL175" s="90" t="s">
        <v>137</v>
      </c>
      <c r="BM175" s="90" t="s">
        <v>546</v>
      </c>
    </row>
    <row r="176" spans="2:51" s="6" customFormat="1" ht="15.75" customHeight="1">
      <c r="B176" s="158"/>
      <c r="C176" s="159"/>
      <c r="D176" s="160" t="s">
        <v>139</v>
      </c>
      <c r="E176" s="161"/>
      <c r="F176" s="161" t="s">
        <v>547</v>
      </c>
      <c r="G176" s="159"/>
      <c r="H176" s="162">
        <v>575</v>
      </c>
      <c r="J176" s="159"/>
      <c r="K176" s="159"/>
      <c r="L176" s="163"/>
      <c r="M176" s="164"/>
      <c r="N176" s="159"/>
      <c r="O176" s="159"/>
      <c r="P176" s="159"/>
      <c r="Q176" s="159"/>
      <c r="R176" s="159"/>
      <c r="S176" s="159"/>
      <c r="T176" s="165"/>
      <c r="AT176" s="166" t="s">
        <v>139</v>
      </c>
      <c r="AU176" s="166" t="s">
        <v>21</v>
      </c>
      <c r="AV176" s="166" t="s">
        <v>21</v>
      </c>
      <c r="AW176" s="166" t="s">
        <v>108</v>
      </c>
      <c r="AX176" s="166" t="s">
        <v>77</v>
      </c>
      <c r="AY176" s="166" t="s">
        <v>129</v>
      </c>
    </row>
    <row r="177" spans="2:51" s="6" customFormat="1" ht="15.75" customHeight="1">
      <c r="B177" s="158"/>
      <c r="C177" s="159"/>
      <c r="D177" s="169" t="s">
        <v>139</v>
      </c>
      <c r="E177" s="159"/>
      <c r="F177" s="161" t="s">
        <v>548</v>
      </c>
      <c r="G177" s="159"/>
      <c r="H177" s="162">
        <v>55</v>
      </c>
      <c r="J177" s="159"/>
      <c r="K177" s="159"/>
      <c r="L177" s="163"/>
      <c r="M177" s="164"/>
      <c r="N177" s="159"/>
      <c r="O177" s="159"/>
      <c r="P177" s="159"/>
      <c r="Q177" s="159"/>
      <c r="R177" s="159"/>
      <c r="S177" s="159"/>
      <c r="T177" s="165"/>
      <c r="AT177" s="166" t="s">
        <v>139</v>
      </c>
      <c r="AU177" s="166" t="s">
        <v>21</v>
      </c>
      <c r="AV177" s="166" t="s">
        <v>21</v>
      </c>
      <c r="AW177" s="166" t="s">
        <v>108</v>
      </c>
      <c r="AX177" s="166" t="s">
        <v>77</v>
      </c>
      <c r="AY177" s="166" t="s">
        <v>129</v>
      </c>
    </row>
    <row r="178" spans="2:51" s="6" customFormat="1" ht="15.75" customHeight="1">
      <c r="B178" s="158"/>
      <c r="C178" s="159"/>
      <c r="D178" s="169" t="s">
        <v>139</v>
      </c>
      <c r="E178" s="159"/>
      <c r="F178" s="161" t="s">
        <v>549</v>
      </c>
      <c r="G178" s="159"/>
      <c r="H178" s="162">
        <v>10</v>
      </c>
      <c r="J178" s="159"/>
      <c r="K178" s="159"/>
      <c r="L178" s="163"/>
      <c r="M178" s="164"/>
      <c r="N178" s="159"/>
      <c r="O178" s="159"/>
      <c r="P178" s="159"/>
      <c r="Q178" s="159"/>
      <c r="R178" s="159"/>
      <c r="S178" s="159"/>
      <c r="T178" s="165"/>
      <c r="AT178" s="166" t="s">
        <v>139</v>
      </c>
      <c r="AU178" s="166" t="s">
        <v>21</v>
      </c>
      <c r="AV178" s="166" t="s">
        <v>21</v>
      </c>
      <c r="AW178" s="166" t="s">
        <v>108</v>
      </c>
      <c r="AX178" s="166" t="s">
        <v>77</v>
      </c>
      <c r="AY178" s="166" t="s">
        <v>129</v>
      </c>
    </row>
    <row r="179" spans="2:51" s="6" customFormat="1" ht="15.75" customHeight="1">
      <c r="B179" s="167"/>
      <c r="C179" s="168"/>
      <c r="D179" s="169" t="s">
        <v>139</v>
      </c>
      <c r="E179" s="168"/>
      <c r="F179" s="170" t="s">
        <v>141</v>
      </c>
      <c r="G179" s="168"/>
      <c r="H179" s="171">
        <v>640</v>
      </c>
      <c r="J179" s="168"/>
      <c r="K179" s="168"/>
      <c r="L179" s="172"/>
      <c r="M179" s="173"/>
      <c r="N179" s="168"/>
      <c r="O179" s="168"/>
      <c r="P179" s="168"/>
      <c r="Q179" s="168"/>
      <c r="R179" s="168"/>
      <c r="S179" s="168"/>
      <c r="T179" s="174"/>
      <c r="AT179" s="175" t="s">
        <v>139</v>
      </c>
      <c r="AU179" s="175" t="s">
        <v>21</v>
      </c>
      <c r="AV179" s="175" t="s">
        <v>137</v>
      </c>
      <c r="AW179" s="175" t="s">
        <v>108</v>
      </c>
      <c r="AX179" s="175" t="s">
        <v>22</v>
      </c>
      <c r="AY179" s="175" t="s">
        <v>129</v>
      </c>
    </row>
    <row r="180" spans="2:65" s="6" customFormat="1" ht="15.75" customHeight="1">
      <c r="B180" s="24"/>
      <c r="C180" s="180" t="s">
        <v>550</v>
      </c>
      <c r="D180" s="180" t="s">
        <v>345</v>
      </c>
      <c r="E180" s="181" t="s">
        <v>551</v>
      </c>
      <c r="F180" s="182" t="s">
        <v>552</v>
      </c>
      <c r="G180" s="183" t="s">
        <v>135</v>
      </c>
      <c r="H180" s="184">
        <v>522.5</v>
      </c>
      <c r="I180" s="185"/>
      <c r="J180" s="186">
        <f>ROUND($I$180*$H$180,2)</f>
        <v>0</v>
      </c>
      <c r="K180" s="182"/>
      <c r="L180" s="187"/>
      <c r="M180" s="188"/>
      <c r="N180" s="189" t="s">
        <v>48</v>
      </c>
      <c r="O180" s="25"/>
      <c r="P180" s="25"/>
      <c r="Q180" s="155">
        <v>0.131</v>
      </c>
      <c r="R180" s="155">
        <f>$Q$180*$H$180</f>
        <v>68.4475</v>
      </c>
      <c r="S180" s="155">
        <v>0</v>
      </c>
      <c r="T180" s="156">
        <f>$S$180*$H$180</f>
        <v>0</v>
      </c>
      <c r="AR180" s="90" t="s">
        <v>173</v>
      </c>
      <c r="AT180" s="90" t="s">
        <v>345</v>
      </c>
      <c r="AU180" s="90" t="s">
        <v>21</v>
      </c>
      <c r="AY180" s="6" t="s">
        <v>129</v>
      </c>
      <c r="BE180" s="157">
        <f>IF($N$180="základní",$J$180,0)</f>
        <v>0</v>
      </c>
      <c r="BF180" s="157">
        <f>IF($N$180="snížená",$J$180,0)</f>
        <v>0</v>
      </c>
      <c r="BG180" s="157">
        <f>IF($N$180="zákl. přenesená",$J$180,0)</f>
        <v>0</v>
      </c>
      <c r="BH180" s="157">
        <f>IF($N$180="sníž. přenesená",$J$180,0)</f>
        <v>0</v>
      </c>
      <c r="BI180" s="157">
        <f>IF($N$180="nulová",$J$180,0)</f>
        <v>0</v>
      </c>
      <c r="BJ180" s="90" t="s">
        <v>22</v>
      </c>
      <c r="BK180" s="157">
        <f>ROUND($I$180*$H$180,2)</f>
        <v>0</v>
      </c>
      <c r="BL180" s="90" t="s">
        <v>137</v>
      </c>
      <c r="BM180" s="90" t="s">
        <v>553</v>
      </c>
    </row>
    <row r="181" spans="2:47" s="6" customFormat="1" ht="30.75" customHeight="1">
      <c r="B181" s="24"/>
      <c r="C181" s="25"/>
      <c r="D181" s="160" t="s">
        <v>145</v>
      </c>
      <c r="E181" s="25"/>
      <c r="F181" s="176" t="s">
        <v>554</v>
      </c>
      <c r="G181" s="25"/>
      <c r="H181" s="25"/>
      <c r="J181" s="25"/>
      <c r="K181" s="25"/>
      <c r="L181" s="44"/>
      <c r="M181" s="57"/>
      <c r="N181" s="25"/>
      <c r="O181" s="25"/>
      <c r="P181" s="25"/>
      <c r="Q181" s="25"/>
      <c r="R181" s="25"/>
      <c r="S181" s="25"/>
      <c r="T181" s="58"/>
      <c r="AT181" s="6" t="s">
        <v>145</v>
      </c>
      <c r="AU181" s="6" t="s">
        <v>21</v>
      </c>
    </row>
    <row r="182" spans="2:51" s="6" customFormat="1" ht="15.75" customHeight="1">
      <c r="B182" s="158"/>
      <c r="C182" s="159"/>
      <c r="D182" s="169" t="s">
        <v>139</v>
      </c>
      <c r="E182" s="159"/>
      <c r="F182" s="161" t="s">
        <v>555</v>
      </c>
      <c r="G182" s="159"/>
      <c r="H182" s="162">
        <v>522.5</v>
      </c>
      <c r="J182" s="159"/>
      <c r="K182" s="159"/>
      <c r="L182" s="163"/>
      <c r="M182" s="164"/>
      <c r="N182" s="159"/>
      <c r="O182" s="159"/>
      <c r="P182" s="159"/>
      <c r="Q182" s="159"/>
      <c r="R182" s="159"/>
      <c r="S182" s="159"/>
      <c r="T182" s="165"/>
      <c r="AT182" s="166" t="s">
        <v>139</v>
      </c>
      <c r="AU182" s="166" t="s">
        <v>21</v>
      </c>
      <c r="AV182" s="166" t="s">
        <v>21</v>
      </c>
      <c r="AW182" s="166" t="s">
        <v>108</v>
      </c>
      <c r="AX182" s="166" t="s">
        <v>77</v>
      </c>
      <c r="AY182" s="166" t="s">
        <v>129</v>
      </c>
    </row>
    <row r="183" spans="2:51" s="6" customFormat="1" ht="15.75" customHeight="1">
      <c r="B183" s="167"/>
      <c r="C183" s="168"/>
      <c r="D183" s="169" t="s">
        <v>139</v>
      </c>
      <c r="E183" s="168"/>
      <c r="F183" s="170" t="s">
        <v>141</v>
      </c>
      <c r="G183" s="168"/>
      <c r="H183" s="171">
        <v>522.5</v>
      </c>
      <c r="J183" s="168"/>
      <c r="K183" s="168"/>
      <c r="L183" s="172"/>
      <c r="M183" s="173"/>
      <c r="N183" s="168"/>
      <c r="O183" s="168"/>
      <c r="P183" s="168"/>
      <c r="Q183" s="168"/>
      <c r="R183" s="168"/>
      <c r="S183" s="168"/>
      <c r="T183" s="174"/>
      <c r="AT183" s="175" t="s">
        <v>139</v>
      </c>
      <c r="AU183" s="175" t="s">
        <v>21</v>
      </c>
      <c r="AV183" s="175" t="s">
        <v>137</v>
      </c>
      <c r="AW183" s="175" t="s">
        <v>108</v>
      </c>
      <c r="AX183" s="175" t="s">
        <v>22</v>
      </c>
      <c r="AY183" s="175" t="s">
        <v>129</v>
      </c>
    </row>
    <row r="184" spans="2:65" s="6" customFormat="1" ht="15.75" customHeight="1">
      <c r="B184" s="24"/>
      <c r="C184" s="180" t="s">
        <v>556</v>
      </c>
      <c r="D184" s="180" t="s">
        <v>345</v>
      </c>
      <c r="E184" s="181" t="s">
        <v>557</v>
      </c>
      <c r="F184" s="182" t="s">
        <v>558</v>
      </c>
      <c r="G184" s="183" t="s">
        <v>135</v>
      </c>
      <c r="H184" s="184">
        <v>110</v>
      </c>
      <c r="I184" s="185"/>
      <c r="J184" s="186">
        <f>ROUND($I$184*$H$184,2)</f>
        <v>0</v>
      </c>
      <c r="K184" s="182"/>
      <c r="L184" s="187"/>
      <c r="M184" s="188"/>
      <c r="N184" s="189" t="s">
        <v>48</v>
      </c>
      <c r="O184" s="25"/>
      <c r="P184" s="25"/>
      <c r="Q184" s="155">
        <v>0.176</v>
      </c>
      <c r="R184" s="155">
        <f>$Q$184*$H$184</f>
        <v>19.36</v>
      </c>
      <c r="S184" s="155">
        <v>0</v>
      </c>
      <c r="T184" s="156">
        <f>$S$184*$H$184</f>
        <v>0</v>
      </c>
      <c r="AR184" s="90" t="s">
        <v>173</v>
      </c>
      <c r="AT184" s="90" t="s">
        <v>345</v>
      </c>
      <c r="AU184" s="90" t="s">
        <v>21</v>
      </c>
      <c r="AY184" s="6" t="s">
        <v>129</v>
      </c>
      <c r="BE184" s="157">
        <f>IF($N$184="základní",$J$184,0)</f>
        <v>0</v>
      </c>
      <c r="BF184" s="157">
        <f>IF($N$184="snížená",$J$184,0)</f>
        <v>0</v>
      </c>
      <c r="BG184" s="157">
        <f>IF($N$184="zákl. přenesená",$J$184,0)</f>
        <v>0</v>
      </c>
      <c r="BH184" s="157">
        <f>IF($N$184="sníž. přenesená",$J$184,0)</f>
        <v>0</v>
      </c>
      <c r="BI184" s="157">
        <f>IF($N$184="nulová",$J$184,0)</f>
        <v>0</v>
      </c>
      <c r="BJ184" s="90" t="s">
        <v>22</v>
      </c>
      <c r="BK184" s="157">
        <f>ROUND($I$184*$H$184,2)</f>
        <v>0</v>
      </c>
      <c r="BL184" s="90" t="s">
        <v>137</v>
      </c>
      <c r="BM184" s="90" t="s">
        <v>559</v>
      </c>
    </row>
    <row r="185" spans="2:47" s="6" customFormat="1" ht="30.75" customHeight="1">
      <c r="B185" s="24"/>
      <c r="C185" s="25"/>
      <c r="D185" s="160" t="s">
        <v>145</v>
      </c>
      <c r="E185" s="25"/>
      <c r="F185" s="176" t="s">
        <v>560</v>
      </c>
      <c r="G185" s="25"/>
      <c r="H185" s="25"/>
      <c r="J185" s="25"/>
      <c r="K185" s="25"/>
      <c r="L185" s="44"/>
      <c r="M185" s="57"/>
      <c r="N185" s="25"/>
      <c r="O185" s="25"/>
      <c r="P185" s="25"/>
      <c r="Q185" s="25"/>
      <c r="R185" s="25"/>
      <c r="S185" s="25"/>
      <c r="T185" s="58"/>
      <c r="AT185" s="6" t="s">
        <v>145</v>
      </c>
      <c r="AU185" s="6" t="s">
        <v>21</v>
      </c>
    </row>
    <row r="186" spans="2:51" s="6" customFormat="1" ht="15.75" customHeight="1">
      <c r="B186" s="158"/>
      <c r="C186" s="159"/>
      <c r="D186" s="169" t="s">
        <v>139</v>
      </c>
      <c r="E186" s="159"/>
      <c r="F186" s="161" t="s">
        <v>561</v>
      </c>
      <c r="G186" s="159"/>
      <c r="H186" s="162">
        <v>110</v>
      </c>
      <c r="J186" s="159"/>
      <c r="K186" s="159"/>
      <c r="L186" s="163"/>
      <c r="M186" s="164"/>
      <c r="N186" s="159"/>
      <c r="O186" s="159"/>
      <c r="P186" s="159"/>
      <c r="Q186" s="159"/>
      <c r="R186" s="159"/>
      <c r="S186" s="159"/>
      <c r="T186" s="165"/>
      <c r="AT186" s="166" t="s">
        <v>139</v>
      </c>
      <c r="AU186" s="166" t="s">
        <v>21</v>
      </c>
      <c r="AV186" s="166" t="s">
        <v>21</v>
      </c>
      <c r="AW186" s="166" t="s">
        <v>108</v>
      </c>
      <c r="AX186" s="166" t="s">
        <v>77</v>
      </c>
      <c r="AY186" s="166" t="s">
        <v>129</v>
      </c>
    </row>
    <row r="187" spans="2:51" s="6" customFormat="1" ht="15.75" customHeight="1">
      <c r="B187" s="167"/>
      <c r="C187" s="168"/>
      <c r="D187" s="169" t="s">
        <v>139</v>
      </c>
      <c r="E187" s="168"/>
      <c r="F187" s="170" t="s">
        <v>141</v>
      </c>
      <c r="G187" s="168"/>
      <c r="H187" s="171">
        <v>110</v>
      </c>
      <c r="J187" s="168"/>
      <c r="K187" s="168"/>
      <c r="L187" s="172"/>
      <c r="M187" s="173"/>
      <c r="N187" s="168"/>
      <c r="O187" s="168"/>
      <c r="P187" s="168"/>
      <c r="Q187" s="168"/>
      <c r="R187" s="168"/>
      <c r="S187" s="168"/>
      <c r="T187" s="174"/>
      <c r="AT187" s="175" t="s">
        <v>139</v>
      </c>
      <c r="AU187" s="175" t="s">
        <v>21</v>
      </c>
      <c r="AV187" s="175" t="s">
        <v>137</v>
      </c>
      <c r="AW187" s="175" t="s">
        <v>108</v>
      </c>
      <c r="AX187" s="175" t="s">
        <v>22</v>
      </c>
      <c r="AY187" s="175" t="s">
        <v>129</v>
      </c>
    </row>
    <row r="188" spans="2:65" s="6" customFormat="1" ht="15.75" customHeight="1">
      <c r="B188" s="24"/>
      <c r="C188" s="180" t="s">
        <v>562</v>
      </c>
      <c r="D188" s="180" t="s">
        <v>345</v>
      </c>
      <c r="E188" s="181" t="s">
        <v>563</v>
      </c>
      <c r="F188" s="182" t="s">
        <v>564</v>
      </c>
      <c r="G188" s="183" t="s">
        <v>135</v>
      </c>
      <c r="H188" s="184">
        <v>11</v>
      </c>
      <c r="I188" s="185"/>
      <c r="J188" s="186">
        <f>ROUND($I$188*$H$188,2)</f>
        <v>0</v>
      </c>
      <c r="K188" s="182"/>
      <c r="L188" s="187"/>
      <c r="M188" s="188"/>
      <c r="N188" s="189" t="s">
        <v>48</v>
      </c>
      <c r="O188" s="25"/>
      <c r="P188" s="25"/>
      <c r="Q188" s="155">
        <v>0.176</v>
      </c>
      <c r="R188" s="155">
        <f>$Q$188*$H$188</f>
        <v>1.936</v>
      </c>
      <c r="S188" s="155">
        <v>0</v>
      </c>
      <c r="T188" s="156">
        <f>$S$188*$H$188</f>
        <v>0</v>
      </c>
      <c r="AR188" s="90" t="s">
        <v>173</v>
      </c>
      <c r="AT188" s="90" t="s">
        <v>345</v>
      </c>
      <c r="AU188" s="90" t="s">
        <v>21</v>
      </c>
      <c r="AY188" s="6" t="s">
        <v>129</v>
      </c>
      <c r="BE188" s="157">
        <f>IF($N$188="základní",$J$188,0)</f>
        <v>0</v>
      </c>
      <c r="BF188" s="157">
        <f>IF($N$188="snížená",$J$188,0)</f>
        <v>0</v>
      </c>
      <c r="BG188" s="157">
        <f>IF($N$188="zákl. přenesená",$J$188,0)</f>
        <v>0</v>
      </c>
      <c r="BH188" s="157">
        <f>IF($N$188="sníž. přenesená",$J$188,0)</f>
        <v>0</v>
      </c>
      <c r="BI188" s="157">
        <f>IF($N$188="nulová",$J$188,0)</f>
        <v>0</v>
      </c>
      <c r="BJ188" s="90" t="s">
        <v>22</v>
      </c>
      <c r="BK188" s="157">
        <f>ROUND($I$188*$H$188,2)</f>
        <v>0</v>
      </c>
      <c r="BL188" s="90" t="s">
        <v>137</v>
      </c>
      <c r="BM188" s="90" t="s">
        <v>565</v>
      </c>
    </row>
    <row r="189" spans="2:47" s="6" customFormat="1" ht="30.75" customHeight="1">
      <c r="B189" s="24"/>
      <c r="C189" s="25"/>
      <c r="D189" s="160" t="s">
        <v>145</v>
      </c>
      <c r="E189" s="25"/>
      <c r="F189" s="176" t="s">
        <v>560</v>
      </c>
      <c r="G189" s="25"/>
      <c r="H189" s="25"/>
      <c r="J189" s="25"/>
      <c r="K189" s="25"/>
      <c r="L189" s="44"/>
      <c r="M189" s="57"/>
      <c r="N189" s="25"/>
      <c r="O189" s="25"/>
      <c r="P189" s="25"/>
      <c r="Q189" s="25"/>
      <c r="R189" s="25"/>
      <c r="S189" s="25"/>
      <c r="T189" s="58"/>
      <c r="AT189" s="6" t="s">
        <v>145</v>
      </c>
      <c r="AU189" s="6" t="s">
        <v>21</v>
      </c>
    </row>
    <row r="190" spans="2:51" s="6" customFormat="1" ht="15.75" customHeight="1">
      <c r="B190" s="158"/>
      <c r="C190" s="159"/>
      <c r="D190" s="169" t="s">
        <v>139</v>
      </c>
      <c r="E190" s="159"/>
      <c r="F190" s="161" t="s">
        <v>566</v>
      </c>
      <c r="G190" s="159"/>
      <c r="H190" s="162">
        <v>11</v>
      </c>
      <c r="J190" s="159"/>
      <c r="K190" s="159"/>
      <c r="L190" s="163"/>
      <c r="M190" s="164"/>
      <c r="N190" s="159"/>
      <c r="O190" s="159"/>
      <c r="P190" s="159"/>
      <c r="Q190" s="159"/>
      <c r="R190" s="159"/>
      <c r="S190" s="159"/>
      <c r="T190" s="165"/>
      <c r="AT190" s="166" t="s">
        <v>139</v>
      </c>
      <c r="AU190" s="166" t="s">
        <v>21</v>
      </c>
      <c r="AV190" s="166" t="s">
        <v>21</v>
      </c>
      <c r="AW190" s="166" t="s">
        <v>108</v>
      </c>
      <c r="AX190" s="166" t="s">
        <v>77</v>
      </c>
      <c r="AY190" s="166" t="s">
        <v>129</v>
      </c>
    </row>
    <row r="191" spans="2:51" s="6" customFormat="1" ht="15.75" customHeight="1">
      <c r="B191" s="167"/>
      <c r="C191" s="168"/>
      <c r="D191" s="169" t="s">
        <v>139</v>
      </c>
      <c r="E191" s="168"/>
      <c r="F191" s="170" t="s">
        <v>141</v>
      </c>
      <c r="G191" s="168"/>
      <c r="H191" s="171">
        <v>11</v>
      </c>
      <c r="J191" s="168"/>
      <c r="K191" s="168"/>
      <c r="L191" s="172"/>
      <c r="M191" s="173"/>
      <c r="N191" s="168"/>
      <c r="O191" s="168"/>
      <c r="P191" s="168"/>
      <c r="Q191" s="168"/>
      <c r="R191" s="168"/>
      <c r="S191" s="168"/>
      <c r="T191" s="174"/>
      <c r="AT191" s="175" t="s">
        <v>139</v>
      </c>
      <c r="AU191" s="175" t="s">
        <v>21</v>
      </c>
      <c r="AV191" s="175" t="s">
        <v>137</v>
      </c>
      <c r="AW191" s="175" t="s">
        <v>108</v>
      </c>
      <c r="AX191" s="175" t="s">
        <v>22</v>
      </c>
      <c r="AY191" s="175" t="s">
        <v>129</v>
      </c>
    </row>
    <row r="192" spans="2:65" s="6" customFormat="1" ht="15.75" customHeight="1">
      <c r="B192" s="24"/>
      <c r="C192" s="146" t="s">
        <v>567</v>
      </c>
      <c r="D192" s="146" t="s">
        <v>132</v>
      </c>
      <c r="E192" s="147" t="s">
        <v>568</v>
      </c>
      <c r="F192" s="148" t="s">
        <v>569</v>
      </c>
      <c r="G192" s="149" t="s">
        <v>135</v>
      </c>
      <c r="H192" s="150">
        <v>253</v>
      </c>
      <c r="I192" s="151"/>
      <c r="J192" s="152">
        <f>ROUND($I$192*$H$192,2)</f>
        <v>0</v>
      </c>
      <c r="K192" s="148"/>
      <c r="L192" s="44"/>
      <c r="M192" s="153"/>
      <c r="N192" s="154" t="s">
        <v>48</v>
      </c>
      <c r="O192" s="25"/>
      <c r="P192" s="25"/>
      <c r="Q192" s="155">
        <v>0</v>
      </c>
      <c r="R192" s="155">
        <f>$Q$192*$H$192</f>
        <v>0</v>
      </c>
      <c r="S192" s="155">
        <v>0</v>
      </c>
      <c r="T192" s="156">
        <f>$S$192*$H$192</f>
        <v>0</v>
      </c>
      <c r="AR192" s="90" t="s">
        <v>137</v>
      </c>
      <c r="AT192" s="90" t="s">
        <v>132</v>
      </c>
      <c r="AU192" s="90" t="s">
        <v>21</v>
      </c>
      <c r="AY192" s="6" t="s">
        <v>129</v>
      </c>
      <c r="BE192" s="157">
        <f>IF($N$192="základní",$J$192,0)</f>
        <v>0</v>
      </c>
      <c r="BF192" s="157">
        <f>IF($N$192="snížená",$J$192,0)</f>
        <v>0</v>
      </c>
      <c r="BG192" s="157">
        <f>IF($N$192="zákl. přenesená",$J$192,0)</f>
        <v>0</v>
      </c>
      <c r="BH192" s="157">
        <f>IF($N$192="sníž. přenesená",$J$192,0)</f>
        <v>0</v>
      </c>
      <c r="BI192" s="157">
        <f>IF($N$192="nulová",$J$192,0)</f>
        <v>0</v>
      </c>
      <c r="BJ192" s="90" t="s">
        <v>22</v>
      </c>
      <c r="BK192" s="157">
        <f>ROUND($I$192*$H$192,2)</f>
        <v>0</v>
      </c>
      <c r="BL192" s="90" t="s">
        <v>137</v>
      </c>
      <c r="BM192" s="90" t="s">
        <v>570</v>
      </c>
    </row>
    <row r="193" spans="2:51" s="6" customFormat="1" ht="15.75" customHeight="1">
      <c r="B193" s="158"/>
      <c r="C193" s="159"/>
      <c r="D193" s="160" t="s">
        <v>139</v>
      </c>
      <c r="E193" s="161"/>
      <c r="F193" s="161" t="s">
        <v>571</v>
      </c>
      <c r="G193" s="159"/>
      <c r="H193" s="162">
        <v>253</v>
      </c>
      <c r="J193" s="159"/>
      <c r="K193" s="159"/>
      <c r="L193" s="163"/>
      <c r="M193" s="164"/>
      <c r="N193" s="159"/>
      <c r="O193" s="159"/>
      <c r="P193" s="159"/>
      <c r="Q193" s="159"/>
      <c r="R193" s="159"/>
      <c r="S193" s="159"/>
      <c r="T193" s="165"/>
      <c r="AT193" s="166" t="s">
        <v>139</v>
      </c>
      <c r="AU193" s="166" t="s">
        <v>21</v>
      </c>
      <c r="AV193" s="166" t="s">
        <v>21</v>
      </c>
      <c r="AW193" s="166" t="s">
        <v>108</v>
      </c>
      <c r="AX193" s="166" t="s">
        <v>77</v>
      </c>
      <c r="AY193" s="166" t="s">
        <v>129</v>
      </c>
    </row>
    <row r="194" spans="2:51" s="6" customFormat="1" ht="15.75" customHeight="1">
      <c r="B194" s="167"/>
      <c r="C194" s="168"/>
      <c r="D194" s="169" t="s">
        <v>139</v>
      </c>
      <c r="E194" s="168"/>
      <c r="F194" s="170" t="s">
        <v>141</v>
      </c>
      <c r="G194" s="168"/>
      <c r="H194" s="171">
        <v>253</v>
      </c>
      <c r="J194" s="168"/>
      <c r="K194" s="168"/>
      <c r="L194" s="172"/>
      <c r="M194" s="173"/>
      <c r="N194" s="168"/>
      <c r="O194" s="168"/>
      <c r="P194" s="168"/>
      <c r="Q194" s="168"/>
      <c r="R194" s="168"/>
      <c r="S194" s="168"/>
      <c r="T194" s="174"/>
      <c r="AT194" s="175" t="s">
        <v>139</v>
      </c>
      <c r="AU194" s="175" t="s">
        <v>21</v>
      </c>
      <c r="AV194" s="175" t="s">
        <v>137</v>
      </c>
      <c r="AW194" s="175" t="s">
        <v>108</v>
      </c>
      <c r="AX194" s="175" t="s">
        <v>22</v>
      </c>
      <c r="AY194" s="175" t="s">
        <v>129</v>
      </c>
    </row>
    <row r="195" spans="2:65" s="6" customFormat="1" ht="27" customHeight="1">
      <c r="B195" s="24"/>
      <c r="C195" s="146" t="s">
        <v>31</v>
      </c>
      <c r="D195" s="146" t="s">
        <v>132</v>
      </c>
      <c r="E195" s="147" t="s">
        <v>572</v>
      </c>
      <c r="F195" s="148" t="s">
        <v>573</v>
      </c>
      <c r="G195" s="149" t="s">
        <v>135</v>
      </c>
      <c r="H195" s="150">
        <v>265.65</v>
      </c>
      <c r="I195" s="151"/>
      <c r="J195" s="152">
        <f>ROUND($I$195*$H$195,2)</f>
        <v>0</v>
      </c>
      <c r="K195" s="148"/>
      <c r="L195" s="44"/>
      <c r="M195" s="153"/>
      <c r="N195" s="154" t="s">
        <v>48</v>
      </c>
      <c r="O195" s="25"/>
      <c r="P195" s="25"/>
      <c r="Q195" s="155">
        <v>0</v>
      </c>
      <c r="R195" s="155">
        <f>$Q$195*$H$195</f>
        <v>0</v>
      </c>
      <c r="S195" s="155">
        <v>0</v>
      </c>
      <c r="T195" s="156">
        <f>$S$195*$H$195</f>
        <v>0</v>
      </c>
      <c r="AR195" s="90" t="s">
        <v>137</v>
      </c>
      <c r="AT195" s="90" t="s">
        <v>132</v>
      </c>
      <c r="AU195" s="90" t="s">
        <v>21</v>
      </c>
      <c r="AY195" s="6" t="s">
        <v>129</v>
      </c>
      <c r="BE195" s="157">
        <f>IF($N$195="základní",$J$195,0)</f>
        <v>0</v>
      </c>
      <c r="BF195" s="157">
        <f>IF($N$195="snížená",$J$195,0)</f>
        <v>0</v>
      </c>
      <c r="BG195" s="157">
        <f>IF($N$195="zákl. přenesená",$J$195,0)</f>
        <v>0</v>
      </c>
      <c r="BH195" s="157">
        <f>IF($N$195="sníž. přenesená",$J$195,0)</f>
        <v>0</v>
      </c>
      <c r="BI195" s="157">
        <f>IF($N$195="nulová",$J$195,0)</f>
        <v>0</v>
      </c>
      <c r="BJ195" s="90" t="s">
        <v>22</v>
      </c>
      <c r="BK195" s="157">
        <f>ROUND($I$195*$H$195,2)</f>
        <v>0</v>
      </c>
      <c r="BL195" s="90" t="s">
        <v>137</v>
      </c>
      <c r="BM195" s="90" t="s">
        <v>574</v>
      </c>
    </row>
    <row r="196" spans="2:51" s="6" customFormat="1" ht="15.75" customHeight="1">
      <c r="B196" s="158"/>
      <c r="C196" s="159"/>
      <c r="D196" s="160" t="s">
        <v>139</v>
      </c>
      <c r="E196" s="161"/>
      <c r="F196" s="161" t="s">
        <v>575</v>
      </c>
      <c r="G196" s="159"/>
      <c r="H196" s="162">
        <v>265.65</v>
      </c>
      <c r="J196" s="159"/>
      <c r="K196" s="159"/>
      <c r="L196" s="163"/>
      <c r="M196" s="164"/>
      <c r="N196" s="159"/>
      <c r="O196" s="159"/>
      <c r="P196" s="159"/>
      <c r="Q196" s="159"/>
      <c r="R196" s="159"/>
      <c r="S196" s="159"/>
      <c r="T196" s="165"/>
      <c r="AT196" s="166" t="s">
        <v>139</v>
      </c>
      <c r="AU196" s="166" t="s">
        <v>21</v>
      </c>
      <c r="AV196" s="166" t="s">
        <v>21</v>
      </c>
      <c r="AW196" s="166" t="s">
        <v>108</v>
      </c>
      <c r="AX196" s="166" t="s">
        <v>77</v>
      </c>
      <c r="AY196" s="166" t="s">
        <v>129</v>
      </c>
    </row>
    <row r="197" spans="2:51" s="6" customFormat="1" ht="15.75" customHeight="1">
      <c r="B197" s="167"/>
      <c r="C197" s="168"/>
      <c r="D197" s="169" t="s">
        <v>139</v>
      </c>
      <c r="E197" s="168"/>
      <c r="F197" s="170" t="s">
        <v>141</v>
      </c>
      <c r="G197" s="168"/>
      <c r="H197" s="171">
        <v>265.65</v>
      </c>
      <c r="J197" s="168"/>
      <c r="K197" s="168"/>
      <c r="L197" s="172"/>
      <c r="M197" s="173"/>
      <c r="N197" s="168"/>
      <c r="O197" s="168"/>
      <c r="P197" s="168"/>
      <c r="Q197" s="168"/>
      <c r="R197" s="168"/>
      <c r="S197" s="168"/>
      <c r="T197" s="174"/>
      <c r="AT197" s="175" t="s">
        <v>139</v>
      </c>
      <c r="AU197" s="175" t="s">
        <v>21</v>
      </c>
      <c r="AV197" s="175" t="s">
        <v>137</v>
      </c>
      <c r="AW197" s="175" t="s">
        <v>108</v>
      </c>
      <c r="AX197" s="175" t="s">
        <v>22</v>
      </c>
      <c r="AY197" s="175" t="s">
        <v>129</v>
      </c>
    </row>
    <row r="198" spans="2:65" s="6" customFormat="1" ht="15.75" customHeight="1">
      <c r="B198" s="24"/>
      <c r="C198" s="146" t="s">
        <v>576</v>
      </c>
      <c r="D198" s="146" t="s">
        <v>132</v>
      </c>
      <c r="E198" s="147" t="s">
        <v>577</v>
      </c>
      <c r="F198" s="148" t="s">
        <v>534</v>
      </c>
      <c r="G198" s="149" t="s">
        <v>135</v>
      </c>
      <c r="H198" s="150">
        <v>265</v>
      </c>
      <c r="I198" s="151"/>
      <c r="J198" s="152">
        <f>ROUND($I$198*$H$198,2)</f>
        <v>0</v>
      </c>
      <c r="K198" s="148"/>
      <c r="L198" s="44"/>
      <c r="M198" s="153"/>
      <c r="N198" s="154" t="s">
        <v>48</v>
      </c>
      <c r="O198" s="25"/>
      <c r="P198" s="25"/>
      <c r="Q198" s="155">
        <v>0.00014</v>
      </c>
      <c r="R198" s="155">
        <f>$Q$198*$H$198</f>
        <v>0.037099999999999994</v>
      </c>
      <c r="S198" s="155">
        <v>0</v>
      </c>
      <c r="T198" s="156">
        <f>$S$198*$H$198</f>
        <v>0</v>
      </c>
      <c r="AR198" s="90" t="s">
        <v>137</v>
      </c>
      <c r="AT198" s="90" t="s">
        <v>132</v>
      </c>
      <c r="AU198" s="90" t="s">
        <v>21</v>
      </c>
      <c r="AY198" s="6" t="s">
        <v>129</v>
      </c>
      <c r="BE198" s="157">
        <f>IF($N$198="základní",$J$198,0)</f>
        <v>0</v>
      </c>
      <c r="BF198" s="157">
        <f>IF($N$198="snížená",$J$198,0)</f>
        <v>0</v>
      </c>
      <c r="BG198" s="157">
        <f>IF($N$198="zákl. přenesená",$J$198,0)</f>
        <v>0</v>
      </c>
      <c r="BH198" s="157">
        <f>IF($N$198="sníž. přenesená",$J$198,0)</f>
        <v>0</v>
      </c>
      <c r="BI198" s="157">
        <f>IF($N$198="nulová",$J$198,0)</f>
        <v>0</v>
      </c>
      <c r="BJ198" s="90" t="s">
        <v>22</v>
      </c>
      <c r="BK198" s="157">
        <f>ROUND($I$198*$H$198,2)</f>
        <v>0</v>
      </c>
      <c r="BL198" s="90" t="s">
        <v>137</v>
      </c>
      <c r="BM198" s="90" t="s">
        <v>578</v>
      </c>
    </row>
    <row r="199" spans="2:47" s="6" customFormat="1" ht="30.75" customHeight="1">
      <c r="B199" s="24"/>
      <c r="C199" s="25"/>
      <c r="D199" s="160" t="s">
        <v>145</v>
      </c>
      <c r="E199" s="25"/>
      <c r="F199" s="176" t="s">
        <v>536</v>
      </c>
      <c r="G199" s="25"/>
      <c r="H199" s="25"/>
      <c r="J199" s="25"/>
      <c r="K199" s="25"/>
      <c r="L199" s="44"/>
      <c r="M199" s="57"/>
      <c r="N199" s="25"/>
      <c r="O199" s="25"/>
      <c r="P199" s="25"/>
      <c r="Q199" s="25"/>
      <c r="R199" s="25"/>
      <c r="S199" s="25"/>
      <c r="T199" s="58"/>
      <c r="AT199" s="6" t="s">
        <v>145</v>
      </c>
      <c r="AU199" s="6" t="s">
        <v>21</v>
      </c>
    </row>
    <row r="200" spans="2:65" s="6" customFormat="1" ht="15.75" customHeight="1">
      <c r="B200" s="24"/>
      <c r="C200" s="146" t="s">
        <v>579</v>
      </c>
      <c r="D200" s="146" t="s">
        <v>132</v>
      </c>
      <c r="E200" s="147" t="s">
        <v>580</v>
      </c>
      <c r="F200" s="148" t="s">
        <v>581</v>
      </c>
      <c r="G200" s="149" t="s">
        <v>135</v>
      </c>
      <c r="H200" s="150">
        <v>291.5</v>
      </c>
      <c r="I200" s="151"/>
      <c r="J200" s="152">
        <f>ROUND($I$200*$H$200,2)</f>
        <v>0</v>
      </c>
      <c r="K200" s="148"/>
      <c r="L200" s="44"/>
      <c r="M200" s="153"/>
      <c r="N200" s="154" t="s">
        <v>48</v>
      </c>
      <c r="O200" s="25"/>
      <c r="P200" s="25"/>
      <c r="Q200" s="155">
        <v>0</v>
      </c>
      <c r="R200" s="155">
        <f>$Q$200*$H$200</f>
        <v>0</v>
      </c>
      <c r="S200" s="155">
        <v>0</v>
      </c>
      <c r="T200" s="156">
        <f>$S$200*$H$200</f>
        <v>0</v>
      </c>
      <c r="AR200" s="90" t="s">
        <v>137</v>
      </c>
      <c r="AT200" s="90" t="s">
        <v>132</v>
      </c>
      <c r="AU200" s="90" t="s">
        <v>21</v>
      </c>
      <c r="AY200" s="6" t="s">
        <v>129</v>
      </c>
      <c r="BE200" s="157">
        <f>IF($N$200="základní",$J$200,0)</f>
        <v>0</v>
      </c>
      <c r="BF200" s="157">
        <f>IF($N$200="snížená",$J$200,0)</f>
        <v>0</v>
      </c>
      <c r="BG200" s="157">
        <f>IF($N$200="zákl. přenesená",$J$200,0)</f>
        <v>0</v>
      </c>
      <c r="BH200" s="157">
        <f>IF($N$200="sníž. přenesená",$J$200,0)</f>
        <v>0</v>
      </c>
      <c r="BI200" s="157">
        <f>IF($N$200="nulová",$J$200,0)</f>
        <v>0</v>
      </c>
      <c r="BJ200" s="90" t="s">
        <v>22</v>
      </c>
      <c r="BK200" s="157">
        <f>ROUND($I$200*$H$200,2)</f>
        <v>0</v>
      </c>
      <c r="BL200" s="90" t="s">
        <v>137</v>
      </c>
      <c r="BM200" s="90" t="s">
        <v>582</v>
      </c>
    </row>
    <row r="201" spans="2:47" s="6" customFormat="1" ht="30.75" customHeight="1">
      <c r="B201" s="24"/>
      <c r="C201" s="25"/>
      <c r="D201" s="160" t="s">
        <v>145</v>
      </c>
      <c r="E201" s="25"/>
      <c r="F201" s="176" t="s">
        <v>583</v>
      </c>
      <c r="G201" s="25"/>
      <c r="H201" s="25"/>
      <c r="J201" s="25"/>
      <c r="K201" s="25"/>
      <c r="L201" s="44"/>
      <c r="M201" s="57"/>
      <c r="N201" s="25"/>
      <c r="O201" s="25"/>
      <c r="P201" s="25"/>
      <c r="Q201" s="25"/>
      <c r="R201" s="25"/>
      <c r="S201" s="25"/>
      <c r="T201" s="58"/>
      <c r="AT201" s="6" t="s">
        <v>145</v>
      </c>
      <c r="AU201" s="6" t="s">
        <v>21</v>
      </c>
    </row>
    <row r="202" spans="2:51" s="6" customFormat="1" ht="15.75" customHeight="1">
      <c r="B202" s="158"/>
      <c r="C202" s="159"/>
      <c r="D202" s="169" t="s">
        <v>139</v>
      </c>
      <c r="E202" s="159"/>
      <c r="F202" s="161" t="s">
        <v>584</v>
      </c>
      <c r="G202" s="159"/>
      <c r="H202" s="162">
        <v>291.5</v>
      </c>
      <c r="J202" s="159"/>
      <c r="K202" s="159"/>
      <c r="L202" s="163"/>
      <c r="M202" s="164"/>
      <c r="N202" s="159"/>
      <c r="O202" s="159"/>
      <c r="P202" s="159"/>
      <c r="Q202" s="159"/>
      <c r="R202" s="159"/>
      <c r="S202" s="159"/>
      <c r="T202" s="165"/>
      <c r="AT202" s="166" t="s">
        <v>139</v>
      </c>
      <c r="AU202" s="166" t="s">
        <v>21</v>
      </c>
      <c r="AV202" s="166" t="s">
        <v>21</v>
      </c>
      <c r="AW202" s="166" t="s">
        <v>108</v>
      </c>
      <c r="AX202" s="166" t="s">
        <v>22</v>
      </c>
      <c r="AY202" s="166" t="s">
        <v>129</v>
      </c>
    </row>
    <row r="203" spans="2:65" s="6" customFormat="1" ht="15.75" customHeight="1">
      <c r="B203" s="24"/>
      <c r="C203" s="146" t="s">
        <v>585</v>
      </c>
      <c r="D203" s="146" t="s">
        <v>132</v>
      </c>
      <c r="E203" s="147" t="s">
        <v>586</v>
      </c>
      <c r="F203" s="148" t="s">
        <v>587</v>
      </c>
      <c r="G203" s="149" t="s">
        <v>135</v>
      </c>
      <c r="H203" s="150">
        <v>440</v>
      </c>
      <c r="I203" s="151"/>
      <c r="J203" s="152">
        <f>ROUND($I$203*$H$203,2)</f>
        <v>0</v>
      </c>
      <c r="K203" s="148"/>
      <c r="L203" s="44"/>
      <c r="M203" s="153"/>
      <c r="N203" s="154" t="s">
        <v>48</v>
      </c>
      <c r="O203" s="25"/>
      <c r="P203" s="25"/>
      <c r="Q203" s="155">
        <v>0</v>
      </c>
      <c r="R203" s="155">
        <f>$Q$203*$H$203</f>
        <v>0</v>
      </c>
      <c r="S203" s="155">
        <v>0</v>
      </c>
      <c r="T203" s="156">
        <f>$S$203*$H$203</f>
        <v>0</v>
      </c>
      <c r="AR203" s="90" t="s">
        <v>137</v>
      </c>
      <c r="AT203" s="90" t="s">
        <v>132</v>
      </c>
      <c r="AU203" s="90" t="s">
        <v>21</v>
      </c>
      <c r="AY203" s="6" t="s">
        <v>129</v>
      </c>
      <c r="BE203" s="157">
        <f>IF($N$203="základní",$J$203,0)</f>
        <v>0</v>
      </c>
      <c r="BF203" s="157">
        <f>IF($N$203="snížená",$J$203,0)</f>
        <v>0</v>
      </c>
      <c r="BG203" s="157">
        <f>IF($N$203="zákl. přenesená",$J$203,0)</f>
        <v>0</v>
      </c>
      <c r="BH203" s="157">
        <f>IF($N$203="sníž. přenesená",$J$203,0)</f>
        <v>0</v>
      </c>
      <c r="BI203" s="157">
        <f>IF($N$203="nulová",$J$203,0)</f>
        <v>0</v>
      </c>
      <c r="BJ203" s="90" t="s">
        <v>22</v>
      </c>
      <c r="BK203" s="157">
        <f>ROUND($I$203*$H$203,2)</f>
        <v>0</v>
      </c>
      <c r="BL203" s="90" t="s">
        <v>137</v>
      </c>
      <c r="BM203" s="90" t="s">
        <v>588</v>
      </c>
    </row>
    <row r="204" spans="2:51" s="6" customFormat="1" ht="15.75" customHeight="1">
      <c r="B204" s="158"/>
      <c r="C204" s="159"/>
      <c r="D204" s="160" t="s">
        <v>139</v>
      </c>
      <c r="E204" s="161"/>
      <c r="F204" s="161" t="s">
        <v>589</v>
      </c>
      <c r="G204" s="159"/>
      <c r="H204" s="162">
        <v>440</v>
      </c>
      <c r="J204" s="159"/>
      <c r="K204" s="159"/>
      <c r="L204" s="163"/>
      <c r="M204" s="164"/>
      <c r="N204" s="159"/>
      <c r="O204" s="159"/>
      <c r="P204" s="159"/>
      <c r="Q204" s="159"/>
      <c r="R204" s="159"/>
      <c r="S204" s="159"/>
      <c r="T204" s="165"/>
      <c r="AT204" s="166" t="s">
        <v>139</v>
      </c>
      <c r="AU204" s="166" t="s">
        <v>21</v>
      </c>
      <c r="AV204" s="166" t="s">
        <v>21</v>
      </c>
      <c r="AW204" s="166" t="s">
        <v>108</v>
      </c>
      <c r="AX204" s="166" t="s">
        <v>77</v>
      </c>
      <c r="AY204" s="166" t="s">
        <v>129</v>
      </c>
    </row>
    <row r="205" spans="2:51" s="6" customFormat="1" ht="15.75" customHeight="1">
      <c r="B205" s="167"/>
      <c r="C205" s="168"/>
      <c r="D205" s="169" t="s">
        <v>139</v>
      </c>
      <c r="E205" s="168"/>
      <c r="F205" s="170" t="s">
        <v>141</v>
      </c>
      <c r="G205" s="168"/>
      <c r="H205" s="171">
        <v>440</v>
      </c>
      <c r="J205" s="168"/>
      <c r="K205" s="168"/>
      <c r="L205" s="172"/>
      <c r="M205" s="173"/>
      <c r="N205" s="168"/>
      <c r="O205" s="168"/>
      <c r="P205" s="168"/>
      <c r="Q205" s="168"/>
      <c r="R205" s="168"/>
      <c r="S205" s="168"/>
      <c r="T205" s="174"/>
      <c r="AT205" s="175" t="s">
        <v>139</v>
      </c>
      <c r="AU205" s="175" t="s">
        <v>21</v>
      </c>
      <c r="AV205" s="175" t="s">
        <v>137</v>
      </c>
      <c r="AW205" s="175" t="s">
        <v>108</v>
      </c>
      <c r="AX205" s="175" t="s">
        <v>22</v>
      </c>
      <c r="AY205" s="175" t="s">
        <v>129</v>
      </c>
    </row>
    <row r="206" spans="2:65" s="6" customFormat="1" ht="15.75" customHeight="1">
      <c r="B206" s="24"/>
      <c r="C206" s="146" t="s">
        <v>590</v>
      </c>
      <c r="D206" s="146" t="s">
        <v>132</v>
      </c>
      <c r="E206" s="147" t="s">
        <v>591</v>
      </c>
      <c r="F206" s="148" t="s">
        <v>592</v>
      </c>
      <c r="G206" s="149" t="s">
        <v>135</v>
      </c>
      <c r="H206" s="150">
        <v>484</v>
      </c>
      <c r="I206" s="151"/>
      <c r="J206" s="152">
        <f>ROUND($I$206*$H$206,2)</f>
        <v>0</v>
      </c>
      <c r="K206" s="148"/>
      <c r="L206" s="44"/>
      <c r="M206" s="153"/>
      <c r="N206" s="154" t="s">
        <v>48</v>
      </c>
      <c r="O206" s="25"/>
      <c r="P206" s="25"/>
      <c r="Q206" s="155">
        <v>0</v>
      </c>
      <c r="R206" s="155">
        <f>$Q$206*$H$206</f>
        <v>0</v>
      </c>
      <c r="S206" s="155">
        <v>0</v>
      </c>
      <c r="T206" s="156">
        <f>$S$206*$H$206</f>
        <v>0</v>
      </c>
      <c r="AR206" s="90" t="s">
        <v>137</v>
      </c>
      <c r="AT206" s="90" t="s">
        <v>132</v>
      </c>
      <c r="AU206" s="90" t="s">
        <v>21</v>
      </c>
      <c r="AY206" s="6" t="s">
        <v>129</v>
      </c>
      <c r="BE206" s="157">
        <f>IF($N$206="základní",$J$206,0)</f>
        <v>0</v>
      </c>
      <c r="BF206" s="157">
        <f>IF($N$206="snížená",$J$206,0)</f>
        <v>0</v>
      </c>
      <c r="BG206" s="157">
        <f>IF($N$206="zákl. přenesená",$J$206,0)</f>
        <v>0</v>
      </c>
      <c r="BH206" s="157">
        <f>IF($N$206="sníž. přenesená",$J$206,0)</f>
        <v>0</v>
      </c>
      <c r="BI206" s="157">
        <f>IF($N$206="nulová",$J$206,0)</f>
        <v>0</v>
      </c>
      <c r="BJ206" s="90" t="s">
        <v>22</v>
      </c>
      <c r="BK206" s="157">
        <f>ROUND($I$206*$H$206,2)</f>
        <v>0</v>
      </c>
      <c r="BL206" s="90" t="s">
        <v>137</v>
      </c>
      <c r="BM206" s="90" t="s">
        <v>593</v>
      </c>
    </row>
    <row r="207" spans="2:51" s="6" customFormat="1" ht="15.75" customHeight="1">
      <c r="B207" s="158"/>
      <c r="C207" s="159"/>
      <c r="D207" s="160" t="s">
        <v>139</v>
      </c>
      <c r="E207" s="161"/>
      <c r="F207" s="161" t="s">
        <v>594</v>
      </c>
      <c r="G207" s="159"/>
      <c r="H207" s="162">
        <v>484</v>
      </c>
      <c r="J207" s="159"/>
      <c r="K207" s="159"/>
      <c r="L207" s="163"/>
      <c r="M207" s="164"/>
      <c r="N207" s="159"/>
      <c r="O207" s="159"/>
      <c r="P207" s="159"/>
      <c r="Q207" s="159"/>
      <c r="R207" s="159"/>
      <c r="S207" s="159"/>
      <c r="T207" s="165"/>
      <c r="AT207" s="166" t="s">
        <v>139</v>
      </c>
      <c r="AU207" s="166" t="s">
        <v>21</v>
      </c>
      <c r="AV207" s="166" t="s">
        <v>21</v>
      </c>
      <c r="AW207" s="166" t="s">
        <v>108</v>
      </c>
      <c r="AX207" s="166" t="s">
        <v>77</v>
      </c>
      <c r="AY207" s="166" t="s">
        <v>129</v>
      </c>
    </row>
    <row r="208" spans="2:51" s="6" customFormat="1" ht="15.75" customHeight="1">
      <c r="B208" s="167"/>
      <c r="C208" s="168"/>
      <c r="D208" s="169" t="s">
        <v>139</v>
      </c>
      <c r="E208" s="168"/>
      <c r="F208" s="170" t="s">
        <v>141</v>
      </c>
      <c r="G208" s="168"/>
      <c r="H208" s="171">
        <v>484</v>
      </c>
      <c r="J208" s="168"/>
      <c r="K208" s="168"/>
      <c r="L208" s="172"/>
      <c r="M208" s="173"/>
      <c r="N208" s="168"/>
      <c r="O208" s="168"/>
      <c r="P208" s="168"/>
      <c r="Q208" s="168"/>
      <c r="R208" s="168"/>
      <c r="S208" s="168"/>
      <c r="T208" s="174"/>
      <c r="AT208" s="175" t="s">
        <v>139</v>
      </c>
      <c r="AU208" s="175" t="s">
        <v>21</v>
      </c>
      <c r="AV208" s="175" t="s">
        <v>137</v>
      </c>
      <c r="AW208" s="175" t="s">
        <v>108</v>
      </c>
      <c r="AX208" s="175" t="s">
        <v>22</v>
      </c>
      <c r="AY208" s="175" t="s">
        <v>129</v>
      </c>
    </row>
    <row r="209" spans="2:65" s="6" customFormat="1" ht="15.75" customHeight="1">
      <c r="B209" s="24"/>
      <c r="C209" s="146" t="s">
        <v>595</v>
      </c>
      <c r="D209" s="146" t="s">
        <v>132</v>
      </c>
      <c r="E209" s="147" t="s">
        <v>596</v>
      </c>
      <c r="F209" s="148" t="s">
        <v>597</v>
      </c>
      <c r="G209" s="149" t="s">
        <v>135</v>
      </c>
      <c r="H209" s="150">
        <v>508.2</v>
      </c>
      <c r="I209" s="151"/>
      <c r="J209" s="152">
        <f>ROUND($I$209*$H$209,2)</f>
        <v>0</v>
      </c>
      <c r="K209" s="148"/>
      <c r="L209" s="44"/>
      <c r="M209" s="153"/>
      <c r="N209" s="154" t="s">
        <v>48</v>
      </c>
      <c r="O209" s="25"/>
      <c r="P209" s="25"/>
      <c r="Q209" s="155">
        <v>0</v>
      </c>
      <c r="R209" s="155">
        <f>$Q$209*$H$209</f>
        <v>0</v>
      </c>
      <c r="S209" s="155">
        <v>0</v>
      </c>
      <c r="T209" s="156">
        <f>$S$209*$H$209</f>
        <v>0</v>
      </c>
      <c r="AR209" s="90" t="s">
        <v>137</v>
      </c>
      <c r="AT209" s="90" t="s">
        <v>132</v>
      </c>
      <c r="AU209" s="90" t="s">
        <v>21</v>
      </c>
      <c r="AY209" s="6" t="s">
        <v>129</v>
      </c>
      <c r="BE209" s="157">
        <f>IF($N$209="základní",$J$209,0)</f>
        <v>0</v>
      </c>
      <c r="BF209" s="157">
        <f>IF($N$209="snížená",$J$209,0)</f>
        <v>0</v>
      </c>
      <c r="BG209" s="157">
        <f>IF($N$209="zákl. přenesená",$J$209,0)</f>
        <v>0</v>
      </c>
      <c r="BH209" s="157">
        <f>IF($N$209="sníž. přenesená",$J$209,0)</f>
        <v>0</v>
      </c>
      <c r="BI209" s="157">
        <f>IF($N$209="nulová",$J$209,0)</f>
        <v>0</v>
      </c>
      <c r="BJ209" s="90" t="s">
        <v>22</v>
      </c>
      <c r="BK209" s="157">
        <f>ROUND($I$209*$H$209,2)</f>
        <v>0</v>
      </c>
      <c r="BL209" s="90" t="s">
        <v>137</v>
      </c>
      <c r="BM209" s="90" t="s">
        <v>598</v>
      </c>
    </row>
    <row r="210" spans="2:51" s="6" customFormat="1" ht="15.75" customHeight="1">
      <c r="B210" s="158"/>
      <c r="C210" s="159"/>
      <c r="D210" s="160" t="s">
        <v>139</v>
      </c>
      <c r="E210" s="161"/>
      <c r="F210" s="161" t="s">
        <v>599</v>
      </c>
      <c r="G210" s="159"/>
      <c r="H210" s="162">
        <v>508.2</v>
      </c>
      <c r="J210" s="159"/>
      <c r="K210" s="159"/>
      <c r="L210" s="163"/>
      <c r="M210" s="164"/>
      <c r="N210" s="159"/>
      <c r="O210" s="159"/>
      <c r="P210" s="159"/>
      <c r="Q210" s="159"/>
      <c r="R210" s="159"/>
      <c r="S210" s="159"/>
      <c r="T210" s="165"/>
      <c r="AT210" s="166" t="s">
        <v>139</v>
      </c>
      <c r="AU210" s="166" t="s">
        <v>21</v>
      </c>
      <c r="AV210" s="166" t="s">
        <v>21</v>
      </c>
      <c r="AW210" s="166" t="s">
        <v>108</v>
      </c>
      <c r="AX210" s="166" t="s">
        <v>77</v>
      </c>
      <c r="AY210" s="166" t="s">
        <v>129</v>
      </c>
    </row>
    <row r="211" spans="2:51" s="6" customFormat="1" ht="15.75" customHeight="1">
      <c r="B211" s="167"/>
      <c r="C211" s="168"/>
      <c r="D211" s="169" t="s">
        <v>139</v>
      </c>
      <c r="E211" s="168"/>
      <c r="F211" s="170" t="s">
        <v>141</v>
      </c>
      <c r="G211" s="168"/>
      <c r="H211" s="171">
        <v>508.2</v>
      </c>
      <c r="J211" s="168"/>
      <c r="K211" s="168"/>
      <c r="L211" s="172"/>
      <c r="M211" s="173"/>
      <c r="N211" s="168"/>
      <c r="O211" s="168"/>
      <c r="P211" s="168"/>
      <c r="Q211" s="168"/>
      <c r="R211" s="168"/>
      <c r="S211" s="168"/>
      <c r="T211" s="174"/>
      <c r="AT211" s="175" t="s">
        <v>139</v>
      </c>
      <c r="AU211" s="175" t="s">
        <v>21</v>
      </c>
      <c r="AV211" s="175" t="s">
        <v>137</v>
      </c>
      <c r="AW211" s="175" t="s">
        <v>108</v>
      </c>
      <c r="AX211" s="175" t="s">
        <v>22</v>
      </c>
      <c r="AY211" s="175" t="s">
        <v>129</v>
      </c>
    </row>
    <row r="212" spans="2:65" s="6" customFormat="1" ht="15.75" customHeight="1">
      <c r="B212" s="24"/>
      <c r="C212" s="146" t="s">
        <v>600</v>
      </c>
      <c r="D212" s="146" t="s">
        <v>132</v>
      </c>
      <c r="E212" s="147" t="s">
        <v>601</v>
      </c>
      <c r="F212" s="148" t="s">
        <v>534</v>
      </c>
      <c r="G212" s="149" t="s">
        <v>135</v>
      </c>
      <c r="H212" s="150">
        <v>508</v>
      </c>
      <c r="I212" s="151"/>
      <c r="J212" s="152">
        <f>ROUND($I$212*$H$212,2)</f>
        <v>0</v>
      </c>
      <c r="K212" s="148"/>
      <c r="L212" s="44"/>
      <c r="M212" s="153"/>
      <c r="N212" s="154" t="s">
        <v>48</v>
      </c>
      <c r="O212" s="25"/>
      <c r="P212" s="25"/>
      <c r="Q212" s="155">
        <v>0.00014</v>
      </c>
      <c r="R212" s="155">
        <f>$Q$212*$H$212</f>
        <v>0.07111999999999999</v>
      </c>
      <c r="S212" s="155">
        <v>0</v>
      </c>
      <c r="T212" s="156">
        <f>$S$212*$H$212</f>
        <v>0</v>
      </c>
      <c r="AR212" s="90" t="s">
        <v>137</v>
      </c>
      <c r="AT212" s="90" t="s">
        <v>132</v>
      </c>
      <c r="AU212" s="90" t="s">
        <v>21</v>
      </c>
      <c r="AY212" s="6" t="s">
        <v>129</v>
      </c>
      <c r="BE212" s="157">
        <f>IF($N$212="základní",$J$212,0)</f>
        <v>0</v>
      </c>
      <c r="BF212" s="157">
        <f>IF($N$212="snížená",$J$212,0)</f>
        <v>0</v>
      </c>
      <c r="BG212" s="157">
        <f>IF($N$212="zákl. přenesená",$J$212,0)</f>
        <v>0</v>
      </c>
      <c r="BH212" s="157">
        <f>IF($N$212="sníž. přenesená",$J$212,0)</f>
        <v>0</v>
      </c>
      <c r="BI212" s="157">
        <f>IF($N$212="nulová",$J$212,0)</f>
        <v>0</v>
      </c>
      <c r="BJ212" s="90" t="s">
        <v>22</v>
      </c>
      <c r="BK212" s="157">
        <f>ROUND($I$212*$H$212,2)</f>
        <v>0</v>
      </c>
      <c r="BL212" s="90" t="s">
        <v>137</v>
      </c>
      <c r="BM212" s="90" t="s">
        <v>602</v>
      </c>
    </row>
    <row r="213" spans="2:47" s="6" customFormat="1" ht="30.75" customHeight="1">
      <c r="B213" s="24"/>
      <c r="C213" s="25"/>
      <c r="D213" s="160" t="s">
        <v>145</v>
      </c>
      <c r="E213" s="25"/>
      <c r="F213" s="176" t="s">
        <v>536</v>
      </c>
      <c r="G213" s="25"/>
      <c r="H213" s="25"/>
      <c r="J213" s="25"/>
      <c r="K213" s="25"/>
      <c r="L213" s="44"/>
      <c r="M213" s="57"/>
      <c r="N213" s="25"/>
      <c r="O213" s="25"/>
      <c r="P213" s="25"/>
      <c r="Q213" s="25"/>
      <c r="R213" s="25"/>
      <c r="S213" s="25"/>
      <c r="T213" s="58"/>
      <c r="AT213" s="6" t="s">
        <v>145</v>
      </c>
      <c r="AU213" s="6" t="s">
        <v>21</v>
      </c>
    </row>
    <row r="214" spans="2:65" s="6" customFormat="1" ht="15.75" customHeight="1">
      <c r="B214" s="24"/>
      <c r="C214" s="146" t="s">
        <v>603</v>
      </c>
      <c r="D214" s="146" t="s">
        <v>132</v>
      </c>
      <c r="E214" s="147" t="s">
        <v>604</v>
      </c>
      <c r="F214" s="148" t="s">
        <v>605</v>
      </c>
      <c r="G214" s="149" t="s">
        <v>135</v>
      </c>
      <c r="H214" s="150">
        <v>558.8</v>
      </c>
      <c r="I214" s="151"/>
      <c r="J214" s="152">
        <f>ROUND($I$214*$H$214,2)</f>
        <v>0</v>
      </c>
      <c r="K214" s="148"/>
      <c r="L214" s="44"/>
      <c r="M214" s="153"/>
      <c r="N214" s="154" t="s">
        <v>48</v>
      </c>
      <c r="O214" s="25"/>
      <c r="P214" s="25"/>
      <c r="Q214" s="155">
        <v>0</v>
      </c>
      <c r="R214" s="155">
        <f>$Q$214*$H$214</f>
        <v>0</v>
      </c>
      <c r="S214" s="155">
        <v>0</v>
      </c>
      <c r="T214" s="156">
        <f>$S$214*$H$214</f>
        <v>0</v>
      </c>
      <c r="AR214" s="90" t="s">
        <v>137</v>
      </c>
      <c r="AT214" s="90" t="s">
        <v>132</v>
      </c>
      <c r="AU214" s="90" t="s">
        <v>21</v>
      </c>
      <c r="AY214" s="6" t="s">
        <v>129</v>
      </c>
      <c r="BE214" s="157">
        <f>IF($N$214="základní",$J$214,0)</f>
        <v>0</v>
      </c>
      <c r="BF214" s="157">
        <f>IF($N$214="snížená",$J$214,0)</f>
        <v>0</v>
      </c>
      <c r="BG214" s="157">
        <f>IF($N$214="zákl. přenesená",$J$214,0)</f>
        <v>0</v>
      </c>
      <c r="BH214" s="157">
        <f>IF($N$214="sníž. přenesená",$J$214,0)</f>
        <v>0</v>
      </c>
      <c r="BI214" s="157">
        <f>IF($N$214="nulová",$J$214,0)</f>
        <v>0</v>
      </c>
      <c r="BJ214" s="90" t="s">
        <v>22</v>
      </c>
      <c r="BK214" s="157">
        <f>ROUND($I$214*$H$214,2)</f>
        <v>0</v>
      </c>
      <c r="BL214" s="90" t="s">
        <v>137</v>
      </c>
      <c r="BM214" s="90" t="s">
        <v>606</v>
      </c>
    </row>
    <row r="215" spans="2:47" s="6" customFormat="1" ht="30.75" customHeight="1">
      <c r="B215" s="24"/>
      <c r="C215" s="25"/>
      <c r="D215" s="160" t="s">
        <v>145</v>
      </c>
      <c r="E215" s="25"/>
      <c r="F215" s="176" t="s">
        <v>541</v>
      </c>
      <c r="G215" s="25"/>
      <c r="H215" s="25"/>
      <c r="J215" s="25"/>
      <c r="K215" s="25"/>
      <c r="L215" s="44"/>
      <c r="M215" s="57"/>
      <c r="N215" s="25"/>
      <c r="O215" s="25"/>
      <c r="P215" s="25"/>
      <c r="Q215" s="25"/>
      <c r="R215" s="25"/>
      <c r="S215" s="25"/>
      <c r="T215" s="58"/>
      <c r="AT215" s="6" t="s">
        <v>145</v>
      </c>
      <c r="AU215" s="6" t="s">
        <v>21</v>
      </c>
    </row>
    <row r="216" spans="2:51" s="6" customFormat="1" ht="15.75" customHeight="1">
      <c r="B216" s="158"/>
      <c r="C216" s="159"/>
      <c r="D216" s="169" t="s">
        <v>139</v>
      </c>
      <c r="E216" s="159"/>
      <c r="F216" s="161" t="s">
        <v>607</v>
      </c>
      <c r="G216" s="159"/>
      <c r="H216" s="162">
        <v>558.8</v>
      </c>
      <c r="J216" s="159"/>
      <c r="K216" s="159"/>
      <c r="L216" s="163"/>
      <c r="M216" s="164"/>
      <c r="N216" s="159"/>
      <c r="O216" s="159"/>
      <c r="P216" s="159"/>
      <c r="Q216" s="159"/>
      <c r="R216" s="159"/>
      <c r="S216" s="159"/>
      <c r="T216" s="165"/>
      <c r="AT216" s="166" t="s">
        <v>139</v>
      </c>
      <c r="AU216" s="166" t="s">
        <v>21</v>
      </c>
      <c r="AV216" s="166" t="s">
        <v>21</v>
      </c>
      <c r="AW216" s="166" t="s">
        <v>108</v>
      </c>
      <c r="AX216" s="166" t="s">
        <v>77</v>
      </c>
      <c r="AY216" s="166" t="s">
        <v>129</v>
      </c>
    </row>
    <row r="217" spans="2:51" s="6" customFormat="1" ht="15.75" customHeight="1">
      <c r="B217" s="167"/>
      <c r="C217" s="168"/>
      <c r="D217" s="169" t="s">
        <v>139</v>
      </c>
      <c r="E217" s="168"/>
      <c r="F217" s="170" t="s">
        <v>141</v>
      </c>
      <c r="G217" s="168"/>
      <c r="H217" s="171">
        <v>558.8</v>
      </c>
      <c r="J217" s="168"/>
      <c r="K217" s="168"/>
      <c r="L217" s="172"/>
      <c r="M217" s="173"/>
      <c r="N217" s="168"/>
      <c r="O217" s="168"/>
      <c r="P217" s="168"/>
      <c r="Q217" s="168"/>
      <c r="R217" s="168"/>
      <c r="S217" s="168"/>
      <c r="T217" s="174"/>
      <c r="AT217" s="175" t="s">
        <v>139</v>
      </c>
      <c r="AU217" s="175" t="s">
        <v>21</v>
      </c>
      <c r="AV217" s="175" t="s">
        <v>137</v>
      </c>
      <c r="AW217" s="175" t="s">
        <v>108</v>
      </c>
      <c r="AX217" s="175" t="s">
        <v>22</v>
      </c>
      <c r="AY217" s="175" t="s">
        <v>129</v>
      </c>
    </row>
    <row r="218" spans="2:65" s="6" customFormat="1" ht="15.75" customHeight="1">
      <c r="B218" s="24"/>
      <c r="C218" s="146" t="s">
        <v>608</v>
      </c>
      <c r="D218" s="146" t="s">
        <v>132</v>
      </c>
      <c r="E218" s="147" t="s">
        <v>609</v>
      </c>
      <c r="F218" s="148" t="s">
        <v>610</v>
      </c>
      <c r="G218" s="149" t="s">
        <v>135</v>
      </c>
      <c r="H218" s="150">
        <v>792</v>
      </c>
      <c r="I218" s="151"/>
      <c r="J218" s="152">
        <f>ROUND($I$218*$H$218,2)</f>
        <v>0</v>
      </c>
      <c r="K218" s="148"/>
      <c r="L218" s="44"/>
      <c r="M218" s="153"/>
      <c r="N218" s="154" t="s">
        <v>48</v>
      </c>
      <c r="O218" s="25"/>
      <c r="P218" s="25"/>
      <c r="Q218" s="155">
        <v>0.10362</v>
      </c>
      <c r="R218" s="155">
        <f>$Q$218*$H$218</f>
        <v>82.06704</v>
      </c>
      <c r="S218" s="155">
        <v>0</v>
      </c>
      <c r="T218" s="156">
        <f>$S$218*$H$218</f>
        <v>0</v>
      </c>
      <c r="AR218" s="90" t="s">
        <v>137</v>
      </c>
      <c r="AT218" s="90" t="s">
        <v>132</v>
      </c>
      <c r="AU218" s="90" t="s">
        <v>21</v>
      </c>
      <c r="AY218" s="6" t="s">
        <v>129</v>
      </c>
      <c r="BE218" s="157">
        <f>IF($N$218="základní",$J$218,0)</f>
        <v>0</v>
      </c>
      <c r="BF218" s="157">
        <f>IF($N$218="snížená",$J$218,0)</f>
        <v>0</v>
      </c>
      <c r="BG218" s="157">
        <f>IF($N$218="zákl. přenesená",$J$218,0)</f>
        <v>0</v>
      </c>
      <c r="BH218" s="157">
        <f>IF($N$218="sníž. přenesená",$J$218,0)</f>
        <v>0</v>
      </c>
      <c r="BI218" s="157">
        <f>IF($N$218="nulová",$J$218,0)</f>
        <v>0</v>
      </c>
      <c r="BJ218" s="90" t="s">
        <v>22</v>
      </c>
      <c r="BK218" s="157">
        <f>ROUND($I$218*$H$218,2)</f>
        <v>0</v>
      </c>
      <c r="BL218" s="90" t="s">
        <v>137</v>
      </c>
      <c r="BM218" s="90" t="s">
        <v>611</v>
      </c>
    </row>
    <row r="219" spans="2:51" s="6" customFormat="1" ht="15.75" customHeight="1">
      <c r="B219" s="158"/>
      <c r="C219" s="159"/>
      <c r="D219" s="160" t="s">
        <v>139</v>
      </c>
      <c r="E219" s="161"/>
      <c r="F219" s="161" t="s">
        <v>612</v>
      </c>
      <c r="G219" s="159"/>
      <c r="H219" s="162">
        <v>152</v>
      </c>
      <c r="J219" s="159"/>
      <c r="K219" s="159"/>
      <c r="L219" s="163"/>
      <c r="M219" s="164"/>
      <c r="N219" s="159"/>
      <c r="O219" s="159"/>
      <c r="P219" s="159"/>
      <c r="Q219" s="159"/>
      <c r="R219" s="159"/>
      <c r="S219" s="159"/>
      <c r="T219" s="165"/>
      <c r="AT219" s="166" t="s">
        <v>139</v>
      </c>
      <c r="AU219" s="166" t="s">
        <v>21</v>
      </c>
      <c r="AV219" s="166" t="s">
        <v>21</v>
      </c>
      <c r="AW219" s="166" t="s">
        <v>108</v>
      </c>
      <c r="AX219" s="166" t="s">
        <v>77</v>
      </c>
      <c r="AY219" s="166" t="s">
        <v>129</v>
      </c>
    </row>
    <row r="220" spans="2:51" s="6" customFormat="1" ht="15.75" customHeight="1">
      <c r="B220" s="158"/>
      <c r="C220" s="159"/>
      <c r="D220" s="169" t="s">
        <v>139</v>
      </c>
      <c r="E220" s="159"/>
      <c r="F220" s="161" t="s">
        <v>613</v>
      </c>
      <c r="G220" s="159"/>
      <c r="H220" s="162">
        <v>60</v>
      </c>
      <c r="J220" s="159"/>
      <c r="K220" s="159"/>
      <c r="L220" s="163"/>
      <c r="M220" s="164"/>
      <c r="N220" s="159"/>
      <c r="O220" s="159"/>
      <c r="P220" s="159"/>
      <c r="Q220" s="159"/>
      <c r="R220" s="159"/>
      <c r="S220" s="159"/>
      <c r="T220" s="165"/>
      <c r="AT220" s="166" t="s">
        <v>139</v>
      </c>
      <c r="AU220" s="166" t="s">
        <v>21</v>
      </c>
      <c r="AV220" s="166" t="s">
        <v>21</v>
      </c>
      <c r="AW220" s="166" t="s">
        <v>108</v>
      </c>
      <c r="AX220" s="166" t="s">
        <v>77</v>
      </c>
      <c r="AY220" s="166" t="s">
        <v>129</v>
      </c>
    </row>
    <row r="221" spans="2:51" s="6" customFormat="1" ht="15.75" customHeight="1">
      <c r="B221" s="158"/>
      <c r="C221" s="159"/>
      <c r="D221" s="169" t="s">
        <v>139</v>
      </c>
      <c r="E221" s="159"/>
      <c r="F221" s="161" t="s">
        <v>614</v>
      </c>
      <c r="G221" s="159"/>
      <c r="H221" s="162">
        <v>19</v>
      </c>
      <c r="J221" s="159"/>
      <c r="K221" s="159"/>
      <c r="L221" s="163"/>
      <c r="M221" s="164"/>
      <c r="N221" s="159"/>
      <c r="O221" s="159"/>
      <c r="P221" s="159"/>
      <c r="Q221" s="159"/>
      <c r="R221" s="159"/>
      <c r="S221" s="159"/>
      <c r="T221" s="165"/>
      <c r="AT221" s="166" t="s">
        <v>139</v>
      </c>
      <c r="AU221" s="166" t="s">
        <v>21</v>
      </c>
      <c r="AV221" s="166" t="s">
        <v>21</v>
      </c>
      <c r="AW221" s="166" t="s">
        <v>108</v>
      </c>
      <c r="AX221" s="166" t="s">
        <v>77</v>
      </c>
      <c r="AY221" s="166" t="s">
        <v>129</v>
      </c>
    </row>
    <row r="222" spans="2:51" s="6" customFormat="1" ht="15.75" customHeight="1">
      <c r="B222" s="158"/>
      <c r="C222" s="159"/>
      <c r="D222" s="169" t="s">
        <v>139</v>
      </c>
      <c r="E222" s="159"/>
      <c r="F222" s="161" t="s">
        <v>615</v>
      </c>
      <c r="G222" s="159"/>
      <c r="H222" s="162">
        <v>520</v>
      </c>
      <c r="J222" s="159"/>
      <c r="K222" s="159"/>
      <c r="L222" s="163"/>
      <c r="M222" s="164"/>
      <c r="N222" s="159"/>
      <c r="O222" s="159"/>
      <c r="P222" s="159"/>
      <c r="Q222" s="159"/>
      <c r="R222" s="159"/>
      <c r="S222" s="159"/>
      <c r="T222" s="165"/>
      <c r="AT222" s="166" t="s">
        <v>139</v>
      </c>
      <c r="AU222" s="166" t="s">
        <v>21</v>
      </c>
      <c r="AV222" s="166" t="s">
        <v>21</v>
      </c>
      <c r="AW222" s="166" t="s">
        <v>108</v>
      </c>
      <c r="AX222" s="166" t="s">
        <v>77</v>
      </c>
      <c r="AY222" s="166" t="s">
        <v>129</v>
      </c>
    </row>
    <row r="223" spans="2:51" s="6" customFormat="1" ht="15.75" customHeight="1">
      <c r="B223" s="158"/>
      <c r="C223" s="159"/>
      <c r="D223" s="169" t="s">
        <v>139</v>
      </c>
      <c r="E223" s="159"/>
      <c r="F223" s="161" t="s">
        <v>229</v>
      </c>
      <c r="G223" s="159"/>
      <c r="H223" s="162">
        <v>18</v>
      </c>
      <c r="J223" s="159"/>
      <c r="K223" s="159"/>
      <c r="L223" s="163"/>
      <c r="M223" s="164"/>
      <c r="N223" s="159"/>
      <c r="O223" s="159"/>
      <c r="P223" s="159"/>
      <c r="Q223" s="159"/>
      <c r="R223" s="159"/>
      <c r="S223" s="159"/>
      <c r="T223" s="165"/>
      <c r="AT223" s="166" t="s">
        <v>139</v>
      </c>
      <c r="AU223" s="166" t="s">
        <v>21</v>
      </c>
      <c r="AV223" s="166" t="s">
        <v>21</v>
      </c>
      <c r="AW223" s="166" t="s">
        <v>108</v>
      </c>
      <c r="AX223" s="166" t="s">
        <v>77</v>
      </c>
      <c r="AY223" s="166" t="s">
        <v>129</v>
      </c>
    </row>
    <row r="224" spans="2:51" s="6" customFormat="1" ht="15.75" customHeight="1">
      <c r="B224" s="158"/>
      <c r="C224" s="159"/>
      <c r="D224" s="169" t="s">
        <v>139</v>
      </c>
      <c r="E224" s="159"/>
      <c r="F224" s="161" t="s">
        <v>616</v>
      </c>
      <c r="G224" s="159"/>
      <c r="H224" s="162">
        <v>23</v>
      </c>
      <c r="J224" s="159"/>
      <c r="K224" s="159"/>
      <c r="L224" s="163"/>
      <c r="M224" s="164"/>
      <c r="N224" s="159"/>
      <c r="O224" s="159"/>
      <c r="P224" s="159"/>
      <c r="Q224" s="159"/>
      <c r="R224" s="159"/>
      <c r="S224" s="159"/>
      <c r="T224" s="165"/>
      <c r="AT224" s="166" t="s">
        <v>139</v>
      </c>
      <c r="AU224" s="166" t="s">
        <v>21</v>
      </c>
      <c r="AV224" s="166" t="s">
        <v>21</v>
      </c>
      <c r="AW224" s="166" t="s">
        <v>108</v>
      </c>
      <c r="AX224" s="166" t="s">
        <v>77</v>
      </c>
      <c r="AY224" s="166" t="s">
        <v>129</v>
      </c>
    </row>
    <row r="225" spans="2:51" s="6" customFormat="1" ht="15.75" customHeight="1">
      <c r="B225" s="167"/>
      <c r="C225" s="168"/>
      <c r="D225" s="169" t="s">
        <v>139</v>
      </c>
      <c r="E225" s="168"/>
      <c r="F225" s="170" t="s">
        <v>141</v>
      </c>
      <c r="G225" s="168"/>
      <c r="H225" s="171">
        <v>792</v>
      </c>
      <c r="J225" s="168"/>
      <c r="K225" s="168"/>
      <c r="L225" s="172"/>
      <c r="M225" s="173"/>
      <c r="N225" s="168"/>
      <c r="O225" s="168"/>
      <c r="P225" s="168"/>
      <c r="Q225" s="168"/>
      <c r="R225" s="168"/>
      <c r="S225" s="168"/>
      <c r="T225" s="174"/>
      <c r="AT225" s="175" t="s">
        <v>139</v>
      </c>
      <c r="AU225" s="175" t="s">
        <v>21</v>
      </c>
      <c r="AV225" s="175" t="s">
        <v>137</v>
      </c>
      <c r="AW225" s="175" t="s">
        <v>108</v>
      </c>
      <c r="AX225" s="175" t="s">
        <v>22</v>
      </c>
      <c r="AY225" s="175" t="s">
        <v>129</v>
      </c>
    </row>
    <row r="226" spans="2:65" s="6" customFormat="1" ht="15.75" customHeight="1">
      <c r="B226" s="24"/>
      <c r="C226" s="180" t="s">
        <v>617</v>
      </c>
      <c r="D226" s="180" t="s">
        <v>345</v>
      </c>
      <c r="E226" s="181" t="s">
        <v>618</v>
      </c>
      <c r="F226" s="182" t="s">
        <v>619</v>
      </c>
      <c r="G226" s="183" t="s">
        <v>135</v>
      </c>
      <c r="H226" s="184">
        <v>286</v>
      </c>
      <c r="I226" s="185"/>
      <c r="J226" s="186">
        <f>ROUND($I$226*$H$226,2)</f>
        <v>0</v>
      </c>
      <c r="K226" s="182"/>
      <c r="L226" s="187"/>
      <c r="M226" s="188"/>
      <c r="N226" s="189" t="s">
        <v>48</v>
      </c>
      <c r="O226" s="25"/>
      <c r="P226" s="25"/>
      <c r="Q226" s="155">
        <v>0.176</v>
      </c>
      <c r="R226" s="155">
        <f>$Q$226*$H$226</f>
        <v>50.336</v>
      </c>
      <c r="S226" s="155">
        <v>0</v>
      </c>
      <c r="T226" s="156">
        <f>$S$226*$H$226</f>
        <v>0</v>
      </c>
      <c r="AR226" s="90" t="s">
        <v>173</v>
      </c>
      <c r="AT226" s="90" t="s">
        <v>345</v>
      </c>
      <c r="AU226" s="90" t="s">
        <v>21</v>
      </c>
      <c r="AY226" s="6" t="s">
        <v>129</v>
      </c>
      <c r="BE226" s="157">
        <f>IF($N$226="základní",$J$226,0)</f>
        <v>0</v>
      </c>
      <c r="BF226" s="157">
        <f>IF($N$226="snížená",$J$226,0)</f>
        <v>0</v>
      </c>
      <c r="BG226" s="157">
        <f>IF($N$226="zákl. přenesená",$J$226,0)</f>
        <v>0</v>
      </c>
      <c r="BH226" s="157">
        <f>IF($N$226="sníž. přenesená",$J$226,0)</f>
        <v>0</v>
      </c>
      <c r="BI226" s="157">
        <f>IF($N$226="nulová",$J$226,0)</f>
        <v>0</v>
      </c>
      <c r="BJ226" s="90" t="s">
        <v>22</v>
      </c>
      <c r="BK226" s="157">
        <f>ROUND($I$226*$H$226,2)</f>
        <v>0</v>
      </c>
      <c r="BL226" s="90" t="s">
        <v>137</v>
      </c>
      <c r="BM226" s="90" t="s">
        <v>620</v>
      </c>
    </row>
    <row r="227" spans="2:47" s="6" customFormat="1" ht="30.75" customHeight="1">
      <c r="B227" s="24"/>
      <c r="C227" s="25"/>
      <c r="D227" s="160" t="s">
        <v>145</v>
      </c>
      <c r="E227" s="25"/>
      <c r="F227" s="176" t="s">
        <v>621</v>
      </c>
      <c r="G227" s="25"/>
      <c r="H227" s="25"/>
      <c r="J227" s="25"/>
      <c r="K227" s="25"/>
      <c r="L227" s="44"/>
      <c r="M227" s="57"/>
      <c r="N227" s="25"/>
      <c r="O227" s="25"/>
      <c r="P227" s="25"/>
      <c r="Q227" s="25"/>
      <c r="R227" s="25"/>
      <c r="S227" s="25"/>
      <c r="T227" s="58"/>
      <c r="AT227" s="6" t="s">
        <v>145</v>
      </c>
      <c r="AU227" s="6" t="s">
        <v>21</v>
      </c>
    </row>
    <row r="228" spans="2:51" s="6" customFormat="1" ht="15.75" customHeight="1">
      <c r="B228" s="158"/>
      <c r="C228" s="159"/>
      <c r="D228" s="169" t="s">
        <v>139</v>
      </c>
      <c r="E228" s="159"/>
      <c r="F228" s="161" t="s">
        <v>622</v>
      </c>
      <c r="G228" s="159"/>
      <c r="H228" s="162">
        <v>286</v>
      </c>
      <c r="J228" s="159"/>
      <c r="K228" s="159"/>
      <c r="L228" s="163"/>
      <c r="M228" s="164"/>
      <c r="N228" s="159"/>
      <c r="O228" s="159"/>
      <c r="P228" s="159"/>
      <c r="Q228" s="159"/>
      <c r="R228" s="159"/>
      <c r="S228" s="159"/>
      <c r="T228" s="165"/>
      <c r="AT228" s="166" t="s">
        <v>139</v>
      </c>
      <c r="AU228" s="166" t="s">
        <v>21</v>
      </c>
      <c r="AV228" s="166" t="s">
        <v>21</v>
      </c>
      <c r="AW228" s="166" t="s">
        <v>108</v>
      </c>
      <c r="AX228" s="166" t="s">
        <v>77</v>
      </c>
      <c r="AY228" s="166" t="s">
        <v>129</v>
      </c>
    </row>
    <row r="229" spans="2:51" s="6" customFormat="1" ht="15.75" customHeight="1">
      <c r="B229" s="167"/>
      <c r="C229" s="168"/>
      <c r="D229" s="169" t="s">
        <v>139</v>
      </c>
      <c r="E229" s="168"/>
      <c r="F229" s="170" t="s">
        <v>141</v>
      </c>
      <c r="G229" s="168"/>
      <c r="H229" s="171">
        <v>286</v>
      </c>
      <c r="J229" s="168"/>
      <c r="K229" s="168"/>
      <c r="L229" s="172"/>
      <c r="M229" s="173"/>
      <c r="N229" s="168"/>
      <c r="O229" s="168"/>
      <c r="P229" s="168"/>
      <c r="Q229" s="168"/>
      <c r="R229" s="168"/>
      <c r="S229" s="168"/>
      <c r="T229" s="174"/>
      <c r="AT229" s="175" t="s">
        <v>139</v>
      </c>
      <c r="AU229" s="175" t="s">
        <v>21</v>
      </c>
      <c r="AV229" s="175" t="s">
        <v>137</v>
      </c>
      <c r="AW229" s="175" t="s">
        <v>108</v>
      </c>
      <c r="AX229" s="175" t="s">
        <v>22</v>
      </c>
      <c r="AY229" s="175" t="s">
        <v>129</v>
      </c>
    </row>
    <row r="230" spans="2:65" s="6" customFormat="1" ht="15.75" customHeight="1">
      <c r="B230" s="24"/>
      <c r="C230" s="180" t="s">
        <v>623</v>
      </c>
      <c r="D230" s="180" t="s">
        <v>345</v>
      </c>
      <c r="E230" s="181" t="s">
        <v>624</v>
      </c>
      <c r="F230" s="182" t="s">
        <v>625</v>
      </c>
      <c r="G230" s="183" t="s">
        <v>135</v>
      </c>
      <c r="H230" s="184">
        <v>286</v>
      </c>
      <c r="I230" s="185"/>
      <c r="J230" s="186">
        <f>ROUND($I$230*$H$230,2)</f>
        <v>0</v>
      </c>
      <c r="K230" s="182"/>
      <c r="L230" s="187"/>
      <c r="M230" s="188"/>
      <c r="N230" s="189" t="s">
        <v>48</v>
      </c>
      <c r="O230" s="25"/>
      <c r="P230" s="25"/>
      <c r="Q230" s="155">
        <v>0.176</v>
      </c>
      <c r="R230" s="155">
        <f>$Q$230*$H$230</f>
        <v>50.336</v>
      </c>
      <c r="S230" s="155">
        <v>0</v>
      </c>
      <c r="T230" s="156">
        <f>$S$230*$H$230</f>
        <v>0</v>
      </c>
      <c r="AR230" s="90" t="s">
        <v>173</v>
      </c>
      <c r="AT230" s="90" t="s">
        <v>345</v>
      </c>
      <c r="AU230" s="90" t="s">
        <v>21</v>
      </c>
      <c r="AY230" s="6" t="s">
        <v>129</v>
      </c>
      <c r="BE230" s="157">
        <f>IF($N$230="základní",$J$230,0)</f>
        <v>0</v>
      </c>
      <c r="BF230" s="157">
        <f>IF($N$230="snížená",$J$230,0)</f>
        <v>0</v>
      </c>
      <c r="BG230" s="157">
        <f>IF($N$230="zákl. přenesená",$J$230,0)</f>
        <v>0</v>
      </c>
      <c r="BH230" s="157">
        <f>IF($N$230="sníž. přenesená",$J$230,0)</f>
        <v>0</v>
      </c>
      <c r="BI230" s="157">
        <f>IF($N$230="nulová",$J$230,0)</f>
        <v>0</v>
      </c>
      <c r="BJ230" s="90" t="s">
        <v>22</v>
      </c>
      <c r="BK230" s="157">
        <f>ROUND($I$230*$H$230,2)</f>
        <v>0</v>
      </c>
      <c r="BL230" s="90" t="s">
        <v>137</v>
      </c>
      <c r="BM230" s="90" t="s">
        <v>626</v>
      </c>
    </row>
    <row r="231" spans="2:47" s="6" customFormat="1" ht="30.75" customHeight="1">
      <c r="B231" s="24"/>
      <c r="C231" s="25"/>
      <c r="D231" s="160" t="s">
        <v>145</v>
      </c>
      <c r="E231" s="25"/>
      <c r="F231" s="176" t="s">
        <v>627</v>
      </c>
      <c r="G231" s="25"/>
      <c r="H231" s="25"/>
      <c r="J231" s="25"/>
      <c r="K231" s="25"/>
      <c r="L231" s="44"/>
      <c r="M231" s="57"/>
      <c r="N231" s="25"/>
      <c r="O231" s="25"/>
      <c r="P231" s="25"/>
      <c r="Q231" s="25"/>
      <c r="R231" s="25"/>
      <c r="S231" s="25"/>
      <c r="T231" s="58"/>
      <c r="AT231" s="6" t="s">
        <v>145</v>
      </c>
      <c r="AU231" s="6" t="s">
        <v>21</v>
      </c>
    </row>
    <row r="232" spans="2:51" s="6" customFormat="1" ht="15.75" customHeight="1">
      <c r="B232" s="158"/>
      <c r="C232" s="159"/>
      <c r="D232" s="169" t="s">
        <v>139</v>
      </c>
      <c r="E232" s="159"/>
      <c r="F232" s="161" t="s">
        <v>622</v>
      </c>
      <c r="G232" s="159"/>
      <c r="H232" s="162">
        <v>286</v>
      </c>
      <c r="J232" s="159"/>
      <c r="K232" s="159"/>
      <c r="L232" s="163"/>
      <c r="M232" s="164"/>
      <c r="N232" s="159"/>
      <c r="O232" s="159"/>
      <c r="P232" s="159"/>
      <c r="Q232" s="159"/>
      <c r="R232" s="159"/>
      <c r="S232" s="159"/>
      <c r="T232" s="165"/>
      <c r="AT232" s="166" t="s">
        <v>139</v>
      </c>
      <c r="AU232" s="166" t="s">
        <v>21</v>
      </c>
      <c r="AV232" s="166" t="s">
        <v>21</v>
      </c>
      <c r="AW232" s="166" t="s">
        <v>108</v>
      </c>
      <c r="AX232" s="166" t="s">
        <v>77</v>
      </c>
      <c r="AY232" s="166" t="s">
        <v>129</v>
      </c>
    </row>
    <row r="233" spans="2:51" s="6" customFormat="1" ht="15.75" customHeight="1">
      <c r="B233" s="167"/>
      <c r="C233" s="168"/>
      <c r="D233" s="169" t="s">
        <v>139</v>
      </c>
      <c r="E233" s="168"/>
      <c r="F233" s="170" t="s">
        <v>141</v>
      </c>
      <c r="G233" s="168"/>
      <c r="H233" s="171">
        <v>286</v>
      </c>
      <c r="J233" s="168"/>
      <c r="K233" s="168"/>
      <c r="L233" s="172"/>
      <c r="M233" s="173"/>
      <c r="N233" s="168"/>
      <c r="O233" s="168"/>
      <c r="P233" s="168"/>
      <c r="Q233" s="168"/>
      <c r="R233" s="168"/>
      <c r="S233" s="168"/>
      <c r="T233" s="174"/>
      <c r="AT233" s="175" t="s">
        <v>139</v>
      </c>
      <c r="AU233" s="175" t="s">
        <v>21</v>
      </c>
      <c r="AV233" s="175" t="s">
        <v>137</v>
      </c>
      <c r="AW233" s="175" t="s">
        <v>108</v>
      </c>
      <c r="AX233" s="175" t="s">
        <v>22</v>
      </c>
      <c r="AY233" s="175" t="s">
        <v>129</v>
      </c>
    </row>
    <row r="234" spans="2:65" s="6" customFormat="1" ht="15.75" customHeight="1">
      <c r="B234" s="24"/>
      <c r="C234" s="180" t="s">
        <v>628</v>
      </c>
      <c r="D234" s="180" t="s">
        <v>345</v>
      </c>
      <c r="E234" s="181" t="s">
        <v>629</v>
      </c>
      <c r="F234" s="182" t="s">
        <v>630</v>
      </c>
      <c r="G234" s="183" t="s">
        <v>135</v>
      </c>
      <c r="H234" s="184">
        <v>25.3</v>
      </c>
      <c r="I234" s="185"/>
      <c r="J234" s="186">
        <f>ROUND($I$234*$H$234,2)</f>
        <v>0</v>
      </c>
      <c r="K234" s="182"/>
      <c r="L234" s="187"/>
      <c r="M234" s="188"/>
      <c r="N234" s="189" t="s">
        <v>48</v>
      </c>
      <c r="O234" s="25"/>
      <c r="P234" s="25"/>
      <c r="Q234" s="155">
        <v>0.176</v>
      </c>
      <c r="R234" s="155">
        <f>$Q$234*$H$234</f>
        <v>4.4528</v>
      </c>
      <c r="S234" s="155">
        <v>0</v>
      </c>
      <c r="T234" s="156">
        <f>$S$234*$H$234</f>
        <v>0</v>
      </c>
      <c r="AR234" s="90" t="s">
        <v>173</v>
      </c>
      <c r="AT234" s="90" t="s">
        <v>345</v>
      </c>
      <c r="AU234" s="90" t="s">
        <v>21</v>
      </c>
      <c r="AY234" s="6" t="s">
        <v>129</v>
      </c>
      <c r="BE234" s="157">
        <f>IF($N$234="základní",$J$234,0)</f>
        <v>0</v>
      </c>
      <c r="BF234" s="157">
        <f>IF($N$234="snížená",$J$234,0)</f>
        <v>0</v>
      </c>
      <c r="BG234" s="157">
        <f>IF($N$234="zákl. přenesená",$J$234,0)</f>
        <v>0</v>
      </c>
      <c r="BH234" s="157">
        <f>IF($N$234="sníž. přenesená",$J$234,0)</f>
        <v>0</v>
      </c>
      <c r="BI234" s="157">
        <f>IF($N$234="nulová",$J$234,0)</f>
        <v>0</v>
      </c>
      <c r="BJ234" s="90" t="s">
        <v>22</v>
      </c>
      <c r="BK234" s="157">
        <f>ROUND($I$234*$H$234,2)</f>
        <v>0</v>
      </c>
      <c r="BL234" s="90" t="s">
        <v>137</v>
      </c>
      <c r="BM234" s="90" t="s">
        <v>631</v>
      </c>
    </row>
    <row r="235" spans="2:47" s="6" customFormat="1" ht="30.75" customHeight="1">
      <c r="B235" s="24"/>
      <c r="C235" s="25"/>
      <c r="D235" s="160" t="s">
        <v>145</v>
      </c>
      <c r="E235" s="25"/>
      <c r="F235" s="176" t="s">
        <v>627</v>
      </c>
      <c r="G235" s="25"/>
      <c r="H235" s="25"/>
      <c r="J235" s="25"/>
      <c r="K235" s="25"/>
      <c r="L235" s="44"/>
      <c r="M235" s="57"/>
      <c r="N235" s="25"/>
      <c r="O235" s="25"/>
      <c r="P235" s="25"/>
      <c r="Q235" s="25"/>
      <c r="R235" s="25"/>
      <c r="S235" s="25"/>
      <c r="T235" s="58"/>
      <c r="AT235" s="6" t="s">
        <v>145</v>
      </c>
      <c r="AU235" s="6" t="s">
        <v>21</v>
      </c>
    </row>
    <row r="236" spans="2:51" s="6" customFormat="1" ht="15.75" customHeight="1">
      <c r="B236" s="158"/>
      <c r="C236" s="159"/>
      <c r="D236" s="169" t="s">
        <v>139</v>
      </c>
      <c r="E236" s="159"/>
      <c r="F236" s="161" t="s">
        <v>632</v>
      </c>
      <c r="G236" s="159"/>
      <c r="H236" s="162">
        <v>25.3</v>
      </c>
      <c r="J236" s="159"/>
      <c r="K236" s="159"/>
      <c r="L236" s="163"/>
      <c r="M236" s="164"/>
      <c r="N236" s="159"/>
      <c r="O236" s="159"/>
      <c r="P236" s="159"/>
      <c r="Q236" s="159"/>
      <c r="R236" s="159"/>
      <c r="S236" s="159"/>
      <c r="T236" s="165"/>
      <c r="AT236" s="166" t="s">
        <v>139</v>
      </c>
      <c r="AU236" s="166" t="s">
        <v>21</v>
      </c>
      <c r="AV236" s="166" t="s">
        <v>21</v>
      </c>
      <c r="AW236" s="166" t="s">
        <v>108</v>
      </c>
      <c r="AX236" s="166" t="s">
        <v>77</v>
      </c>
      <c r="AY236" s="166" t="s">
        <v>129</v>
      </c>
    </row>
    <row r="237" spans="2:51" s="6" customFormat="1" ht="15.75" customHeight="1">
      <c r="B237" s="167"/>
      <c r="C237" s="168"/>
      <c r="D237" s="169" t="s">
        <v>139</v>
      </c>
      <c r="E237" s="168"/>
      <c r="F237" s="170" t="s">
        <v>141</v>
      </c>
      <c r="G237" s="168"/>
      <c r="H237" s="171">
        <v>25.3</v>
      </c>
      <c r="J237" s="168"/>
      <c r="K237" s="168"/>
      <c r="L237" s="172"/>
      <c r="M237" s="173"/>
      <c r="N237" s="168"/>
      <c r="O237" s="168"/>
      <c r="P237" s="168"/>
      <c r="Q237" s="168"/>
      <c r="R237" s="168"/>
      <c r="S237" s="168"/>
      <c r="T237" s="174"/>
      <c r="AT237" s="175" t="s">
        <v>139</v>
      </c>
      <c r="AU237" s="175" t="s">
        <v>21</v>
      </c>
      <c r="AV237" s="175" t="s">
        <v>137</v>
      </c>
      <c r="AW237" s="175" t="s">
        <v>108</v>
      </c>
      <c r="AX237" s="175" t="s">
        <v>22</v>
      </c>
      <c r="AY237" s="175" t="s">
        <v>129</v>
      </c>
    </row>
    <row r="238" spans="2:65" s="6" customFormat="1" ht="15.75" customHeight="1">
      <c r="B238" s="24"/>
      <c r="C238" s="180" t="s">
        <v>633</v>
      </c>
      <c r="D238" s="180" t="s">
        <v>345</v>
      </c>
      <c r="E238" s="181" t="s">
        <v>634</v>
      </c>
      <c r="F238" s="182" t="s">
        <v>635</v>
      </c>
      <c r="G238" s="183" t="s">
        <v>135</v>
      </c>
      <c r="H238" s="184">
        <v>19</v>
      </c>
      <c r="I238" s="185"/>
      <c r="J238" s="186">
        <f>ROUND($I$238*$H$238,2)</f>
        <v>0</v>
      </c>
      <c r="K238" s="182"/>
      <c r="L238" s="187"/>
      <c r="M238" s="188"/>
      <c r="N238" s="189" t="s">
        <v>48</v>
      </c>
      <c r="O238" s="25"/>
      <c r="P238" s="25"/>
      <c r="Q238" s="155">
        <v>0.176</v>
      </c>
      <c r="R238" s="155">
        <f>$Q$238*$H$238</f>
        <v>3.344</v>
      </c>
      <c r="S238" s="155">
        <v>0</v>
      </c>
      <c r="T238" s="156">
        <f>$S$238*$H$238</f>
        <v>0</v>
      </c>
      <c r="AR238" s="90" t="s">
        <v>173</v>
      </c>
      <c r="AT238" s="90" t="s">
        <v>345</v>
      </c>
      <c r="AU238" s="90" t="s">
        <v>21</v>
      </c>
      <c r="AY238" s="6" t="s">
        <v>129</v>
      </c>
      <c r="BE238" s="157">
        <f>IF($N$238="základní",$J$238,0)</f>
        <v>0</v>
      </c>
      <c r="BF238" s="157">
        <f>IF($N$238="snížená",$J$238,0)</f>
        <v>0</v>
      </c>
      <c r="BG238" s="157">
        <f>IF($N$238="zákl. přenesená",$J$238,0)</f>
        <v>0</v>
      </c>
      <c r="BH238" s="157">
        <f>IF($N$238="sníž. přenesená",$J$238,0)</f>
        <v>0</v>
      </c>
      <c r="BI238" s="157">
        <f>IF($N$238="nulová",$J$238,0)</f>
        <v>0</v>
      </c>
      <c r="BJ238" s="90" t="s">
        <v>22</v>
      </c>
      <c r="BK238" s="157">
        <f>ROUND($I$238*$H$238,2)</f>
        <v>0</v>
      </c>
      <c r="BL238" s="90" t="s">
        <v>137</v>
      </c>
      <c r="BM238" s="90" t="s">
        <v>636</v>
      </c>
    </row>
    <row r="239" spans="2:47" s="6" customFormat="1" ht="30.75" customHeight="1">
      <c r="B239" s="24"/>
      <c r="C239" s="25"/>
      <c r="D239" s="160" t="s">
        <v>145</v>
      </c>
      <c r="E239" s="25"/>
      <c r="F239" s="176" t="s">
        <v>621</v>
      </c>
      <c r="G239" s="25"/>
      <c r="H239" s="25"/>
      <c r="J239" s="25"/>
      <c r="K239" s="25"/>
      <c r="L239" s="44"/>
      <c r="M239" s="57"/>
      <c r="N239" s="25"/>
      <c r="O239" s="25"/>
      <c r="P239" s="25"/>
      <c r="Q239" s="25"/>
      <c r="R239" s="25"/>
      <c r="S239" s="25"/>
      <c r="T239" s="58"/>
      <c r="AT239" s="6" t="s">
        <v>145</v>
      </c>
      <c r="AU239" s="6" t="s">
        <v>21</v>
      </c>
    </row>
    <row r="240" spans="2:65" s="6" customFormat="1" ht="15.75" customHeight="1">
      <c r="B240" s="24"/>
      <c r="C240" s="180" t="s">
        <v>637</v>
      </c>
      <c r="D240" s="180" t="s">
        <v>345</v>
      </c>
      <c r="E240" s="181" t="s">
        <v>638</v>
      </c>
      <c r="F240" s="182" t="s">
        <v>639</v>
      </c>
      <c r="G240" s="183" t="s">
        <v>135</v>
      </c>
      <c r="H240" s="184">
        <v>30</v>
      </c>
      <c r="I240" s="185"/>
      <c r="J240" s="186">
        <f>ROUND($I$240*$H$240,2)</f>
        <v>0</v>
      </c>
      <c r="K240" s="182"/>
      <c r="L240" s="187"/>
      <c r="M240" s="188"/>
      <c r="N240" s="189" t="s">
        <v>48</v>
      </c>
      <c r="O240" s="25"/>
      <c r="P240" s="25"/>
      <c r="Q240" s="155">
        <v>0.176</v>
      </c>
      <c r="R240" s="155">
        <f>$Q$240*$H$240</f>
        <v>5.279999999999999</v>
      </c>
      <c r="S240" s="155">
        <v>0</v>
      </c>
      <c r="T240" s="156">
        <f>$S$240*$H$240</f>
        <v>0</v>
      </c>
      <c r="AR240" s="90" t="s">
        <v>173</v>
      </c>
      <c r="AT240" s="90" t="s">
        <v>345</v>
      </c>
      <c r="AU240" s="90" t="s">
        <v>21</v>
      </c>
      <c r="AY240" s="6" t="s">
        <v>129</v>
      </c>
      <c r="BE240" s="157">
        <f>IF($N$240="základní",$J$240,0)</f>
        <v>0</v>
      </c>
      <c r="BF240" s="157">
        <f>IF($N$240="snížená",$J$240,0)</f>
        <v>0</v>
      </c>
      <c r="BG240" s="157">
        <f>IF($N$240="zákl. přenesená",$J$240,0)</f>
        <v>0</v>
      </c>
      <c r="BH240" s="157">
        <f>IF($N$240="sníž. přenesená",$J$240,0)</f>
        <v>0</v>
      </c>
      <c r="BI240" s="157">
        <f>IF($N$240="nulová",$J$240,0)</f>
        <v>0</v>
      </c>
      <c r="BJ240" s="90" t="s">
        <v>22</v>
      </c>
      <c r="BK240" s="157">
        <f>ROUND($I$240*$H$240,2)</f>
        <v>0</v>
      </c>
      <c r="BL240" s="90" t="s">
        <v>137</v>
      </c>
      <c r="BM240" s="90" t="s">
        <v>640</v>
      </c>
    </row>
    <row r="241" spans="2:47" s="6" customFormat="1" ht="30.75" customHeight="1">
      <c r="B241" s="24"/>
      <c r="C241" s="25"/>
      <c r="D241" s="160" t="s">
        <v>145</v>
      </c>
      <c r="E241" s="25"/>
      <c r="F241" s="176" t="s">
        <v>641</v>
      </c>
      <c r="G241" s="25"/>
      <c r="H241" s="25"/>
      <c r="J241" s="25"/>
      <c r="K241" s="25"/>
      <c r="L241" s="44"/>
      <c r="M241" s="57"/>
      <c r="N241" s="25"/>
      <c r="O241" s="25"/>
      <c r="P241" s="25"/>
      <c r="Q241" s="25"/>
      <c r="R241" s="25"/>
      <c r="S241" s="25"/>
      <c r="T241" s="58"/>
      <c r="AT241" s="6" t="s">
        <v>145</v>
      </c>
      <c r="AU241" s="6" t="s">
        <v>21</v>
      </c>
    </row>
    <row r="242" spans="2:51" s="6" customFormat="1" ht="15.75" customHeight="1">
      <c r="B242" s="158"/>
      <c r="C242" s="159"/>
      <c r="D242" s="169" t="s">
        <v>139</v>
      </c>
      <c r="E242" s="159"/>
      <c r="F242" s="161" t="s">
        <v>508</v>
      </c>
      <c r="G242" s="159"/>
      <c r="H242" s="162">
        <v>30</v>
      </c>
      <c r="J242" s="159"/>
      <c r="K242" s="159"/>
      <c r="L242" s="163"/>
      <c r="M242" s="164"/>
      <c r="N242" s="159"/>
      <c r="O242" s="159"/>
      <c r="P242" s="159"/>
      <c r="Q242" s="159"/>
      <c r="R242" s="159"/>
      <c r="S242" s="159"/>
      <c r="T242" s="165"/>
      <c r="AT242" s="166" t="s">
        <v>139</v>
      </c>
      <c r="AU242" s="166" t="s">
        <v>21</v>
      </c>
      <c r="AV242" s="166" t="s">
        <v>21</v>
      </c>
      <c r="AW242" s="166" t="s">
        <v>108</v>
      </c>
      <c r="AX242" s="166" t="s">
        <v>22</v>
      </c>
      <c r="AY242" s="166" t="s">
        <v>129</v>
      </c>
    </row>
    <row r="243" spans="2:65" s="6" customFormat="1" ht="15.75" customHeight="1">
      <c r="B243" s="24"/>
      <c r="C243" s="180" t="s">
        <v>642</v>
      </c>
      <c r="D243" s="180" t="s">
        <v>345</v>
      </c>
      <c r="E243" s="181" t="s">
        <v>643</v>
      </c>
      <c r="F243" s="182" t="s">
        <v>644</v>
      </c>
      <c r="G243" s="183" t="s">
        <v>135</v>
      </c>
      <c r="H243" s="184">
        <v>30</v>
      </c>
      <c r="I243" s="185"/>
      <c r="J243" s="186">
        <f>ROUND($I$243*$H$243,2)</f>
        <v>0</v>
      </c>
      <c r="K243" s="182"/>
      <c r="L243" s="187"/>
      <c r="M243" s="188"/>
      <c r="N243" s="189" t="s">
        <v>48</v>
      </c>
      <c r="O243" s="25"/>
      <c r="P243" s="25"/>
      <c r="Q243" s="155">
        <v>0.176</v>
      </c>
      <c r="R243" s="155">
        <f>$Q$243*$H$243</f>
        <v>5.279999999999999</v>
      </c>
      <c r="S243" s="155">
        <v>0</v>
      </c>
      <c r="T243" s="156">
        <f>$S$243*$H$243</f>
        <v>0</v>
      </c>
      <c r="AR243" s="90" t="s">
        <v>173</v>
      </c>
      <c r="AT243" s="90" t="s">
        <v>345</v>
      </c>
      <c r="AU243" s="90" t="s">
        <v>21</v>
      </c>
      <c r="AY243" s="6" t="s">
        <v>129</v>
      </c>
      <c r="BE243" s="157">
        <f>IF($N$243="základní",$J$243,0)</f>
        <v>0</v>
      </c>
      <c r="BF243" s="157">
        <f>IF($N$243="snížená",$J$243,0)</f>
        <v>0</v>
      </c>
      <c r="BG243" s="157">
        <f>IF($N$243="zákl. přenesená",$J$243,0)</f>
        <v>0</v>
      </c>
      <c r="BH243" s="157">
        <f>IF($N$243="sníž. přenesená",$J$243,0)</f>
        <v>0</v>
      </c>
      <c r="BI243" s="157">
        <f>IF($N$243="nulová",$J$243,0)</f>
        <v>0</v>
      </c>
      <c r="BJ243" s="90" t="s">
        <v>22</v>
      </c>
      <c r="BK243" s="157">
        <f>ROUND($I$243*$H$243,2)</f>
        <v>0</v>
      </c>
      <c r="BL243" s="90" t="s">
        <v>137</v>
      </c>
      <c r="BM243" s="90" t="s">
        <v>645</v>
      </c>
    </row>
    <row r="244" spans="2:47" s="6" customFormat="1" ht="30.75" customHeight="1">
      <c r="B244" s="24"/>
      <c r="C244" s="25"/>
      <c r="D244" s="160" t="s">
        <v>145</v>
      </c>
      <c r="E244" s="25"/>
      <c r="F244" s="176" t="s">
        <v>646</v>
      </c>
      <c r="G244" s="25"/>
      <c r="H244" s="25"/>
      <c r="J244" s="25"/>
      <c r="K244" s="25"/>
      <c r="L244" s="44"/>
      <c r="M244" s="57"/>
      <c r="N244" s="25"/>
      <c r="O244" s="25"/>
      <c r="P244" s="25"/>
      <c r="Q244" s="25"/>
      <c r="R244" s="25"/>
      <c r="S244" s="25"/>
      <c r="T244" s="58"/>
      <c r="AT244" s="6" t="s">
        <v>145</v>
      </c>
      <c r="AU244" s="6" t="s">
        <v>21</v>
      </c>
    </row>
    <row r="245" spans="2:51" s="6" customFormat="1" ht="15.75" customHeight="1">
      <c r="B245" s="158"/>
      <c r="C245" s="159"/>
      <c r="D245" s="169" t="s">
        <v>139</v>
      </c>
      <c r="E245" s="159"/>
      <c r="F245" s="161" t="s">
        <v>508</v>
      </c>
      <c r="G245" s="159"/>
      <c r="H245" s="162">
        <v>30</v>
      </c>
      <c r="J245" s="159"/>
      <c r="K245" s="159"/>
      <c r="L245" s="163"/>
      <c r="M245" s="164"/>
      <c r="N245" s="159"/>
      <c r="O245" s="159"/>
      <c r="P245" s="159"/>
      <c r="Q245" s="159"/>
      <c r="R245" s="159"/>
      <c r="S245" s="159"/>
      <c r="T245" s="165"/>
      <c r="AT245" s="166" t="s">
        <v>139</v>
      </c>
      <c r="AU245" s="166" t="s">
        <v>21</v>
      </c>
      <c r="AV245" s="166" t="s">
        <v>21</v>
      </c>
      <c r="AW245" s="166" t="s">
        <v>108</v>
      </c>
      <c r="AX245" s="166" t="s">
        <v>22</v>
      </c>
      <c r="AY245" s="166" t="s">
        <v>129</v>
      </c>
    </row>
    <row r="246" spans="2:65" s="6" customFormat="1" ht="15.75" customHeight="1">
      <c r="B246" s="24"/>
      <c r="C246" s="180" t="s">
        <v>647</v>
      </c>
      <c r="D246" s="180" t="s">
        <v>345</v>
      </c>
      <c r="E246" s="181" t="s">
        <v>648</v>
      </c>
      <c r="F246" s="182" t="s">
        <v>649</v>
      </c>
      <c r="G246" s="183" t="s">
        <v>135</v>
      </c>
      <c r="H246" s="184">
        <v>152</v>
      </c>
      <c r="I246" s="185"/>
      <c r="J246" s="186">
        <f>ROUND($I$246*$H$246,2)</f>
        <v>0</v>
      </c>
      <c r="K246" s="182"/>
      <c r="L246" s="187"/>
      <c r="M246" s="188"/>
      <c r="N246" s="189" t="s">
        <v>48</v>
      </c>
      <c r="O246" s="25"/>
      <c r="P246" s="25"/>
      <c r="Q246" s="155">
        <v>0.176</v>
      </c>
      <c r="R246" s="155">
        <f>$Q$246*$H$246</f>
        <v>26.752</v>
      </c>
      <c r="S246" s="155">
        <v>0</v>
      </c>
      <c r="T246" s="156">
        <f>$S$246*$H$246</f>
        <v>0</v>
      </c>
      <c r="AR246" s="90" t="s">
        <v>173</v>
      </c>
      <c r="AT246" s="90" t="s">
        <v>345</v>
      </c>
      <c r="AU246" s="90" t="s">
        <v>21</v>
      </c>
      <c r="AY246" s="6" t="s">
        <v>129</v>
      </c>
      <c r="BE246" s="157">
        <f>IF($N$246="základní",$J$246,0)</f>
        <v>0</v>
      </c>
      <c r="BF246" s="157">
        <f>IF($N$246="snížená",$J$246,0)</f>
        <v>0</v>
      </c>
      <c r="BG246" s="157">
        <f>IF($N$246="zákl. přenesená",$J$246,0)</f>
        <v>0</v>
      </c>
      <c r="BH246" s="157">
        <f>IF($N$246="sníž. přenesená",$J$246,0)</f>
        <v>0</v>
      </c>
      <c r="BI246" s="157">
        <f>IF($N$246="nulová",$J$246,0)</f>
        <v>0</v>
      </c>
      <c r="BJ246" s="90" t="s">
        <v>22</v>
      </c>
      <c r="BK246" s="157">
        <f>ROUND($I$246*$H$246,2)</f>
        <v>0</v>
      </c>
      <c r="BL246" s="90" t="s">
        <v>137</v>
      </c>
      <c r="BM246" s="90" t="s">
        <v>650</v>
      </c>
    </row>
    <row r="247" spans="2:47" s="6" customFormat="1" ht="30.75" customHeight="1">
      <c r="B247" s="24"/>
      <c r="C247" s="25"/>
      <c r="D247" s="160" t="s">
        <v>145</v>
      </c>
      <c r="E247" s="25"/>
      <c r="F247" s="176" t="s">
        <v>646</v>
      </c>
      <c r="G247" s="25"/>
      <c r="H247" s="25"/>
      <c r="J247" s="25"/>
      <c r="K247" s="25"/>
      <c r="L247" s="44"/>
      <c r="M247" s="57"/>
      <c r="N247" s="25"/>
      <c r="O247" s="25"/>
      <c r="P247" s="25"/>
      <c r="Q247" s="25"/>
      <c r="R247" s="25"/>
      <c r="S247" s="25"/>
      <c r="T247" s="58"/>
      <c r="AT247" s="6" t="s">
        <v>145</v>
      </c>
      <c r="AU247" s="6" t="s">
        <v>21</v>
      </c>
    </row>
    <row r="248" spans="2:51" s="6" customFormat="1" ht="15.75" customHeight="1">
      <c r="B248" s="158"/>
      <c r="C248" s="159"/>
      <c r="D248" s="169" t="s">
        <v>139</v>
      </c>
      <c r="E248" s="159"/>
      <c r="F248" s="161" t="s">
        <v>651</v>
      </c>
      <c r="G248" s="159"/>
      <c r="H248" s="162">
        <v>152</v>
      </c>
      <c r="J248" s="159"/>
      <c r="K248" s="159"/>
      <c r="L248" s="163"/>
      <c r="M248" s="164"/>
      <c r="N248" s="159"/>
      <c r="O248" s="159"/>
      <c r="P248" s="159"/>
      <c r="Q248" s="159"/>
      <c r="R248" s="159"/>
      <c r="S248" s="159"/>
      <c r="T248" s="165"/>
      <c r="AT248" s="166" t="s">
        <v>139</v>
      </c>
      <c r="AU248" s="166" t="s">
        <v>21</v>
      </c>
      <c r="AV248" s="166" t="s">
        <v>21</v>
      </c>
      <c r="AW248" s="166" t="s">
        <v>108</v>
      </c>
      <c r="AX248" s="166" t="s">
        <v>22</v>
      </c>
      <c r="AY248" s="166" t="s">
        <v>129</v>
      </c>
    </row>
    <row r="249" spans="2:65" s="6" customFormat="1" ht="15.75" customHeight="1">
      <c r="B249" s="24"/>
      <c r="C249" s="180" t="s">
        <v>652</v>
      </c>
      <c r="D249" s="180" t="s">
        <v>345</v>
      </c>
      <c r="E249" s="181" t="s">
        <v>653</v>
      </c>
      <c r="F249" s="182" t="s">
        <v>654</v>
      </c>
      <c r="G249" s="183" t="s">
        <v>135</v>
      </c>
      <c r="H249" s="184">
        <v>19.8</v>
      </c>
      <c r="I249" s="185"/>
      <c r="J249" s="186">
        <f>ROUND($I$249*$H$249,2)</f>
        <v>0</v>
      </c>
      <c r="K249" s="182"/>
      <c r="L249" s="187"/>
      <c r="M249" s="188"/>
      <c r="N249" s="189" t="s">
        <v>48</v>
      </c>
      <c r="O249" s="25"/>
      <c r="P249" s="25"/>
      <c r="Q249" s="155">
        <v>0.176</v>
      </c>
      <c r="R249" s="155">
        <f>$Q$249*$H$249</f>
        <v>3.4848</v>
      </c>
      <c r="S249" s="155">
        <v>0</v>
      </c>
      <c r="T249" s="156">
        <f>$S$249*$H$249</f>
        <v>0</v>
      </c>
      <c r="AR249" s="90" t="s">
        <v>173</v>
      </c>
      <c r="AT249" s="90" t="s">
        <v>345</v>
      </c>
      <c r="AU249" s="90" t="s">
        <v>21</v>
      </c>
      <c r="AY249" s="6" t="s">
        <v>129</v>
      </c>
      <c r="BE249" s="157">
        <f>IF($N$249="základní",$J$249,0)</f>
        <v>0</v>
      </c>
      <c r="BF249" s="157">
        <f>IF($N$249="snížená",$J$249,0)</f>
        <v>0</v>
      </c>
      <c r="BG249" s="157">
        <f>IF($N$249="zákl. přenesená",$J$249,0)</f>
        <v>0</v>
      </c>
      <c r="BH249" s="157">
        <f>IF($N$249="sníž. přenesená",$J$249,0)</f>
        <v>0</v>
      </c>
      <c r="BI249" s="157">
        <f>IF($N$249="nulová",$J$249,0)</f>
        <v>0</v>
      </c>
      <c r="BJ249" s="90" t="s">
        <v>22</v>
      </c>
      <c r="BK249" s="157">
        <f>ROUND($I$249*$H$249,2)</f>
        <v>0</v>
      </c>
      <c r="BL249" s="90" t="s">
        <v>137</v>
      </c>
      <c r="BM249" s="90" t="s">
        <v>655</v>
      </c>
    </row>
    <row r="250" spans="2:51" s="6" customFormat="1" ht="15.75" customHeight="1">
      <c r="B250" s="158"/>
      <c r="C250" s="159"/>
      <c r="D250" s="160" t="s">
        <v>139</v>
      </c>
      <c r="E250" s="161"/>
      <c r="F250" s="161" t="s">
        <v>656</v>
      </c>
      <c r="G250" s="159"/>
      <c r="H250" s="162">
        <v>19.8</v>
      </c>
      <c r="J250" s="159"/>
      <c r="K250" s="159"/>
      <c r="L250" s="163"/>
      <c r="M250" s="164"/>
      <c r="N250" s="159"/>
      <c r="O250" s="159"/>
      <c r="P250" s="159"/>
      <c r="Q250" s="159"/>
      <c r="R250" s="159"/>
      <c r="S250" s="159"/>
      <c r="T250" s="165"/>
      <c r="AT250" s="166" t="s">
        <v>139</v>
      </c>
      <c r="AU250" s="166" t="s">
        <v>21</v>
      </c>
      <c r="AV250" s="166" t="s">
        <v>21</v>
      </c>
      <c r="AW250" s="166" t="s">
        <v>108</v>
      </c>
      <c r="AX250" s="166" t="s">
        <v>77</v>
      </c>
      <c r="AY250" s="166" t="s">
        <v>129</v>
      </c>
    </row>
    <row r="251" spans="2:51" s="6" customFormat="1" ht="15.75" customHeight="1">
      <c r="B251" s="167"/>
      <c r="C251" s="168"/>
      <c r="D251" s="169" t="s">
        <v>139</v>
      </c>
      <c r="E251" s="168"/>
      <c r="F251" s="170" t="s">
        <v>141</v>
      </c>
      <c r="G251" s="168"/>
      <c r="H251" s="171">
        <v>19.8</v>
      </c>
      <c r="J251" s="168"/>
      <c r="K251" s="168"/>
      <c r="L251" s="172"/>
      <c r="M251" s="173"/>
      <c r="N251" s="168"/>
      <c r="O251" s="168"/>
      <c r="P251" s="168"/>
      <c r="Q251" s="168"/>
      <c r="R251" s="168"/>
      <c r="S251" s="168"/>
      <c r="T251" s="174"/>
      <c r="AT251" s="175" t="s">
        <v>139</v>
      </c>
      <c r="AU251" s="175" t="s">
        <v>21</v>
      </c>
      <c r="AV251" s="175" t="s">
        <v>137</v>
      </c>
      <c r="AW251" s="175" t="s">
        <v>108</v>
      </c>
      <c r="AX251" s="175" t="s">
        <v>22</v>
      </c>
      <c r="AY251" s="175" t="s">
        <v>129</v>
      </c>
    </row>
    <row r="252" spans="2:65" s="6" customFormat="1" ht="15.75" customHeight="1">
      <c r="B252" s="24"/>
      <c r="C252" s="146" t="s">
        <v>657</v>
      </c>
      <c r="D252" s="146" t="s">
        <v>132</v>
      </c>
      <c r="E252" s="147" t="s">
        <v>658</v>
      </c>
      <c r="F252" s="148" t="s">
        <v>659</v>
      </c>
      <c r="G252" s="149" t="s">
        <v>135</v>
      </c>
      <c r="H252" s="150">
        <v>871.2</v>
      </c>
      <c r="I252" s="151"/>
      <c r="J252" s="152">
        <f>ROUND($I$252*$H$252,2)</f>
        <v>0</v>
      </c>
      <c r="K252" s="148"/>
      <c r="L252" s="44"/>
      <c r="M252" s="153"/>
      <c r="N252" s="154" t="s">
        <v>48</v>
      </c>
      <c r="O252" s="25"/>
      <c r="P252" s="25"/>
      <c r="Q252" s="155">
        <v>0</v>
      </c>
      <c r="R252" s="155">
        <f>$Q$252*$H$252</f>
        <v>0</v>
      </c>
      <c r="S252" s="155">
        <v>0</v>
      </c>
      <c r="T252" s="156">
        <f>$S$252*$H$252</f>
        <v>0</v>
      </c>
      <c r="AR252" s="90" t="s">
        <v>137</v>
      </c>
      <c r="AT252" s="90" t="s">
        <v>132</v>
      </c>
      <c r="AU252" s="90" t="s">
        <v>21</v>
      </c>
      <c r="AY252" s="6" t="s">
        <v>129</v>
      </c>
      <c r="BE252" s="157">
        <f>IF($N$252="základní",$J$252,0)</f>
        <v>0</v>
      </c>
      <c r="BF252" s="157">
        <f>IF($N$252="snížená",$J$252,0)</f>
        <v>0</v>
      </c>
      <c r="BG252" s="157">
        <f>IF($N$252="zákl. přenesená",$J$252,0)</f>
        <v>0</v>
      </c>
      <c r="BH252" s="157">
        <f>IF($N$252="sníž. přenesená",$J$252,0)</f>
        <v>0</v>
      </c>
      <c r="BI252" s="157">
        <f>IF($N$252="nulová",$J$252,0)</f>
        <v>0</v>
      </c>
      <c r="BJ252" s="90" t="s">
        <v>22</v>
      </c>
      <c r="BK252" s="157">
        <f>ROUND($I$252*$H$252,2)</f>
        <v>0</v>
      </c>
      <c r="BL252" s="90" t="s">
        <v>137</v>
      </c>
      <c r="BM252" s="90" t="s">
        <v>660</v>
      </c>
    </row>
    <row r="253" spans="2:51" s="6" customFormat="1" ht="15.75" customHeight="1">
      <c r="B253" s="158"/>
      <c r="C253" s="159"/>
      <c r="D253" s="160" t="s">
        <v>139</v>
      </c>
      <c r="E253" s="161"/>
      <c r="F253" s="161" t="s">
        <v>661</v>
      </c>
      <c r="G253" s="159"/>
      <c r="H253" s="162">
        <v>871.2</v>
      </c>
      <c r="J253" s="159"/>
      <c r="K253" s="159"/>
      <c r="L253" s="163"/>
      <c r="M253" s="164"/>
      <c r="N253" s="159"/>
      <c r="O253" s="159"/>
      <c r="P253" s="159"/>
      <c r="Q253" s="159"/>
      <c r="R253" s="159"/>
      <c r="S253" s="159"/>
      <c r="T253" s="165"/>
      <c r="AT253" s="166" t="s">
        <v>139</v>
      </c>
      <c r="AU253" s="166" t="s">
        <v>21</v>
      </c>
      <c r="AV253" s="166" t="s">
        <v>21</v>
      </c>
      <c r="AW253" s="166" t="s">
        <v>108</v>
      </c>
      <c r="AX253" s="166" t="s">
        <v>77</v>
      </c>
      <c r="AY253" s="166" t="s">
        <v>129</v>
      </c>
    </row>
    <row r="254" spans="2:51" s="6" customFormat="1" ht="15.75" customHeight="1">
      <c r="B254" s="167"/>
      <c r="C254" s="168"/>
      <c r="D254" s="169" t="s">
        <v>139</v>
      </c>
      <c r="E254" s="168"/>
      <c r="F254" s="170" t="s">
        <v>141</v>
      </c>
      <c r="G254" s="168"/>
      <c r="H254" s="171">
        <v>871.2</v>
      </c>
      <c r="J254" s="168"/>
      <c r="K254" s="168"/>
      <c r="L254" s="172"/>
      <c r="M254" s="173"/>
      <c r="N254" s="168"/>
      <c r="O254" s="168"/>
      <c r="P254" s="168"/>
      <c r="Q254" s="168"/>
      <c r="R254" s="168"/>
      <c r="S254" s="168"/>
      <c r="T254" s="174"/>
      <c r="AT254" s="175" t="s">
        <v>139</v>
      </c>
      <c r="AU254" s="175" t="s">
        <v>21</v>
      </c>
      <c r="AV254" s="175" t="s">
        <v>137</v>
      </c>
      <c r="AW254" s="175" t="s">
        <v>108</v>
      </c>
      <c r="AX254" s="175" t="s">
        <v>22</v>
      </c>
      <c r="AY254" s="175" t="s">
        <v>129</v>
      </c>
    </row>
    <row r="255" spans="2:65" s="6" customFormat="1" ht="15.75" customHeight="1">
      <c r="B255" s="24"/>
      <c r="C255" s="146" t="s">
        <v>662</v>
      </c>
      <c r="D255" s="146" t="s">
        <v>132</v>
      </c>
      <c r="E255" s="147" t="s">
        <v>663</v>
      </c>
      <c r="F255" s="148" t="s">
        <v>664</v>
      </c>
      <c r="G255" s="149" t="s">
        <v>135</v>
      </c>
      <c r="H255" s="150">
        <v>958.1</v>
      </c>
      <c r="I255" s="151"/>
      <c r="J255" s="152">
        <f>ROUND($I$255*$H$255,2)</f>
        <v>0</v>
      </c>
      <c r="K255" s="148"/>
      <c r="L255" s="44"/>
      <c r="M255" s="153"/>
      <c r="N255" s="154" t="s">
        <v>48</v>
      </c>
      <c r="O255" s="25"/>
      <c r="P255" s="25"/>
      <c r="Q255" s="155">
        <v>0</v>
      </c>
      <c r="R255" s="155">
        <f>$Q$255*$H$255</f>
        <v>0</v>
      </c>
      <c r="S255" s="155">
        <v>0</v>
      </c>
      <c r="T255" s="156">
        <f>$S$255*$H$255</f>
        <v>0</v>
      </c>
      <c r="AR255" s="90" t="s">
        <v>137</v>
      </c>
      <c r="AT255" s="90" t="s">
        <v>132</v>
      </c>
      <c r="AU255" s="90" t="s">
        <v>21</v>
      </c>
      <c r="AY255" s="6" t="s">
        <v>129</v>
      </c>
      <c r="BE255" s="157">
        <f>IF($N$255="základní",$J$255,0)</f>
        <v>0</v>
      </c>
      <c r="BF255" s="157">
        <f>IF($N$255="snížená",$J$255,0)</f>
        <v>0</v>
      </c>
      <c r="BG255" s="157">
        <f>IF($N$255="zákl. přenesená",$J$255,0)</f>
        <v>0</v>
      </c>
      <c r="BH255" s="157">
        <f>IF($N$255="sníž. přenesená",$J$255,0)</f>
        <v>0</v>
      </c>
      <c r="BI255" s="157">
        <f>IF($N$255="nulová",$J$255,0)</f>
        <v>0</v>
      </c>
      <c r="BJ255" s="90" t="s">
        <v>22</v>
      </c>
      <c r="BK255" s="157">
        <f>ROUND($I$255*$H$255,2)</f>
        <v>0</v>
      </c>
      <c r="BL255" s="90" t="s">
        <v>137</v>
      </c>
      <c r="BM255" s="90" t="s">
        <v>665</v>
      </c>
    </row>
    <row r="256" spans="2:51" s="6" customFormat="1" ht="15.75" customHeight="1">
      <c r="B256" s="158"/>
      <c r="C256" s="159"/>
      <c r="D256" s="160" t="s">
        <v>139</v>
      </c>
      <c r="E256" s="161"/>
      <c r="F256" s="161" t="s">
        <v>666</v>
      </c>
      <c r="G256" s="159"/>
      <c r="H256" s="162">
        <v>958.1</v>
      </c>
      <c r="J256" s="159"/>
      <c r="K256" s="159"/>
      <c r="L256" s="163"/>
      <c r="M256" s="164"/>
      <c r="N256" s="159"/>
      <c r="O256" s="159"/>
      <c r="P256" s="159"/>
      <c r="Q256" s="159"/>
      <c r="R256" s="159"/>
      <c r="S256" s="159"/>
      <c r="T256" s="165"/>
      <c r="AT256" s="166" t="s">
        <v>139</v>
      </c>
      <c r="AU256" s="166" t="s">
        <v>21</v>
      </c>
      <c r="AV256" s="166" t="s">
        <v>21</v>
      </c>
      <c r="AW256" s="166" t="s">
        <v>108</v>
      </c>
      <c r="AX256" s="166" t="s">
        <v>77</v>
      </c>
      <c r="AY256" s="166" t="s">
        <v>129</v>
      </c>
    </row>
    <row r="257" spans="2:51" s="6" customFormat="1" ht="15.75" customHeight="1">
      <c r="B257" s="167"/>
      <c r="C257" s="168"/>
      <c r="D257" s="169" t="s">
        <v>139</v>
      </c>
      <c r="E257" s="168"/>
      <c r="F257" s="170" t="s">
        <v>141</v>
      </c>
      <c r="G257" s="168"/>
      <c r="H257" s="171">
        <v>958.1</v>
      </c>
      <c r="J257" s="168"/>
      <c r="K257" s="168"/>
      <c r="L257" s="172"/>
      <c r="M257" s="173"/>
      <c r="N257" s="168"/>
      <c r="O257" s="168"/>
      <c r="P257" s="168"/>
      <c r="Q257" s="168"/>
      <c r="R257" s="168"/>
      <c r="S257" s="168"/>
      <c r="T257" s="174"/>
      <c r="AT257" s="175" t="s">
        <v>139</v>
      </c>
      <c r="AU257" s="175" t="s">
        <v>21</v>
      </c>
      <c r="AV257" s="175" t="s">
        <v>137</v>
      </c>
      <c r="AW257" s="175" t="s">
        <v>108</v>
      </c>
      <c r="AX257" s="175" t="s">
        <v>22</v>
      </c>
      <c r="AY257" s="175" t="s">
        <v>129</v>
      </c>
    </row>
    <row r="258" spans="2:65" s="6" customFormat="1" ht="15.75" customHeight="1">
      <c r="B258" s="24"/>
      <c r="C258" s="146" t="s">
        <v>667</v>
      </c>
      <c r="D258" s="146" t="s">
        <v>132</v>
      </c>
      <c r="E258" s="147" t="s">
        <v>668</v>
      </c>
      <c r="F258" s="148" t="s">
        <v>669</v>
      </c>
      <c r="G258" s="149" t="s">
        <v>135</v>
      </c>
      <c r="H258" s="150">
        <v>1005.9</v>
      </c>
      <c r="I258" s="151"/>
      <c r="J258" s="152">
        <f>ROUND($I$258*$H$258,2)</f>
        <v>0</v>
      </c>
      <c r="K258" s="148"/>
      <c r="L258" s="44"/>
      <c r="M258" s="153"/>
      <c r="N258" s="154" t="s">
        <v>48</v>
      </c>
      <c r="O258" s="25"/>
      <c r="P258" s="25"/>
      <c r="Q258" s="155">
        <v>0</v>
      </c>
      <c r="R258" s="155">
        <f>$Q$258*$H$258</f>
        <v>0</v>
      </c>
      <c r="S258" s="155">
        <v>0</v>
      </c>
      <c r="T258" s="156">
        <f>$S$258*$H$258</f>
        <v>0</v>
      </c>
      <c r="AR258" s="90" t="s">
        <v>137</v>
      </c>
      <c r="AT258" s="90" t="s">
        <v>132</v>
      </c>
      <c r="AU258" s="90" t="s">
        <v>21</v>
      </c>
      <c r="AY258" s="6" t="s">
        <v>129</v>
      </c>
      <c r="BE258" s="157">
        <f>IF($N$258="základní",$J$258,0)</f>
        <v>0</v>
      </c>
      <c r="BF258" s="157">
        <f>IF($N$258="snížená",$J$258,0)</f>
        <v>0</v>
      </c>
      <c r="BG258" s="157">
        <f>IF($N$258="zákl. přenesená",$J$258,0)</f>
        <v>0</v>
      </c>
      <c r="BH258" s="157">
        <f>IF($N$258="sníž. přenesená",$J$258,0)</f>
        <v>0</v>
      </c>
      <c r="BI258" s="157">
        <f>IF($N$258="nulová",$J$258,0)</f>
        <v>0</v>
      </c>
      <c r="BJ258" s="90" t="s">
        <v>22</v>
      </c>
      <c r="BK258" s="157">
        <f>ROUND($I$258*$H$258,2)</f>
        <v>0</v>
      </c>
      <c r="BL258" s="90" t="s">
        <v>137</v>
      </c>
      <c r="BM258" s="90" t="s">
        <v>670</v>
      </c>
    </row>
    <row r="259" spans="2:51" s="6" customFormat="1" ht="15.75" customHeight="1">
      <c r="B259" s="158"/>
      <c r="C259" s="159"/>
      <c r="D259" s="160" t="s">
        <v>139</v>
      </c>
      <c r="E259" s="161"/>
      <c r="F259" s="161" t="s">
        <v>671</v>
      </c>
      <c r="G259" s="159"/>
      <c r="H259" s="162">
        <v>1005.9</v>
      </c>
      <c r="J259" s="159"/>
      <c r="K259" s="159"/>
      <c r="L259" s="163"/>
      <c r="M259" s="164"/>
      <c r="N259" s="159"/>
      <c r="O259" s="159"/>
      <c r="P259" s="159"/>
      <c r="Q259" s="159"/>
      <c r="R259" s="159"/>
      <c r="S259" s="159"/>
      <c r="T259" s="165"/>
      <c r="AT259" s="166" t="s">
        <v>139</v>
      </c>
      <c r="AU259" s="166" t="s">
        <v>21</v>
      </c>
      <c r="AV259" s="166" t="s">
        <v>21</v>
      </c>
      <c r="AW259" s="166" t="s">
        <v>108</v>
      </c>
      <c r="AX259" s="166" t="s">
        <v>77</v>
      </c>
      <c r="AY259" s="166" t="s">
        <v>129</v>
      </c>
    </row>
    <row r="260" spans="2:51" s="6" customFormat="1" ht="15.75" customHeight="1">
      <c r="B260" s="167"/>
      <c r="C260" s="168"/>
      <c r="D260" s="169" t="s">
        <v>139</v>
      </c>
      <c r="E260" s="168"/>
      <c r="F260" s="170" t="s">
        <v>141</v>
      </c>
      <c r="G260" s="168"/>
      <c r="H260" s="171">
        <v>1005.9</v>
      </c>
      <c r="J260" s="168"/>
      <c r="K260" s="168"/>
      <c r="L260" s="172"/>
      <c r="M260" s="173"/>
      <c r="N260" s="168"/>
      <c r="O260" s="168"/>
      <c r="P260" s="168"/>
      <c r="Q260" s="168"/>
      <c r="R260" s="168"/>
      <c r="S260" s="168"/>
      <c r="T260" s="174"/>
      <c r="AT260" s="175" t="s">
        <v>139</v>
      </c>
      <c r="AU260" s="175" t="s">
        <v>21</v>
      </c>
      <c r="AV260" s="175" t="s">
        <v>137</v>
      </c>
      <c r="AW260" s="175" t="s">
        <v>108</v>
      </c>
      <c r="AX260" s="175" t="s">
        <v>22</v>
      </c>
      <c r="AY260" s="175" t="s">
        <v>129</v>
      </c>
    </row>
    <row r="261" spans="2:65" s="6" customFormat="1" ht="15.75" customHeight="1">
      <c r="B261" s="24"/>
      <c r="C261" s="146" t="s">
        <v>672</v>
      </c>
      <c r="D261" s="146" t="s">
        <v>132</v>
      </c>
      <c r="E261" s="147" t="s">
        <v>673</v>
      </c>
      <c r="F261" s="148" t="s">
        <v>534</v>
      </c>
      <c r="G261" s="149" t="s">
        <v>135</v>
      </c>
      <c r="H261" s="150">
        <v>1005</v>
      </c>
      <c r="I261" s="151"/>
      <c r="J261" s="152">
        <f>ROUND($I$261*$H$261,2)</f>
        <v>0</v>
      </c>
      <c r="K261" s="148"/>
      <c r="L261" s="44"/>
      <c r="M261" s="153"/>
      <c r="N261" s="154" t="s">
        <v>48</v>
      </c>
      <c r="O261" s="25"/>
      <c r="P261" s="25"/>
      <c r="Q261" s="155">
        <v>0.00014</v>
      </c>
      <c r="R261" s="155">
        <f>$Q$261*$H$261</f>
        <v>0.1407</v>
      </c>
      <c r="S261" s="155">
        <v>0</v>
      </c>
      <c r="T261" s="156">
        <f>$S$261*$H$261</f>
        <v>0</v>
      </c>
      <c r="AR261" s="90" t="s">
        <v>137</v>
      </c>
      <c r="AT261" s="90" t="s">
        <v>132</v>
      </c>
      <c r="AU261" s="90" t="s">
        <v>21</v>
      </c>
      <c r="AY261" s="6" t="s">
        <v>129</v>
      </c>
      <c r="BE261" s="157">
        <f>IF($N$261="základní",$J$261,0)</f>
        <v>0</v>
      </c>
      <c r="BF261" s="157">
        <f>IF($N$261="snížená",$J$261,0)</f>
        <v>0</v>
      </c>
      <c r="BG261" s="157">
        <f>IF($N$261="zákl. přenesená",$J$261,0)</f>
        <v>0</v>
      </c>
      <c r="BH261" s="157">
        <f>IF($N$261="sníž. přenesená",$J$261,0)</f>
        <v>0</v>
      </c>
      <c r="BI261" s="157">
        <f>IF($N$261="nulová",$J$261,0)</f>
        <v>0</v>
      </c>
      <c r="BJ261" s="90" t="s">
        <v>22</v>
      </c>
      <c r="BK261" s="157">
        <f>ROUND($I$261*$H$261,2)</f>
        <v>0</v>
      </c>
      <c r="BL261" s="90" t="s">
        <v>137</v>
      </c>
      <c r="BM261" s="90" t="s">
        <v>674</v>
      </c>
    </row>
    <row r="262" spans="2:47" s="6" customFormat="1" ht="30.75" customHeight="1">
      <c r="B262" s="24"/>
      <c r="C262" s="25"/>
      <c r="D262" s="160" t="s">
        <v>145</v>
      </c>
      <c r="E262" s="25"/>
      <c r="F262" s="176" t="s">
        <v>536</v>
      </c>
      <c r="G262" s="25"/>
      <c r="H262" s="25"/>
      <c r="J262" s="25"/>
      <c r="K262" s="25"/>
      <c r="L262" s="44"/>
      <c r="M262" s="57"/>
      <c r="N262" s="25"/>
      <c r="O262" s="25"/>
      <c r="P262" s="25"/>
      <c r="Q262" s="25"/>
      <c r="R262" s="25"/>
      <c r="S262" s="25"/>
      <c r="T262" s="58"/>
      <c r="AT262" s="6" t="s">
        <v>145</v>
      </c>
      <c r="AU262" s="6" t="s">
        <v>21</v>
      </c>
    </row>
    <row r="263" spans="2:65" s="6" customFormat="1" ht="15.75" customHeight="1">
      <c r="B263" s="24"/>
      <c r="C263" s="146" t="s">
        <v>675</v>
      </c>
      <c r="D263" s="146" t="s">
        <v>132</v>
      </c>
      <c r="E263" s="147" t="s">
        <v>676</v>
      </c>
      <c r="F263" s="148" t="s">
        <v>677</v>
      </c>
      <c r="G263" s="149" t="s">
        <v>135</v>
      </c>
      <c r="H263" s="150">
        <v>1105.5</v>
      </c>
      <c r="I263" s="151"/>
      <c r="J263" s="152">
        <f>ROUND($I$263*$H$263,2)</f>
        <v>0</v>
      </c>
      <c r="K263" s="148"/>
      <c r="L263" s="44"/>
      <c r="M263" s="153"/>
      <c r="N263" s="154" t="s">
        <v>48</v>
      </c>
      <c r="O263" s="25"/>
      <c r="P263" s="25"/>
      <c r="Q263" s="155">
        <v>0</v>
      </c>
      <c r="R263" s="155">
        <f>$Q$263*$H$263</f>
        <v>0</v>
      </c>
      <c r="S263" s="155">
        <v>0</v>
      </c>
      <c r="T263" s="156">
        <f>$S$263*$H$263</f>
        <v>0</v>
      </c>
      <c r="AR263" s="90" t="s">
        <v>137</v>
      </c>
      <c r="AT263" s="90" t="s">
        <v>132</v>
      </c>
      <c r="AU263" s="90" t="s">
        <v>21</v>
      </c>
      <c r="AY263" s="6" t="s">
        <v>129</v>
      </c>
      <c r="BE263" s="157">
        <f>IF($N$263="základní",$J$263,0)</f>
        <v>0</v>
      </c>
      <c r="BF263" s="157">
        <f>IF($N$263="snížená",$J$263,0)</f>
        <v>0</v>
      </c>
      <c r="BG263" s="157">
        <f>IF($N$263="zákl. přenesená",$J$263,0)</f>
        <v>0</v>
      </c>
      <c r="BH263" s="157">
        <f>IF($N$263="sníž. přenesená",$J$263,0)</f>
        <v>0</v>
      </c>
      <c r="BI263" s="157">
        <f>IF($N$263="nulová",$J$263,0)</f>
        <v>0</v>
      </c>
      <c r="BJ263" s="90" t="s">
        <v>22</v>
      </c>
      <c r="BK263" s="157">
        <f>ROUND($I$263*$H$263,2)</f>
        <v>0</v>
      </c>
      <c r="BL263" s="90" t="s">
        <v>137</v>
      </c>
      <c r="BM263" s="90" t="s">
        <v>678</v>
      </c>
    </row>
    <row r="264" spans="2:47" s="6" customFormat="1" ht="30.75" customHeight="1">
      <c r="B264" s="24"/>
      <c r="C264" s="25"/>
      <c r="D264" s="160" t="s">
        <v>145</v>
      </c>
      <c r="E264" s="25"/>
      <c r="F264" s="176" t="s">
        <v>679</v>
      </c>
      <c r="G264" s="25"/>
      <c r="H264" s="25"/>
      <c r="J264" s="25"/>
      <c r="K264" s="25"/>
      <c r="L264" s="44"/>
      <c r="M264" s="57"/>
      <c r="N264" s="25"/>
      <c r="O264" s="25"/>
      <c r="P264" s="25"/>
      <c r="Q264" s="25"/>
      <c r="R264" s="25"/>
      <c r="S264" s="25"/>
      <c r="T264" s="58"/>
      <c r="AT264" s="6" t="s">
        <v>145</v>
      </c>
      <c r="AU264" s="6" t="s">
        <v>21</v>
      </c>
    </row>
    <row r="265" spans="2:51" s="6" customFormat="1" ht="15.75" customHeight="1">
      <c r="B265" s="158"/>
      <c r="C265" s="159"/>
      <c r="D265" s="169" t="s">
        <v>139</v>
      </c>
      <c r="E265" s="159"/>
      <c r="F265" s="161" t="s">
        <v>680</v>
      </c>
      <c r="G265" s="159"/>
      <c r="H265" s="162">
        <v>1105.5</v>
      </c>
      <c r="J265" s="159"/>
      <c r="K265" s="159"/>
      <c r="L265" s="163"/>
      <c r="M265" s="164"/>
      <c r="N265" s="159"/>
      <c r="O265" s="159"/>
      <c r="P265" s="159"/>
      <c r="Q265" s="159"/>
      <c r="R265" s="159"/>
      <c r="S265" s="159"/>
      <c r="T265" s="165"/>
      <c r="AT265" s="166" t="s">
        <v>139</v>
      </c>
      <c r="AU265" s="166" t="s">
        <v>21</v>
      </c>
      <c r="AV265" s="166" t="s">
        <v>21</v>
      </c>
      <c r="AW265" s="166" t="s">
        <v>108</v>
      </c>
      <c r="AX265" s="166" t="s">
        <v>77</v>
      </c>
      <c r="AY265" s="166" t="s">
        <v>129</v>
      </c>
    </row>
    <row r="266" spans="2:51" s="6" customFormat="1" ht="15.75" customHeight="1">
      <c r="B266" s="167"/>
      <c r="C266" s="168"/>
      <c r="D266" s="169" t="s">
        <v>139</v>
      </c>
      <c r="E266" s="168"/>
      <c r="F266" s="170" t="s">
        <v>141</v>
      </c>
      <c r="G266" s="168"/>
      <c r="H266" s="171">
        <v>1105.5</v>
      </c>
      <c r="J266" s="168"/>
      <c r="K266" s="168"/>
      <c r="L266" s="172"/>
      <c r="M266" s="173"/>
      <c r="N266" s="168"/>
      <c r="O266" s="168"/>
      <c r="P266" s="168"/>
      <c r="Q266" s="168"/>
      <c r="R266" s="168"/>
      <c r="S266" s="168"/>
      <c r="T266" s="174"/>
      <c r="AT266" s="175" t="s">
        <v>139</v>
      </c>
      <c r="AU266" s="175" t="s">
        <v>21</v>
      </c>
      <c r="AV266" s="175" t="s">
        <v>137</v>
      </c>
      <c r="AW266" s="175" t="s">
        <v>108</v>
      </c>
      <c r="AX266" s="175" t="s">
        <v>22</v>
      </c>
      <c r="AY266" s="175" t="s">
        <v>129</v>
      </c>
    </row>
    <row r="267" spans="2:65" s="6" customFormat="1" ht="15.75" customHeight="1">
      <c r="B267" s="24"/>
      <c r="C267" s="146" t="s">
        <v>681</v>
      </c>
      <c r="D267" s="146" t="s">
        <v>132</v>
      </c>
      <c r="E267" s="147" t="s">
        <v>682</v>
      </c>
      <c r="F267" s="148" t="s">
        <v>683</v>
      </c>
      <c r="G267" s="149" t="s">
        <v>135</v>
      </c>
      <c r="H267" s="150">
        <v>245</v>
      </c>
      <c r="I267" s="151"/>
      <c r="J267" s="152">
        <f>ROUND($I$267*$H$267,2)</f>
        <v>0</v>
      </c>
      <c r="K267" s="148"/>
      <c r="L267" s="44"/>
      <c r="M267" s="153"/>
      <c r="N267" s="154" t="s">
        <v>48</v>
      </c>
      <c r="O267" s="25"/>
      <c r="P267" s="25"/>
      <c r="Q267" s="155">
        <v>0.012</v>
      </c>
      <c r="R267" s="155">
        <f>$Q$267*$H$267</f>
        <v>2.94</v>
      </c>
      <c r="S267" s="155">
        <v>0</v>
      </c>
      <c r="T267" s="156">
        <f>$S$267*$H$267</f>
        <v>0</v>
      </c>
      <c r="AR267" s="90" t="s">
        <v>137</v>
      </c>
      <c r="AT267" s="90" t="s">
        <v>132</v>
      </c>
      <c r="AU267" s="90" t="s">
        <v>21</v>
      </c>
      <c r="AY267" s="6" t="s">
        <v>129</v>
      </c>
      <c r="BE267" s="157">
        <f>IF($N$267="základní",$J$267,0)</f>
        <v>0</v>
      </c>
      <c r="BF267" s="157">
        <f>IF($N$267="snížená",$J$267,0)</f>
        <v>0</v>
      </c>
      <c r="BG267" s="157">
        <f>IF($N$267="zákl. přenesená",$J$267,0)</f>
        <v>0</v>
      </c>
      <c r="BH267" s="157">
        <f>IF($N$267="sníž. přenesená",$J$267,0)</f>
        <v>0</v>
      </c>
      <c r="BI267" s="157">
        <f>IF($N$267="nulová",$J$267,0)</f>
        <v>0</v>
      </c>
      <c r="BJ267" s="90" t="s">
        <v>22</v>
      </c>
      <c r="BK267" s="157">
        <f>ROUND($I$267*$H$267,2)</f>
        <v>0</v>
      </c>
      <c r="BL267" s="90" t="s">
        <v>137</v>
      </c>
      <c r="BM267" s="90" t="s">
        <v>684</v>
      </c>
    </row>
    <row r="268" spans="2:51" s="6" customFormat="1" ht="15.75" customHeight="1">
      <c r="B268" s="158"/>
      <c r="C268" s="159"/>
      <c r="D268" s="160" t="s">
        <v>139</v>
      </c>
      <c r="E268" s="161"/>
      <c r="F268" s="161" t="s">
        <v>685</v>
      </c>
      <c r="G268" s="159"/>
      <c r="H268" s="162">
        <v>245</v>
      </c>
      <c r="J268" s="159"/>
      <c r="K268" s="159"/>
      <c r="L268" s="163"/>
      <c r="M268" s="164"/>
      <c r="N268" s="159"/>
      <c r="O268" s="159"/>
      <c r="P268" s="159"/>
      <c r="Q268" s="159"/>
      <c r="R268" s="159"/>
      <c r="S268" s="159"/>
      <c r="T268" s="165"/>
      <c r="AT268" s="166" t="s">
        <v>139</v>
      </c>
      <c r="AU268" s="166" t="s">
        <v>21</v>
      </c>
      <c r="AV268" s="166" t="s">
        <v>21</v>
      </c>
      <c r="AW268" s="166" t="s">
        <v>108</v>
      </c>
      <c r="AX268" s="166" t="s">
        <v>22</v>
      </c>
      <c r="AY268" s="166" t="s">
        <v>129</v>
      </c>
    </row>
    <row r="269" spans="2:65" s="6" customFormat="1" ht="15.75" customHeight="1">
      <c r="B269" s="24"/>
      <c r="C269" s="146" t="s">
        <v>686</v>
      </c>
      <c r="D269" s="146" t="s">
        <v>132</v>
      </c>
      <c r="E269" s="147" t="s">
        <v>687</v>
      </c>
      <c r="F269" s="148" t="s">
        <v>688</v>
      </c>
      <c r="G269" s="149" t="s">
        <v>135</v>
      </c>
      <c r="H269" s="150">
        <v>250</v>
      </c>
      <c r="I269" s="151"/>
      <c r="J269" s="152">
        <f>ROUND($I$269*$H$269,2)</f>
        <v>0</v>
      </c>
      <c r="K269" s="148"/>
      <c r="L269" s="44"/>
      <c r="M269" s="153"/>
      <c r="N269" s="154" t="s">
        <v>48</v>
      </c>
      <c r="O269" s="25"/>
      <c r="P269" s="25"/>
      <c r="Q269" s="155">
        <v>0</v>
      </c>
      <c r="R269" s="155">
        <f>$Q$269*$H$269</f>
        <v>0</v>
      </c>
      <c r="S269" s="155">
        <v>0</v>
      </c>
      <c r="T269" s="156">
        <f>$S$269*$H$269</f>
        <v>0</v>
      </c>
      <c r="AR269" s="90" t="s">
        <v>137</v>
      </c>
      <c r="AT269" s="90" t="s">
        <v>132</v>
      </c>
      <c r="AU269" s="90" t="s">
        <v>21</v>
      </c>
      <c r="AY269" s="6" t="s">
        <v>129</v>
      </c>
      <c r="BE269" s="157">
        <f>IF($N$269="základní",$J$269,0)</f>
        <v>0</v>
      </c>
      <c r="BF269" s="157">
        <f>IF($N$269="snížená",$J$269,0)</f>
        <v>0</v>
      </c>
      <c r="BG269" s="157">
        <f>IF($N$269="zákl. přenesená",$J$269,0)</f>
        <v>0</v>
      </c>
      <c r="BH269" s="157">
        <f>IF($N$269="sníž. přenesená",$J$269,0)</f>
        <v>0</v>
      </c>
      <c r="BI269" s="157">
        <f>IF($N$269="nulová",$J$269,0)</f>
        <v>0</v>
      </c>
      <c r="BJ269" s="90" t="s">
        <v>22</v>
      </c>
      <c r="BK269" s="157">
        <f>ROUND($I$269*$H$269,2)</f>
        <v>0</v>
      </c>
      <c r="BL269" s="90" t="s">
        <v>137</v>
      </c>
      <c r="BM269" s="90" t="s">
        <v>689</v>
      </c>
    </row>
    <row r="270" spans="2:65" s="6" customFormat="1" ht="15.75" customHeight="1">
      <c r="B270" s="24"/>
      <c r="C270" s="149" t="s">
        <v>690</v>
      </c>
      <c r="D270" s="149" t="s">
        <v>132</v>
      </c>
      <c r="E270" s="147" t="s">
        <v>691</v>
      </c>
      <c r="F270" s="148" t="s">
        <v>692</v>
      </c>
      <c r="G270" s="149" t="s">
        <v>135</v>
      </c>
      <c r="H270" s="150">
        <v>126</v>
      </c>
      <c r="I270" s="151"/>
      <c r="J270" s="152">
        <f>ROUND($I$270*$H$270,2)</f>
        <v>0</v>
      </c>
      <c r="K270" s="148" t="s">
        <v>136</v>
      </c>
      <c r="L270" s="44"/>
      <c r="M270" s="153"/>
      <c r="N270" s="154" t="s">
        <v>48</v>
      </c>
      <c r="O270" s="25"/>
      <c r="P270" s="25"/>
      <c r="Q270" s="155">
        <v>0.1837</v>
      </c>
      <c r="R270" s="155">
        <f>$Q$270*$H$270</f>
        <v>23.1462</v>
      </c>
      <c r="S270" s="155">
        <v>0</v>
      </c>
      <c r="T270" s="156">
        <f>$S$270*$H$270</f>
        <v>0</v>
      </c>
      <c r="AR270" s="90" t="s">
        <v>137</v>
      </c>
      <c r="AT270" s="90" t="s">
        <v>132</v>
      </c>
      <c r="AU270" s="90" t="s">
        <v>21</v>
      </c>
      <c r="AY270" s="90" t="s">
        <v>129</v>
      </c>
      <c r="BE270" s="157">
        <f>IF($N$270="základní",$J$270,0)</f>
        <v>0</v>
      </c>
      <c r="BF270" s="157">
        <f>IF($N$270="snížená",$J$270,0)</f>
        <v>0</v>
      </c>
      <c r="BG270" s="157">
        <f>IF($N$270="zákl. přenesená",$J$270,0)</f>
        <v>0</v>
      </c>
      <c r="BH270" s="157">
        <f>IF($N$270="sníž. přenesená",$J$270,0)</f>
        <v>0</v>
      </c>
      <c r="BI270" s="157">
        <f>IF($N$270="nulová",$J$270,0)</f>
        <v>0</v>
      </c>
      <c r="BJ270" s="90" t="s">
        <v>22</v>
      </c>
      <c r="BK270" s="157">
        <f>ROUND($I$270*$H$270,2)</f>
        <v>0</v>
      </c>
      <c r="BL270" s="90" t="s">
        <v>137</v>
      </c>
      <c r="BM270" s="90" t="s">
        <v>693</v>
      </c>
    </row>
    <row r="271" spans="2:51" s="6" customFormat="1" ht="15.75" customHeight="1">
      <c r="B271" s="158"/>
      <c r="C271" s="159"/>
      <c r="D271" s="160" t="s">
        <v>139</v>
      </c>
      <c r="E271" s="161"/>
      <c r="F271" s="161" t="s">
        <v>694</v>
      </c>
      <c r="G271" s="159"/>
      <c r="H271" s="162">
        <v>110</v>
      </c>
      <c r="J271" s="159"/>
      <c r="K271" s="159"/>
      <c r="L271" s="163"/>
      <c r="M271" s="164"/>
      <c r="N271" s="159"/>
      <c r="O271" s="159"/>
      <c r="P271" s="159"/>
      <c r="Q271" s="159"/>
      <c r="R271" s="159"/>
      <c r="S271" s="159"/>
      <c r="T271" s="165"/>
      <c r="AT271" s="166" t="s">
        <v>139</v>
      </c>
      <c r="AU271" s="166" t="s">
        <v>21</v>
      </c>
      <c r="AV271" s="166" t="s">
        <v>21</v>
      </c>
      <c r="AW271" s="166" t="s">
        <v>108</v>
      </c>
      <c r="AX271" s="166" t="s">
        <v>77</v>
      </c>
      <c r="AY271" s="166" t="s">
        <v>129</v>
      </c>
    </row>
    <row r="272" spans="2:51" s="6" customFormat="1" ht="15.75" customHeight="1">
      <c r="B272" s="158"/>
      <c r="C272" s="159"/>
      <c r="D272" s="169" t="s">
        <v>139</v>
      </c>
      <c r="E272" s="159"/>
      <c r="F272" s="161" t="s">
        <v>695</v>
      </c>
      <c r="G272" s="159"/>
      <c r="H272" s="162">
        <v>16</v>
      </c>
      <c r="J272" s="159"/>
      <c r="K272" s="159"/>
      <c r="L272" s="163"/>
      <c r="M272" s="164"/>
      <c r="N272" s="159"/>
      <c r="O272" s="159"/>
      <c r="P272" s="159"/>
      <c r="Q272" s="159"/>
      <c r="R272" s="159"/>
      <c r="S272" s="159"/>
      <c r="T272" s="165"/>
      <c r="AT272" s="166" t="s">
        <v>139</v>
      </c>
      <c r="AU272" s="166" t="s">
        <v>21</v>
      </c>
      <c r="AV272" s="166" t="s">
        <v>21</v>
      </c>
      <c r="AW272" s="166" t="s">
        <v>108</v>
      </c>
      <c r="AX272" s="166" t="s">
        <v>77</v>
      </c>
      <c r="AY272" s="166" t="s">
        <v>129</v>
      </c>
    </row>
    <row r="273" spans="2:51" s="6" customFormat="1" ht="15.75" customHeight="1">
      <c r="B273" s="167"/>
      <c r="C273" s="168"/>
      <c r="D273" s="169" t="s">
        <v>139</v>
      </c>
      <c r="E273" s="168"/>
      <c r="F273" s="170" t="s">
        <v>141</v>
      </c>
      <c r="G273" s="168"/>
      <c r="H273" s="171">
        <v>126</v>
      </c>
      <c r="J273" s="168"/>
      <c r="K273" s="168"/>
      <c r="L273" s="172"/>
      <c r="M273" s="173"/>
      <c r="N273" s="168"/>
      <c r="O273" s="168"/>
      <c r="P273" s="168"/>
      <c r="Q273" s="168"/>
      <c r="R273" s="168"/>
      <c r="S273" s="168"/>
      <c r="T273" s="174"/>
      <c r="AT273" s="175" t="s">
        <v>139</v>
      </c>
      <c r="AU273" s="175" t="s">
        <v>21</v>
      </c>
      <c r="AV273" s="175" t="s">
        <v>137</v>
      </c>
      <c r="AW273" s="175" t="s">
        <v>108</v>
      </c>
      <c r="AX273" s="175" t="s">
        <v>22</v>
      </c>
      <c r="AY273" s="175" t="s">
        <v>129</v>
      </c>
    </row>
    <row r="274" spans="2:65" s="6" customFormat="1" ht="15.75" customHeight="1">
      <c r="B274" s="24"/>
      <c r="C274" s="180" t="s">
        <v>696</v>
      </c>
      <c r="D274" s="180" t="s">
        <v>345</v>
      </c>
      <c r="E274" s="181" t="s">
        <v>697</v>
      </c>
      <c r="F274" s="182" t="s">
        <v>698</v>
      </c>
      <c r="G274" s="183" t="s">
        <v>239</v>
      </c>
      <c r="H274" s="184">
        <v>25.2</v>
      </c>
      <c r="I274" s="185"/>
      <c r="J274" s="186">
        <f>ROUND($I$274*$H$274,2)</f>
        <v>0</v>
      </c>
      <c r="K274" s="182" t="s">
        <v>136</v>
      </c>
      <c r="L274" s="187"/>
      <c r="M274" s="188"/>
      <c r="N274" s="189" t="s">
        <v>48</v>
      </c>
      <c r="O274" s="25"/>
      <c r="P274" s="25"/>
      <c r="Q274" s="155">
        <v>1</v>
      </c>
      <c r="R274" s="155">
        <f>$Q$274*$H$274</f>
        <v>25.2</v>
      </c>
      <c r="S274" s="155">
        <v>0</v>
      </c>
      <c r="T274" s="156">
        <f>$S$274*$H$274</f>
        <v>0</v>
      </c>
      <c r="AR274" s="90" t="s">
        <v>173</v>
      </c>
      <c r="AT274" s="90" t="s">
        <v>345</v>
      </c>
      <c r="AU274" s="90" t="s">
        <v>21</v>
      </c>
      <c r="AY274" s="6" t="s">
        <v>129</v>
      </c>
      <c r="BE274" s="157">
        <f>IF($N$274="základní",$J$274,0)</f>
        <v>0</v>
      </c>
      <c r="BF274" s="157">
        <f>IF($N$274="snížená",$J$274,0)</f>
        <v>0</v>
      </c>
      <c r="BG274" s="157">
        <f>IF($N$274="zákl. přenesená",$J$274,0)</f>
        <v>0</v>
      </c>
      <c r="BH274" s="157">
        <f>IF($N$274="sníž. přenesená",$J$274,0)</f>
        <v>0</v>
      </c>
      <c r="BI274" s="157">
        <f>IF($N$274="nulová",$J$274,0)</f>
        <v>0</v>
      </c>
      <c r="BJ274" s="90" t="s">
        <v>22</v>
      </c>
      <c r="BK274" s="157">
        <f>ROUND($I$274*$H$274,2)</f>
        <v>0</v>
      </c>
      <c r="BL274" s="90" t="s">
        <v>137</v>
      </c>
      <c r="BM274" s="90" t="s">
        <v>699</v>
      </c>
    </row>
    <row r="275" spans="2:47" s="6" customFormat="1" ht="30.75" customHeight="1">
      <c r="B275" s="24"/>
      <c r="C275" s="25"/>
      <c r="D275" s="160" t="s">
        <v>145</v>
      </c>
      <c r="E275" s="25"/>
      <c r="F275" s="176" t="s">
        <v>700</v>
      </c>
      <c r="G275" s="25"/>
      <c r="H275" s="25"/>
      <c r="J275" s="25"/>
      <c r="K275" s="25"/>
      <c r="L275" s="44"/>
      <c r="M275" s="57"/>
      <c r="N275" s="25"/>
      <c r="O275" s="25"/>
      <c r="P275" s="25"/>
      <c r="Q275" s="25"/>
      <c r="R275" s="25"/>
      <c r="S275" s="25"/>
      <c r="T275" s="58"/>
      <c r="AT275" s="6" t="s">
        <v>145</v>
      </c>
      <c r="AU275" s="6" t="s">
        <v>21</v>
      </c>
    </row>
    <row r="276" spans="2:51" s="6" customFormat="1" ht="15.75" customHeight="1">
      <c r="B276" s="158"/>
      <c r="C276" s="159"/>
      <c r="D276" s="169" t="s">
        <v>139</v>
      </c>
      <c r="E276" s="159"/>
      <c r="F276" s="161" t="s">
        <v>701</v>
      </c>
      <c r="G276" s="159"/>
      <c r="H276" s="162">
        <v>22</v>
      </c>
      <c r="J276" s="159"/>
      <c r="K276" s="159"/>
      <c r="L276" s="163"/>
      <c r="M276" s="164"/>
      <c r="N276" s="159"/>
      <c r="O276" s="159"/>
      <c r="P276" s="159"/>
      <c r="Q276" s="159"/>
      <c r="R276" s="159"/>
      <c r="S276" s="159"/>
      <c r="T276" s="165"/>
      <c r="AT276" s="166" t="s">
        <v>139</v>
      </c>
      <c r="AU276" s="166" t="s">
        <v>21</v>
      </c>
      <c r="AV276" s="166" t="s">
        <v>21</v>
      </c>
      <c r="AW276" s="166" t="s">
        <v>108</v>
      </c>
      <c r="AX276" s="166" t="s">
        <v>77</v>
      </c>
      <c r="AY276" s="166" t="s">
        <v>129</v>
      </c>
    </row>
    <row r="277" spans="2:51" s="6" customFormat="1" ht="15.75" customHeight="1">
      <c r="B277" s="158"/>
      <c r="C277" s="159"/>
      <c r="D277" s="169" t="s">
        <v>139</v>
      </c>
      <c r="E277" s="159"/>
      <c r="F277" s="161" t="s">
        <v>702</v>
      </c>
      <c r="G277" s="159"/>
      <c r="H277" s="162">
        <v>3.2</v>
      </c>
      <c r="J277" s="159"/>
      <c r="K277" s="159"/>
      <c r="L277" s="163"/>
      <c r="M277" s="164"/>
      <c r="N277" s="159"/>
      <c r="O277" s="159"/>
      <c r="P277" s="159"/>
      <c r="Q277" s="159"/>
      <c r="R277" s="159"/>
      <c r="S277" s="159"/>
      <c r="T277" s="165"/>
      <c r="AT277" s="166" t="s">
        <v>139</v>
      </c>
      <c r="AU277" s="166" t="s">
        <v>21</v>
      </c>
      <c r="AV277" s="166" t="s">
        <v>21</v>
      </c>
      <c r="AW277" s="166" t="s">
        <v>108</v>
      </c>
      <c r="AX277" s="166" t="s">
        <v>77</v>
      </c>
      <c r="AY277" s="166" t="s">
        <v>129</v>
      </c>
    </row>
    <row r="278" spans="2:51" s="6" customFormat="1" ht="15.75" customHeight="1">
      <c r="B278" s="167"/>
      <c r="C278" s="168"/>
      <c r="D278" s="169" t="s">
        <v>139</v>
      </c>
      <c r="E278" s="168"/>
      <c r="F278" s="170" t="s">
        <v>141</v>
      </c>
      <c r="G278" s="168"/>
      <c r="H278" s="171">
        <v>25.2</v>
      </c>
      <c r="J278" s="168"/>
      <c r="K278" s="168"/>
      <c r="L278" s="172"/>
      <c r="M278" s="173"/>
      <c r="N278" s="168"/>
      <c r="O278" s="168"/>
      <c r="P278" s="168"/>
      <c r="Q278" s="168"/>
      <c r="R278" s="168"/>
      <c r="S278" s="168"/>
      <c r="T278" s="174"/>
      <c r="AT278" s="175" t="s">
        <v>139</v>
      </c>
      <c r="AU278" s="175" t="s">
        <v>21</v>
      </c>
      <c r="AV278" s="175" t="s">
        <v>137</v>
      </c>
      <c r="AW278" s="175" t="s">
        <v>108</v>
      </c>
      <c r="AX278" s="175" t="s">
        <v>22</v>
      </c>
      <c r="AY278" s="175" t="s">
        <v>129</v>
      </c>
    </row>
    <row r="279" spans="2:65" s="6" customFormat="1" ht="15.75" customHeight="1">
      <c r="B279" s="24"/>
      <c r="C279" s="146" t="s">
        <v>703</v>
      </c>
      <c r="D279" s="146" t="s">
        <v>132</v>
      </c>
      <c r="E279" s="147" t="s">
        <v>704</v>
      </c>
      <c r="F279" s="148" t="s">
        <v>705</v>
      </c>
      <c r="G279" s="149" t="s">
        <v>135</v>
      </c>
      <c r="H279" s="150">
        <v>138.6</v>
      </c>
      <c r="I279" s="151"/>
      <c r="J279" s="152">
        <f>ROUND($I$279*$H$279,2)</f>
        <v>0</v>
      </c>
      <c r="K279" s="148"/>
      <c r="L279" s="44"/>
      <c r="M279" s="153"/>
      <c r="N279" s="154" t="s">
        <v>48</v>
      </c>
      <c r="O279" s="25"/>
      <c r="P279" s="25"/>
      <c r="Q279" s="155">
        <v>0</v>
      </c>
      <c r="R279" s="155">
        <f>$Q$279*$H$279</f>
        <v>0</v>
      </c>
      <c r="S279" s="155">
        <v>0</v>
      </c>
      <c r="T279" s="156">
        <f>$S$279*$H$279</f>
        <v>0</v>
      </c>
      <c r="AR279" s="90" t="s">
        <v>137</v>
      </c>
      <c r="AT279" s="90" t="s">
        <v>132</v>
      </c>
      <c r="AU279" s="90" t="s">
        <v>21</v>
      </c>
      <c r="AY279" s="6" t="s">
        <v>129</v>
      </c>
      <c r="BE279" s="157">
        <f>IF($N$279="základní",$J$279,0)</f>
        <v>0</v>
      </c>
      <c r="BF279" s="157">
        <f>IF($N$279="snížená",$J$279,0)</f>
        <v>0</v>
      </c>
      <c r="BG279" s="157">
        <f>IF($N$279="zákl. přenesená",$J$279,0)</f>
        <v>0</v>
      </c>
      <c r="BH279" s="157">
        <f>IF($N$279="sníž. přenesená",$J$279,0)</f>
        <v>0</v>
      </c>
      <c r="BI279" s="157">
        <f>IF($N$279="nulová",$J$279,0)</f>
        <v>0</v>
      </c>
      <c r="BJ279" s="90" t="s">
        <v>22</v>
      </c>
      <c r="BK279" s="157">
        <f>ROUND($I$279*$H$279,2)</f>
        <v>0</v>
      </c>
      <c r="BL279" s="90" t="s">
        <v>137</v>
      </c>
      <c r="BM279" s="90" t="s">
        <v>706</v>
      </c>
    </row>
    <row r="280" spans="2:51" s="6" customFormat="1" ht="15.75" customHeight="1">
      <c r="B280" s="158"/>
      <c r="C280" s="159"/>
      <c r="D280" s="160" t="s">
        <v>139</v>
      </c>
      <c r="E280" s="161"/>
      <c r="F280" s="161" t="s">
        <v>707</v>
      </c>
      <c r="G280" s="159"/>
      <c r="H280" s="162">
        <v>138.6</v>
      </c>
      <c r="J280" s="159"/>
      <c r="K280" s="159"/>
      <c r="L280" s="163"/>
      <c r="M280" s="164"/>
      <c r="N280" s="159"/>
      <c r="O280" s="159"/>
      <c r="P280" s="159"/>
      <c r="Q280" s="159"/>
      <c r="R280" s="159"/>
      <c r="S280" s="159"/>
      <c r="T280" s="165"/>
      <c r="AT280" s="166" t="s">
        <v>139</v>
      </c>
      <c r="AU280" s="166" t="s">
        <v>21</v>
      </c>
      <c r="AV280" s="166" t="s">
        <v>21</v>
      </c>
      <c r="AW280" s="166" t="s">
        <v>108</v>
      </c>
      <c r="AX280" s="166" t="s">
        <v>77</v>
      </c>
      <c r="AY280" s="166" t="s">
        <v>129</v>
      </c>
    </row>
    <row r="281" spans="2:51" s="6" customFormat="1" ht="15.75" customHeight="1">
      <c r="B281" s="167"/>
      <c r="C281" s="168"/>
      <c r="D281" s="169" t="s">
        <v>139</v>
      </c>
      <c r="E281" s="168"/>
      <c r="F281" s="170" t="s">
        <v>141</v>
      </c>
      <c r="G281" s="168"/>
      <c r="H281" s="171">
        <v>138.6</v>
      </c>
      <c r="J281" s="168"/>
      <c r="K281" s="168"/>
      <c r="L281" s="172"/>
      <c r="M281" s="173"/>
      <c r="N281" s="168"/>
      <c r="O281" s="168"/>
      <c r="P281" s="168"/>
      <c r="Q281" s="168"/>
      <c r="R281" s="168"/>
      <c r="S281" s="168"/>
      <c r="T281" s="174"/>
      <c r="AT281" s="175" t="s">
        <v>139</v>
      </c>
      <c r="AU281" s="175" t="s">
        <v>21</v>
      </c>
      <c r="AV281" s="175" t="s">
        <v>137</v>
      </c>
      <c r="AW281" s="175" t="s">
        <v>108</v>
      </c>
      <c r="AX281" s="175" t="s">
        <v>22</v>
      </c>
      <c r="AY281" s="175" t="s">
        <v>129</v>
      </c>
    </row>
    <row r="282" spans="2:65" s="6" customFormat="1" ht="15.75" customHeight="1">
      <c r="B282" s="24"/>
      <c r="C282" s="146" t="s">
        <v>708</v>
      </c>
      <c r="D282" s="146" t="s">
        <v>132</v>
      </c>
      <c r="E282" s="147" t="s">
        <v>709</v>
      </c>
      <c r="F282" s="148" t="s">
        <v>710</v>
      </c>
      <c r="G282" s="149" t="s">
        <v>135</v>
      </c>
      <c r="H282" s="150">
        <v>144.9</v>
      </c>
      <c r="I282" s="151"/>
      <c r="J282" s="152">
        <f>ROUND($I$282*$H$282,2)</f>
        <v>0</v>
      </c>
      <c r="K282" s="148"/>
      <c r="L282" s="44"/>
      <c r="M282" s="153"/>
      <c r="N282" s="154" t="s">
        <v>48</v>
      </c>
      <c r="O282" s="25"/>
      <c r="P282" s="25"/>
      <c r="Q282" s="155">
        <v>0</v>
      </c>
      <c r="R282" s="155">
        <f>$Q$282*$H$282</f>
        <v>0</v>
      </c>
      <c r="S282" s="155">
        <v>0</v>
      </c>
      <c r="T282" s="156">
        <f>$S$282*$H$282</f>
        <v>0</v>
      </c>
      <c r="AR282" s="90" t="s">
        <v>137</v>
      </c>
      <c r="AT282" s="90" t="s">
        <v>132</v>
      </c>
      <c r="AU282" s="90" t="s">
        <v>21</v>
      </c>
      <c r="AY282" s="6" t="s">
        <v>129</v>
      </c>
      <c r="BE282" s="157">
        <f>IF($N$282="základní",$J$282,0)</f>
        <v>0</v>
      </c>
      <c r="BF282" s="157">
        <f>IF($N$282="snížená",$J$282,0)</f>
        <v>0</v>
      </c>
      <c r="BG282" s="157">
        <f>IF($N$282="zákl. přenesená",$J$282,0)</f>
        <v>0</v>
      </c>
      <c r="BH282" s="157">
        <f>IF($N$282="sníž. přenesená",$J$282,0)</f>
        <v>0</v>
      </c>
      <c r="BI282" s="157">
        <f>IF($N$282="nulová",$J$282,0)</f>
        <v>0</v>
      </c>
      <c r="BJ282" s="90" t="s">
        <v>22</v>
      </c>
      <c r="BK282" s="157">
        <f>ROUND($I$282*$H$282,2)</f>
        <v>0</v>
      </c>
      <c r="BL282" s="90" t="s">
        <v>137</v>
      </c>
      <c r="BM282" s="90" t="s">
        <v>711</v>
      </c>
    </row>
    <row r="283" spans="2:51" s="6" customFormat="1" ht="15.75" customHeight="1">
      <c r="B283" s="158"/>
      <c r="C283" s="159"/>
      <c r="D283" s="160" t="s">
        <v>139</v>
      </c>
      <c r="E283" s="161"/>
      <c r="F283" s="161" t="s">
        <v>712</v>
      </c>
      <c r="G283" s="159"/>
      <c r="H283" s="162">
        <v>144.9</v>
      </c>
      <c r="J283" s="159"/>
      <c r="K283" s="159"/>
      <c r="L283" s="163"/>
      <c r="M283" s="164"/>
      <c r="N283" s="159"/>
      <c r="O283" s="159"/>
      <c r="P283" s="159"/>
      <c r="Q283" s="159"/>
      <c r="R283" s="159"/>
      <c r="S283" s="159"/>
      <c r="T283" s="165"/>
      <c r="AT283" s="166" t="s">
        <v>139</v>
      </c>
      <c r="AU283" s="166" t="s">
        <v>21</v>
      </c>
      <c r="AV283" s="166" t="s">
        <v>21</v>
      </c>
      <c r="AW283" s="166" t="s">
        <v>108</v>
      </c>
      <c r="AX283" s="166" t="s">
        <v>77</v>
      </c>
      <c r="AY283" s="166" t="s">
        <v>129</v>
      </c>
    </row>
    <row r="284" spans="2:51" s="6" customFormat="1" ht="15.75" customHeight="1">
      <c r="B284" s="167"/>
      <c r="C284" s="168"/>
      <c r="D284" s="169" t="s">
        <v>139</v>
      </c>
      <c r="E284" s="168"/>
      <c r="F284" s="170" t="s">
        <v>141</v>
      </c>
      <c r="G284" s="168"/>
      <c r="H284" s="171">
        <v>144.9</v>
      </c>
      <c r="J284" s="168"/>
      <c r="K284" s="168"/>
      <c r="L284" s="172"/>
      <c r="M284" s="173"/>
      <c r="N284" s="168"/>
      <c r="O284" s="168"/>
      <c r="P284" s="168"/>
      <c r="Q284" s="168"/>
      <c r="R284" s="168"/>
      <c r="S284" s="168"/>
      <c r="T284" s="174"/>
      <c r="AT284" s="175" t="s">
        <v>139</v>
      </c>
      <c r="AU284" s="175" t="s">
        <v>21</v>
      </c>
      <c r="AV284" s="175" t="s">
        <v>137</v>
      </c>
      <c r="AW284" s="175" t="s">
        <v>108</v>
      </c>
      <c r="AX284" s="175" t="s">
        <v>22</v>
      </c>
      <c r="AY284" s="175" t="s">
        <v>129</v>
      </c>
    </row>
    <row r="285" spans="2:65" s="6" customFormat="1" ht="15.75" customHeight="1">
      <c r="B285" s="24"/>
      <c r="C285" s="146" t="s">
        <v>713</v>
      </c>
      <c r="D285" s="146" t="s">
        <v>132</v>
      </c>
      <c r="E285" s="147" t="s">
        <v>714</v>
      </c>
      <c r="F285" s="148" t="s">
        <v>534</v>
      </c>
      <c r="G285" s="149" t="s">
        <v>135</v>
      </c>
      <c r="H285" s="150">
        <v>145</v>
      </c>
      <c r="I285" s="151"/>
      <c r="J285" s="152">
        <f>ROUND($I$285*$H$285,2)</f>
        <v>0</v>
      </c>
      <c r="K285" s="148"/>
      <c r="L285" s="44"/>
      <c r="M285" s="153"/>
      <c r="N285" s="154" t="s">
        <v>48</v>
      </c>
      <c r="O285" s="25"/>
      <c r="P285" s="25"/>
      <c r="Q285" s="155">
        <v>0.00014</v>
      </c>
      <c r="R285" s="155">
        <f>$Q$285*$H$285</f>
        <v>0.0203</v>
      </c>
      <c r="S285" s="155">
        <v>0</v>
      </c>
      <c r="T285" s="156">
        <f>$S$285*$H$285</f>
        <v>0</v>
      </c>
      <c r="AR285" s="90" t="s">
        <v>137</v>
      </c>
      <c r="AT285" s="90" t="s">
        <v>132</v>
      </c>
      <c r="AU285" s="90" t="s">
        <v>21</v>
      </c>
      <c r="AY285" s="6" t="s">
        <v>129</v>
      </c>
      <c r="BE285" s="157">
        <f>IF($N$285="základní",$J$285,0)</f>
        <v>0</v>
      </c>
      <c r="BF285" s="157">
        <f>IF($N$285="snížená",$J$285,0)</f>
        <v>0</v>
      </c>
      <c r="BG285" s="157">
        <f>IF($N$285="zákl. přenesená",$J$285,0)</f>
        <v>0</v>
      </c>
      <c r="BH285" s="157">
        <f>IF($N$285="sníž. přenesená",$J$285,0)</f>
        <v>0</v>
      </c>
      <c r="BI285" s="157">
        <f>IF($N$285="nulová",$J$285,0)</f>
        <v>0</v>
      </c>
      <c r="BJ285" s="90" t="s">
        <v>22</v>
      </c>
      <c r="BK285" s="157">
        <f>ROUND($I$285*$H$285,2)</f>
        <v>0</v>
      </c>
      <c r="BL285" s="90" t="s">
        <v>137</v>
      </c>
      <c r="BM285" s="90" t="s">
        <v>715</v>
      </c>
    </row>
    <row r="286" spans="2:47" s="6" customFormat="1" ht="30.75" customHeight="1">
      <c r="B286" s="24"/>
      <c r="C286" s="25"/>
      <c r="D286" s="160" t="s">
        <v>145</v>
      </c>
      <c r="E286" s="25"/>
      <c r="F286" s="176" t="s">
        <v>536</v>
      </c>
      <c r="G286" s="25"/>
      <c r="H286" s="25"/>
      <c r="J286" s="25"/>
      <c r="K286" s="25"/>
      <c r="L286" s="44"/>
      <c r="M286" s="57"/>
      <c r="N286" s="25"/>
      <c r="O286" s="25"/>
      <c r="P286" s="25"/>
      <c r="Q286" s="25"/>
      <c r="R286" s="25"/>
      <c r="S286" s="25"/>
      <c r="T286" s="58"/>
      <c r="AT286" s="6" t="s">
        <v>145</v>
      </c>
      <c r="AU286" s="6" t="s">
        <v>21</v>
      </c>
    </row>
    <row r="287" spans="2:65" s="6" customFormat="1" ht="15.75" customHeight="1">
      <c r="B287" s="24"/>
      <c r="C287" s="146" t="s">
        <v>716</v>
      </c>
      <c r="D287" s="146" t="s">
        <v>132</v>
      </c>
      <c r="E287" s="147" t="s">
        <v>717</v>
      </c>
      <c r="F287" s="148" t="s">
        <v>718</v>
      </c>
      <c r="G287" s="149" t="s">
        <v>135</v>
      </c>
      <c r="H287" s="150">
        <v>159.5</v>
      </c>
      <c r="I287" s="151"/>
      <c r="J287" s="152">
        <f>ROUND($I$287*$H$287,2)</f>
        <v>0</v>
      </c>
      <c r="K287" s="148"/>
      <c r="L287" s="44"/>
      <c r="M287" s="153"/>
      <c r="N287" s="154" t="s">
        <v>48</v>
      </c>
      <c r="O287" s="25"/>
      <c r="P287" s="25"/>
      <c r="Q287" s="155">
        <v>0</v>
      </c>
      <c r="R287" s="155">
        <f>$Q$287*$H$287</f>
        <v>0</v>
      </c>
      <c r="S287" s="155">
        <v>0</v>
      </c>
      <c r="T287" s="156">
        <f>$S$287*$H$287</f>
        <v>0</v>
      </c>
      <c r="AR287" s="90" t="s">
        <v>137</v>
      </c>
      <c r="AT287" s="90" t="s">
        <v>132</v>
      </c>
      <c r="AU287" s="90" t="s">
        <v>21</v>
      </c>
      <c r="AY287" s="6" t="s">
        <v>129</v>
      </c>
      <c r="BE287" s="157">
        <f>IF($N$287="základní",$J$287,0)</f>
        <v>0</v>
      </c>
      <c r="BF287" s="157">
        <f>IF($N$287="snížená",$J$287,0)</f>
        <v>0</v>
      </c>
      <c r="BG287" s="157">
        <f>IF($N$287="zákl. přenesená",$J$287,0)</f>
        <v>0</v>
      </c>
      <c r="BH287" s="157">
        <f>IF($N$287="sníž. přenesená",$J$287,0)</f>
        <v>0</v>
      </c>
      <c r="BI287" s="157">
        <f>IF($N$287="nulová",$J$287,0)</f>
        <v>0</v>
      </c>
      <c r="BJ287" s="90" t="s">
        <v>22</v>
      </c>
      <c r="BK287" s="157">
        <f>ROUND($I$287*$H$287,2)</f>
        <v>0</v>
      </c>
      <c r="BL287" s="90" t="s">
        <v>137</v>
      </c>
      <c r="BM287" s="90" t="s">
        <v>719</v>
      </c>
    </row>
    <row r="288" spans="2:47" s="6" customFormat="1" ht="30.75" customHeight="1">
      <c r="B288" s="24"/>
      <c r="C288" s="25"/>
      <c r="D288" s="160" t="s">
        <v>145</v>
      </c>
      <c r="E288" s="25"/>
      <c r="F288" s="176" t="s">
        <v>679</v>
      </c>
      <c r="G288" s="25"/>
      <c r="H288" s="25"/>
      <c r="J288" s="25"/>
      <c r="K288" s="25"/>
      <c r="L288" s="44"/>
      <c r="M288" s="57"/>
      <c r="N288" s="25"/>
      <c r="O288" s="25"/>
      <c r="P288" s="25"/>
      <c r="Q288" s="25"/>
      <c r="R288" s="25"/>
      <c r="S288" s="25"/>
      <c r="T288" s="58"/>
      <c r="AT288" s="6" t="s">
        <v>145</v>
      </c>
      <c r="AU288" s="6" t="s">
        <v>21</v>
      </c>
    </row>
    <row r="289" spans="2:51" s="6" customFormat="1" ht="15.75" customHeight="1">
      <c r="B289" s="158"/>
      <c r="C289" s="159"/>
      <c r="D289" s="169" t="s">
        <v>139</v>
      </c>
      <c r="E289" s="159"/>
      <c r="F289" s="161" t="s">
        <v>720</v>
      </c>
      <c r="G289" s="159"/>
      <c r="H289" s="162">
        <v>159.5</v>
      </c>
      <c r="J289" s="159"/>
      <c r="K289" s="159"/>
      <c r="L289" s="163"/>
      <c r="M289" s="164"/>
      <c r="N289" s="159"/>
      <c r="O289" s="159"/>
      <c r="P289" s="159"/>
      <c r="Q289" s="159"/>
      <c r="R289" s="159"/>
      <c r="S289" s="159"/>
      <c r="T289" s="165"/>
      <c r="AT289" s="166" t="s">
        <v>139</v>
      </c>
      <c r="AU289" s="166" t="s">
        <v>21</v>
      </c>
      <c r="AV289" s="166" t="s">
        <v>21</v>
      </c>
      <c r="AW289" s="166" t="s">
        <v>108</v>
      </c>
      <c r="AX289" s="166" t="s">
        <v>77</v>
      </c>
      <c r="AY289" s="166" t="s">
        <v>129</v>
      </c>
    </row>
    <row r="290" spans="2:51" s="6" customFormat="1" ht="15.75" customHeight="1">
      <c r="B290" s="167"/>
      <c r="C290" s="168"/>
      <c r="D290" s="169" t="s">
        <v>139</v>
      </c>
      <c r="E290" s="168"/>
      <c r="F290" s="170" t="s">
        <v>141</v>
      </c>
      <c r="G290" s="168"/>
      <c r="H290" s="171">
        <v>159.5</v>
      </c>
      <c r="J290" s="168"/>
      <c r="K290" s="168"/>
      <c r="L290" s="172"/>
      <c r="M290" s="173"/>
      <c r="N290" s="168"/>
      <c r="O290" s="168"/>
      <c r="P290" s="168"/>
      <c r="Q290" s="168"/>
      <c r="R290" s="168"/>
      <c r="S290" s="168"/>
      <c r="T290" s="174"/>
      <c r="AT290" s="175" t="s">
        <v>139</v>
      </c>
      <c r="AU290" s="175" t="s">
        <v>21</v>
      </c>
      <c r="AV290" s="175" t="s">
        <v>137</v>
      </c>
      <c r="AW290" s="175" t="s">
        <v>108</v>
      </c>
      <c r="AX290" s="175" t="s">
        <v>22</v>
      </c>
      <c r="AY290" s="175" t="s">
        <v>129</v>
      </c>
    </row>
    <row r="291" spans="2:65" s="6" customFormat="1" ht="15.75" customHeight="1">
      <c r="B291" s="24"/>
      <c r="C291" s="146" t="s">
        <v>721</v>
      </c>
      <c r="D291" s="146" t="s">
        <v>132</v>
      </c>
      <c r="E291" s="147" t="s">
        <v>722</v>
      </c>
      <c r="F291" s="148" t="s">
        <v>723</v>
      </c>
      <c r="G291" s="149" t="s">
        <v>135</v>
      </c>
      <c r="H291" s="150">
        <v>26</v>
      </c>
      <c r="I291" s="151"/>
      <c r="J291" s="152">
        <f>ROUND($I$291*$H$291,2)</f>
        <v>0</v>
      </c>
      <c r="K291" s="148" t="s">
        <v>136</v>
      </c>
      <c r="L291" s="44"/>
      <c r="M291" s="153"/>
      <c r="N291" s="154" t="s">
        <v>48</v>
      </c>
      <c r="O291" s="25"/>
      <c r="P291" s="25"/>
      <c r="Q291" s="155">
        <v>0.27799</v>
      </c>
      <c r="R291" s="155">
        <f>$Q$291*$H$291</f>
        <v>7.227740000000001</v>
      </c>
      <c r="S291" s="155">
        <v>0</v>
      </c>
      <c r="T291" s="156">
        <f>$S$291*$H$291</f>
        <v>0</v>
      </c>
      <c r="AR291" s="90" t="s">
        <v>137</v>
      </c>
      <c r="AT291" s="90" t="s">
        <v>132</v>
      </c>
      <c r="AU291" s="90" t="s">
        <v>21</v>
      </c>
      <c r="AY291" s="6" t="s">
        <v>129</v>
      </c>
      <c r="BE291" s="157">
        <f>IF($N$291="základní",$J$291,0)</f>
        <v>0</v>
      </c>
      <c r="BF291" s="157">
        <f>IF($N$291="snížená",$J$291,0)</f>
        <v>0</v>
      </c>
      <c r="BG291" s="157">
        <f>IF($N$291="zákl. přenesená",$J$291,0)</f>
        <v>0</v>
      </c>
      <c r="BH291" s="157">
        <f>IF($N$291="sníž. přenesená",$J$291,0)</f>
        <v>0</v>
      </c>
      <c r="BI291" s="157">
        <f>IF($N$291="nulová",$J$291,0)</f>
        <v>0</v>
      </c>
      <c r="BJ291" s="90" t="s">
        <v>22</v>
      </c>
      <c r="BK291" s="157">
        <f>ROUND($I$291*$H$291,2)</f>
        <v>0</v>
      </c>
      <c r="BL291" s="90" t="s">
        <v>137</v>
      </c>
      <c r="BM291" s="90" t="s">
        <v>724</v>
      </c>
    </row>
    <row r="292" spans="2:51" s="6" customFormat="1" ht="15.75" customHeight="1">
      <c r="B292" s="158"/>
      <c r="C292" s="159"/>
      <c r="D292" s="160" t="s">
        <v>139</v>
      </c>
      <c r="E292" s="161"/>
      <c r="F292" s="161" t="s">
        <v>725</v>
      </c>
      <c r="G292" s="159"/>
      <c r="H292" s="162">
        <v>26</v>
      </c>
      <c r="J292" s="159"/>
      <c r="K292" s="159"/>
      <c r="L292" s="163"/>
      <c r="M292" s="164"/>
      <c r="N292" s="159"/>
      <c r="O292" s="159"/>
      <c r="P292" s="159"/>
      <c r="Q292" s="159"/>
      <c r="R292" s="159"/>
      <c r="S292" s="159"/>
      <c r="T292" s="165"/>
      <c r="AT292" s="166" t="s">
        <v>139</v>
      </c>
      <c r="AU292" s="166" t="s">
        <v>21</v>
      </c>
      <c r="AV292" s="166" t="s">
        <v>21</v>
      </c>
      <c r="AW292" s="166" t="s">
        <v>108</v>
      </c>
      <c r="AX292" s="166" t="s">
        <v>77</v>
      </c>
      <c r="AY292" s="166" t="s">
        <v>129</v>
      </c>
    </row>
    <row r="293" spans="2:51" s="6" customFormat="1" ht="15.75" customHeight="1">
      <c r="B293" s="167"/>
      <c r="C293" s="168"/>
      <c r="D293" s="169" t="s">
        <v>139</v>
      </c>
      <c r="E293" s="168"/>
      <c r="F293" s="170" t="s">
        <v>141</v>
      </c>
      <c r="G293" s="168"/>
      <c r="H293" s="171">
        <v>26</v>
      </c>
      <c r="J293" s="168"/>
      <c r="K293" s="168"/>
      <c r="L293" s="172"/>
      <c r="M293" s="173"/>
      <c r="N293" s="168"/>
      <c r="O293" s="168"/>
      <c r="P293" s="168"/>
      <c r="Q293" s="168"/>
      <c r="R293" s="168"/>
      <c r="S293" s="168"/>
      <c r="T293" s="174"/>
      <c r="AT293" s="175" t="s">
        <v>139</v>
      </c>
      <c r="AU293" s="175" t="s">
        <v>21</v>
      </c>
      <c r="AV293" s="175" t="s">
        <v>137</v>
      </c>
      <c r="AW293" s="175" t="s">
        <v>108</v>
      </c>
      <c r="AX293" s="175" t="s">
        <v>22</v>
      </c>
      <c r="AY293" s="175" t="s">
        <v>129</v>
      </c>
    </row>
    <row r="294" spans="2:65" s="6" customFormat="1" ht="15.75" customHeight="1">
      <c r="B294" s="24"/>
      <c r="C294" s="146" t="s">
        <v>726</v>
      </c>
      <c r="D294" s="146" t="s">
        <v>132</v>
      </c>
      <c r="E294" s="147" t="s">
        <v>727</v>
      </c>
      <c r="F294" s="148" t="s">
        <v>728</v>
      </c>
      <c r="G294" s="149" t="s">
        <v>277</v>
      </c>
      <c r="H294" s="150">
        <v>3.9</v>
      </c>
      <c r="I294" s="151"/>
      <c r="J294" s="152">
        <f>ROUND($I$294*$H$294,2)</f>
        <v>0</v>
      </c>
      <c r="K294" s="148" t="s">
        <v>136</v>
      </c>
      <c r="L294" s="44"/>
      <c r="M294" s="153"/>
      <c r="N294" s="154" t="s">
        <v>48</v>
      </c>
      <c r="O294" s="25"/>
      <c r="P294" s="25"/>
      <c r="Q294" s="155">
        <v>0</v>
      </c>
      <c r="R294" s="155">
        <f>$Q$294*$H$294</f>
        <v>0</v>
      </c>
      <c r="S294" s="155">
        <v>0</v>
      </c>
      <c r="T294" s="156">
        <f>$S$294*$H$294</f>
        <v>0</v>
      </c>
      <c r="AR294" s="90" t="s">
        <v>137</v>
      </c>
      <c r="AT294" s="90" t="s">
        <v>132</v>
      </c>
      <c r="AU294" s="90" t="s">
        <v>21</v>
      </c>
      <c r="AY294" s="6" t="s">
        <v>129</v>
      </c>
      <c r="BE294" s="157">
        <f>IF($N$294="základní",$J$294,0)</f>
        <v>0</v>
      </c>
      <c r="BF294" s="157">
        <f>IF($N$294="snížená",$J$294,0)</f>
        <v>0</v>
      </c>
      <c r="BG294" s="157">
        <f>IF($N$294="zákl. přenesená",$J$294,0)</f>
        <v>0</v>
      </c>
      <c r="BH294" s="157">
        <f>IF($N$294="sníž. přenesená",$J$294,0)</f>
        <v>0</v>
      </c>
      <c r="BI294" s="157">
        <f>IF($N$294="nulová",$J$294,0)</f>
        <v>0</v>
      </c>
      <c r="BJ294" s="90" t="s">
        <v>22</v>
      </c>
      <c r="BK294" s="157">
        <f>ROUND($I$294*$H$294,2)</f>
        <v>0</v>
      </c>
      <c r="BL294" s="90" t="s">
        <v>137</v>
      </c>
      <c r="BM294" s="90" t="s">
        <v>729</v>
      </c>
    </row>
    <row r="295" spans="2:51" s="6" customFormat="1" ht="15.75" customHeight="1">
      <c r="B295" s="158"/>
      <c r="C295" s="159"/>
      <c r="D295" s="160" t="s">
        <v>139</v>
      </c>
      <c r="E295" s="161"/>
      <c r="F295" s="161" t="s">
        <v>730</v>
      </c>
      <c r="G295" s="159"/>
      <c r="H295" s="162">
        <v>3.9</v>
      </c>
      <c r="J295" s="159"/>
      <c r="K295" s="159"/>
      <c r="L295" s="163"/>
      <c r="M295" s="164"/>
      <c r="N295" s="159"/>
      <c r="O295" s="159"/>
      <c r="P295" s="159"/>
      <c r="Q295" s="159"/>
      <c r="R295" s="159"/>
      <c r="S295" s="159"/>
      <c r="T295" s="165"/>
      <c r="AT295" s="166" t="s">
        <v>139</v>
      </c>
      <c r="AU295" s="166" t="s">
        <v>21</v>
      </c>
      <c r="AV295" s="166" t="s">
        <v>21</v>
      </c>
      <c r="AW295" s="166" t="s">
        <v>108</v>
      </c>
      <c r="AX295" s="166" t="s">
        <v>77</v>
      </c>
      <c r="AY295" s="166" t="s">
        <v>129</v>
      </c>
    </row>
    <row r="296" spans="2:51" s="6" customFormat="1" ht="15.75" customHeight="1">
      <c r="B296" s="167"/>
      <c r="C296" s="168"/>
      <c r="D296" s="169" t="s">
        <v>139</v>
      </c>
      <c r="E296" s="168"/>
      <c r="F296" s="170" t="s">
        <v>141</v>
      </c>
      <c r="G296" s="168"/>
      <c r="H296" s="171">
        <v>3.9</v>
      </c>
      <c r="J296" s="168"/>
      <c r="K296" s="168"/>
      <c r="L296" s="172"/>
      <c r="M296" s="173"/>
      <c r="N296" s="168"/>
      <c r="O296" s="168"/>
      <c r="P296" s="168"/>
      <c r="Q296" s="168"/>
      <c r="R296" s="168"/>
      <c r="S296" s="168"/>
      <c r="T296" s="174"/>
      <c r="AT296" s="175" t="s">
        <v>139</v>
      </c>
      <c r="AU296" s="175" t="s">
        <v>21</v>
      </c>
      <c r="AV296" s="175" t="s">
        <v>137</v>
      </c>
      <c r="AW296" s="175" t="s">
        <v>108</v>
      </c>
      <c r="AX296" s="175" t="s">
        <v>22</v>
      </c>
      <c r="AY296" s="175" t="s">
        <v>129</v>
      </c>
    </row>
    <row r="297" spans="2:63" s="133" customFormat="1" ht="30.75" customHeight="1">
      <c r="B297" s="134"/>
      <c r="C297" s="135"/>
      <c r="D297" s="135" t="s">
        <v>76</v>
      </c>
      <c r="E297" s="144" t="s">
        <v>130</v>
      </c>
      <c r="F297" s="144" t="s">
        <v>274</v>
      </c>
      <c r="G297" s="135"/>
      <c r="H297" s="135"/>
      <c r="J297" s="145">
        <f>$BK$297</f>
        <v>0</v>
      </c>
      <c r="K297" s="135"/>
      <c r="L297" s="138"/>
      <c r="M297" s="139"/>
      <c r="N297" s="135"/>
      <c r="O297" s="135"/>
      <c r="P297" s="140">
        <f>$P$298+SUM($P$299:$P$364)</f>
        <v>0</v>
      </c>
      <c r="Q297" s="135"/>
      <c r="R297" s="140">
        <f>$R$298+SUM($R$299:$R$364)</f>
        <v>417.47386000000006</v>
      </c>
      <c r="S297" s="135"/>
      <c r="T297" s="141">
        <f>$T$298+SUM($T$299:$T$364)</f>
        <v>0</v>
      </c>
      <c r="AR297" s="142" t="s">
        <v>22</v>
      </c>
      <c r="AT297" s="142" t="s">
        <v>76</v>
      </c>
      <c r="AU297" s="142" t="s">
        <v>22</v>
      </c>
      <c r="AY297" s="142" t="s">
        <v>129</v>
      </c>
      <c r="BK297" s="143">
        <f>$BK$298+SUM($BK$299:$BK$364)</f>
        <v>0</v>
      </c>
    </row>
    <row r="298" spans="2:65" s="6" customFormat="1" ht="15.75" customHeight="1">
      <c r="B298" s="24"/>
      <c r="C298" s="146" t="s">
        <v>731</v>
      </c>
      <c r="D298" s="146" t="s">
        <v>132</v>
      </c>
      <c r="E298" s="147" t="s">
        <v>732</v>
      </c>
      <c r="F298" s="148" t="s">
        <v>733</v>
      </c>
      <c r="G298" s="149" t="s">
        <v>158</v>
      </c>
      <c r="H298" s="150">
        <v>10</v>
      </c>
      <c r="I298" s="151"/>
      <c r="J298" s="152">
        <f>ROUND($I$298*$H$298,2)</f>
        <v>0</v>
      </c>
      <c r="K298" s="148" t="s">
        <v>136</v>
      </c>
      <c r="L298" s="44"/>
      <c r="M298" s="153"/>
      <c r="N298" s="154" t="s">
        <v>48</v>
      </c>
      <c r="O298" s="25"/>
      <c r="P298" s="25"/>
      <c r="Q298" s="155">
        <v>0.13096</v>
      </c>
      <c r="R298" s="155">
        <f>$Q$298*$H$298</f>
        <v>1.3095999999999999</v>
      </c>
      <c r="S298" s="155">
        <v>0</v>
      </c>
      <c r="T298" s="156">
        <f>$S$298*$H$298</f>
        <v>0</v>
      </c>
      <c r="AR298" s="90" t="s">
        <v>137</v>
      </c>
      <c r="AT298" s="90" t="s">
        <v>132</v>
      </c>
      <c r="AU298" s="90" t="s">
        <v>21</v>
      </c>
      <c r="AY298" s="6" t="s">
        <v>129</v>
      </c>
      <c r="BE298" s="157">
        <f>IF($N$298="základní",$J$298,0)</f>
        <v>0</v>
      </c>
      <c r="BF298" s="157">
        <f>IF($N$298="snížená",$J$298,0)</f>
        <v>0</v>
      </c>
      <c r="BG298" s="157">
        <f>IF($N$298="zákl. přenesená",$J$298,0)</f>
        <v>0</v>
      </c>
      <c r="BH298" s="157">
        <f>IF($N$298="sníž. přenesená",$J$298,0)</f>
        <v>0</v>
      </c>
      <c r="BI298" s="157">
        <f>IF($N$298="nulová",$J$298,0)</f>
        <v>0</v>
      </c>
      <c r="BJ298" s="90" t="s">
        <v>22</v>
      </c>
      <c r="BK298" s="157">
        <f>ROUND($I$298*$H$298,2)</f>
        <v>0</v>
      </c>
      <c r="BL298" s="90" t="s">
        <v>137</v>
      </c>
      <c r="BM298" s="90" t="s">
        <v>734</v>
      </c>
    </row>
    <row r="299" spans="2:65" s="6" customFormat="1" ht="15.75" customHeight="1">
      <c r="B299" s="24"/>
      <c r="C299" s="183" t="s">
        <v>735</v>
      </c>
      <c r="D299" s="183" t="s">
        <v>345</v>
      </c>
      <c r="E299" s="181" t="s">
        <v>736</v>
      </c>
      <c r="F299" s="182" t="s">
        <v>737</v>
      </c>
      <c r="G299" s="183" t="s">
        <v>158</v>
      </c>
      <c r="H299" s="184">
        <v>10</v>
      </c>
      <c r="I299" s="185"/>
      <c r="J299" s="186">
        <f>ROUND($I$299*$H$299,2)</f>
        <v>0</v>
      </c>
      <c r="K299" s="182" t="s">
        <v>136</v>
      </c>
      <c r="L299" s="187"/>
      <c r="M299" s="188"/>
      <c r="N299" s="189" t="s">
        <v>48</v>
      </c>
      <c r="O299" s="25"/>
      <c r="P299" s="25"/>
      <c r="Q299" s="155">
        <v>0.058</v>
      </c>
      <c r="R299" s="155">
        <f>$Q$299*$H$299</f>
        <v>0.5800000000000001</v>
      </c>
      <c r="S299" s="155">
        <v>0</v>
      </c>
      <c r="T299" s="156">
        <f>$S$299*$H$299</f>
        <v>0</v>
      </c>
      <c r="AR299" s="90" t="s">
        <v>173</v>
      </c>
      <c r="AT299" s="90" t="s">
        <v>345</v>
      </c>
      <c r="AU299" s="90" t="s">
        <v>21</v>
      </c>
      <c r="AY299" s="90" t="s">
        <v>129</v>
      </c>
      <c r="BE299" s="157">
        <f>IF($N$299="základní",$J$299,0)</f>
        <v>0</v>
      </c>
      <c r="BF299" s="157">
        <f>IF($N$299="snížená",$J$299,0)</f>
        <v>0</v>
      </c>
      <c r="BG299" s="157">
        <f>IF($N$299="zákl. přenesená",$J$299,0)</f>
        <v>0</v>
      </c>
      <c r="BH299" s="157">
        <f>IF($N$299="sníž. přenesená",$J$299,0)</f>
        <v>0</v>
      </c>
      <c r="BI299" s="157">
        <f>IF($N$299="nulová",$J$299,0)</f>
        <v>0</v>
      </c>
      <c r="BJ299" s="90" t="s">
        <v>22</v>
      </c>
      <c r="BK299" s="157">
        <f>ROUND($I$299*$H$299,2)</f>
        <v>0</v>
      </c>
      <c r="BL299" s="90" t="s">
        <v>137</v>
      </c>
      <c r="BM299" s="90" t="s">
        <v>738</v>
      </c>
    </row>
    <row r="300" spans="2:65" s="6" customFormat="1" ht="15.75" customHeight="1">
      <c r="B300" s="24"/>
      <c r="C300" s="149" t="s">
        <v>739</v>
      </c>
      <c r="D300" s="149" t="s">
        <v>132</v>
      </c>
      <c r="E300" s="147" t="s">
        <v>740</v>
      </c>
      <c r="F300" s="148" t="s">
        <v>741</v>
      </c>
      <c r="G300" s="149" t="s">
        <v>135</v>
      </c>
      <c r="H300" s="150">
        <v>7</v>
      </c>
      <c r="I300" s="151"/>
      <c r="J300" s="152">
        <f>ROUND($I$300*$H$300,2)</f>
        <v>0</v>
      </c>
      <c r="K300" s="148" t="s">
        <v>136</v>
      </c>
      <c r="L300" s="44"/>
      <c r="M300" s="153"/>
      <c r="N300" s="154" t="s">
        <v>48</v>
      </c>
      <c r="O300" s="25"/>
      <c r="P300" s="25"/>
      <c r="Q300" s="155">
        <v>0.02681</v>
      </c>
      <c r="R300" s="155">
        <f>$Q$300*$H$300</f>
        <v>0.18767</v>
      </c>
      <c r="S300" s="155">
        <v>0</v>
      </c>
      <c r="T300" s="156">
        <f>$S$300*$H$300</f>
        <v>0</v>
      </c>
      <c r="AR300" s="90" t="s">
        <v>137</v>
      </c>
      <c r="AT300" s="90" t="s">
        <v>132</v>
      </c>
      <c r="AU300" s="90" t="s">
        <v>21</v>
      </c>
      <c r="AY300" s="90" t="s">
        <v>129</v>
      </c>
      <c r="BE300" s="157">
        <f>IF($N$300="základní",$J$300,0)</f>
        <v>0</v>
      </c>
      <c r="BF300" s="157">
        <f>IF($N$300="snížená",$J$300,0)</f>
        <v>0</v>
      </c>
      <c r="BG300" s="157">
        <f>IF($N$300="zákl. přenesená",$J$300,0)</f>
        <v>0</v>
      </c>
      <c r="BH300" s="157">
        <f>IF($N$300="sníž. přenesená",$J$300,0)</f>
        <v>0</v>
      </c>
      <c r="BI300" s="157">
        <f>IF($N$300="nulová",$J$300,0)</f>
        <v>0</v>
      </c>
      <c r="BJ300" s="90" t="s">
        <v>22</v>
      </c>
      <c r="BK300" s="157">
        <f>ROUND($I$300*$H$300,2)</f>
        <v>0</v>
      </c>
      <c r="BL300" s="90" t="s">
        <v>137</v>
      </c>
      <c r="BM300" s="90" t="s">
        <v>742</v>
      </c>
    </row>
    <row r="301" spans="2:51" s="6" customFormat="1" ht="15.75" customHeight="1">
      <c r="B301" s="158"/>
      <c r="C301" s="159"/>
      <c r="D301" s="160" t="s">
        <v>139</v>
      </c>
      <c r="E301" s="161"/>
      <c r="F301" s="161" t="s">
        <v>743</v>
      </c>
      <c r="G301" s="159"/>
      <c r="H301" s="162">
        <v>7</v>
      </c>
      <c r="J301" s="159"/>
      <c r="K301" s="159"/>
      <c r="L301" s="163"/>
      <c r="M301" s="164"/>
      <c r="N301" s="159"/>
      <c r="O301" s="159"/>
      <c r="P301" s="159"/>
      <c r="Q301" s="159"/>
      <c r="R301" s="159"/>
      <c r="S301" s="159"/>
      <c r="T301" s="165"/>
      <c r="AT301" s="166" t="s">
        <v>139</v>
      </c>
      <c r="AU301" s="166" t="s">
        <v>21</v>
      </c>
      <c r="AV301" s="166" t="s">
        <v>21</v>
      </c>
      <c r="AW301" s="166" t="s">
        <v>108</v>
      </c>
      <c r="AX301" s="166" t="s">
        <v>77</v>
      </c>
      <c r="AY301" s="166" t="s">
        <v>129</v>
      </c>
    </row>
    <row r="302" spans="2:51" s="6" customFormat="1" ht="15.75" customHeight="1">
      <c r="B302" s="167"/>
      <c r="C302" s="168"/>
      <c r="D302" s="169" t="s">
        <v>139</v>
      </c>
      <c r="E302" s="168"/>
      <c r="F302" s="170" t="s">
        <v>141</v>
      </c>
      <c r="G302" s="168"/>
      <c r="H302" s="171">
        <v>7</v>
      </c>
      <c r="J302" s="168"/>
      <c r="K302" s="168"/>
      <c r="L302" s="172"/>
      <c r="M302" s="173"/>
      <c r="N302" s="168"/>
      <c r="O302" s="168"/>
      <c r="P302" s="168"/>
      <c r="Q302" s="168"/>
      <c r="R302" s="168"/>
      <c r="S302" s="168"/>
      <c r="T302" s="174"/>
      <c r="AT302" s="175" t="s">
        <v>139</v>
      </c>
      <c r="AU302" s="175" t="s">
        <v>21</v>
      </c>
      <c r="AV302" s="175" t="s">
        <v>137</v>
      </c>
      <c r="AW302" s="175" t="s">
        <v>108</v>
      </c>
      <c r="AX302" s="175" t="s">
        <v>22</v>
      </c>
      <c r="AY302" s="175" t="s">
        <v>129</v>
      </c>
    </row>
    <row r="303" spans="2:65" s="6" customFormat="1" ht="15.75" customHeight="1">
      <c r="B303" s="24"/>
      <c r="C303" s="146" t="s">
        <v>744</v>
      </c>
      <c r="D303" s="146" t="s">
        <v>132</v>
      </c>
      <c r="E303" s="147" t="s">
        <v>745</v>
      </c>
      <c r="F303" s="148" t="s">
        <v>746</v>
      </c>
      <c r="G303" s="149" t="s">
        <v>218</v>
      </c>
      <c r="H303" s="150">
        <v>10</v>
      </c>
      <c r="I303" s="151"/>
      <c r="J303" s="152">
        <f>ROUND($I$303*$H$303,2)</f>
        <v>0</v>
      </c>
      <c r="K303" s="148"/>
      <c r="L303" s="44"/>
      <c r="M303" s="153"/>
      <c r="N303" s="154" t="s">
        <v>48</v>
      </c>
      <c r="O303" s="25"/>
      <c r="P303" s="25"/>
      <c r="Q303" s="155">
        <v>0.2234</v>
      </c>
      <c r="R303" s="155">
        <f>$Q$303*$H$303</f>
        <v>2.234</v>
      </c>
      <c r="S303" s="155">
        <v>0</v>
      </c>
      <c r="T303" s="156">
        <f>$S$303*$H$303</f>
        <v>0</v>
      </c>
      <c r="AR303" s="90" t="s">
        <v>137</v>
      </c>
      <c r="AT303" s="90" t="s">
        <v>132</v>
      </c>
      <c r="AU303" s="90" t="s">
        <v>21</v>
      </c>
      <c r="AY303" s="6" t="s">
        <v>129</v>
      </c>
      <c r="BE303" s="157">
        <f>IF($N$303="základní",$J$303,0)</f>
        <v>0</v>
      </c>
      <c r="BF303" s="157">
        <f>IF($N$303="snížená",$J$303,0)</f>
        <v>0</v>
      </c>
      <c r="BG303" s="157">
        <f>IF($N$303="zákl. přenesená",$J$303,0)</f>
        <v>0</v>
      </c>
      <c r="BH303" s="157">
        <f>IF($N$303="sníž. přenesená",$J$303,0)</f>
        <v>0</v>
      </c>
      <c r="BI303" s="157">
        <f>IF($N$303="nulová",$J$303,0)</f>
        <v>0</v>
      </c>
      <c r="BJ303" s="90" t="s">
        <v>22</v>
      </c>
      <c r="BK303" s="157">
        <f>ROUND($I$303*$H$303,2)</f>
        <v>0</v>
      </c>
      <c r="BL303" s="90" t="s">
        <v>137</v>
      </c>
      <c r="BM303" s="90" t="s">
        <v>747</v>
      </c>
    </row>
    <row r="304" spans="2:47" s="6" customFormat="1" ht="30.75" customHeight="1">
      <c r="B304" s="24"/>
      <c r="C304" s="25"/>
      <c r="D304" s="160" t="s">
        <v>145</v>
      </c>
      <c r="E304" s="25"/>
      <c r="F304" s="176" t="s">
        <v>748</v>
      </c>
      <c r="G304" s="25"/>
      <c r="H304" s="25"/>
      <c r="J304" s="25"/>
      <c r="K304" s="25"/>
      <c r="L304" s="44"/>
      <c r="M304" s="57"/>
      <c r="N304" s="25"/>
      <c r="O304" s="25"/>
      <c r="P304" s="25"/>
      <c r="Q304" s="25"/>
      <c r="R304" s="25"/>
      <c r="S304" s="25"/>
      <c r="T304" s="58"/>
      <c r="AT304" s="6" t="s">
        <v>145</v>
      </c>
      <c r="AU304" s="6" t="s">
        <v>21</v>
      </c>
    </row>
    <row r="305" spans="2:65" s="6" customFormat="1" ht="15.75" customHeight="1">
      <c r="B305" s="24"/>
      <c r="C305" s="180" t="s">
        <v>749</v>
      </c>
      <c r="D305" s="180" t="s">
        <v>345</v>
      </c>
      <c r="E305" s="181" t="s">
        <v>750</v>
      </c>
      <c r="F305" s="182" t="s">
        <v>751</v>
      </c>
      <c r="G305" s="183" t="s">
        <v>218</v>
      </c>
      <c r="H305" s="184">
        <v>6</v>
      </c>
      <c r="I305" s="185"/>
      <c r="J305" s="186">
        <f>ROUND($I$305*$H$305,2)</f>
        <v>0</v>
      </c>
      <c r="K305" s="182"/>
      <c r="L305" s="187"/>
      <c r="M305" s="188"/>
      <c r="N305" s="189" t="s">
        <v>48</v>
      </c>
      <c r="O305" s="25"/>
      <c r="P305" s="25"/>
      <c r="Q305" s="155">
        <v>0.004</v>
      </c>
      <c r="R305" s="155">
        <f>$Q$305*$H$305</f>
        <v>0.024</v>
      </c>
      <c r="S305" s="155">
        <v>0</v>
      </c>
      <c r="T305" s="156">
        <f>$S$305*$H$305</f>
        <v>0</v>
      </c>
      <c r="AR305" s="90" t="s">
        <v>173</v>
      </c>
      <c r="AT305" s="90" t="s">
        <v>345</v>
      </c>
      <c r="AU305" s="90" t="s">
        <v>21</v>
      </c>
      <c r="AY305" s="6" t="s">
        <v>129</v>
      </c>
      <c r="BE305" s="157">
        <f>IF($N$305="základní",$J$305,0)</f>
        <v>0</v>
      </c>
      <c r="BF305" s="157">
        <f>IF($N$305="snížená",$J$305,0)</f>
        <v>0</v>
      </c>
      <c r="BG305" s="157">
        <f>IF($N$305="zákl. přenesená",$J$305,0)</f>
        <v>0</v>
      </c>
      <c r="BH305" s="157">
        <f>IF($N$305="sníž. přenesená",$J$305,0)</f>
        <v>0</v>
      </c>
      <c r="BI305" s="157">
        <f>IF($N$305="nulová",$J$305,0)</f>
        <v>0</v>
      </c>
      <c r="BJ305" s="90" t="s">
        <v>22</v>
      </c>
      <c r="BK305" s="157">
        <f>ROUND($I$305*$H$305,2)</f>
        <v>0</v>
      </c>
      <c r="BL305" s="90" t="s">
        <v>137</v>
      </c>
      <c r="BM305" s="90" t="s">
        <v>752</v>
      </c>
    </row>
    <row r="306" spans="2:47" s="6" customFormat="1" ht="30.75" customHeight="1">
      <c r="B306" s="24"/>
      <c r="C306" s="25"/>
      <c r="D306" s="160" t="s">
        <v>145</v>
      </c>
      <c r="E306" s="25"/>
      <c r="F306" s="176" t="s">
        <v>753</v>
      </c>
      <c r="G306" s="25"/>
      <c r="H306" s="25"/>
      <c r="J306" s="25"/>
      <c r="K306" s="25"/>
      <c r="L306" s="44"/>
      <c r="M306" s="57"/>
      <c r="N306" s="25"/>
      <c r="O306" s="25"/>
      <c r="P306" s="25"/>
      <c r="Q306" s="25"/>
      <c r="R306" s="25"/>
      <c r="S306" s="25"/>
      <c r="T306" s="58"/>
      <c r="AT306" s="6" t="s">
        <v>145</v>
      </c>
      <c r="AU306" s="6" t="s">
        <v>21</v>
      </c>
    </row>
    <row r="307" spans="2:65" s="6" customFormat="1" ht="15.75" customHeight="1">
      <c r="B307" s="24"/>
      <c r="C307" s="146" t="s">
        <v>754</v>
      </c>
      <c r="D307" s="146" t="s">
        <v>132</v>
      </c>
      <c r="E307" s="147" t="s">
        <v>755</v>
      </c>
      <c r="F307" s="148" t="s">
        <v>756</v>
      </c>
      <c r="G307" s="149" t="s">
        <v>158</v>
      </c>
      <c r="H307" s="150">
        <v>435</v>
      </c>
      <c r="I307" s="151"/>
      <c r="J307" s="152">
        <f>ROUND($I$307*$H$307,2)</f>
        <v>0</v>
      </c>
      <c r="K307" s="148"/>
      <c r="L307" s="44"/>
      <c r="M307" s="153"/>
      <c r="N307" s="154" t="s">
        <v>48</v>
      </c>
      <c r="O307" s="25"/>
      <c r="P307" s="25"/>
      <c r="Q307" s="155">
        <v>0.10108</v>
      </c>
      <c r="R307" s="155">
        <f>$Q$307*$H$307</f>
        <v>43.9698</v>
      </c>
      <c r="S307" s="155">
        <v>0</v>
      </c>
      <c r="T307" s="156">
        <f>$S$307*$H$307</f>
        <v>0</v>
      </c>
      <c r="AR307" s="90" t="s">
        <v>137</v>
      </c>
      <c r="AT307" s="90" t="s">
        <v>132</v>
      </c>
      <c r="AU307" s="90" t="s">
        <v>21</v>
      </c>
      <c r="AY307" s="6" t="s">
        <v>129</v>
      </c>
      <c r="BE307" s="157">
        <f>IF($N$307="základní",$J$307,0)</f>
        <v>0</v>
      </c>
      <c r="BF307" s="157">
        <f>IF($N$307="snížená",$J$307,0)</f>
        <v>0</v>
      </c>
      <c r="BG307" s="157">
        <f>IF($N$307="zákl. přenesená",$J$307,0)</f>
        <v>0</v>
      </c>
      <c r="BH307" s="157">
        <f>IF($N$307="sníž. přenesená",$J$307,0)</f>
        <v>0</v>
      </c>
      <c r="BI307" s="157">
        <f>IF($N$307="nulová",$J$307,0)</f>
        <v>0</v>
      </c>
      <c r="BJ307" s="90" t="s">
        <v>22</v>
      </c>
      <c r="BK307" s="157">
        <f>ROUND($I$307*$H$307,2)</f>
        <v>0</v>
      </c>
      <c r="BL307" s="90" t="s">
        <v>137</v>
      </c>
      <c r="BM307" s="90" t="s">
        <v>757</v>
      </c>
    </row>
    <row r="308" spans="2:65" s="6" customFormat="1" ht="15.75" customHeight="1">
      <c r="B308" s="24"/>
      <c r="C308" s="183" t="s">
        <v>758</v>
      </c>
      <c r="D308" s="183" t="s">
        <v>345</v>
      </c>
      <c r="E308" s="181" t="s">
        <v>759</v>
      </c>
      <c r="F308" s="182" t="s">
        <v>760</v>
      </c>
      <c r="G308" s="183" t="s">
        <v>218</v>
      </c>
      <c r="H308" s="184">
        <v>900</v>
      </c>
      <c r="I308" s="185"/>
      <c r="J308" s="186">
        <f>ROUND($I$308*$H$308,2)</f>
        <v>0</v>
      </c>
      <c r="K308" s="182"/>
      <c r="L308" s="187"/>
      <c r="M308" s="188"/>
      <c r="N308" s="189" t="s">
        <v>48</v>
      </c>
      <c r="O308" s="25"/>
      <c r="P308" s="25"/>
      <c r="Q308" s="155">
        <v>0.024</v>
      </c>
      <c r="R308" s="155">
        <f>$Q$308*$H$308</f>
        <v>21.6</v>
      </c>
      <c r="S308" s="155">
        <v>0</v>
      </c>
      <c r="T308" s="156">
        <f>$S$308*$H$308</f>
        <v>0</v>
      </c>
      <c r="AR308" s="90" t="s">
        <v>173</v>
      </c>
      <c r="AT308" s="90" t="s">
        <v>345</v>
      </c>
      <c r="AU308" s="90" t="s">
        <v>21</v>
      </c>
      <c r="AY308" s="90" t="s">
        <v>129</v>
      </c>
      <c r="BE308" s="157">
        <f>IF($N$308="základní",$J$308,0)</f>
        <v>0</v>
      </c>
      <c r="BF308" s="157">
        <f>IF($N$308="snížená",$J$308,0)</f>
        <v>0</v>
      </c>
      <c r="BG308" s="157">
        <f>IF($N$308="zákl. přenesená",$J$308,0)</f>
        <v>0</v>
      </c>
      <c r="BH308" s="157">
        <f>IF($N$308="sníž. přenesená",$J$308,0)</f>
        <v>0</v>
      </c>
      <c r="BI308" s="157">
        <f>IF($N$308="nulová",$J$308,0)</f>
        <v>0</v>
      </c>
      <c r="BJ308" s="90" t="s">
        <v>22</v>
      </c>
      <c r="BK308" s="157">
        <f>ROUND($I$308*$H$308,2)</f>
        <v>0</v>
      </c>
      <c r="BL308" s="90" t="s">
        <v>137</v>
      </c>
      <c r="BM308" s="90" t="s">
        <v>761</v>
      </c>
    </row>
    <row r="309" spans="2:51" s="6" customFormat="1" ht="15.75" customHeight="1">
      <c r="B309" s="158"/>
      <c r="C309" s="159"/>
      <c r="D309" s="160" t="s">
        <v>139</v>
      </c>
      <c r="E309" s="161"/>
      <c r="F309" s="161" t="s">
        <v>762</v>
      </c>
      <c r="G309" s="159"/>
      <c r="H309" s="162">
        <v>900</v>
      </c>
      <c r="J309" s="159"/>
      <c r="K309" s="159"/>
      <c r="L309" s="163"/>
      <c r="M309" s="164"/>
      <c r="N309" s="159"/>
      <c r="O309" s="159"/>
      <c r="P309" s="159"/>
      <c r="Q309" s="159"/>
      <c r="R309" s="159"/>
      <c r="S309" s="159"/>
      <c r="T309" s="165"/>
      <c r="AT309" s="166" t="s">
        <v>139</v>
      </c>
      <c r="AU309" s="166" t="s">
        <v>21</v>
      </c>
      <c r="AV309" s="166" t="s">
        <v>21</v>
      </c>
      <c r="AW309" s="166" t="s">
        <v>108</v>
      </c>
      <c r="AX309" s="166" t="s">
        <v>77</v>
      </c>
      <c r="AY309" s="166" t="s">
        <v>129</v>
      </c>
    </row>
    <row r="310" spans="2:51" s="6" customFormat="1" ht="15.75" customHeight="1">
      <c r="B310" s="167"/>
      <c r="C310" s="168"/>
      <c r="D310" s="169" t="s">
        <v>139</v>
      </c>
      <c r="E310" s="168"/>
      <c r="F310" s="170" t="s">
        <v>141</v>
      </c>
      <c r="G310" s="168"/>
      <c r="H310" s="171">
        <v>900</v>
      </c>
      <c r="J310" s="168"/>
      <c r="K310" s="168"/>
      <c r="L310" s="172"/>
      <c r="M310" s="173"/>
      <c r="N310" s="168"/>
      <c r="O310" s="168"/>
      <c r="P310" s="168"/>
      <c r="Q310" s="168"/>
      <c r="R310" s="168"/>
      <c r="S310" s="168"/>
      <c r="T310" s="174"/>
      <c r="AT310" s="175" t="s">
        <v>139</v>
      </c>
      <c r="AU310" s="175" t="s">
        <v>21</v>
      </c>
      <c r="AV310" s="175" t="s">
        <v>137</v>
      </c>
      <c r="AW310" s="175" t="s">
        <v>108</v>
      </c>
      <c r="AX310" s="175" t="s">
        <v>22</v>
      </c>
      <c r="AY310" s="175" t="s">
        <v>129</v>
      </c>
    </row>
    <row r="311" spans="2:65" s="6" customFormat="1" ht="27" customHeight="1">
      <c r="B311" s="24"/>
      <c r="C311" s="146" t="s">
        <v>763</v>
      </c>
      <c r="D311" s="146" t="s">
        <v>132</v>
      </c>
      <c r="E311" s="147" t="s">
        <v>764</v>
      </c>
      <c r="F311" s="148" t="s">
        <v>765</v>
      </c>
      <c r="G311" s="149" t="s">
        <v>158</v>
      </c>
      <c r="H311" s="150">
        <v>1113</v>
      </c>
      <c r="I311" s="151"/>
      <c r="J311" s="152">
        <f>ROUND($I$311*$H$311,2)</f>
        <v>0</v>
      </c>
      <c r="K311" s="148"/>
      <c r="L311" s="44"/>
      <c r="M311" s="153"/>
      <c r="N311" s="154" t="s">
        <v>48</v>
      </c>
      <c r="O311" s="25"/>
      <c r="P311" s="25"/>
      <c r="Q311" s="155">
        <v>0.16858</v>
      </c>
      <c r="R311" s="155">
        <f>$Q$311*$H$311</f>
        <v>187.62954000000002</v>
      </c>
      <c r="S311" s="155">
        <v>0</v>
      </c>
      <c r="T311" s="156">
        <f>$S$311*$H$311</f>
        <v>0</v>
      </c>
      <c r="AR311" s="90" t="s">
        <v>137</v>
      </c>
      <c r="AT311" s="90" t="s">
        <v>132</v>
      </c>
      <c r="AU311" s="90" t="s">
        <v>21</v>
      </c>
      <c r="AY311" s="6" t="s">
        <v>129</v>
      </c>
      <c r="BE311" s="157">
        <f>IF($N$311="základní",$J$311,0)</f>
        <v>0</v>
      </c>
      <c r="BF311" s="157">
        <f>IF($N$311="snížená",$J$311,0)</f>
        <v>0</v>
      </c>
      <c r="BG311" s="157">
        <f>IF($N$311="zákl. přenesená",$J$311,0)</f>
        <v>0</v>
      </c>
      <c r="BH311" s="157">
        <f>IF($N$311="sníž. přenesená",$J$311,0)</f>
        <v>0</v>
      </c>
      <c r="BI311" s="157">
        <f>IF($N$311="nulová",$J$311,0)</f>
        <v>0</v>
      </c>
      <c r="BJ311" s="90" t="s">
        <v>22</v>
      </c>
      <c r="BK311" s="157">
        <f>ROUND($I$311*$H$311,2)</f>
        <v>0</v>
      </c>
      <c r="BL311" s="90" t="s">
        <v>137</v>
      </c>
      <c r="BM311" s="90" t="s">
        <v>766</v>
      </c>
    </row>
    <row r="312" spans="2:51" s="6" customFormat="1" ht="15.75" customHeight="1">
      <c r="B312" s="158"/>
      <c r="C312" s="159"/>
      <c r="D312" s="160" t="s">
        <v>139</v>
      </c>
      <c r="E312" s="161"/>
      <c r="F312" s="161" t="s">
        <v>767</v>
      </c>
      <c r="G312" s="159"/>
      <c r="H312" s="162">
        <v>725</v>
      </c>
      <c r="J312" s="159"/>
      <c r="K312" s="159"/>
      <c r="L312" s="163"/>
      <c r="M312" s="164"/>
      <c r="N312" s="159"/>
      <c r="O312" s="159"/>
      <c r="P312" s="159"/>
      <c r="Q312" s="159"/>
      <c r="R312" s="159"/>
      <c r="S312" s="159"/>
      <c r="T312" s="165"/>
      <c r="AT312" s="166" t="s">
        <v>139</v>
      </c>
      <c r="AU312" s="166" t="s">
        <v>21</v>
      </c>
      <c r="AV312" s="166" t="s">
        <v>21</v>
      </c>
      <c r="AW312" s="166" t="s">
        <v>108</v>
      </c>
      <c r="AX312" s="166" t="s">
        <v>77</v>
      </c>
      <c r="AY312" s="166" t="s">
        <v>129</v>
      </c>
    </row>
    <row r="313" spans="2:51" s="6" customFormat="1" ht="15.75" customHeight="1">
      <c r="B313" s="158"/>
      <c r="C313" s="159"/>
      <c r="D313" s="169" t="s">
        <v>139</v>
      </c>
      <c r="E313" s="159"/>
      <c r="F313" s="161" t="s">
        <v>768</v>
      </c>
      <c r="G313" s="159"/>
      <c r="H313" s="162">
        <v>312</v>
      </c>
      <c r="J313" s="159"/>
      <c r="K313" s="159"/>
      <c r="L313" s="163"/>
      <c r="M313" s="164"/>
      <c r="N313" s="159"/>
      <c r="O313" s="159"/>
      <c r="P313" s="159"/>
      <c r="Q313" s="159"/>
      <c r="R313" s="159"/>
      <c r="S313" s="159"/>
      <c r="T313" s="165"/>
      <c r="AT313" s="166" t="s">
        <v>139</v>
      </c>
      <c r="AU313" s="166" t="s">
        <v>21</v>
      </c>
      <c r="AV313" s="166" t="s">
        <v>21</v>
      </c>
      <c r="AW313" s="166" t="s">
        <v>108</v>
      </c>
      <c r="AX313" s="166" t="s">
        <v>77</v>
      </c>
      <c r="AY313" s="166" t="s">
        <v>129</v>
      </c>
    </row>
    <row r="314" spans="2:51" s="6" customFormat="1" ht="15.75" customHeight="1">
      <c r="B314" s="158"/>
      <c r="C314" s="159"/>
      <c r="D314" s="169" t="s">
        <v>139</v>
      </c>
      <c r="E314" s="159"/>
      <c r="F314" s="161" t="s">
        <v>769</v>
      </c>
      <c r="G314" s="159"/>
      <c r="H314" s="162">
        <v>46</v>
      </c>
      <c r="J314" s="159"/>
      <c r="K314" s="159"/>
      <c r="L314" s="163"/>
      <c r="M314" s="164"/>
      <c r="N314" s="159"/>
      <c r="O314" s="159"/>
      <c r="P314" s="159"/>
      <c r="Q314" s="159"/>
      <c r="R314" s="159"/>
      <c r="S314" s="159"/>
      <c r="T314" s="165"/>
      <c r="AT314" s="166" t="s">
        <v>139</v>
      </c>
      <c r="AU314" s="166" t="s">
        <v>21</v>
      </c>
      <c r="AV314" s="166" t="s">
        <v>21</v>
      </c>
      <c r="AW314" s="166" t="s">
        <v>108</v>
      </c>
      <c r="AX314" s="166" t="s">
        <v>77</v>
      </c>
      <c r="AY314" s="166" t="s">
        <v>129</v>
      </c>
    </row>
    <row r="315" spans="2:51" s="6" customFormat="1" ht="15.75" customHeight="1">
      <c r="B315" s="158"/>
      <c r="C315" s="159"/>
      <c r="D315" s="169" t="s">
        <v>139</v>
      </c>
      <c r="E315" s="159"/>
      <c r="F315" s="161" t="s">
        <v>770</v>
      </c>
      <c r="G315" s="159"/>
      <c r="H315" s="162">
        <v>30</v>
      </c>
      <c r="J315" s="159"/>
      <c r="K315" s="159"/>
      <c r="L315" s="163"/>
      <c r="M315" s="164"/>
      <c r="N315" s="159"/>
      <c r="O315" s="159"/>
      <c r="P315" s="159"/>
      <c r="Q315" s="159"/>
      <c r="R315" s="159"/>
      <c r="S315" s="159"/>
      <c r="T315" s="165"/>
      <c r="AT315" s="166" t="s">
        <v>139</v>
      </c>
      <c r="AU315" s="166" t="s">
        <v>21</v>
      </c>
      <c r="AV315" s="166" t="s">
        <v>21</v>
      </c>
      <c r="AW315" s="166" t="s">
        <v>108</v>
      </c>
      <c r="AX315" s="166" t="s">
        <v>77</v>
      </c>
      <c r="AY315" s="166" t="s">
        <v>129</v>
      </c>
    </row>
    <row r="316" spans="2:51" s="6" customFormat="1" ht="15.75" customHeight="1">
      <c r="B316" s="167"/>
      <c r="C316" s="168"/>
      <c r="D316" s="169" t="s">
        <v>139</v>
      </c>
      <c r="E316" s="168"/>
      <c r="F316" s="170" t="s">
        <v>141</v>
      </c>
      <c r="G316" s="168"/>
      <c r="H316" s="171">
        <v>1113</v>
      </c>
      <c r="J316" s="168"/>
      <c r="K316" s="168"/>
      <c r="L316" s="172"/>
      <c r="M316" s="173"/>
      <c r="N316" s="168"/>
      <c r="O316" s="168"/>
      <c r="P316" s="168"/>
      <c r="Q316" s="168"/>
      <c r="R316" s="168"/>
      <c r="S316" s="168"/>
      <c r="T316" s="174"/>
      <c r="AT316" s="175" t="s">
        <v>139</v>
      </c>
      <c r="AU316" s="175" t="s">
        <v>21</v>
      </c>
      <c r="AV316" s="175" t="s">
        <v>137</v>
      </c>
      <c r="AW316" s="175" t="s">
        <v>108</v>
      </c>
      <c r="AX316" s="175" t="s">
        <v>22</v>
      </c>
      <c r="AY316" s="175" t="s">
        <v>129</v>
      </c>
    </row>
    <row r="317" spans="2:65" s="6" customFormat="1" ht="15.75" customHeight="1">
      <c r="B317" s="24"/>
      <c r="C317" s="180" t="s">
        <v>771</v>
      </c>
      <c r="D317" s="180" t="s">
        <v>345</v>
      </c>
      <c r="E317" s="181" t="s">
        <v>772</v>
      </c>
      <c r="F317" s="182" t="s">
        <v>773</v>
      </c>
      <c r="G317" s="183" t="s">
        <v>158</v>
      </c>
      <c r="H317" s="184">
        <v>725</v>
      </c>
      <c r="I317" s="185"/>
      <c r="J317" s="186">
        <f>ROUND($I$317*$H$317,2)</f>
        <v>0</v>
      </c>
      <c r="K317" s="182" t="s">
        <v>136</v>
      </c>
      <c r="L317" s="187"/>
      <c r="M317" s="188"/>
      <c r="N317" s="189" t="s">
        <v>48</v>
      </c>
      <c r="O317" s="25"/>
      <c r="P317" s="25"/>
      <c r="Q317" s="155">
        <v>0.101</v>
      </c>
      <c r="R317" s="155">
        <f>$Q$317*$H$317</f>
        <v>73.22500000000001</v>
      </c>
      <c r="S317" s="155">
        <v>0</v>
      </c>
      <c r="T317" s="156">
        <f>$S$317*$H$317</f>
        <v>0</v>
      </c>
      <c r="AR317" s="90" t="s">
        <v>173</v>
      </c>
      <c r="AT317" s="90" t="s">
        <v>345</v>
      </c>
      <c r="AU317" s="90" t="s">
        <v>21</v>
      </c>
      <c r="AY317" s="6" t="s">
        <v>129</v>
      </c>
      <c r="BE317" s="157">
        <f>IF($N$317="základní",$J$317,0)</f>
        <v>0</v>
      </c>
      <c r="BF317" s="157">
        <f>IF($N$317="snížená",$J$317,0)</f>
        <v>0</v>
      </c>
      <c r="BG317" s="157">
        <f>IF($N$317="zákl. přenesená",$J$317,0)</f>
        <v>0</v>
      </c>
      <c r="BH317" s="157">
        <f>IF($N$317="sníž. přenesená",$J$317,0)</f>
        <v>0</v>
      </c>
      <c r="BI317" s="157">
        <f>IF($N$317="nulová",$J$317,0)</f>
        <v>0</v>
      </c>
      <c r="BJ317" s="90" t="s">
        <v>22</v>
      </c>
      <c r="BK317" s="157">
        <f>ROUND($I$317*$H$317,2)</f>
        <v>0</v>
      </c>
      <c r="BL317" s="90" t="s">
        <v>137</v>
      </c>
      <c r="BM317" s="90" t="s">
        <v>774</v>
      </c>
    </row>
    <row r="318" spans="2:47" s="6" customFormat="1" ht="30.75" customHeight="1">
      <c r="B318" s="24"/>
      <c r="C318" s="25"/>
      <c r="D318" s="160" t="s">
        <v>145</v>
      </c>
      <c r="E318" s="25"/>
      <c r="F318" s="176" t="s">
        <v>775</v>
      </c>
      <c r="G318" s="25"/>
      <c r="H318" s="25"/>
      <c r="J318" s="25"/>
      <c r="K318" s="25"/>
      <c r="L318" s="44"/>
      <c r="M318" s="57"/>
      <c r="N318" s="25"/>
      <c r="O318" s="25"/>
      <c r="P318" s="25"/>
      <c r="Q318" s="25"/>
      <c r="R318" s="25"/>
      <c r="S318" s="25"/>
      <c r="T318" s="58"/>
      <c r="AT318" s="6" t="s">
        <v>145</v>
      </c>
      <c r="AU318" s="6" t="s">
        <v>21</v>
      </c>
    </row>
    <row r="319" spans="2:51" s="6" customFormat="1" ht="15.75" customHeight="1">
      <c r="B319" s="158"/>
      <c r="C319" s="159"/>
      <c r="D319" s="169" t="s">
        <v>139</v>
      </c>
      <c r="E319" s="159"/>
      <c r="F319" s="161" t="s">
        <v>776</v>
      </c>
      <c r="G319" s="159"/>
      <c r="H319" s="162">
        <v>725</v>
      </c>
      <c r="J319" s="159"/>
      <c r="K319" s="159"/>
      <c r="L319" s="163"/>
      <c r="M319" s="164"/>
      <c r="N319" s="159"/>
      <c r="O319" s="159"/>
      <c r="P319" s="159"/>
      <c r="Q319" s="159"/>
      <c r="R319" s="159"/>
      <c r="S319" s="159"/>
      <c r="T319" s="165"/>
      <c r="AT319" s="166" t="s">
        <v>139</v>
      </c>
      <c r="AU319" s="166" t="s">
        <v>21</v>
      </c>
      <c r="AV319" s="166" t="s">
        <v>21</v>
      </c>
      <c r="AW319" s="166" t="s">
        <v>108</v>
      </c>
      <c r="AX319" s="166" t="s">
        <v>77</v>
      </c>
      <c r="AY319" s="166" t="s">
        <v>129</v>
      </c>
    </row>
    <row r="320" spans="2:51" s="6" customFormat="1" ht="15.75" customHeight="1">
      <c r="B320" s="167"/>
      <c r="C320" s="168"/>
      <c r="D320" s="169" t="s">
        <v>139</v>
      </c>
      <c r="E320" s="168"/>
      <c r="F320" s="170" t="s">
        <v>141</v>
      </c>
      <c r="G320" s="168"/>
      <c r="H320" s="171">
        <v>725</v>
      </c>
      <c r="J320" s="168"/>
      <c r="K320" s="168"/>
      <c r="L320" s="172"/>
      <c r="M320" s="173"/>
      <c r="N320" s="168"/>
      <c r="O320" s="168"/>
      <c r="P320" s="168"/>
      <c r="Q320" s="168"/>
      <c r="R320" s="168"/>
      <c r="S320" s="168"/>
      <c r="T320" s="174"/>
      <c r="AT320" s="175" t="s">
        <v>139</v>
      </c>
      <c r="AU320" s="175" t="s">
        <v>21</v>
      </c>
      <c r="AV320" s="175" t="s">
        <v>137</v>
      </c>
      <c r="AW320" s="175" t="s">
        <v>108</v>
      </c>
      <c r="AX320" s="175" t="s">
        <v>22</v>
      </c>
      <c r="AY320" s="175" t="s">
        <v>129</v>
      </c>
    </row>
    <row r="321" spans="2:65" s="6" customFormat="1" ht="15.75" customHeight="1">
      <c r="B321" s="24"/>
      <c r="C321" s="180" t="s">
        <v>777</v>
      </c>
      <c r="D321" s="180" t="s">
        <v>345</v>
      </c>
      <c r="E321" s="181" t="s">
        <v>778</v>
      </c>
      <c r="F321" s="182" t="s">
        <v>779</v>
      </c>
      <c r="G321" s="183" t="s">
        <v>218</v>
      </c>
      <c r="H321" s="184">
        <v>46</v>
      </c>
      <c r="I321" s="185"/>
      <c r="J321" s="186">
        <f>ROUND($I$321*$H$321,2)</f>
        <v>0</v>
      </c>
      <c r="K321" s="182"/>
      <c r="L321" s="187"/>
      <c r="M321" s="188"/>
      <c r="N321" s="189" t="s">
        <v>48</v>
      </c>
      <c r="O321" s="25"/>
      <c r="P321" s="25"/>
      <c r="Q321" s="155">
        <v>0.102</v>
      </c>
      <c r="R321" s="155">
        <f>$Q$321*$H$321</f>
        <v>4.691999999999999</v>
      </c>
      <c r="S321" s="155">
        <v>0</v>
      </c>
      <c r="T321" s="156">
        <f>$S$321*$H$321</f>
        <v>0</v>
      </c>
      <c r="AR321" s="90" t="s">
        <v>173</v>
      </c>
      <c r="AT321" s="90" t="s">
        <v>345</v>
      </c>
      <c r="AU321" s="90" t="s">
        <v>21</v>
      </c>
      <c r="AY321" s="6" t="s">
        <v>129</v>
      </c>
      <c r="BE321" s="157">
        <f>IF($N$321="základní",$J$321,0)</f>
        <v>0</v>
      </c>
      <c r="BF321" s="157">
        <f>IF($N$321="snížená",$J$321,0)</f>
        <v>0</v>
      </c>
      <c r="BG321" s="157">
        <f>IF($N$321="zákl. přenesená",$J$321,0)</f>
        <v>0</v>
      </c>
      <c r="BH321" s="157">
        <f>IF($N$321="sníž. přenesená",$J$321,0)</f>
        <v>0</v>
      </c>
      <c r="BI321" s="157">
        <f>IF($N$321="nulová",$J$321,0)</f>
        <v>0</v>
      </c>
      <c r="BJ321" s="90" t="s">
        <v>22</v>
      </c>
      <c r="BK321" s="157">
        <f>ROUND($I$321*$H$321,2)</f>
        <v>0</v>
      </c>
      <c r="BL321" s="90" t="s">
        <v>137</v>
      </c>
      <c r="BM321" s="90" t="s">
        <v>780</v>
      </c>
    </row>
    <row r="322" spans="2:65" s="6" customFormat="1" ht="15.75" customHeight="1">
      <c r="B322" s="24"/>
      <c r="C322" s="183" t="s">
        <v>781</v>
      </c>
      <c r="D322" s="183" t="s">
        <v>345</v>
      </c>
      <c r="E322" s="181" t="s">
        <v>782</v>
      </c>
      <c r="F322" s="182" t="s">
        <v>783</v>
      </c>
      <c r="G322" s="183" t="s">
        <v>218</v>
      </c>
      <c r="H322" s="184">
        <v>312</v>
      </c>
      <c r="I322" s="185"/>
      <c r="J322" s="186">
        <f>ROUND($I$322*$H$322,2)</f>
        <v>0</v>
      </c>
      <c r="K322" s="182"/>
      <c r="L322" s="187"/>
      <c r="M322" s="188"/>
      <c r="N322" s="189" t="s">
        <v>48</v>
      </c>
      <c r="O322" s="25"/>
      <c r="P322" s="25"/>
      <c r="Q322" s="155">
        <v>0.102</v>
      </c>
      <c r="R322" s="155">
        <f>$Q$322*$H$322</f>
        <v>31.823999999999998</v>
      </c>
      <c r="S322" s="155">
        <v>0</v>
      </c>
      <c r="T322" s="156">
        <f>$S$322*$H$322</f>
        <v>0</v>
      </c>
      <c r="AR322" s="90" t="s">
        <v>173</v>
      </c>
      <c r="AT322" s="90" t="s">
        <v>345</v>
      </c>
      <c r="AU322" s="90" t="s">
        <v>21</v>
      </c>
      <c r="AY322" s="90" t="s">
        <v>129</v>
      </c>
      <c r="BE322" s="157">
        <f>IF($N$322="základní",$J$322,0)</f>
        <v>0</v>
      </c>
      <c r="BF322" s="157">
        <f>IF($N$322="snížená",$J$322,0)</f>
        <v>0</v>
      </c>
      <c r="BG322" s="157">
        <f>IF($N$322="zákl. přenesená",$J$322,0)</f>
        <v>0</v>
      </c>
      <c r="BH322" s="157">
        <f>IF($N$322="sníž. přenesená",$J$322,0)</f>
        <v>0</v>
      </c>
      <c r="BI322" s="157">
        <f>IF($N$322="nulová",$J$322,0)</f>
        <v>0</v>
      </c>
      <c r="BJ322" s="90" t="s">
        <v>22</v>
      </c>
      <c r="BK322" s="157">
        <f>ROUND($I$322*$H$322,2)</f>
        <v>0</v>
      </c>
      <c r="BL322" s="90" t="s">
        <v>137</v>
      </c>
      <c r="BM322" s="90" t="s">
        <v>784</v>
      </c>
    </row>
    <row r="323" spans="2:65" s="6" customFormat="1" ht="15.75" customHeight="1">
      <c r="B323" s="24"/>
      <c r="C323" s="183" t="s">
        <v>785</v>
      </c>
      <c r="D323" s="183" t="s">
        <v>345</v>
      </c>
      <c r="E323" s="181" t="s">
        <v>786</v>
      </c>
      <c r="F323" s="182" t="s">
        <v>787</v>
      </c>
      <c r="G323" s="183" t="s">
        <v>218</v>
      </c>
      <c r="H323" s="184">
        <v>25</v>
      </c>
      <c r="I323" s="185"/>
      <c r="J323" s="186">
        <f>ROUND($I$323*$H$323,2)</f>
        <v>0</v>
      </c>
      <c r="K323" s="182"/>
      <c r="L323" s="187"/>
      <c r="M323" s="188"/>
      <c r="N323" s="189" t="s">
        <v>48</v>
      </c>
      <c r="O323" s="25"/>
      <c r="P323" s="25"/>
      <c r="Q323" s="155">
        <v>0.102</v>
      </c>
      <c r="R323" s="155">
        <f>$Q$323*$H$323</f>
        <v>2.55</v>
      </c>
      <c r="S323" s="155">
        <v>0</v>
      </c>
      <c r="T323" s="156">
        <f>$S$323*$H$323</f>
        <v>0</v>
      </c>
      <c r="AR323" s="90" t="s">
        <v>173</v>
      </c>
      <c r="AT323" s="90" t="s">
        <v>345</v>
      </c>
      <c r="AU323" s="90" t="s">
        <v>21</v>
      </c>
      <c r="AY323" s="90" t="s">
        <v>129</v>
      </c>
      <c r="BE323" s="157">
        <f>IF($N$323="základní",$J$323,0)</f>
        <v>0</v>
      </c>
      <c r="BF323" s="157">
        <f>IF($N$323="snížená",$J$323,0)</f>
        <v>0</v>
      </c>
      <c r="BG323" s="157">
        <f>IF($N$323="zákl. přenesená",$J$323,0)</f>
        <v>0</v>
      </c>
      <c r="BH323" s="157">
        <f>IF($N$323="sníž. přenesená",$J$323,0)</f>
        <v>0</v>
      </c>
      <c r="BI323" s="157">
        <f>IF($N$323="nulová",$J$323,0)</f>
        <v>0</v>
      </c>
      <c r="BJ323" s="90" t="s">
        <v>22</v>
      </c>
      <c r="BK323" s="157">
        <f>ROUND($I$323*$H$323,2)</f>
        <v>0</v>
      </c>
      <c r="BL323" s="90" t="s">
        <v>137</v>
      </c>
      <c r="BM323" s="90" t="s">
        <v>788</v>
      </c>
    </row>
    <row r="324" spans="2:65" s="6" customFormat="1" ht="15.75" customHeight="1">
      <c r="B324" s="24"/>
      <c r="C324" s="183" t="s">
        <v>789</v>
      </c>
      <c r="D324" s="183" t="s">
        <v>345</v>
      </c>
      <c r="E324" s="181" t="s">
        <v>790</v>
      </c>
      <c r="F324" s="182" t="s">
        <v>791</v>
      </c>
      <c r="G324" s="183" t="s">
        <v>218</v>
      </c>
      <c r="H324" s="184">
        <v>3</v>
      </c>
      <c r="I324" s="185"/>
      <c r="J324" s="186">
        <f>ROUND($I$324*$H$324,2)</f>
        <v>0</v>
      </c>
      <c r="K324" s="182"/>
      <c r="L324" s="187"/>
      <c r="M324" s="188"/>
      <c r="N324" s="189" t="s">
        <v>48</v>
      </c>
      <c r="O324" s="25"/>
      <c r="P324" s="25"/>
      <c r="Q324" s="155">
        <v>0.102</v>
      </c>
      <c r="R324" s="155">
        <f>$Q$324*$H$324</f>
        <v>0.306</v>
      </c>
      <c r="S324" s="155">
        <v>0</v>
      </c>
      <c r="T324" s="156">
        <f>$S$324*$H$324</f>
        <v>0</v>
      </c>
      <c r="AR324" s="90" t="s">
        <v>173</v>
      </c>
      <c r="AT324" s="90" t="s">
        <v>345</v>
      </c>
      <c r="AU324" s="90" t="s">
        <v>21</v>
      </c>
      <c r="AY324" s="90" t="s">
        <v>129</v>
      </c>
      <c r="BE324" s="157">
        <f>IF($N$324="základní",$J$324,0)</f>
        <v>0</v>
      </c>
      <c r="BF324" s="157">
        <f>IF($N$324="snížená",$J$324,0)</f>
        <v>0</v>
      </c>
      <c r="BG324" s="157">
        <f>IF($N$324="zákl. přenesená",$J$324,0)</f>
        <v>0</v>
      </c>
      <c r="BH324" s="157">
        <f>IF($N$324="sníž. přenesená",$J$324,0)</f>
        <v>0</v>
      </c>
      <c r="BI324" s="157">
        <f>IF($N$324="nulová",$J$324,0)</f>
        <v>0</v>
      </c>
      <c r="BJ324" s="90" t="s">
        <v>22</v>
      </c>
      <c r="BK324" s="157">
        <f>ROUND($I$324*$H$324,2)</f>
        <v>0</v>
      </c>
      <c r="BL324" s="90" t="s">
        <v>137</v>
      </c>
      <c r="BM324" s="90" t="s">
        <v>792</v>
      </c>
    </row>
    <row r="325" spans="2:65" s="6" customFormat="1" ht="27" customHeight="1">
      <c r="B325" s="24"/>
      <c r="C325" s="149" t="s">
        <v>793</v>
      </c>
      <c r="D325" s="149" t="s">
        <v>132</v>
      </c>
      <c r="E325" s="147" t="s">
        <v>764</v>
      </c>
      <c r="F325" s="148" t="s">
        <v>765</v>
      </c>
      <c r="G325" s="149" t="s">
        <v>158</v>
      </c>
      <c r="H325" s="150">
        <v>40</v>
      </c>
      <c r="I325" s="151"/>
      <c r="J325" s="152">
        <f>ROUND($I$325*$H$325,2)</f>
        <v>0</v>
      </c>
      <c r="K325" s="148"/>
      <c r="L325" s="44"/>
      <c r="M325" s="153"/>
      <c r="N325" s="154" t="s">
        <v>48</v>
      </c>
      <c r="O325" s="25"/>
      <c r="P325" s="25"/>
      <c r="Q325" s="155">
        <v>0.16858</v>
      </c>
      <c r="R325" s="155">
        <f>$Q$325*$H$325</f>
        <v>6.7432</v>
      </c>
      <c r="S325" s="155">
        <v>0</v>
      </c>
      <c r="T325" s="156">
        <f>$S$325*$H$325</f>
        <v>0</v>
      </c>
      <c r="AR325" s="90" t="s">
        <v>137</v>
      </c>
      <c r="AT325" s="90" t="s">
        <v>132</v>
      </c>
      <c r="AU325" s="90" t="s">
        <v>21</v>
      </c>
      <c r="AY325" s="90" t="s">
        <v>129</v>
      </c>
      <c r="BE325" s="157">
        <f>IF($N$325="základní",$J$325,0)</f>
        <v>0</v>
      </c>
      <c r="BF325" s="157">
        <f>IF($N$325="snížená",$J$325,0)</f>
        <v>0</v>
      </c>
      <c r="BG325" s="157">
        <f>IF($N$325="zákl. přenesená",$J$325,0)</f>
        <v>0</v>
      </c>
      <c r="BH325" s="157">
        <f>IF($N$325="sníž. přenesená",$J$325,0)</f>
        <v>0</v>
      </c>
      <c r="BI325" s="157">
        <f>IF($N$325="nulová",$J$325,0)</f>
        <v>0</v>
      </c>
      <c r="BJ325" s="90" t="s">
        <v>22</v>
      </c>
      <c r="BK325" s="157">
        <f>ROUND($I$325*$H$325,2)</f>
        <v>0</v>
      </c>
      <c r="BL325" s="90" t="s">
        <v>137</v>
      </c>
      <c r="BM325" s="90" t="s">
        <v>794</v>
      </c>
    </row>
    <row r="326" spans="2:65" s="6" customFormat="1" ht="15.75" customHeight="1">
      <c r="B326" s="24"/>
      <c r="C326" s="183" t="s">
        <v>795</v>
      </c>
      <c r="D326" s="183" t="s">
        <v>345</v>
      </c>
      <c r="E326" s="181" t="s">
        <v>796</v>
      </c>
      <c r="F326" s="182" t="s">
        <v>797</v>
      </c>
      <c r="G326" s="183" t="s">
        <v>158</v>
      </c>
      <c r="H326" s="184">
        <v>40</v>
      </c>
      <c r="I326" s="185"/>
      <c r="J326" s="186">
        <f>ROUND($I$326*$H$326,2)</f>
        <v>0</v>
      </c>
      <c r="K326" s="182"/>
      <c r="L326" s="187"/>
      <c r="M326" s="188"/>
      <c r="N326" s="189" t="s">
        <v>48</v>
      </c>
      <c r="O326" s="25"/>
      <c r="P326" s="25"/>
      <c r="Q326" s="155">
        <v>0.125</v>
      </c>
      <c r="R326" s="155">
        <f>$Q$326*$H$326</f>
        <v>5</v>
      </c>
      <c r="S326" s="155">
        <v>0</v>
      </c>
      <c r="T326" s="156">
        <f>$S$326*$H$326</f>
        <v>0</v>
      </c>
      <c r="AR326" s="90" t="s">
        <v>173</v>
      </c>
      <c r="AT326" s="90" t="s">
        <v>345</v>
      </c>
      <c r="AU326" s="90" t="s">
        <v>21</v>
      </c>
      <c r="AY326" s="90" t="s">
        <v>129</v>
      </c>
      <c r="BE326" s="157">
        <f>IF($N$326="základní",$J$326,0)</f>
        <v>0</v>
      </c>
      <c r="BF326" s="157">
        <f>IF($N$326="snížená",$J$326,0)</f>
        <v>0</v>
      </c>
      <c r="BG326" s="157">
        <f>IF($N$326="zákl. přenesená",$J$326,0)</f>
        <v>0</v>
      </c>
      <c r="BH326" s="157">
        <f>IF($N$326="sníž. přenesená",$J$326,0)</f>
        <v>0</v>
      </c>
      <c r="BI326" s="157">
        <f>IF($N$326="nulová",$J$326,0)</f>
        <v>0</v>
      </c>
      <c r="BJ326" s="90" t="s">
        <v>22</v>
      </c>
      <c r="BK326" s="157">
        <f>ROUND($I$326*$H$326,2)</f>
        <v>0</v>
      </c>
      <c r="BL326" s="90" t="s">
        <v>137</v>
      </c>
      <c r="BM326" s="90" t="s">
        <v>798</v>
      </c>
    </row>
    <row r="327" spans="2:65" s="6" customFormat="1" ht="15.75" customHeight="1">
      <c r="B327" s="24"/>
      <c r="C327" s="149" t="s">
        <v>799</v>
      </c>
      <c r="D327" s="149" t="s">
        <v>132</v>
      </c>
      <c r="E327" s="147" t="s">
        <v>800</v>
      </c>
      <c r="F327" s="148" t="s">
        <v>801</v>
      </c>
      <c r="G327" s="149" t="s">
        <v>477</v>
      </c>
      <c r="H327" s="150">
        <v>145</v>
      </c>
      <c r="I327" s="151"/>
      <c r="J327" s="152">
        <f>ROUND($I$327*$H$327,2)</f>
        <v>0</v>
      </c>
      <c r="K327" s="148"/>
      <c r="L327" s="44"/>
      <c r="M327" s="153"/>
      <c r="N327" s="154" t="s">
        <v>48</v>
      </c>
      <c r="O327" s="25"/>
      <c r="P327" s="25"/>
      <c r="Q327" s="155">
        <v>0</v>
      </c>
      <c r="R327" s="155">
        <f>$Q$327*$H$327</f>
        <v>0</v>
      </c>
      <c r="S327" s="155">
        <v>0</v>
      </c>
      <c r="T327" s="156">
        <f>$S$327*$H$327</f>
        <v>0</v>
      </c>
      <c r="AR327" s="90" t="s">
        <v>137</v>
      </c>
      <c r="AT327" s="90" t="s">
        <v>132</v>
      </c>
      <c r="AU327" s="90" t="s">
        <v>21</v>
      </c>
      <c r="AY327" s="90" t="s">
        <v>129</v>
      </c>
      <c r="BE327" s="157">
        <f>IF($N$327="základní",$J$327,0)</f>
        <v>0</v>
      </c>
      <c r="BF327" s="157">
        <f>IF($N$327="snížená",$J$327,0)</f>
        <v>0</v>
      </c>
      <c r="BG327" s="157">
        <f>IF($N$327="zákl. přenesená",$J$327,0)</f>
        <v>0</v>
      </c>
      <c r="BH327" s="157">
        <f>IF($N$327="sníž. přenesená",$J$327,0)</f>
        <v>0</v>
      </c>
      <c r="BI327" s="157">
        <f>IF($N$327="nulová",$J$327,0)</f>
        <v>0</v>
      </c>
      <c r="BJ327" s="90" t="s">
        <v>22</v>
      </c>
      <c r="BK327" s="157">
        <f>ROUND($I$327*$H$327,2)</f>
        <v>0</v>
      </c>
      <c r="BL327" s="90" t="s">
        <v>137</v>
      </c>
      <c r="BM327" s="90" t="s">
        <v>802</v>
      </c>
    </row>
    <row r="328" spans="2:65" s="6" customFormat="1" ht="15.75" customHeight="1">
      <c r="B328" s="24"/>
      <c r="C328" s="149" t="s">
        <v>803</v>
      </c>
      <c r="D328" s="149" t="s">
        <v>132</v>
      </c>
      <c r="E328" s="147" t="s">
        <v>804</v>
      </c>
      <c r="F328" s="148" t="s">
        <v>805</v>
      </c>
      <c r="G328" s="149" t="s">
        <v>135</v>
      </c>
      <c r="H328" s="150">
        <v>20</v>
      </c>
      <c r="I328" s="151"/>
      <c r="J328" s="152">
        <f>ROUND($I$328*$H$328,2)</f>
        <v>0</v>
      </c>
      <c r="K328" s="148"/>
      <c r="L328" s="44"/>
      <c r="M328" s="153"/>
      <c r="N328" s="154" t="s">
        <v>48</v>
      </c>
      <c r="O328" s="25"/>
      <c r="P328" s="25"/>
      <c r="Q328" s="155">
        <v>0.52131</v>
      </c>
      <c r="R328" s="155">
        <f>$Q$328*$H$328</f>
        <v>10.426200000000001</v>
      </c>
      <c r="S328" s="155">
        <v>0</v>
      </c>
      <c r="T328" s="156">
        <f>$S$328*$H$328</f>
        <v>0</v>
      </c>
      <c r="AR328" s="90" t="s">
        <v>137</v>
      </c>
      <c r="AT328" s="90" t="s">
        <v>132</v>
      </c>
      <c r="AU328" s="90" t="s">
        <v>21</v>
      </c>
      <c r="AY328" s="90" t="s">
        <v>129</v>
      </c>
      <c r="BE328" s="157">
        <f>IF($N$328="základní",$J$328,0)</f>
        <v>0</v>
      </c>
      <c r="BF328" s="157">
        <f>IF($N$328="snížená",$J$328,0)</f>
        <v>0</v>
      </c>
      <c r="BG328" s="157">
        <f>IF($N$328="zákl. přenesená",$J$328,0)</f>
        <v>0</v>
      </c>
      <c r="BH328" s="157">
        <f>IF($N$328="sníž. přenesená",$J$328,0)</f>
        <v>0</v>
      </c>
      <c r="BI328" s="157">
        <f>IF($N$328="nulová",$J$328,0)</f>
        <v>0</v>
      </c>
      <c r="BJ328" s="90" t="s">
        <v>22</v>
      </c>
      <c r="BK328" s="157">
        <f>ROUND($I$328*$H$328,2)</f>
        <v>0</v>
      </c>
      <c r="BL328" s="90" t="s">
        <v>137</v>
      </c>
      <c r="BM328" s="90" t="s">
        <v>806</v>
      </c>
    </row>
    <row r="329" spans="2:47" s="6" customFormat="1" ht="30.75" customHeight="1">
      <c r="B329" s="24"/>
      <c r="C329" s="25"/>
      <c r="D329" s="160" t="s">
        <v>145</v>
      </c>
      <c r="E329" s="25"/>
      <c r="F329" s="176" t="s">
        <v>807</v>
      </c>
      <c r="G329" s="25"/>
      <c r="H329" s="25"/>
      <c r="J329" s="25"/>
      <c r="K329" s="25"/>
      <c r="L329" s="44"/>
      <c r="M329" s="57"/>
      <c r="N329" s="25"/>
      <c r="O329" s="25"/>
      <c r="P329" s="25"/>
      <c r="Q329" s="25"/>
      <c r="R329" s="25"/>
      <c r="S329" s="25"/>
      <c r="T329" s="58"/>
      <c r="AT329" s="6" t="s">
        <v>145</v>
      </c>
      <c r="AU329" s="6" t="s">
        <v>21</v>
      </c>
    </row>
    <row r="330" spans="2:51" s="6" customFormat="1" ht="15.75" customHeight="1">
      <c r="B330" s="158"/>
      <c r="C330" s="159"/>
      <c r="D330" s="169" t="s">
        <v>139</v>
      </c>
      <c r="E330" s="159"/>
      <c r="F330" s="161" t="s">
        <v>251</v>
      </c>
      <c r="G330" s="159"/>
      <c r="H330" s="162">
        <v>20</v>
      </c>
      <c r="J330" s="159"/>
      <c r="K330" s="159"/>
      <c r="L330" s="163"/>
      <c r="M330" s="164"/>
      <c r="N330" s="159"/>
      <c r="O330" s="159"/>
      <c r="P330" s="159"/>
      <c r="Q330" s="159"/>
      <c r="R330" s="159"/>
      <c r="S330" s="159"/>
      <c r="T330" s="165"/>
      <c r="AT330" s="166" t="s">
        <v>139</v>
      </c>
      <c r="AU330" s="166" t="s">
        <v>21</v>
      </c>
      <c r="AV330" s="166" t="s">
        <v>21</v>
      </c>
      <c r="AW330" s="166" t="s">
        <v>108</v>
      </c>
      <c r="AX330" s="166" t="s">
        <v>22</v>
      </c>
      <c r="AY330" s="166" t="s">
        <v>129</v>
      </c>
    </row>
    <row r="331" spans="2:65" s="6" customFormat="1" ht="15.75" customHeight="1">
      <c r="B331" s="24"/>
      <c r="C331" s="180" t="s">
        <v>808</v>
      </c>
      <c r="D331" s="180" t="s">
        <v>345</v>
      </c>
      <c r="E331" s="181" t="s">
        <v>809</v>
      </c>
      <c r="F331" s="182" t="s">
        <v>810</v>
      </c>
      <c r="G331" s="183" t="s">
        <v>239</v>
      </c>
      <c r="H331" s="184">
        <v>4</v>
      </c>
      <c r="I331" s="185"/>
      <c r="J331" s="186">
        <f>ROUND($I$331*$H$331,2)</f>
        <v>0</v>
      </c>
      <c r="K331" s="182"/>
      <c r="L331" s="187"/>
      <c r="M331" s="188"/>
      <c r="N331" s="189" t="s">
        <v>48</v>
      </c>
      <c r="O331" s="25"/>
      <c r="P331" s="25"/>
      <c r="Q331" s="155">
        <v>1</v>
      </c>
      <c r="R331" s="155">
        <f>$Q$331*$H$331</f>
        <v>4</v>
      </c>
      <c r="S331" s="155">
        <v>0</v>
      </c>
      <c r="T331" s="156">
        <f>$S$331*$H$331</f>
        <v>0</v>
      </c>
      <c r="AR331" s="90" t="s">
        <v>173</v>
      </c>
      <c r="AT331" s="90" t="s">
        <v>345</v>
      </c>
      <c r="AU331" s="90" t="s">
        <v>21</v>
      </c>
      <c r="AY331" s="6" t="s">
        <v>129</v>
      </c>
      <c r="BE331" s="157">
        <f>IF($N$331="základní",$J$331,0)</f>
        <v>0</v>
      </c>
      <c r="BF331" s="157">
        <f>IF($N$331="snížená",$J$331,0)</f>
        <v>0</v>
      </c>
      <c r="BG331" s="157">
        <f>IF($N$331="zákl. přenesená",$J$331,0)</f>
        <v>0</v>
      </c>
      <c r="BH331" s="157">
        <f>IF($N$331="sníž. přenesená",$J$331,0)</f>
        <v>0</v>
      </c>
      <c r="BI331" s="157">
        <f>IF($N$331="nulová",$J$331,0)</f>
        <v>0</v>
      </c>
      <c r="BJ331" s="90" t="s">
        <v>22</v>
      </c>
      <c r="BK331" s="157">
        <f>ROUND($I$331*$H$331,2)</f>
        <v>0</v>
      </c>
      <c r="BL331" s="90" t="s">
        <v>137</v>
      </c>
      <c r="BM331" s="90" t="s">
        <v>811</v>
      </c>
    </row>
    <row r="332" spans="2:51" s="6" customFormat="1" ht="15.75" customHeight="1">
      <c r="B332" s="158"/>
      <c r="C332" s="159"/>
      <c r="D332" s="160" t="s">
        <v>139</v>
      </c>
      <c r="E332" s="161"/>
      <c r="F332" s="161" t="s">
        <v>812</v>
      </c>
      <c r="G332" s="159"/>
      <c r="H332" s="162">
        <v>4</v>
      </c>
      <c r="J332" s="159"/>
      <c r="K332" s="159"/>
      <c r="L332" s="163"/>
      <c r="M332" s="164"/>
      <c r="N332" s="159"/>
      <c r="O332" s="159"/>
      <c r="P332" s="159"/>
      <c r="Q332" s="159"/>
      <c r="R332" s="159"/>
      <c r="S332" s="159"/>
      <c r="T332" s="165"/>
      <c r="AT332" s="166" t="s">
        <v>139</v>
      </c>
      <c r="AU332" s="166" t="s">
        <v>21</v>
      </c>
      <c r="AV332" s="166" t="s">
        <v>21</v>
      </c>
      <c r="AW332" s="166" t="s">
        <v>108</v>
      </c>
      <c r="AX332" s="166" t="s">
        <v>77</v>
      </c>
      <c r="AY332" s="166" t="s">
        <v>129</v>
      </c>
    </row>
    <row r="333" spans="2:51" s="6" customFormat="1" ht="15.75" customHeight="1">
      <c r="B333" s="167"/>
      <c r="C333" s="168"/>
      <c r="D333" s="169" t="s">
        <v>139</v>
      </c>
      <c r="E333" s="168"/>
      <c r="F333" s="170" t="s">
        <v>141</v>
      </c>
      <c r="G333" s="168"/>
      <c r="H333" s="171">
        <v>4</v>
      </c>
      <c r="J333" s="168"/>
      <c r="K333" s="168"/>
      <c r="L333" s="172"/>
      <c r="M333" s="173"/>
      <c r="N333" s="168"/>
      <c r="O333" s="168"/>
      <c r="P333" s="168"/>
      <c r="Q333" s="168"/>
      <c r="R333" s="168"/>
      <c r="S333" s="168"/>
      <c r="T333" s="174"/>
      <c r="AT333" s="175" t="s">
        <v>139</v>
      </c>
      <c r="AU333" s="175" t="s">
        <v>21</v>
      </c>
      <c r="AV333" s="175" t="s">
        <v>137</v>
      </c>
      <c r="AW333" s="175" t="s">
        <v>108</v>
      </c>
      <c r="AX333" s="175" t="s">
        <v>22</v>
      </c>
      <c r="AY333" s="175" t="s">
        <v>129</v>
      </c>
    </row>
    <row r="334" spans="2:65" s="6" customFormat="1" ht="15.75" customHeight="1">
      <c r="B334" s="24"/>
      <c r="C334" s="146" t="s">
        <v>813</v>
      </c>
      <c r="D334" s="146" t="s">
        <v>132</v>
      </c>
      <c r="E334" s="147" t="s">
        <v>814</v>
      </c>
      <c r="F334" s="148" t="s">
        <v>815</v>
      </c>
      <c r="G334" s="149" t="s">
        <v>477</v>
      </c>
      <c r="H334" s="150">
        <v>2</v>
      </c>
      <c r="I334" s="151"/>
      <c r="J334" s="152">
        <f>ROUND($I$334*$H$334,2)</f>
        <v>0</v>
      </c>
      <c r="K334" s="148"/>
      <c r="L334" s="44"/>
      <c r="M334" s="153"/>
      <c r="N334" s="154" t="s">
        <v>48</v>
      </c>
      <c r="O334" s="25"/>
      <c r="P334" s="25"/>
      <c r="Q334" s="155">
        <v>0</v>
      </c>
      <c r="R334" s="155">
        <f>$Q$334*$H$334</f>
        <v>0</v>
      </c>
      <c r="S334" s="155">
        <v>0</v>
      </c>
      <c r="T334" s="156">
        <f>$S$334*$H$334</f>
        <v>0</v>
      </c>
      <c r="AR334" s="90" t="s">
        <v>137</v>
      </c>
      <c r="AT334" s="90" t="s">
        <v>132</v>
      </c>
      <c r="AU334" s="90" t="s">
        <v>21</v>
      </c>
      <c r="AY334" s="6" t="s">
        <v>129</v>
      </c>
      <c r="BE334" s="157">
        <f>IF($N$334="základní",$J$334,0)</f>
        <v>0</v>
      </c>
      <c r="BF334" s="157">
        <f>IF($N$334="snížená",$J$334,0)</f>
        <v>0</v>
      </c>
      <c r="BG334" s="157">
        <f>IF($N$334="zákl. přenesená",$J$334,0)</f>
        <v>0</v>
      </c>
      <c r="BH334" s="157">
        <f>IF($N$334="sníž. přenesená",$J$334,0)</f>
        <v>0</v>
      </c>
      <c r="BI334" s="157">
        <f>IF($N$334="nulová",$J$334,0)</f>
        <v>0</v>
      </c>
      <c r="BJ334" s="90" t="s">
        <v>22</v>
      </c>
      <c r="BK334" s="157">
        <f>ROUND($I$334*$H$334,2)</f>
        <v>0</v>
      </c>
      <c r="BL334" s="90" t="s">
        <v>137</v>
      </c>
      <c r="BM334" s="90" t="s">
        <v>816</v>
      </c>
    </row>
    <row r="335" spans="2:47" s="6" customFormat="1" ht="30.75" customHeight="1">
      <c r="B335" s="24"/>
      <c r="C335" s="25"/>
      <c r="D335" s="160" t="s">
        <v>145</v>
      </c>
      <c r="E335" s="25"/>
      <c r="F335" s="176" t="s">
        <v>817</v>
      </c>
      <c r="G335" s="25"/>
      <c r="H335" s="25"/>
      <c r="J335" s="25"/>
      <c r="K335" s="25"/>
      <c r="L335" s="44"/>
      <c r="M335" s="57"/>
      <c r="N335" s="25"/>
      <c r="O335" s="25"/>
      <c r="P335" s="25"/>
      <c r="Q335" s="25"/>
      <c r="R335" s="25"/>
      <c r="S335" s="25"/>
      <c r="T335" s="58"/>
      <c r="AT335" s="6" t="s">
        <v>145</v>
      </c>
      <c r="AU335" s="6" t="s">
        <v>21</v>
      </c>
    </row>
    <row r="336" spans="2:65" s="6" customFormat="1" ht="15.75" customHeight="1">
      <c r="B336" s="24"/>
      <c r="C336" s="146" t="s">
        <v>818</v>
      </c>
      <c r="D336" s="146" t="s">
        <v>132</v>
      </c>
      <c r="E336" s="147" t="s">
        <v>819</v>
      </c>
      <c r="F336" s="148" t="s">
        <v>820</v>
      </c>
      <c r="G336" s="149" t="s">
        <v>477</v>
      </c>
      <c r="H336" s="150">
        <v>2</v>
      </c>
      <c r="I336" s="151"/>
      <c r="J336" s="152">
        <f>ROUND($I$336*$H$336,2)</f>
        <v>0</v>
      </c>
      <c r="K336" s="148"/>
      <c r="L336" s="44"/>
      <c r="M336" s="153"/>
      <c r="N336" s="154" t="s">
        <v>48</v>
      </c>
      <c r="O336" s="25"/>
      <c r="P336" s="25"/>
      <c r="Q336" s="155">
        <v>0</v>
      </c>
      <c r="R336" s="155">
        <f>$Q$336*$H$336</f>
        <v>0</v>
      </c>
      <c r="S336" s="155">
        <v>0</v>
      </c>
      <c r="T336" s="156">
        <f>$S$336*$H$336</f>
        <v>0</v>
      </c>
      <c r="AR336" s="90" t="s">
        <v>137</v>
      </c>
      <c r="AT336" s="90" t="s">
        <v>132</v>
      </c>
      <c r="AU336" s="90" t="s">
        <v>21</v>
      </c>
      <c r="AY336" s="6" t="s">
        <v>129</v>
      </c>
      <c r="BE336" s="157">
        <f>IF($N$336="základní",$J$336,0)</f>
        <v>0</v>
      </c>
      <c r="BF336" s="157">
        <f>IF($N$336="snížená",$J$336,0)</f>
        <v>0</v>
      </c>
      <c r="BG336" s="157">
        <f>IF($N$336="zákl. přenesená",$J$336,0)</f>
        <v>0</v>
      </c>
      <c r="BH336" s="157">
        <f>IF($N$336="sníž. přenesená",$J$336,0)</f>
        <v>0</v>
      </c>
      <c r="BI336" s="157">
        <f>IF($N$336="nulová",$J$336,0)</f>
        <v>0</v>
      </c>
      <c r="BJ336" s="90" t="s">
        <v>22</v>
      </c>
      <c r="BK336" s="157">
        <f>ROUND($I$336*$H$336,2)</f>
        <v>0</v>
      </c>
      <c r="BL336" s="90" t="s">
        <v>137</v>
      </c>
      <c r="BM336" s="90" t="s">
        <v>821</v>
      </c>
    </row>
    <row r="337" spans="2:47" s="6" customFormat="1" ht="44.25" customHeight="1">
      <c r="B337" s="24"/>
      <c r="C337" s="25"/>
      <c r="D337" s="160" t="s">
        <v>145</v>
      </c>
      <c r="E337" s="25"/>
      <c r="F337" s="176" t="s">
        <v>822</v>
      </c>
      <c r="G337" s="25"/>
      <c r="H337" s="25"/>
      <c r="J337" s="25"/>
      <c r="K337" s="25"/>
      <c r="L337" s="44"/>
      <c r="M337" s="57"/>
      <c r="N337" s="25"/>
      <c r="O337" s="25"/>
      <c r="P337" s="25"/>
      <c r="Q337" s="25"/>
      <c r="R337" s="25"/>
      <c r="S337" s="25"/>
      <c r="T337" s="58"/>
      <c r="AT337" s="6" t="s">
        <v>145</v>
      </c>
      <c r="AU337" s="6" t="s">
        <v>21</v>
      </c>
    </row>
    <row r="338" spans="2:65" s="6" customFormat="1" ht="15.75" customHeight="1">
      <c r="B338" s="24"/>
      <c r="C338" s="146" t="s">
        <v>823</v>
      </c>
      <c r="D338" s="146" t="s">
        <v>132</v>
      </c>
      <c r="E338" s="147" t="s">
        <v>824</v>
      </c>
      <c r="F338" s="148" t="s">
        <v>825</v>
      </c>
      <c r="G338" s="149" t="s">
        <v>477</v>
      </c>
      <c r="H338" s="150">
        <v>2</v>
      </c>
      <c r="I338" s="151"/>
      <c r="J338" s="152">
        <f>ROUND($I$338*$H$338,2)</f>
        <v>0</v>
      </c>
      <c r="K338" s="148"/>
      <c r="L338" s="44"/>
      <c r="M338" s="153"/>
      <c r="N338" s="154" t="s">
        <v>48</v>
      </c>
      <c r="O338" s="25"/>
      <c r="P338" s="25"/>
      <c r="Q338" s="155">
        <v>0</v>
      </c>
      <c r="R338" s="155">
        <f>$Q$338*$H$338</f>
        <v>0</v>
      </c>
      <c r="S338" s="155">
        <v>0</v>
      </c>
      <c r="T338" s="156">
        <f>$S$338*$H$338</f>
        <v>0</v>
      </c>
      <c r="AR338" s="90" t="s">
        <v>137</v>
      </c>
      <c r="AT338" s="90" t="s">
        <v>132</v>
      </c>
      <c r="AU338" s="90" t="s">
        <v>21</v>
      </c>
      <c r="AY338" s="6" t="s">
        <v>129</v>
      </c>
      <c r="BE338" s="157">
        <f>IF($N$338="základní",$J$338,0)</f>
        <v>0</v>
      </c>
      <c r="BF338" s="157">
        <f>IF($N$338="snížená",$J$338,0)</f>
        <v>0</v>
      </c>
      <c r="BG338" s="157">
        <f>IF($N$338="zákl. přenesená",$J$338,0)</f>
        <v>0</v>
      </c>
      <c r="BH338" s="157">
        <f>IF($N$338="sníž. přenesená",$J$338,0)</f>
        <v>0</v>
      </c>
      <c r="BI338" s="157">
        <f>IF($N$338="nulová",$J$338,0)</f>
        <v>0</v>
      </c>
      <c r="BJ338" s="90" t="s">
        <v>22</v>
      </c>
      <c r="BK338" s="157">
        <f>ROUND($I$338*$H$338,2)</f>
        <v>0</v>
      </c>
      <c r="BL338" s="90" t="s">
        <v>137</v>
      </c>
      <c r="BM338" s="90" t="s">
        <v>826</v>
      </c>
    </row>
    <row r="339" spans="2:47" s="6" customFormat="1" ht="44.25" customHeight="1">
      <c r="B339" s="24"/>
      <c r="C339" s="25"/>
      <c r="D339" s="160" t="s">
        <v>145</v>
      </c>
      <c r="E339" s="25"/>
      <c r="F339" s="176" t="s">
        <v>827</v>
      </c>
      <c r="G339" s="25"/>
      <c r="H339" s="25"/>
      <c r="J339" s="25"/>
      <c r="K339" s="25"/>
      <c r="L339" s="44"/>
      <c r="M339" s="57"/>
      <c r="N339" s="25"/>
      <c r="O339" s="25"/>
      <c r="P339" s="25"/>
      <c r="Q339" s="25"/>
      <c r="R339" s="25"/>
      <c r="S339" s="25"/>
      <c r="T339" s="58"/>
      <c r="AT339" s="6" t="s">
        <v>145</v>
      </c>
      <c r="AU339" s="6" t="s">
        <v>21</v>
      </c>
    </row>
    <row r="340" spans="2:65" s="6" customFormat="1" ht="15.75" customHeight="1">
      <c r="B340" s="24"/>
      <c r="C340" s="146" t="s">
        <v>828</v>
      </c>
      <c r="D340" s="146" t="s">
        <v>132</v>
      </c>
      <c r="E340" s="147" t="s">
        <v>829</v>
      </c>
      <c r="F340" s="148" t="s">
        <v>830</v>
      </c>
      <c r="G340" s="149" t="s">
        <v>477</v>
      </c>
      <c r="H340" s="150">
        <v>4</v>
      </c>
      <c r="I340" s="151"/>
      <c r="J340" s="152">
        <f>ROUND($I$340*$H$340,2)</f>
        <v>0</v>
      </c>
      <c r="K340" s="148"/>
      <c r="L340" s="44"/>
      <c r="M340" s="153"/>
      <c r="N340" s="154" t="s">
        <v>48</v>
      </c>
      <c r="O340" s="25"/>
      <c r="P340" s="25"/>
      <c r="Q340" s="155">
        <v>0</v>
      </c>
      <c r="R340" s="155">
        <f>$Q$340*$H$340</f>
        <v>0</v>
      </c>
      <c r="S340" s="155">
        <v>0</v>
      </c>
      <c r="T340" s="156">
        <f>$S$340*$H$340</f>
        <v>0</v>
      </c>
      <c r="AR340" s="90" t="s">
        <v>137</v>
      </c>
      <c r="AT340" s="90" t="s">
        <v>132</v>
      </c>
      <c r="AU340" s="90" t="s">
        <v>21</v>
      </c>
      <c r="AY340" s="6" t="s">
        <v>129</v>
      </c>
      <c r="BE340" s="157">
        <f>IF($N$340="základní",$J$340,0)</f>
        <v>0</v>
      </c>
      <c r="BF340" s="157">
        <f>IF($N$340="snížená",$J$340,0)</f>
        <v>0</v>
      </c>
      <c r="BG340" s="157">
        <f>IF($N$340="zákl. přenesená",$J$340,0)</f>
        <v>0</v>
      </c>
      <c r="BH340" s="157">
        <f>IF($N$340="sníž. přenesená",$J$340,0)</f>
        <v>0</v>
      </c>
      <c r="BI340" s="157">
        <f>IF($N$340="nulová",$J$340,0)</f>
        <v>0</v>
      </c>
      <c r="BJ340" s="90" t="s">
        <v>22</v>
      </c>
      <c r="BK340" s="157">
        <f>ROUND($I$340*$H$340,2)</f>
        <v>0</v>
      </c>
      <c r="BL340" s="90" t="s">
        <v>137</v>
      </c>
      <c r="BM340" s="90" t="s">
        <v>831</v>
      </c>
    </row>
    <row r="341" spans="2:47" s="6" customFormat="1" ht="30.75" customHeight="1">
      <c r="B341" s="24"/>
      <c r="C341" s="25"/>
      <c r="D341" s="160" t="s">
        <v>145</v>
      </c>
      <c r="E341" s="25"/>
      <c r="F341" s="176" t="s">
        <v>832</v>
      </c>
      <c r="G341" s="25"/>
      <c r="H341" s="25"/>
      <c r="J341" s="25"/>
      <c r="K341" s="25"/>
      <c r="L341" s="44"/>
      <c r="M341" s="57"/>
      <c r="N341" s="25"/>
      <c r="O341" s="25"/>
      <c r="P341" s="25"/>
      <c r="Q341" s="25"/>
      <c r="R341" s="25"/>
      <c r="S341" s="25"/>
      <c r="T341" s="58"/>
      <c r="AT341" s="6" t="s">
        <v>145</v>
      </c>
      <c r="AU341" s="6" t="s">
        <v>21</v>
      </c>
    </row>
    <row r="342" spans="2:65" s="6" customFormat="1" ht="15.75" customHeight="1">
      <c r="B342" s="24"/>
      <c r="C342" s="146" t="s">
        <v>833</v>
      </c>
      <c r="D342" s="146" t="s">
        <v>132</v>
      </c>
      <c r="E342" s="147" t="s">
        <v>834</v>
      </c>
      <c r="F342" s="148" t="s">
        <v>835</v>
      </c>
      <c r="G342" s="149" t="s">
        <v>158</v>
      </c>
      <c r="H342" s="150">
        <v>100</v>
      </c>
      <c r="I342" s="151"/>
      <c r="J342" s="152">
        <f>ROUND($I$342*$H$342,2)</f>
        <v>0</v>
      </c>
      <c r="K342" s="148"/>
      <c r="L342" s="44"/>
      <c r="M342" s="153"/>
      <c r="N342" s="154" t="s">
        <v>48</v>
      </c>
      <c r="O342" s="25"/>
      <c r="P342" s="25"/>
      <c r="Q342" s="155">
        <v>0</v>
      </c>
      <c r="R342" s="155">
        <f>$Q$342*$H$342</f>
        <v>0</v>
      </c>
      <c r="S342" s="155">
        <v>0</v>
      </c>
      <c r="T342" s="156">
        <f>$S$342*$H$342</f>
        <v>0</v>
      </c>
      <c r="AR342" s="90" t="s">
        <v>137</v>
      </c>
      <c r="AT342" s="90" t="s">
        <v>132</v>
      </c>
      <c r="AU342" s="90" t="s">
        <v>21</v>
      </c>
      <c r="AY342" s="6" t="s">
        <v>129</v>
      </c>
      <c r="BE342" s="157">
        <f>IF($N$342="základní",$J$342,0)</f>
        <v>0</v>
      </c>
      <c r="BF342" s="157">
        <f>IF($N$342="snížená",$J$342,0)</f>
        <v>0</v>
      </c>
      <c r="BG342" s="157">
        <f>IF($N$342="zákl. přenesená",$J$342,0)</f>
        <v>0</v>
      </c>
      <c r="BH342" s="157">
        <f>IF($N$342="sníž. přenesená",$J$342,0)</f>
        <v>0</v>
      </c>
      <c r="BI342" s="157">
        <f>IF($N$342="nulová",$J$342,0)</f>
        <v>0</v>
      </c>
      <c r="BJ342" s="90" t="s">
        <v>22</v>
      </c>
      <c r="BK342" s="157">
        <f>ROUND($I$342*$H$342,2)</f>
        <v>0</v>
      </c>
      <c r="BL342" s="90" t="s">
        <v>137</v>
      </c>
      <c r="BM342" s="90" t="s">
        <v>836</v>
      </c>
    </row>
    <row r="343" spans="2:47" s="6" customFormat="1" ht="30.75" customHeight="1">
      <c r="B343" s="24"/>
      <c r="C343" s="25"/>
      <c r="D343" s="160" t="s">
        <v>145</v>
      </c>
      <c r="E343" s="25"/>
      <c r="F343" s="176" t="s">
        <v>837</v>
      </c>
      <c r="G343" s="25"/>
      <c r="H343" s="25"/>
      <c r="J343" s="25"/>
      <c r="K343" s="25"/>
      <c r="L343" s="44"/>
      <c r="M343" s="57"/>
      <c r="N343" s="25"/>
      <c r="O343" s="25"/>
      <c r="P343" s="25"/>
      <c r="Q343" s="25"/>
      <c r="R343" s="25"/>
      <c r="S343" s="25"/>
      <c r="T343" s="58"/>
      <c r="AT343" s="6" t="s">
        <v>145</v>
      </c>
      <c r="AU343" s="6" t="s">
        <v>21</v>
      </c>
    </row>
    <row r="344" spans="2:51" s="6" customFormat="1" ht="15.75" customHeight="1">
      <c r="B344" s="158"/>
      <c r="C344" s="159"/>
      <c r="D344" s="169" t="s">
        <v>139</v>
      </c>
      <c r="E344" s="159"/>
      <c r="F344" s="161" t="s">
        <v>32</v>
      </c>
      <c r="G344" s="159"/>
      <c r="H344" s="162">
        <v>100</v>
      </c>
      <c r="J344" s="159"/>
      <c r="K344" s="159"/>
      <c r="L344" s="163"/>
      <c r="M344" s="164"/>
      <c r="N344" s="159"/>
      <c r="O344" s="159"/>
      <c r="P344" s="159"/>
      <c r="Q344" s="159"/>
      <c r="R344" s="159"/>
      <c r="S344" s="159"/>
      <c r="T344" s="165"/>
      <c r="AT344" s="166" t="s">
        <v>139</v>
      </c>
      <c r="AU344" s="166" t="s">
        <v>21</v>
      </c>
      <c r="AV344" s="166" t="s">
        <v>21</v>
      </c>
      <c r="AW344" s="166" t="s">
        <v>108</v>
      </c>
      <c r="AX344" s="166" t="s">
        <v>22</v>
      </c>
      <c r="AY344" s="166" t="s">
        <v>129</v>
      </c>
    </row>
    <row r="345" spans="2:65" s="6" customFormat="1" ht="15.75" customHeight="1">
      <c r="B345" s="24"/>
      <c r="C345" s="180" t="s">
        <v>838</v>
      </c>
      <c r="D345" s="180" t="s">
        <v>345</v>
      </c>
      <c r="E345" s="181" t="s">
        <v>839</v>
      </c>
      <c r="F345" s="182" t="s">
        <v>840</v>
      </c>
      <c r="G345" s="183" t="s">
        <v>477</v>
      </c>
      <c r="H345" s="184">
        <v>3</v>
      </c>
      <c r="I345" s="185"/>
      <c r="J345" s="186">
        <f>ROUND($I$345*$H$345,2)</f>
        <v>0</v>
      </c>
      <c r="K345" s="182"/>
      <c r="L345" s="187"/>
      <c r="M345" s="188"/>
      <c r="N345" s="189" t="s">
        <v>48</v>
      </c>
      <c r="O345" s="25"/>
      <c r="P345" s="25"/>
      <c r="Q345" s="155">
        <v>0.2</v>
      </c>
      <c r="R345" s="155">
        <f>$Q$345*$H$345</f>
        <v>0.6000000000000001</v>
      </c>
      <c r="S345" s="155">
        <v>0</v>
      </c>
      <c r="T345" s="156">
        <f>$S$345*$H$345</f>
        <v>0</v>
      </c>
      <c r="AR345" s="90" t="s">
        <v>173</v>
      </c>
      <c r="AT345" s="90" t="s">
        <v>345</v>
      </c>
      <c r="AU345" s="90" t="s">
        <v>21</v>
      </c>
      <c r="AY345" s="6" t="s">
        <v>129</v>
      </c>
      <c r="BE345" s="157">
        <f>IF($N$345="základní",$J$345,0)</f>
        <v>0</v>
      </c>
      <c r="BF345" s="157">
        <f>IF($N$345="snížená",$J$345,0)</f>
        <v>0</v>
      </c>
      <c r="BG345" s="157">
        <f>IF($N$345="zákl. přenesená",$J$345,0)</f>
        <v>0</v>
      </c>
      <c r="BH345" s="157">
        <f>IF($N$345="sníž. přenesená",$J$345,0)</f>
        <v>0</v>
      </c>
      <c r="BI345" s="157">
        <f>IF($N$345="nulová",$J$345,0)</f>
        <v>0</v>
      </c>
      <c r="BJ345" s="90" t="s">
        <v>22</v>
      </c>
      <c r="BK345" s="157">
        <f>ROUND($I$345*$H$345,2)</f>
        <v>0</v>
      </c>
      <c r="BL345" s="90" t="s">
        <v>137</v>
      </c>
      <c r="BM345" s="90" t="s">
        <v>841</v>
      </c>
    </row>
    <row r="346" spans="2:47" s="6" customFormat="1" ht="30.75" customHeight="1">
      <c r="B346" s="24"/>
      <c r="C346" s="25"/>
      <c r="D346" s="160" t="s">
        <v>145</v>
      </c>
      <c r="E346" s="25"/>
      <c r="F346" s="176" t="s">
        <v>842</v>
      </c>
      <c r="G346" s="25"/>
      <c r="H346" s="25"/>
      <c r="J346" s="25"/>
      <c r="K346" s="25"/>
      <c r="L346" s="44"/>
      <c r="M346" s="57"/>
      <c r="N346" s="25"/>
      <c r="O346" s="25"/>
      <c r="P346" s="25"/>
      <c r="Q346" s="25"/>
      <c r="R346" s="25"/>
      <c r="S346" s="25"/>
      <c r="T346" s="58"/>
      <c r="AT346" s="6" t="s">
        <v>145</v>
      </c>
      <c r="AU346" s="6" t="s">
        <v>21</v>
      </c>
    </row>
    <row r="347" spans="2:65" s="6" customFormat="1" ht="15.75" customHeight="1">
      <c r="B347" s="24"/>
      <c r="C347" s="146" t="s">
        <v>843</v>
      </c>
      <c r="D347" s="146" t="s">
        <v>132</v>
      </c>
      <c r="E347" s="147" t="s">
        <v>844</v>
      </c>
      <c r="F347" s="148" t="s">
        <v>845</v>
      </c>
      <c r="G347" s="149" t="s">
        <v>477</v>
      </c>
      <c r="H347" s="150">
        <v>4</v>
      </c>
      <c r="I347" s="151"/>
      <c r="J347" s="152">
        <f>ROUND($I$347*$H$347,2)</f>
        <v>0</v>
      </c>
      <c r="K347" s="148"/>
      <c r="L347" s="44"/>
      <c r="M347" s="153"/>
      <c r="N347" s="154" t="s">
        <v>48</v>
      </c>
      <c r="O347" s="25"/>
      <c r="P347" s="25"/>
      <c r="Q347" s="155">
        <v>0</v>
      </c>
      <c r="R347" s="155">
        <f>$Q$347*$H$347</f>
        <v>0</v>
      </c>
      <c r="S347" s="155">
        <v>0</v>
      </c>
      <c r="T347" s="156">
        <f>$S$347*$H$347</f>
        <v>0</v>
      </c>
      <c r="AR347" s="90" t="s">
        <v>137</v>
      </c>
      <c r="AT347" s="90" t="s">
        <v>132</v>
      </c>
      <c r="AU347" s="90" t="s">
        <v>21</v>
      </c>
      <c r="AY347" s="6" t="s">
        <v>129</v>
      </c>
      <c r="BE347" s="157">
        <f>IF($N$347="základní",$J$347,0)</f>
        <v>0</v>
      </c>
      <c r="BF347" s="157">
        <f>IF($N$347="snížená",$J$347,0)</f>
        <v>0</v>
      </c>
      <c r="BG347" s="157">
        <f>IF($N$347="zákl. přenesená",$J$347,0)</f>
        <v>0</v>
      </c>
      <c r="BH347" s="157">
        <f>IF($N$347="sníž. přenesená",$J$347,0)</f>
        <v>0</v>
      </c>
      <c r="BI347" s="157">
        <f>IF($N$347="nulová",$J$347,0)</f>
        <v>0</v>
      </c>
      <c r="BJ347" s="90" t="s">
        <v>22</v>
      </c>
      <c r="BK347" s="157">
        <f>ROUND($I$347*$H$347,2)</f>
        <v>0</v>
      </c>
      <c r="BL347" s="90" t="s">
        <v>137</v>
      </c>
      <c r="BM347" s="90" t="s">
        <v>846</v>
      </c>
    </row>
    <row r="348" spans="2:47" s="6" customFormat="1" ht="30.75" customHeight="1">
      <c r="B348" s="24"/>
      <c r="C348" s="25"/>
      <c r="D348" s="160" t="s">
        <v>145</v>
      </c>
      <c r="E348" s="25"/>
      <c r="F348" s="176" t="s">
        <v>847</v>
      </c>
      <c r="G348" s="25"/>
      <c r="H348" s="25"/>
      <c r="J348" s="25"/>
      <c r="K348" s="25"/>
      <c r="L348" s="44"/>
      <c r="M348" s="57"/>
      <c r="N348" s="25"/>
      <c r="O348" s="25"/>
      <c r="P348" s="25"/>
      <c r="Q348" s="25"/>
      <c r="R348" s="25"/>
      <c r="S348" s="25"/>
      <c r="T348" s="58"/>
      <c r="AT348" s="6" t="s">
        <v>145</v>
      </c>
      <c r="AU348" s="6" t="s">
        <v>21</v>
      </c>
    </row>
    <row r="349" spans="2:65" s="6" customFormat="1" ht="15.75" customHeight="1">
      <c r="B349" s="24"/>
      <c r="C349" s="146" t="s">
        <v>848</v>
      </c>
      <c r="D349" s="146" t="s">
        <v>132</v>
      </c>
      <c r="E349" s="147" t="s">
        <v>849</v>
      </c>
      <c r="F349" s="148" t="s">
        <v>850</v>
      </c>
      <c r="G349" s="149" t="s">
        <v>135</v>
      </c>
      <c r="H349" s="150">
        <v>15</v>
      </c>
      <c r="I349" s="151"/>
      <c r="J349" s="152">
        <f>ROUND($I$349*$H$349,2)</f>
        <v>0</v>
      </c>
      <c r="K349" s="148" t="s">
        <v>136</v>
      </c>
      <c r="L349" s="44"/>
      <c r="M349" s="153"/>
      <c r="N349" s="154" t="s">
        <v>48</v>
      </c>
      <c r="O349" s="25"/>
      <c r="P349" s="25"/>
      <c r="Q349" s="155">
        <v>0.34563</v>
      </c>
      <c r="R349" s="155">
        <f>$Q$349*$H$349</f>
        <v>5.18445</v>
      </c>
      <c r="S349" s="155">
        <v>0</v>
      </c>
      <c r="T349" s="156">
        <f>$S$349*$H$349</f>
        <v>0</v>
      </c>
      <c r="AR349" s="90" t="s">
        <v>137</v>
      </c>
      <c r="AT349" s="90" t="s">
        <v>132</v>
      </c>
      <c r="AU349" s="90" t="s">
        <v>21</v>
      </c>
      <c r="AY349" s="6" t="s">
        <v>129</v>
      </c>
      <c r="BE349" s="157">
        <f>IF($N$349="základní",$J$349,0)</f>
        <v>0</v>
      </c>
      <c r="BF349" s="157">
        <f>IF($N$349="snížená",$J$349,0)</f>
        <v>0</v>
      </c>
      <c r="BG349" s="157">
        <f>IF($N$349="zákl. přenesená",$J$349,0)</f>
        <v>0</v>
      </c>
      <c r="BH349" s="157">
        <f>IF($N$349="sníž. přenesená",$J$349,0)</f>
        <v>0</v>
      </c>
      <c r="BI349" s="157">
        <f>IF($N$349="nulová",$J$349,0)</f>
        <v>0</v>
      </c>
      <c r="BJ349" s="90" t="s">
        <v>22</v>
      </c>
      <c r="BK349" s="157">
        <f>ROUND($I$349*$H$349,2)</f>
        <v>0</v>
      </c>
      <c r="BL349" s="90" t="s">
        <v>137</v>
      </c>
      <c r="BM349" s="90" t="s">
        <v>851</v>
      </c>
    </row>
    <row r="350" spans="2:65" s="6" customFormat="1" ht="15.75" customHeight="1">
      <c r="B350" s="24"/>
      <c r="C350" s="149" t="s">
        <v>32</v>
      </c>
      <c r="D350" s="149" t="s">
        <v>132</v>
      </c>
      <c r="E350" s="147" t="s">
        <v>222</v>
      </c>
      <c r="F350" s="148" t="s">
        <v>852</v>
      </c>
      <c r="G350" s="149" t="s">
        <v>218</v>
      </c>
      <c r="H350" s="150">
        <v>14</v>
      </c>
      <c r="I350" s="151"/>
      <c r="J350" s="152">
        <f>ROUND($I$350*$H$350,2)</f>
        <v>0</v>
      </c>
      <c r="K350" s="148"/>
      <c r="L350" s="44"/>
      <c r="M350" s="153"/>
      <c r="N350" s="154" t="s">
        <v>48</v>
      </c>
      <c r="O350" s="25"/>
      <c r="P350" s="25"/>
      <c r="Q350" s="155">
        <v>0.4208</v>
      </c>
      <c r="R350" s="155">
        <f>$Q$350*$H$350</f>
        <v>5.8912</v>
      </c>
      <c r="S350" s="155">
        <v>0</v>
      </c>
      <c r="T350" s="156">
        <f>$S$350*$H$350</f>
        <v>0</v>
      </c>
      <c r="AR350" s="90" t="s">
        <v>137</v>
      </c>
      <c r="AT350" s="90" t="s">
        <v>132</v>
      </c>
      <c r="AU350" s="90" t="s">
        <v>21</v>
      </c>
      <c r="AY350" s="90" t="s">
        <v>129</v>
      </c>
      <c r="BE350" s="157">
        <f>IF($N$350="základní",$J$350,0)</f>
        <v>0</v>
      </c>
      <c r="BF350" s="157">
        <f>IF($N$350="snížená",$J$350,0)</f>
        <v>0</v>
      </c>
      <c r="BG350" s="157">
        <f>IF($N$350="zákl. přenesená",$J$350,0)</f>
        <v>0</v>
      </c>
      <c r="BH350" s="157">
        <f>IF($N$350="sníž. přenesená",$J$350,0)</f>
        <v>0</v>
      </c>
      <c r="BI350" s="157">
        <f>IF($N$350="nulová",$J$350,0)</f>
        <v>0</v>
      </c>
      <c r="BJ350" s="90" t="s">
        <v>22</v>
      </c>
      <c r="BK350" s="157">
        <f>ROUND($I$350*$H$350,2)</f>
        <v>0</v>
      </c>
      <c r="BL350" s="90" t="s">
        <v>137</v>
      </c>
      <c r="BM350" s="90" t="s">
        <v>853</v>
      </c>
    </row>
    <row r="351" spans="2:65" s="6" customFormat="1" ht="15.75" customHeight="1">
      <c r="B351" s="24"/>
      <c r="C351" s="149" t="s">
        <v>854</v>
      </c>
      <c r="D351" s="149" t="s">
        <v>132</v>
      </c>
      <c r="E351" s="147" t="s">
        <v>226</v>
      </c>
      <c r="F351" s="148" t="s">
        <v>227</v>
      </c>
      <c r="G351" s="149" t="s">
        <v>218</v>
      </c>
      <c r="H351" s="150">
        <v>10</v>
      </c>
      <c r="I351" s="151"/>
      <c r="J351" s="152">
        <f>ROUND($I$351*$H$351,2)</f>
        <v>0</v>
      </c>
      <c r="K351" s="148" t="s">
        <v>136</v>
      </c>
      <c r="L351" s="44"/>
      <c r="M351" s="153"/>
      <c r="N351" s="154" t="s">
        <v>48</v>
      </c>
      <c r="O351" s="25"/>
      <c r="P351" s="25"/>
      <c r="Q351" s="155">
        <v>0.31108</v>
      </c>
      <c r="R351" s="155">
        <f>$Q$351*$H$351</f>
        <v>3.1108000000000002</v>
      </c>
      <c r="S351" s="155">
        <v>0</v>
      </c>
      <c r="T351" s="156">
        <f>$S$351*$H$351</f>
        <v>0</v>
      </c>
      <c r="AR351" s="90" t="s">
        <v>137</v>
      </c>
      <c r="AT351" s="90" t="s">
        <v>132</v>
      </c>
      <c r="AU351" s="90" t="s">
        <v>21</v>
      </c>
      <c r="AY351" s="90" t="s">
        <v>129</v>
      </c>
      <c r="BE351" s="157">
        <f>IF($N$351="základní",$J$351,0)</f>
        <v>0</v>
      </c>
      <c r="BF351" s="157">
        <f>IF($N$351="snížená",$J$351,0)</f>
        <v>0</v>
      </c>
      <c r="BG351" s="157">
        <f>IF($N$351="zákl. přenesená",$J$351,0)</f>
        <v>0</v>
      </c>
      <c r="BH351" s="157">
        <f>IF($N$351="sníž. přenesená",$J$351,0)</f>
        <v>0</v>
      </c>
      <c r="BI351" s="157">
        <f>IF($N$351="nulová",$J$351,0)</f>
        <v>0</v>
      </c>
      <c r="BJ351" s="90" t="s">
        <v>22</v>
      </c>
      <c r="BK351" s="157">
        <f>ROUND($I$351*$H$351,2)</f>
        <v>0</v>
      </c>
      <c r="BL351" s="90" t="s">
        <v>137</v>
      </c>
      <c r="BM351" s="90" t="s">
        <v>855</v>
      </c>
    </row>
    <row r="352" spans="2:65" s="6" customFormat="1" ht="15.75" customHeight="1">
      <c r="B352" s="24"/>
      <c r="C352" s="149" t="s">
        <v>856</v>
      </c>
      <c r="D352" s="149" t="s">
        <v>132</v>
      </c>
      <c r="E352" s="147" t="s">
        <v>857</v>
      </c>
      <c r="F352" s="148" t="s">
        <v>858</v>
      </c>
      <c r="G352" s="149" t="s">
        <v>158</v>
      </c>
      <c r="H352" s="150">
        <v>45</v>
      </c>
      <c r="I352" s="151"/>
      <c r="J352" s="152">
        <f>ROUND($I$352*$H$352,2)</f>
        <v>0</v>
      </c>
      <c r="K352" s="148"/>
      <c r="L352" s="44"/>
      <c r="M352" s="153"/>
      <c r="N352" s="154" t="s">
        <v>48</v>
      </c>
      <c r="O352" s="25"/>
      <c r="P352" s="25"/>
      <c r="Q352" s="155">
        <v>0.10992</v>
      </c>
      <c r="R352" s="155">
        <f>$Q$352*$H$352</f>
        <v>4.946400000000001</v>
      </c>
      <c r="S352" s="155">
        <v>0</v>
      </c>
      <c r="T352" s="156">
        <f>$S$352*$H$352</f>
        <v>0</v>
      </c>
      <c r="AR352" s="90" t="s">
        <v>137</v>
      </c>
      <c r="AT352" s="90" t="s">
        <v>132</v>
      </c>
      <c r="AU352" s="90" t="s">
        <v>21</v>
      </c>
      <c r="AY352" s="90" t="s">
        <v>129</v>
      </c>
      <c r="BE352" s="157">
        <f>IF($N$352="základní",$J$352,0)</f>
        <v>0</v>
      </c>
      <c r="BF352" s="157">
        <f>IF($N$352="snížená",$J$352,0)</f>
        <v>0</v>
      </c>
      <c r="BG352" s="157">
        <f>IF($N$352="zákl. přenesená",$J$352,0)</f>
        <v>0</v>
      </c>
      <c r="BH352" s="157">
        <f>IF($N$352="sníž. přenesená",$J$352,0)</f>
        <v>0</v>
      </c>
      <c r="BI352" s="157">
        <f>IF($N$352="nulová",$J$352,0)</f>
        <v>0</v>
      </c>
      <c r="BJ352" s="90" t="s">
        <v>22</v>
      </c>
      <c r="BK352" s="157">
        <f>ROUND($I$352*$H$352,2)</f>
        <v>0</v>
      </c>
      <c r="BL352" s="90" t="s">
        <v>137</v>
      </c>
      <c r="BM352" s="90" t="s">
        <v>859</v>
      </c>
    </row>
    <row r="353" spans="2:47" s="6" customFormat="1" ht="30.75" customHeight="1">
      <c r="B353" s="24"/>
      <c r="C353" s="25"/>
      <c r="D353" s="160" t="s">
        <v>145</v>
      </c>
      <c r="E353" s="25"/>
      <c r="F353" s="176" t="s">
        <v>860</v>
      </c>
      <c r="G353" s="25"/>
      <c r="H353" s="25"/>
      <c r="J353" s="25"/>
      <c r="K353" s="25"/>
      <c r="L353" s="44"/>
      <c r="M353" s="57"/>
      <c r="N353" s="25"/>
      <c r="O353" s="25"/>
      <c r="P353" s="25"/>
      <c r="Q353" s="25"/>
      <c r="R353" s="25"/>
      <c r="S353" s="25"/>
      <c r="T353" s="58"/>
      <c r="AT353" s="6" t="s">
        <v>145</v>
      </c>
      <c r="AU353" s="6" t="s">
        <v>21</v>
      </c>
    </row>
    <row r="354" spans="2:65" s="6" customFormat="1" ht="15.75" customHeight="1">
      <c r="B354" s="24"/>
      <c r="C354" s="180" t="s">
        <v>861</v>
      </c>
      <c r="D354" s="180" t="s">
        <v>345</v>
      </c>
      <c r="E354" s="181" t="s">
        <v>862</v>
      </c>
      <c r="F354" s="182" t="s">
        <v>863</v>
      </c>
      <c r="G354" s="183" t="s">
        <v>239</v>
      </c>
      <c r="H354" s="184">
        <v>1.44</v>
      </c>
      <c r="I354" s="185"/>
      <c r="J354" s="186">
        <f>ROUND($I$354*$H$354,2)</f>
        <v>0</v>
      </c>
      <c r="K354" s="182" t="s">
        <v>136</v>
      </c>
      <c r="L354" s="187"/>
      <c r="M354" s="188"/>
      <c r="N354" s="189" t="s">
        <v>48</v>
      </c>
      <c r="O354" s="25"/>
      <c r="P354" s="25"/>
      <c r="Q354" s="155">
        <v>1</v>
      </c>
      <c r="R354" s="155">
        <f>$Q$354*$H$354</f>
        <v>1.44</v>
      </c>
      <c r="S354" s="155">
        <v>0</v>
      </c>
      <c r="T354" s="156">
        <f>$S$354*$H$354</f>
        <v>0</v>
      </c>
      <c r="AR354" s="90" t="s">
        <v>173</v>
      </c>
      <c r="AT354" s="90" t="s">
        <v>345</v>
      </c>
      <c r="AU354" s="90" t="s">
        <v>21</v>
      </c>
      <c r="AY354" s="6" t="s">
        <v>129</v>
      </c>
      <c r="BE354" s="157">
        <f>IF($N$354="základní",$J$354,0)</f>
        <v>0</v>
      </c>
      <c r="BF354" s="157">
        <f>IF($N$354="snížená",$J$354,0)</f>
        <v>0</v>
      </c>
      <c r="BG354" s="157">
        <f>IF($N$354="zákl. přenesená",$J$354,0)</f>
        <v>0</v>
      </c>
      <c r="BH354" s="157">
        <f>IF($N$354="sníž. přenesená",$J$354,0)</f>
        <v>0</v>
      </c>
      <c r="BI354" s="157">
        <f>IF($N$354="nulová",$J$354,0)</f>
        <v>0</v>
      </c>
      <c r="BJ354" s="90" t="s">
        <v>22</v>
      </c>
      <c r="BK354" s="157">
        <f>ROUND($I$354*$H$354,2)</f>
        <v>0</v>
      </c>
      <c r="BL354" s="90" t="s">
        <v>137</v>
      </c>
      <c r="BM354" s="90" t="s">
        <v>864</v>
      </c>
    </row>
    <row r="355" spans="2:47" s="6" customFormat="1" ht="30.75" customHeight="1">
      <c r="B355" s="24"/>
      <c r="C355" s="25"/>
      <c r="D355" s="160" t="s">
        <v>145</v>
      </c>
      <c r="E355" s="25"/>
      <c r="F355" s="176" t="s">
        <v>865</v>
      </c>
      <c r="G355" s="25"/>
      <c r="H355" s="25"/>
      <c r="J355" s="25"/>
      <c r="K355" s="25"/>
      <c r="L355" s="44"/>
      <c r="M355" s="57"/>
      <c r="N355" s="25"/>
      <c r="O355" s="25"/>
      <c r="P355" s="25"/>
      <c r="Q355" s="25"/>
      <c r="R355" s="25"/>
      <c r="S355" s="25"/>
      <c r="T355" s="58"/>
      <c r="AT355" s="6" t="s">
        <v>145</v>
      </c>
      <c r="AU355" s="6" t="s">
        <v>21</v>
      </c>
    </row>
    <row r="356" spans="2:51" s="6" customFormat="1" ht="15.75" customHeight="1">
      <c r="B356" s="158"/>
      <c r="C356" s="159"/>
      <c r="D356" s="169" t="s">
        <v>139</v>
      </c>
      <c r="E356" s="159"/>
      <c r="F356" s="161" t="s">
        <v>866</v>
      </c>
      <c r="G356" s="159"/>
      <c r="H356" s="162">
        <v>1.44</v>
      </c>
      <c r="J356" s="159"/>
      <c r="K356" s="159"/>
      <c r="L356" s="163"/>
      <c r="M356" s="164"/>
      <c r="N356" s="159"/>
      <c r="O356" s="159"/>
      <c r="P356" s="159"/>
      <c r="Q356" s="159"/>
      <c r="R356" s="159"/>
      <c r="S356" s="159"/>
      <c r="T356" s="165"/>
      <c r="AT356" s="166" t="s">
        <v>139</v>
      </c>
      <c r="AU356" s="166" t="s">
        <v>21</v>
      </c>
      <c r="AV356" s="166" t="s">
        <v>21</v>
      </c>
      <c r="AW356" s="166" t="s">
        <v>108</v>
      </c>
      <c r="AX356" s="166" t="s">
        <v>77</v>
      </c>
      <c r="AY356" s="166" t="s">
        <v>129</v>
      </c>
    </row>
    <row r="357" spans="2:51" s="6" customFormat="1" ht="15.75" customHeight="1">
      <c r="B357" s="167"/>
      <c r="C357" s="168"/>
      <c r="D357" s="169" t="s">
        <v>139</v>
      </c>
      <c r="E357" s="168"/>
      <c r="F357" s="170" t="s">
        <v>141</v>
      </c>
      <c r="G357" s="168"/>
      <c r="H357" s="171">
        <v>1.44</v>
      </c>
      <c r="J357" s="168"/>
      <c r="K357" s="168"/>
      <c r="L357" s="172"/>
      <c r="M357" s="173"/>
      <c r="N357" s="168"/>
      <c r="O357" s="168"/>
      <c r="P357" s="168"/>
      <c r="Q357" s="168"/>
      <c r="R357" s="168"/>
      <c r="S357" s="168"/>
      <c r="T357" s="174"/>
      <c r="AT357" s="175" t="s">
        <v>139</v>
      </c>
      <c r="AU357" s="175" t="s">
        <v>21</v>
      </c>
      <c r="AV357" s="175" t="s">
        <v>137</v>
      </c>
      <c r="AW357" s="175" t="s">
        <v>108</v>
      </c>
      <c r="AX357" s="175" t="s">
        <v>22</v>
      </c>
      <c r="AY357" s="175" t="s">
        <v>129</v>
      </c>
    </row>
    <row r="358" spans="2:65" s="6" customFormat="1" ht="15.75" customHeight="1">
      <c r="B358" s="24"/>
      <c r="C358" s="180" t="s">
        <v>867</v>
      </c>
      <c r="D358" s="180" t="s">
        <v>345</v>
      </c>
      <c r="E358" s="181" t="s">
        <v>868</v>
      </c>
      <c r="F358" s="182" t="s">
        <v>869</v>
      </c>
      <c r="G358" s="183" t="s">
        <v>477</v>
      </c>
      <c r="H358" s="184">
        <v>1</v>
      </c>
      <c r="I358" s="185"/>
      <c r="J358" s="186">
        <f>ROUND($I$358*$H$358,2)</f>
        <v>0</v>
      </c>
      <c r="K358" s="182"/>
      <c r="L358" s="187"/>
      <c r="M358" s="188"/>
      <c r="N358" s="189" t="s">
        <v>48</v>
      </c>
      <c r="O358" s="25"/>
      <c r="P358" s="25"/>
      <c r="Q358" s="155">
        <v>0</v>
      </c>
      <c r="R358" s="155">
        <f>$Q$358*$H$358</f>
        <v>0</v>
      </c>
      <c r="S358" s="155">
        <v>0</v>
      </c>
      <c r="T358" s="156">
        <f>$S$358*$H$358</f>
        <v>0</v>
      </c>
      <c r="AR358" s="90" t="s">
        <v>173</v>
      </c>
      <c r="AT358" s="90" t="s">
        <v>345</v>
      </c>
      <c r="AU358" s="90" t="s">
        <v>21</v>
      </c>
      <c r="AY358" s="6" t="s">
        <v>129</v>
      </c>
      <c r="BE358" s="157">
        <f>IF($N$358="základní",$J$358,0)</f>
        <v>0</v>
      </c>
      <c r="BF358" s="157">
        <f>IF($N$358="snížená",$J$358,0)</f>
        <v>0</v>
      </c>
      <c r="BG358" s="157">
        <f>IF($N$358="zákl. přenesená",$J$358,0)</f>
        <v>0</v>
      </c>
      <c r="BH358" s="157">
        <f>IF($N$358="sníž. přenesená",$J$358,0)</f>
        <v>0</v>
      </c>
      <c r="BI358" s="157">
        <f>IF($N$358="nulová",$J$358,0)</f>
        <v>0</v>
      </c>
      <c r="BJ358" s="90" t="s">
        <v>22</v>
      </c>
      <c r="BK358" s="157">
        <f>ROUND($I$358*$H$358,2)</f>
        <v>0</v>
      </c>
      <c r="BL358" s="90" t="s">
        <v>137</v>
      </c>
      <c r="BM358" s="90" t="s">
        <v>870</v>
      </c>
    </row>
    <row r="359" spans="2:47" s="6" customFormat="1" ht="30.75" customHeight="1">
      <c r="B359" s="24"/>
      <c r="C359" s="25"/>
      <c r="D359" s="160" t="s">
        <v>145</v>
      </c>
      <c r="E359" s="25"/>
      <c r="F359" s="176" t="s">
        <v>871</v>
      </c>
      <c r="G359" s="25"/>
      <c r="H359" s="25"/>
      <c r="J359" s="25"/>
      <c r="K359" s="25"/>
      <c r="L359" s="44"/>
      <c r="M359" s="57"/>
      <c r="N359" s="25"/>
      <c r="O359" s="25"/>
      <c r="P359" s="25"/>
      <c r="Q359" s="25"/>
      <c r="R359" s="25"/>
      <c r="S359" s="25"/>
      <c r="T359" s="58"/>
      <c r="AT359" s="6" t="s">
        <v>145</v>
      </c>
      <c r="AU359" s="6" t="s">
        <v>21</v>
      </c>
    </row>
    <row r="360" spans="2:65" s="6" customFormat="1" ht="15.75" customHeight="1">
      <c r="B360" s="24"/>
      <c r="C360" s="180" t="s">
        <v>872</v>
      </c>
      <c r="D360" s="180" t="s">
        <v>345</v>
      </c>
      <c r="E360" s="181" t="s">
        <v>873</v>
      </c>
      <c r="F360" s="182" t="s">
        <v>874</v>
      </c>
      <c r="G360" s="183" t="s">
        <v>477</v>
      </c>
      <c r="H360" s="184">
        <v>1</v>
      </c>
      <c r="I360" s="185"/>
      <c r="J360" s="186">
        <f>ROUND($I$360*$H$360,2)</f>
        <v>0</v>
      </c>
      <c r="K360" s="182"/>
      <c r="L360" s="187"/>
      <c r="M360" s="188"/>
      <c r="N360" s="189" t="s">
        <v>48</v>
      </c>
      <c r="O360" s="25"/>
      <c r="P360" s="25"/>
      <c r="Q360" s="155">
        <v>0</v>
      </c>
      <c r="R360" s="155">
        <f>$Q$360*$H$360</f>
        <v>0</v>
      </c>
      <c r="S360" s="155">
        <v>0</v>
      </c>
      <c r="T360" s="156">
        <f>$S$360*$H$360</f>
        <v>0</v>
      </c>
      <c r="AR360" s="90" t="s">
        <v>173</v>
      </c>
      <c r="AT360" s="90" t="s">
        <v>345</v>
      </c>
      <c r="AU360" s="90" t="s">
        <v>21</v>
      </c>
      <c r="AY360" s="6" t="s">
        <v>129</v>
      </c>
      <c r="BE360" s="157">
        <f>IF($N$360="základní",$J$360,0)</f>
        <v>0</v>
      </c>
      <c r="BF360" s="157">
        <f>IF($N$360="snížená",$J$360,0)</f>
        <v>0</v>
      </c>
      <c r="BG360" s="157">
        <f>IF($N$360="zákl. přenesená",$J$360,0)</f>
        <v>0</v>
      </c>
      <c r="BH360" s="157">
        <f>IF($N$360="sníž. přenesená",$J$360,0)</f>
        <v>0</v>
      </c>
      <c r="BI360" s="157">
        <f>IF($N$360="nulová",$J$360,0)</f>
        <v>0</v>
      </c>
      <c r="BJ360" s="90" t="s">
        <v>22</v>
      </c>
      <c r="BK360" s="157">
        <f>ROUND($I$360*$H$360,2)</f>
        <v>0</v>
      </c>
      <c r="BL360" s="90" t="s">
        <v>137</v>
      </c>
      <c r="BM360" s="90" t="s">
        <v>875</v>
      </c>
    </row>
    <row r="361" spans="2:47" s="6" customFormat="1" ht="30.75" customHeight="1">
      <c r="B361" s="24"/>
      <c r="C361" s="25"/>
      <c r="D361" s="160" t="s">
        <v>145</v>
      </c>
      <c r="E361" s="25"/>
      <c r="F361" s="176" t="s">
        <v>876</v>
      </c>
      <c r="G361" s="25"/>
      <c r="H361" s="25"/>
      <c r="J361" s="25"/>
      <c r="K361" s="25"/>
      <c r="L361" s="44"/>
      <c r="M361" s="57"/>
      <c r="N361" s="25"/>
      <c r="O361" s="25"/>
      <c r="P361" s="25"/>
      <c r="Q361" s="25"/>
      <c r="R361" s="25"/>
      <c r="S361" s="25"/>
      <c r="T361" s="58"/>
      <c r="AT361" s="6" t="s">
        <v>145</v>
      </c>
      <c r="AU361" s="6" t="s">
        <v>21</v>
      </c>
    </row>
    <row r="362" spans="2:65" s="6" customFormat="1" ht="15.75" customHeight="1">
      <c r="B362" s="24"/>
      <c r="C362" s="180" t="s">
        <v>877</v>
      </c>
      <c r="D362" s="180" t="s">
        <v>345</v>
      </c>
      <c r="E362" s="181" t="s">
        <v>878</v>
      </c>
      <c r="F362" s="182" t="s">
        <v>879</v>
      </c>
      <c r="G362" s="183" t="s">
        <v>158</v>
      </c>
      <c r="H362" s="184">
        <v>12</v>
      </c>
      <c r="I362" s="185"/>
      <c r="J362" s="186">
        <f>ROUND($I$362*$H$362,2)</f>
        <v>0</v>
      </c>
      <c r="K362" s="182"/>
      <c r="L362" s="187"/>
      <c r="M362" s="188"/>
      <c r="N362" s="189" t="s">
        <v>48</v>
      </c>
      <c r="O362" s="25"/>
      <c r="P362" s="25"/>
      <c r="Q362" s="155">
        <v>0</v>
      </c>
      <c r="R362" s="155">
        <f>$Q$362*$H$362</f>
        <v>0</v>
      </c>
      <c r="S362" s="155">
        <v>0</v>
      </c>
      <c r="T362" s="156">
        <f>$S$362*$H$362</f>
        <v>0</v>
      </c>
      <c r="AR362" s="90" t="s">
        <v>173</v>
      </c>
      <c r="AT362" s="90" t="s">
        <v>345</v>
      </c>
      <c r="AU362" s="90" t="s">
        <v>21</v>
      </c>
      <c r="AY362" s="6" t="s">
        <v>129</v>
      </c>
      <c r="BE362" s="157">
        <f>IF($N$362="základní",$J$362,0)</f>
        <v>0</v>
      </c>
      <c r="BF362" s="157">
        <f>IF($N$362="snížená",$J$362,0)</f>
        <v>0</v>
      </c>
      <c r="BG362" s="157">
        <f>IF($N$362="zákl. přenesená",$J$362,0)</f>
        <v>0</v>
      </c>
      <c r="BH362" s="157">
        <f>IF($N$362="sníž. přenesená",$J$362,0)</f>
        <v>0</v>
      </c>
      <c r="BI362" s="157">
        <f>IF($N$362="nulová",$J$362,0)</f>
        <v>0</v>
      </c>
      <c r="BJ362" s="90" t="s">
        <v>22</v>
      </c>
      <c r="BK362" s="157">
        <f>ROUND($I$362*$H$362,2)</f>
        <v>0</v>
      </c>
      <c r="BL362" s="90" t="s">
        <v>137</v>
      </c>
      <c r="BM362" s="90" t="s">
        <v>880</v>
      </c>
    </row>
    <row r="363" spans="2:47" s="6" customFormat="1" ht="30.75" customHeight="1">
      <c r="B363" s="24"/>
      <c r="C363" s="25"/>
      <c r="D363" s="160" t="s">
        <v>145</v>
      </c>
      <c r="E363" s="25"/>
      <c r="F363" s="176" t="s">
        <v>881</v>
      </c>
      <c r="G363" s="25"/>
      <c r="H363" s="25"/>
      <c r="J363" s="25"/>
      <c r="K363" s="25"/>
      <c r="L363" s="44"/>
      <c r="M363" s="57"/>
      <c r="N363" s="25"/>
      <c r="O363" s="25"/>
      <c r="P363" s="25"/>
      <c r="Q363" s="25"/>
      <c r="R363" s="25"/>
      <c r="S363" s="25"/>
      <c r="T363" s="58"/>
      <c r="AT363" s="6" t="s">
        <v>145</v>
      </c>
      <c r="AU363" s="6" t="s">
        <v>21</v>
      </c>
    </row>
    <row r="364" spans="2:63" s="133" customFormat="1" ht="23.25" customHeight="1">
      <c r="B364" s="134"/>
      <c r="C364" s="135"/>
      <c r="D364" s="135" t="s">
        <v>76</v>
      </c>
      <c r="E364" s="144" t="s">
        <v>848</v>
      </c>
      <c r="F364" s="144" t="s">
        <v>882</v>
      </c>
      <c r="G364" s="135"/>
      <c r="H364" s="135"/>
      <c r="J364" s="145">
        <f>$BK$364</f>
        <v>0</v>
      </c>
      <c r="K364" s="135"/>
      <c r="L364" s="138"/>
      <c r="M364" s="139"/>
      <c r="N364" s="135"/>
      <c r="O364" s="135"/>
      <c r="P364" s="140">
        <f>SUM($P$365:$P$369)</f>
        <v>0</v>
      </c>
      <c r="Q364" s="135"/>
      <c r="R364" s="140">
        <f>SUM($R$365:$R$369)</f>
        <v>0</v>
      </c>
      <c r="S364" s="135"/>
      <c r="T364" s="141">
        <f>SUM($T$365:$T$369)</f>
        <v>0</v>
      </c>
      <c r="AR364" s="142" t="s">
        <v>22</v>
      </c>
      <c r="AT364" s="142" t="s">
        <v>76</v>
      </c>
      <c r="AU364" s="142" t="s">
        <v>21</v>
      </c>
      <c r="AY364" s="142" t="s">
        <v>129</v>
      </c>
      <c r="BK364" s="143">
        <f>SUM($BK$365:$BK$369)</f>
        <v>0</v>
      </c>
    </row>
    <row r="365" spans="2:65" s="6" customFormat="1" ht="15.75" customHeight="1">
      <c r="B365" s="24"/>
      <c r="C365" s="146" t="s">
        <v>883</v>
      </c>
      <c r="D365" s="146" t="s">
        <v>132</v>
      </c>
      <c r="E365" s="147" t="s">
        <v>884</v>
      </c>
      <c r="F365" s="148" t="s">
        <v>885</v>
      </c>
      <c r="G365" s="149" t="s">
        <v>239</v>
      </c>
      <c r="H365" s="150">
        <v>895</v>
      </c>
      <c r="I365" s="151"/>
      <c r="J365" s="152">
        <f>ROUND($I$365*$H$365,2)</f>
        <v>0</v>
      </c>
      <c r="K365" s="148"/>
      <c r="L365" s="44"/>
      <c r="M365" s="153"/>
      <c r="N365" s="154" t="s">
        <v>48</v>
      </c>
      <c r="O365" s="25"/>
      <c r="P365" s="25"/>
      <c r="Q365" s="155">
        <v>0</v>
      </c>
      <c r="R365" s="155">
        <f>$Q$365*$H$365</f>
        <v>0</v>
      </c>
      <c r="S365" s="155">
        <v>0</v>
      </c>
      <c r="T365" s="156">
        <f>$S$365*$H$365</f>
        <v>0</v>
      </c>
      <c r="AR365" s="90" t="s">
        <v>137</v>
      </c>
      <c r="AT365" s="90" t="s">
        <v>132</v>
      </c>
      <c r="AU365" s="90" t="s">
        <v>147</v>
      </c>
      <c r="AY365" s="6" t="s">
        <v>129</v>
      </c>
      <c r="BE365" s="157">
        <f>IF($N$365="základní",$J$365,0)</f>
        <v>0</v>
      </c>
      <c r="BF365" s="157">
        <f>IF($N$365="snížená",$J$365,0)</f>
        <v>0</v>
      </c>
      <c r="BG365" s="157">
        <f>IF($N$365="zákl. přenesená",$J$365,0)</f>
        <v>0</v>
      </c>
      <c r="BH365" s="157">
        <f>IF($N$365="sníž. přenesená",$J$365,0)</f>
        <v>0</v>
      </c>
      <c r="BI365" s="157">
        <f>IF($N$365="nulová",$J$365,0)</f>
        <v>0</v>
      </c>
      <c r="BJ365" s="90" t="s">
        <v>22</v>
      </c>
      <c r="BK365" s="157">
        <f>ROUND($I$365*$H$365,2)</f>
        <v>0</v>
      </c>
      <c r="BL365" s="90" t="s">
        <v>137</v>
      </c>
      <c r="BM365" s="90" t="s">
        <v>886</v>
      </c>
    </row>
    <row r="366" spans="2:47" s="6" customFormat="1" ht="57.75" customHeight="1">
      <c r="B366" s="24"/>
      <c r="C366" s="25"/>
      <c r="D366" s="160" t="s">
        <v>145</v>
      </c>
      <c r="E366" s="25"/>
      <c r="F366" s="176" t="s">
        <v>887</v>
      </c>
      <c r="G366" s="25"/>
      <c r="H366" s="25"/>
      <c r="J366" s="25"/>
      <c r="K366" s="25"/>
      <c r="L366" s="44"/>
      <c r="M366" s="57"/>
      <c r="N366" s="25"/>
      <c r="O366" s="25"/>
      <c r="P366" s="25"/>
      <c r="Q366" s="25"/>
      <c r="R366" s="25"/>
      <c r="S366" s="25"/>
      <c r="T366" s="58"/>
      <c r="AT366" s="6" t="s">
        <v>145</v>
      </c>
      <c r="AU366" s="6" t="s">
        <v>147</v>
      </c>
    </row>
    <row r="367" spans="2:51" s="6" customFormat="1" ht="15.75" customHeight="1">
      <c r="B367" s="158"/>
      <c r="C367" s="159"/>
      <c r="D367" s="169" t="s">
        <v>139</v>
      </c>
      <c r="E367" s="159"/>
      <c r="F367" s="161" t="s">
        <v>888</v>
      </c>
      <c r="G367" s="159"/>
      <c r="H367" s="162">
        <v>895</v>
      </c>
      <c r="J367" s="159"/>
      <c r="K367" s="159"/>
      <c r="L367" s="163"/>
      <c r="M367" s="164"/>
      <c r="N367" s="159"/>
      <c r="O367" s="159"/>
      <c r="P367" s="159"/>
      <c r="Q367" s="159"/>
      <c r="R367" s="159"/>
      <c r="S367" s="159"/>
      <c r="T367" s="165"/>
      <c r="AT367" s="166" t="s">
        <v>139</v>
      </c>
      <c r="AU367" s="166" t="s">
        <v>147</v>
      </c>
      <c r="AV367" s="166" t="s">
        <v>21</v>
      </c>
      <c r="AW367" s="166" t="s">
        <v>108</v>
      </c>
      <c r="AX367" s="166" t="s">
        <v>22</v>
      </c>
      <c r="AY367" s="166" t="s">
        <v>129</v>
      </c>
    </row>
    <row r="368" spans="2:65" s="6" customFormat="1" ht="15.75" customHeight="1">
      <c r="B368" s="24"/>
      <c r="C368" s="146" t="s">
        <v>889</v>
      </c>
      <c r="D368" s="146" t="s">
        <v>132</v>
      </c>
      <c r="E368" s="147" t="s">
        <v>890</v>
      </c>
      <c r="F368" s="148" t="s">
        <v>891</v>
      </c>
      <c r="G368" s="149" t="s">
        <v>239</v>
      </c>
      <c r="H368" s="150">
        <v>305</v>
      </c>
      <c r="I368" s="151"/>
      <c r="J368" s="152">
        <f>ROUND($I$368*$H$368,2)</f>
        <v>0</v>
      </c>
      <c r="K368" s="148" t="s">
        <v>136</v>
      </c>
      <c r="L368" s="44"/>
      <c r="M368" s="153"/>
      <c r="N368" s="154" t="s">
        <v>48</v>
      </c>
      <c r="O368" s="25"/>
      <c r="P368" s="25"/>
      <c r="Q368" s="155">
        <v>0</v>
      </c>
      <c r="R368" s="155">
        <f>$Q$368*$H$368</f>
        <v>0</v>
      </c>
      <c r="S368" s="155">
        <v>0</v>
      </c>
      <c r="T368" s="156">
        <f>$S$368*$H$368</f>
        <v>0</v>
      </c>
      <c r="AR368" s="90" t="s">
        <v>137</v>
      </c>
      <c r="AT368" s="90" t="s">
        <v>132</v>
      </c>
      <c r="AU368" s="90" t="s">
        <v>147</v>
      </c>
      <c r="AY368" s="6" t="s">
        <v>129</v>
      </c>
      <c r="BE368" s="157">
        <f>IF($N$368="základní",$J$368,0)</f>
        <v>0</v>
      </c>
      <c r="BF368" s="157">
        <f>IF($N$368="snížená",$J$368,0)</f>
        <v>0</v>
      </c>
      <c r="BG368" s="157">
        <f>IF($N$368="zákl. přenesená",$J$368,0)</f>
        <v>0</v>
      </c>
      <c r="BH368" s="157">
        <f>IF($N$368="sníž. přenesená",$J$368,0)</f>
        <v>0</v>
      </c>
      <c r="BI368" s="157">
        <f>IF($N$368="nulová",$J$368,0)</f>
        <v>0</v>
      </c>
      <c r="BJ368" s="90" t="s">
        <v>22</v>
      </c>
      <c r="BK368" s="157">
        <f>ROUND($I$368*$H$368,2)</f>
        <v>0</v>
      </c>
      <c r="BL368" s="90" t="s">
        <v>137</v>
      </c>
      <c r="BM368" s="90" t="s">
        <v>892</v>
      </c>
    </row>
    <row r="369" spans="2:51" s="6" customFormat="1" ht="15.75" customHeight="1">
      <c r="B369" s="158"/>
      <c r="C369" s="159"/>
      <c r="D369" s="160" t="s">
        <v>139</v>
      </c>
      <c r="E369" s="161"/>
      <c r="F369" s="161" t="s">
        <v>893</v>
      </c>
      <c r="G369" s="159"/>
      <c r="H369" s="162">
        <v>305</v>
      </c>
      <c r="J369" s="159"/>
      <c r="K369" s="159"/>
      <c r="L369" s="163"/>
      <c r="M369" s="193"/>
      <c r="N369" s="194"/>
      <c r="O369" s="194"/>
      <c r="P369" s="194"/>
      <c r="Q369" s="194"/>
      <c r="R369" s="194"/>
      <c r="S369" s="194"/>
      <c r="T369" s="195"/>
      <c r="AT369" s="166" t="s">
        <v>139</v>
      </c>
      <c r="AU369" s="166" t="s">
        <v>147</v>
      </c>
      <c r="AV369" s="166" t="s">
        <v>21</v>
      </c>
      <c r="AW369" s="166" t="s">
        <v>108</v>
      </c>
      <c r="AX369" s="166" t="s">
        <v>22</v>
      </c>
      <c r="AY369" s="166" t="s">
        <v>129</v>
      </c>
    </row>
    <row r="370" spans="2:12" s="6" customFormat="1" ht="7.5" customHeight="1">
      <c r="B370" s="39"/>
      <c r="C370" s="40"/>
      <c r="D370" s="40"/>
      <c r="E370" s="40"/>
      <c r="F370" s="40"/>
      <c r="G370" s="40"/>
      <c r="H370" s="40"/>
      <c r="I370" s="102"/>
      <c r="J370" s="40"/>
      <c r="K370" s="40"/>
      <c r="L370" s="44"/>
    </row>
    <row r="371" s="2" customFormat="1" ht="14.25" customHeight="1"/>
  </sheetData>
  <sheetProtection password="CC35" sheet="1" objects="1" scenarios="1" formatColumns="0" formatRows="0" sort="0" autoFilter="0"/>
  <autoFilter ref="C82:K82"/>
  <mergeCells count="9">
    <mergeCell ref="E75:H75"/>
    <mergeCell ref="G1:H1"/>
    <mergeCell ref="L2:V2"/>
    <mergeCell ref="E7:H7"/>
    <mergeCell ref="E9:H9"/>
    <mergeCell ref="E24:H24"/>
    <mergeCell ref="E45:H45"/>
    <mergeCell ref="E47:H47"/>
    <mergeCell ref="E73:H73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51"/>
      <c r="C1" s="251"/>
      <c r="D1" s="250" t="s">
        <v>1</v>
      </c>
      <c r="E1" s="251"/>
      <c r="F1" s="252" t="s">
        <v>1108</v>
      </c>
      <c r="G1" s="257" t="s">
        <v>1109</v>
      </c>
      <c r="H1" s="257"/>
      <c r="I1" s="251"/>
      <c r="J1" s="252" t="s">
        <v>1110</v>
      </c>
      <c r="K1" s="250" t="s">
        <v>100</v>
      </c>
      <c r="L1" s="252" t="s">
        <v>1111</v>
      </c>
      <c r="M1" s="252"/>
      <c r="N1" s="252"/>
      <c r="O1" s="252"/>
      <c r="P1" s="252"/>
      <c r="Q1" s="252"/>
      <c r="R1" s="252"/>
      <c r="S1" s="252"/>
      <c r="T1" s="252"/>
      <c r="U1" s="248"/>
      <c r="V1" s="24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5"/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2" t="s">
        <v>93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8"/>
      <c r="J3" s="8"/>
      <c r="K3" s="9"/>
      <c r="AT3" s="2" t="s">
        <v>21</v>
      </c>
    </row>
    <row r="4" spans="2:46" s="2" customFormat="1" ht="37.5" customHeight="1">
      <c r="B4" s="10"/>
      <c r="C4" s="11"/>
      <c r="D4" s="12" t="s">
        <v>101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46" t="str">
        <f>'Rekapitulace stavby'!$K$6</f>
        <v>Revitalizace a architektonická úprava Starého náměstí v Kynšperku nad Ohří</v>
      </c>
      <c r="F7" s="214"/>
      <c r="G7" s="214"/>
      <c r="H7" s="214"/>
      <c r="J7" s="11"/>
      <c r="K7" s="13"/>
    </row>
    <row r="8" spans="2:11" s="6" customFormat="1" ht="15.75" customHeight="1">
      <c r="B8" s="24"/>
      <c r="C8" s="25"/>
      <c r="D8" s="19" t="s">
        <v>102</v>
      </c>
      <c r="E8" s="25"/>
      <c r="F8" s="25"/>
      <c r="G8" s="25"/>
      <c r="H8" s="25"/>
      <c r="J8" s="25"/>
      <c r="K8" s="28"/>
    </row>
    <row r="9" spans="2:11" s="6" customFormat="1" ht="37.5" customHeight="1">
      <c r="B9" s="24"/>
      <c r="C9" s="25"/>
      <c r="D9" s="25"/>
      <c r="E9" s="229" t="s">
        <v>894</v>
      </c>
      <c r="F9" s="221"/>
      <c r="G9" s="221"/>
      <c r="H9" s="221"/>
      <c r="J9" s="25"/>
      <c r="K9" s="28"/>
    </row>
    <row r="10" spans="2:11" s="6" customFormat="1" ht="14.25" customHeight="1">
      <c r="B10" s="24"/>
      <c r="C10" s="25"/>
      <c r="D10" s="25"/>
      <c r="E10" s="25"/>
      <c r="F10" s="25"/>
      <c r="G10" s="25"/>
      <c r="H10" s="25"/>
      <c r="J10" s="25"/>
      <c r="K10" s="28"/>
    </row>
    <row r="11" spans="2:11" s="6" customFormat="1" ht="15" customHeight="1">
      <c r="B11" s="24"/>
      <c r="C11" s="25"/>
      <c r="D11" s="19" t="s">
        <v>18</v>
      </c>
      <c r="E11" s="25"/>
      <c r="F11" s="17" t="s">
        <v>19</v>
      </c>
      <c r="G11" s="25"/>
      <c r="H11" s="25"/>
      <c r="I11" s="89" t="s">
        <v>20</v>
      </c>
      <c r="J11" s="17"/>
      <c r="K11" s="28"/>
    </row>
    <row r="12" spans="2:11" s="6" customFormat="1" ht="15" customHeight="1">
      <c r="B12" s="24"/>
      <c r="C12" s="25"/>
      <c r="D12" s="19" t="s">
        <v>23</v>
      </c>
      <c r="E12" s="25"/>
      <c r="F12" s="17" t="s">
        <v>24</v>
      </c>
      <c r="G12" s="25"/>
      <c r="H12" s="25"/>
      <c r="I12" s="89" t="s">
        <v>25</v>
      </c>
      <c r="J12" s="53" t="str">
        <f>'Rekapitulace stavby'!$AN$8</f>
        <v>29.08.2014</v>
      </c>
      <c r="K12" s="28"/>
    </row>
    <row r="13" spans="2:11" s="6" customFormat="1" ht="12" customHeight="1">
      <c r="B13" s="24"/>
      <c r="C13" s="25"/>
      <c r="D13" s="25"/>
      <c r="E13" s="25"/>
      <c r="F13" s="25"/>
      <c r="G13" s="25"/>
      <c r="H13" s="25"/>
      <c r="J13" s="25"/>
      <c r="K13" s="28"/>
    </row>
    <row r="14" spans="2:11" s="6" customFormat="1" ht="15" customHeight="1">
      <c r="B14" s="24"/>
      <c r="C14" s="25"/>
      <c r="D14" s="19" t="s">
        <v>33</v>
      </c>
      <c r="E14" s="25"/>
      <c r="F14" s="25"/>
      <c r="G14" s="25"/>
      <c r="H14" s="25"/>
      <c r="I14" s="89" t="s">
        <v>34</v>
      </c>
      <c r="J14" s="17"/>
      <c r="K14" s="28"/>
    </row>
    <row r="15" spans="2:11" s="6" customFormat="1" ht="18.75" customHeight="1">
      <c r="B15" s="24"/>
      <c r="C15" s="25"/>
      <c r="D15" s="25"/>
      <c r="E15" s="17" t="s">
        <v>35</v>
      </c>
      <c r="F15" s="25"/>
      <c r="G15" s="25"/>
      <c r="H15" s="25"/>
      <c r="I15" s="89" t="s">
        <v>36</v>
      </c>
      <c r="J15" s="17"/>
      <c r="K15" s="28"/>
    </row>
    <row r="16" spans="2:11" s="6" customFormat="1" ht="7.5" customHeight="1">
      <c r="B16" s="24"/>
      <c r="C16" s="25"/>
      <c r="D16" s="25"/>
      <c r="E16" s="25"/>
      <c r="F16" s="25"/>
      <c r="G16" s="25"/>
      <c r="H16" s="25"/>
      <c r="J16" s="25"/>
      <c r="K16" s="28"/>
    </row>
    <row r="17" spans="2:11" s="6" customFormat="1" ht="15" customHeight="1">
      <c r="B17" s="24"/>
      <c r="C17" s="25"/>
      <c r="D17" s="19" t="s">
        <v>37</v>
      </c>
      <c r="E17" s="25"/>
      <c r="F17" s="25"/>
      <c r="G17" s="25"/>
      <c r="H17" s="25"/>
      <c r="I17" s="89" t="s">
        <v>34</v>
      </c>
      <c r="J17" s="17">
        <f>IF('Rekapitulace stavby'!$AN$13="Vyplň údaj","",IF('Rekapitulace stavby'!$AN$13="","",'Rekapitulace stavby'!$AN$13))</f>
      </c>
      <c r="K17" s="28"/>
    </row>
    <row r="18" spans="2:11" s="6" customFormat="1" ht="18.75" customHeight="1">
      <c r="B18" s="24"/>
      <c r="C18" s="25"/>
      <c r="D18" s="25"/>
      <c r="E18" s="17">
        <f>IF('Rekapitulace stavby'!$E$14="Vyplň údaj","",IF('Rekapitulace stavby'!$E$14="","",'Rekapitulace stavby'!$E$14))</f>
      </c>
      <c r="F18" s="25"/>
      <c r="G18" s="25"/>
      <c r="H18" s="25"/>
      <c r="I18" s="89" t="s">
        <v>36</v>
      </c>
      <c r="J18" s="17">
        <f>IF('Rekapitulace stavby'!$AN$14="Vyplň údaj","",IF('Rekapitulace stavby'!$AN$14="","",'Rekapitulace stavby'!$AN$14))</f>
      </c>
      <c r="K18" s="28"/>
    </row>
    <row r="19" spans="2:11" s="6" customFormat="1" ht="7.5" customHeight="1">
      <c r="B19" s="24"/>
      <c r="C19" s="25"/>
      <c r="D19" s="25"/>
      <c r="E19" s="25"/>
      <c r="F19" s="25"/>
      <c r="G19" s="25"/>
      <c r="H19" s="25"/>
      <c r="J19" s="25"/>
      <c r="K19" s="28"/>
    </row>
    <row r="20" spans="2:11" s="6" customFormat="1" ht="15" customHeight="1">
      <c r="B20" s="24"/>
      <c r="C20" s="25"/>
      <c r="D20" s="19" t="s">
        <v>39</v>
      </c>
      <c r="E20" s="25"/>
      <c r="F20" s="25"/>
      <c r="G20" s="25"/>
      <c r="H20" s="25"/>
      <c r="I20" s="89" t="s">
        <v>34</v>
      </c>
      <c r="J20" s="17"/>
      <c r="K20" s="28"/>
    </row>
    <row r="21" spans="2:11" s="6" customFormat="1" ht="18.75" customHeight="1">
      <c r="B21" s="24"/>
      <c r="C21" s="25"/>
      <c r="D21" s="25"/>
      <c r="E21" s="17" t="s">
        <v>40</v>
      </c>
      <c r="F21" s="25"/>
      <c r="G21" s="25"/>
      <c r="H21" s="25"/>
      <c r="I21" s="89" t="s">
        <v>36</v>
      </c>
      <c r="J21" s="17"/>
      <c r="K21" s="28"/>
    </row>
    <row r="22" spans="2:11" s="6" customFormat="1" ht="7.5" customHeight="1">
      <c r="B22" s="24"/>
      <c r="C22" s="25"/>
      <c r="D22" s="25"/>
      <c r="E22" s="25"/>
      <c r="F22" s="25"/>
      <c r="G22" s="25"/>
      <c r="H22" s="25"/>
      <c r="J22" s="25"/>
      <c r="K22" s="28"/>
    </row>
    <row r="23" spans="2:11" s="6" customFormat="1" ht="15" customHeight="1">
      <c r="B23" s="24"/>
      <c r="C23" s="25"/>
      <c r="D23" s="19" t="s">
        <v>42</v>
      </c>
      <c r="E23" s="25"/>
      <c r="F23" s="25"/>
      <c r="G23" s="25"/>
      <c r="H23" s="25"/>
      <c r="J23" s="25"/>
      <c r="K23" s="28"/>
    </row>
    <row r="24" spans="2:11" s="90" customFormat="1" ht="15.75" customHeight="1">
      <c r="B24" s="91"/>
      <c r="C24" s="92"/>
      <c r="D24" s="92"/>
      <c r="E24" s="217"/>
      <c r="F24" s="247"/>
      <c r="G24" s="247"/>
      <c r="H24" s="247"/>
      <c r="J24" s="92"/>
      <c r="K24" s="93"/>
    </row>
    <row r="25" spans="2:11" s="6" customFormat="1" ht="7.5" customHeight="1">
      <c r="B25" s="24"/>
      <c r="C25" s="25"/>
      <c r="D25" s="25"/>
      <c r="E25" s="25"/>
      <c r="F25" s="25"/>
      <c r="G25" s="25"/>
      <c r="H25" s="25"/>
      <c r="J25" s="25"/>
      <c r="K25" s="28"/>
    </row>
    <row r="26" spans="2:11" s="6" customFormat="1" ht="7.5" customHeight="1">
      <c r="B26" s="24"/>
      <c r="C26" s="25"/>
      <c r="D26" s="65"/>
      <c r="E26" s="65"/>
      <c r="F26" s="65"/>
      <c r="G26" s="65"/>
      <c r="H26" s="65"/>
      <c r="I26" s="54"/>
      <c r="J26" s="65"/>
      <c r="K26" s="94"/>
    </row>
    <row r="27" spans="2:11" s="6" customFormat="1" ht="26.25" customHeight="1">
      <c r="B27" s="24"/>
      <c r="C27" s="25"/>
      <c r="D27" s="95" t="s">
        <v>43</v>
      </c>
      <c r="E27" s="25"/>
      <c r="F27" s="25"/>
      <c r="G27" s="25"/>
      <c r="H27" s="25"/>
      <c r="J27" s="68">
        <f>ROUND($J$78,2)</f>
        <v>0</v>
      </c>
      <c r="K27" s="28"/>
    </row>
    <row r="28" spans="2:11" s="6" customFormat="1" ht="7.5" customHeight="1">
      <c r="B28" s="24"/>
      <c r="C28" s="25"/>
      <c r="D28" s="65"/>
      <c r="E28" s="65"/>
      <c r="F28" s="65"/>
      <c r="G28" s="65"/>
      <c r="H28" s="65"/>
      <c r="I28" s="54"/>
      <c r="J28" s="65"/>
      <c r="K28" s="94"/>
    </row>
    <row r="29" spans="2:11" s="6" customFormat="1" ht="15" customHeight="1">
      <c r="B29" s="24"/>
      <c r="C29" s="25"/>
      <c r="D29" s="25"/>
      <c r="E29" s="25"/>
      <c r="F29" s="29" t="s">
        <v>45</v>
      </c>
      <c r="G29" s="25"/>
      <c r="H29" s="25"/>
      <c r="I29" s="96" t="s">
        <v>44</v>
      </c>
      <c r="J29" s="29" t="s">
        <v>46</v>
      </c>
      <c r="K29" s="28"/>
    </row>
    <row r="30" spans="2:11" s="6" customFormat="1" ht="15" customHeight="1">
      <c r="B30" s="24"/>
      <c r="C30" s="25"/>
      <c r="D30" s="31" t="s">
        <v>47</v>
      </c>
      <c r="E30" s="31" t="s">
        <v>48</v>
      </c>
      <c r="F30" s="97">
        <f>ROUND(SUM($BE$78:$BE$94),2)</f>
        <v>0</v>
      </c>
      <c r="G30" s="25"/>
      <c r="H30" s="25"/>
      <c r="I30" s="98">
        <v>0.21</v>
      </c>
      <c r="J30" s="97">
        <f>ROUND(SUM($BE$78:$BE$94)*$I$30,2)</f>
        <v>0</v>
      </c>
      <c r="K30" s="28"/>
    </row>
    <row r="31" spans="2:11" s="6" customFormat="1" ht="15" customHeight="1">
      <c r="B31" s="24"/>
      <c r="C31" s="25"/>
      <c r="D31" s="25"/>
      <c r="E31" s="31" t="s">
        <v>49</v>
      </c>
      <c r="F31" s="97">
        <f>ROUND(SUM($BF$78:$BF$94),2)</f>
        <v>0</v>
      </c>
      <c r="G31" s="25"/>
      <c r="H31" s="25"/>
      <c r="I31" s="98">
        <v>0.15</v>
      </c>
      <c r="J31" s="97">
        <f>ROUND(SUM($BF$78:$BF$94)*$I$31,2)</f>
        <v>0</v>
      </c>
      <c r="K31" s="28"/>
    </row>
    <row r="32" spans="2:11" s="6" customFormat="1" ht="15" customHeight="1" hidden="1">
      <c r="B32" s="24"/>
      <c r="C32" s="25"/>
      <c r="D32" s="25"/>
      <c r="E32" s="31" t="s">
        <v>50</v>
      </c>
      <c r="F32" s="97">
        <f>ROUND(SUM($BG$78:$BG$94),2)</f>
        <v>0</v>
      </c>
      <c r="G32" s="25"/>
      <c r="H32" s="25"/>
      <c r="I32" s="98">
        <v>0.21</v>
      </c>
      <c r="J32" s="97">
        <v>0</v>
      </c>
      <c r="K32" s="28"/>
    </row>
    <row r="33" spans="2:11" s="6" customFormat="1" ht="15" customHeight="1" hidden="1">
      <c r="B33" s="24"/>
      <c r="C33" s="25"/>
      <c r="D33" s="25"/>
      <c r="E33" s="31" t="s">
        <v>51</v>
      </c>
      <c r="F33" s="97">
        <f>ROUND(SUM($BH$78:$BH$94),2)</f>
        <v>0</v>
      </c>
      <c r="G33" s="25"/>
      <c r="H33" s="25"/>
      <c r="I33" s="98">
        <v>0.15</v>
      </c>
      <c r="J33" s="97">
        <v>0</v>
      </c>
      <c r="K33" s="28"/>
    </row>
    <row r="34" spans="2:11" s="6" customFormat="1" ht="15" customHeight="1" hidden="1">
      <c r="B34" s="24"/>
      <c r="C34" s="25"/>
      <c r="D34" s="25"/>
      <c r="E34" s="31" t="s">
        <v>52</v>
      </c>
      <c r="F34" s="97">
        <f>ROUND(SUM($BI$78:$BI$94),2)</f>
        <v>0</v>
      </c>
      <c r="G34" s="25"/>
      <c r="H34" s="25"/>
      <c r="I34" s="98">
        <v>0</v>
      </c>
      <c r="J34" s="97">
        <v>0</v>
      </c>
      <c r="K34" s="28"/>
    </row>
    <row r="35" spans="2:11" s="6" customFormat="1" ht="7.5" customHeight="1">
      <c r="B35" s="24"/>
      <c r="C35" s="25"/>
      <c r="D35" s="25"/>
      <c r="E35" s="25"/>
      <c r="F35" s="25"/>
      <c r="G35" s="25"/>
      <c r="H35" s="25"/>
      <c r="J35" s="25"/>
      <c r="K35" s="28"/>
    </row>
    <row r="36" spans="2:11" s="6" customFormat="1" ht="26.25" customHeight="1">
      <c r="B36" s="24"/>
      <c r="C36" s="33"/>
      <c r="D36" s="34" t="s">
        <v>53</v>
      </c>
      <c r="E36" s="35"/>
      <c r="F36" s="35"/>
      <c r="G36" s="99" t="s">
        <v>54</v>
      </c>
      <c r="H36" s="36" t="s">
        <v>55</v>
      </c>
      <c r="I36" s="100"/>
      <c r="J36" s="37">
        <f>ROUND(SUM($J$27:$J$34),2)</f>
        <v>0</v>
      </c>
      <c r="K36" s="101"/>
    </row>
    <row r="37" spans="2:11" s="6" customFormat="1" ht="15" customHeight="1">
      <c r="B37" s="39"/>
      <c r="C37" s="40"/>
      <c r="D37" s="40"/>
      <c r="E37" s="40"/>
      <c r="F37" s="40"/>
      <c r="G37" s="40"/>
      <c r="H37" s="40"/>
      <c r="I37" s="102"/>
      <c r="J37" s="40"/>
      <c r="K37" s="41"/>
    </row>
    <row r="41" spans="2:11" s="6" customFormat="1" ht="7.5" customHeight="1">
      <c r="B41" s="103"/>
      <c r="C41" s="104"/>
      <c r="D41" s="104"/>
      <c r="E41" s="104"/>
      <c r="F41" s="104"/>
      <c r="G41" s="104"/>
      <c r="H41" s="104"/>
      <c r="I41" s="104"/>
      <c r="J41" s="104"/>
      <c r="K41" s="105"/>
    </row>
    <row r="42" spans="2:11" s="6" customFormat="1" ht="37.5" customHeight="1">
      <c r="B42" s="24"/>
      <c r="C42" s="12" t="s">
        <v>104</v>
      </c>
      <c r="D42" s="25"/>
      <c r="E42" s="25"/>
      <c r="F42" s="25"/>
      <c r="G42" s="25"/>
      <c r="H42" s="25"/>
      <c r="J42" s="25"/>
      <c r="K42" s="28"/>
    </row>
    <row r="43" spans="2:11" s="6" customFormat="1" ht="7.5" customHeight="1">
      <c r="B43" s="24"/>
      <c r="C43" s="25"/>
      <c r="D43" s="25"/>
      <c r="E43" s="25"/>
      <c r="F43" s="25"/>
      <c r="G43" s="25"/>
      <c r="H43" s="25"/>
      <c r="J43" s="25"/>
      <c r="K43" s="28"/>
    </row>
    <row r="44" spans="2:11" s="6" customFormat="1" ht="15" customHeight="1">
      <c r="B44" s="24"/>
      <c r="C44" s="19" t="s">
        <v>15</v>
      </c>
      <c r="D44" s="25"/>
      <c r="E44" s="25"/>
      <c r="F44" s="25"/>
      <c r="G44" s="25"/>
      <c r="H44" s="25"/>
      <c r="J44" s="25"/>
      <c r="K44" s="28"/>
    </row>
    <row r="45" spans="2:11" s="6" customFormat="1" ht="16.5" customHeight="1">
      <c r="B45" s="24"/>
      <c r="C45" s="25"/>
      <c r="D45" s="25"/>
      <c r="E45" s="246" t="str">
        <f>$E$7</f>
        <v>Revitalizace a architektonická úprava Starého náměstí v Kynšperku nad Ohří</v>
      </c>
      <c r="F45" s="221"/>
      <c r="G45" s="221"/>
      <c r="H45" s="221"/>
      <c r="J45" s="25"/>
      <c r="K45" s="28"/>
    </row>
    <row r="46" spans="2:11" s="6" customFormat="1" ht="15" customHeight="1">
      <c r="B46" s="24"/>
      <c r="C46" s="19" t="s">
        <v>102</v>
      </c>
      <c r="D46" s="25"/>
      <c r="E46" s="25"/>
      <c r="F46" s="25"/>
      <c r="G46" s="25"/>
      <c r="H46" s="25"/>
      <c r="J46" s="25"/>
      <c r="K46" s="28"/>
    </row>
    <row r="47" spans="2:11" s="6" customFormat="1" ht="19.5" customHeight="1">
      <c r="B47" s="24"/>
      <c r="C47" s="25"/>
      <c r="D47" s="25"/>
      <c r="E47" s="229" t="str">
        <f>$E$9</f>
        <v>SO 461 - SO 461 Přeložka NVKS</v>
      </c>
      <c r="F47" s="221"/>
      <c r="G47" s="221"/>
      <c r="H47" s="221"/>
      <c r="J47" s="25"/>
      <c r="K47" s="28"/>
    </row>
    <row r="48" spans="2:11" s="6" customFormat="1" ht="7.5" customHeight="1">
      <c r="B48" s="24"/>
      <c r="C48" s="25"/>
      <c r="D48" s="25"/>
      <c r="E48" s="25"/>
      <c r="F48" s="25"/>
      <c r="G48" s="25"/>
      <c r="H48" s="25"/>
      <c r="J48" s="25"/>
      <c r="K48" s="28"/>
    </row>
    <row r="49" spans="2:11" s="6" customFormat="1" ht="18.75" customHeight="1">
      <c r="B49" s="24"/>
      <c r="C49" s="19" t="s">
        <v>23</v>
      </c>
      <c r="D49" s="25"/>
      <c r="E49" s="25"/>
      <c r="F49" s="17" t="str">
        <f>$F$12</f>
        <v>Kynšperk nad Ohří</v>
      </c>
      <c r="G49" s="25"/>
      <c r="H49" s="25"/>
      <c r="I49" s="89" t="s">
        <v>25</v>
      </c>
      <c r="J49" s="53" t="str">
        <f>IF($J$12="","",$J$12)</f>
        <v>29.08.2014</v>
      </c>
      <c r="K49" s="28"/>
    </row>
    <row r="50" spans="2:11" s="6" customFormat="1" ht="7.5" customHeight="1">
      <c r="B50" s="24"/>
      <c r="C50" s="25"/>
      <c r="D50" s="25"/>
      <c r="E50" s="25"/>
      <c r="F50" s="25"/>
      <c r="G50" s="25"/>
      <c r="H50" s="25"/>
      <c r="J50" s="25"/>
      <c r="K50" s="28"/>
    </row>
    <row r="51" spans="2:11" s="6" customFormat="1" ht="15.75" customHeight="1">
      <c r="B51" s="24"/>
      <c r="C51" s="19" t="s">
        <v>33</v>
      </c>
      <c r="D51" s="25"/>
      <c r="E51" s="25"/>
      <c r="F51" s="17" t="str">
        <f>$E$15</f>
        <v>Město Kynšperk nad Ohří</v>
      </c>
      <c r="G51" s="25"/>
      <c r="H51" s="25"/>
      <c r="I51" s="89" t="s">
        <v>39</v>
      </c>
      <c r="J51" s="17" t="str">
        <f>$E$21</f>
        <v>DSVA s.r.o.</v>
      </c>
      <c r="K51" s="28"/>
    </row>
    <row r="52" spans="2:11" s="6" customFormat="1" ht="15" customHeight="1">
      <c r="B52" s="24"/>
      <c r="C52" s="19" t="s">
        <v>37</v>
      </c>
      <c r="D52" s="25"/>
      <c r="E52" s="25"/>
      <c r="F52" s="17">
        <f>IF($E$18="","",$E$18)</f>
      </c>
      <c r="G52" s="25"/>
      <c r="H52" s="25"/>
      <c r="J52" s="25"/>
      <c r="K52" s="28"/>
    </row>
    <row r="53" spans="2:11" s="6" customFormat="1" ht="11.25" customHeight="1">
      <c r="B53" s="24"/>
      <c r="C53" s="25"/>
      <c r="D53" s="25"/>
      <c r="E53" s="25"/>
      <c r="F53" s="25"/>
      <c r="G53" s="25"/>
      <c r="H53" s="25"/>
      <c r="J53" s="25"/>
      <c r="K53" s="28"/>
    </row>
    <row r="54" spans="2:11" s="6" customFormat="1" ht="30" customHeight="1">
      <c r="B54" s="24"/>
      <c r="C54" s="106" t="s">
        <v>105</v>
      </c>
      <c r="D54" s="33"/>
      <c r="E54" s="33"/>
      <c r="F54" s="33"/>
      <c r="G54" s="33"/>
      <c r="H54" s="33"/>
      <c r="I54" s="107"/>
      <c r="J54" s="108" t="s">
        <v>106</v>
      </c>
      <c r="K54" s="38"/>
    </row>
    <row r="55" spans="2:11" s="6" customFormat="1" ht="11.25" customHeight="1">
      <c r="B55" s="24"/>
      <c r="C55" s="25"/>
      <c r="D55" s="25"/>
      <c r="E55" s="25"/>
      <c r="F55" s="25"/>
      <c r="G55" s="25"/>
      <c r="H55" s="25"/>
      <c r="J55" s="25"/>
      <c r="K55" s="28"/>
    </row>
    <row r="56" spans="2:47" s="6" customFormat="1" ht="30" customHeight="1">
      <c r="B56" s="24"/>
      <c r="C56" s="67" t="s">
        <v>107</v>
      </c>
      <c r="D56" s="25"/>
      <c r="E56" s="25"/>
      <c r="F56" s="25"/>
      <c r="G56" s="25"/>
      <c r="H56" s="25"/>
      <c r="J56" s="68">
        <f>ROUND($J$78,2)</f>
        <v>0</v>
      </c>
      <c r="K56" s="28"/>
      <c r="AU56" s="6" t="s">
        <v>108</v>
      </c>
    </row>
    <row r="57" spans="2:11" s="74" customFormat="1" ht="25.5" customHeight="1">
      <c r="B57" s="109"/>
      <c r="C57" s="110"/>
      <c r="D57" s="111" t="s">
        <v>895</v>
      </c>
      <c r="E57" s="111"/>
      <c r="F57" s="111"/>
      <c r="G57" s="111"/>
      <c r="H57" s="111"/>
      <c r="I57" s="112"/>
      <c r="J57" s="113">
        <f>ROUND($J$79,2)</f>
        <v>0</v>
      </c>
      <c r="K57" s="114"/>
    </row>
    <row r="58" spans="2:11" s="115" customFormat="1" ht="21" customHeight="1">
      <c r="B58" s="116"/>
      <c r="C58" s="117"/>
      <c r="D58" s="118" t="s">
        <v>896</v>
      </c>
      <c r="E58" s="118"/>
      <c r="F58" s="118"/>
      <c r="G58" s="118"/>
      <c r="H58" s="118"/>
      <c r="I58" s="119"/>
      <c r="J58" s="120">
        <f>ROUND($J$80,2)</f>
        <v>0</v>
      </c>
      <c r="K58" s="121"/>
    </row>
    <row r="59" spans="2:11" s="6" customFormat="1" ht="22.5" customHeight="1">
      <c r="B59" s="24"/>
      <c r="C59" s="25"/>
      <c r="D59" s="25"/>
      <c r="E59" s="25"/>
      <c r="F59" s="25"/>
      <c r="G59" s="25"/>
      <c r="H59" s="25"/>
      <c r="J59" s="25"/>
      <c r="K59" s="28"/>
    </row>
    <row r="60" spans="2:11" s="6" customFormat="1" ht="7.5" customHeight="1">
      <c r="B60" s="39"/>
      <c r="C60" s="40"/>
      <c r="D60" s="40"/>
      <c r="E60" s="40"/>
      <c r="F60" s="40"/>
      <c r="G60" s="40"/>
      <c r="H60" s="40"/>
      <c r="I60" s="102"/>
      <c r="J60" s="40"/>
      <c r="K60" s="41"/>
    </row>
    <row r="64" spans="2:12" s="6" customFormat="1" ht="7.5" customHeight="1">
      <c r="B64" s="42"/>
      <c r="C64" s="43"/>
      <c r="D64" s="43"/>
      <c r="E64" s="43"/>
      <c r="F64" s="43"/>
      <c r="G64" s="43"/>
      <c r="H64" s="43"/>
      <c r="I64" s="104"/>
      <c r="J64" s="43"/>
      <c r="K64" s="43"/>
      <c r="L64" s="44"/>
    </row>
    <row r="65" spans="2:12" s="6" customFormat="1" ht="37.5" customHeight="1">
      <c r="B65" s="24"/>
      <c r="C65" s="12" t="s">
        <v>112</v>
      </c>
      <c r="D65" s="25"/>
      <c r="E65" s="25"/>
      <c r="F65" s="25"/>
      <c r="G65" s="25"/>
      <c r="H65" s="25"/>
      <c r="J65" s="25"/>
      <c r="K65" s="25"/>
      <c r="L65" s="44"/>
    </row>
    <row r="66" spans="2:12" s="6" customFormat="1" ht="7.5" customHeight="1">
      <c r="B66" s="24"/>
      <c r="C66" s="25"/>
      <c r="D66" s="25"/>
      <c r="E66" s="25"/>
      <c r="F66" s="25"/>
      <c r="G66" s="25"/>
      <c r="H66" s="25"/>
      <c r="J66" s="25"/>
      <c r="K66" s="25"/>
      <c r="L66" s="44"/>
    </row>
    <row r="67" spans="2:12" s="6" customFormat="1" ht="15" customHeight="1">
      <c r="B67" s="24"/>
      <c r="C67" s="19" t="s">
        <v>15</v>
      </c>
      <c r="D67" s="25"/>
      <c r="E67" s="25"/>
      <c r="F67" s="25"/>
      <c r="G67" s="25"/>
      <c r="H67" s="25"/>
      <c r="J67" s="25"/>
      <c r="K67" s="25"/>
      <c r="L67" s="44"/>
    </row>
    <row r="68" spans="2:12" s="6" customFormat="1" ht="16.5" customHeight="1">
      <c r="B68" s="24"/>
      <c r="C68" s="25"/>
      <c r="D68" s="25"/>
      <c r="E68" s="246" t="str">
        <f>$E$7</f>
        <v>Revitalizace a architektonická úprava Starého náměstí v Kynšperku nad Ohří</v>
      </c>
      <c r="F68" s="221"/>
      <c r="G68" s="221"/>
      <c r="H68" s="221"/>
      <c r="J68" s="25"/>
      <c r="K68" s="25"/>
      <c r="L68" s="44"/>
    </row>
    <row r="69" spans="2:12" s="6" customFormat="1" ht="15" customHeight="1">
      <c r="B69" s="24"/>
      <c r="C69" s="19" t="s">
        <v>102</v>
      </c>
      <c r="D69" s="25"/>
      <c r="E69" s="25"/>
      <c r="F69" s="25"/>
      <c r="G69" s="25"/>
      <c r="H69" s="25"/>
      <c r="J69" s="25"/>
      <c r="K69" s="25"/>
      <c r="L69" s="44"/>
    </row>
    <row r="70" spans="2:12" s="6" customFormat="1" ht="19.5" customHeight="1">
      <c r="B70" s="24"/>
      <c r="C70" s="25"/>
      <c r="D70" s="25"/>
      <c r="E70" s="229" t="str">
        <f>$E$9</f>
        <v>SO 461 - SO 461 Přeložka NVKS</v>
      </c>
      <c r="F70" s="221"/>
      <c r="G70" s="221"/>
      <c r="H70" s="221"/>
      <c r="J70" s="25"/>
      <c r="K70" s="25"/>
      <c r="L70" s="44"/>
    </row>
    <row r="71" spans="2:12" s="6" customFormat="1" ht="7.5" customHeight="1">
      <c r="B71" s="24"/>
      <c r="C71" s="25"/>
      <c r="D71" s="25"/>
      <c r="E71" s="25"/>
      <c r="F71" s="25"/>
      <c r="G71" s="25"/>
      <c r="H71" s="25"/>
      <c r="J71" s="25"/>
      <c r="K71" s="25"/>
      <c r="L71" s="44"/>
    </row>
    <row r="72" spans="2:12" s="6" customFormat="1" ht="18.75" customHeight="1">
      <c r="B72" s="24"/>
      <c r="C72" s="19" t="s">
        <v>23</v>
      </c>
      <c r="D72" s="25"/>
      <c r="E72" s="25"/>
      <c r="F72" s="17" t="str">
        <f>$F$12</f>
        <v>Kynšperk nad Ohří</v>
      </c>
      <c r="G72" s="25"/>
      <c r="H72" s="25"/>
      <c r="I72" s="89" t="s">
        <v>25</v>
      </c>
      <c r="J72" s="53" t="str">
        <f>IF($J$12="","",$J$12)</f>
        <v>29.08.2014</v>
      </c>
      <c r="K72" s="25"/>
      <c r="L72" s="44"/>
    </row>
    <row r="73" spans="2:12" s="6" customFormat="1" ht="7.5" customHeight="1">
      <c r="B73" s="24"/>
      <c r="C73" s="25"/>
      <c r="D73" s="25"/>
      <c r="E73" s="25"/>
      <c r="F73" s="25"/>
      <c r="G73" s="25"/>
      <c r="H73" s="25"/>
      <c r="J73" s="25"/>
      <c r="K73" s="25"/>
      <c r="L73" s="44"/>
    </row>
    <row r="74" spans="2:12" s="6" customFormat="1" ht="15.75" customHeight="1">
      <c r="B74" s="24"/>
      <c r="C74" s="19" t="s">
        <v>33</v>
      </c>
      <c r="D74" s="25"/>
      <c r="E74" s="25"/>
      <c r="F74" s="17" t="str">
        <f>$E$15</f>
        <v>Město Kynšperk nad Ohří</v>
      </c>
      <c r="G74" s="25"/>
      <c r="H74" s="25"/>
      <c r="I74" s="89" t="s">
        <v>39</v>
      </c>
      <c r="J74" s="17" t="str">
        <f>$E$21</f>
        <v>DSVA s.r.o.</v>
      </c>
      <c r="K74" s="25"/>
      <c r="L74" s="44"/>
    </row>
    <row r="75" spans="2:12" s="6" customFormat="1" ht="15" customHeight="1">
      <c r="B75" s="24"/>
      <c r="C75" s="19" t="s">
        <v>37</v>
      </c>
      <c r="D75" s="25"/>
      <c r="E75" s="25"/>
      <c r="F75" s="17">
        <f>IF($E$18="","",$E$18)</f>
      </c>
      <c r="G75" s="25"/>
      <c r="H75" s="25"/>
      <c r="J75" s="25"/>
      <c r="K75" s="25"/>
      <c r="L75" s="44"/>
    </row>
    <row r="76" spans="2:12" s="6" customFormat="1" ht="11.25" customHeight="1">
      <c r="B76" s="24"/>
      <c r="C76" s="25"/>
      <c r="D76" s="25"/>
      <c r="E76" s="25"/>
      <c r="F76" s="25"/>
      <c r="G76" s="25"/>
      <c r="H76" s="25"/>
      <c r="J76" s="25"/>
      <c r="K76" s="25"/>
      <c r="L76" s="44"/>
    </row>
    <row r="77" spans="2:20" s="122" customFormat="1" ht="30" customHeight="1">
      <c r="B77" s="123"/>
      <c r="C77" s="124" t="s">
        <v>113</v>
      </c>
      <c r="D77" s="125" t="s">
        <v>62</v>
      </c>
      <c r="E77" s="125" t="s">
        <v>58</v>
      </c>
      <c r="F77" s="125" t="s">
        <v>114</v>
      </c>
      <c r="G77" s="125" t="s">
        <v>115</v>
      </c>
      <c r="H77" s="125" t="s">
        <v>116</v>
      </c>
      <c r="I77" s="126" t="s">
        <v>117</v>
      </c>
      <c r="J77" s="125" t="s">
        <v>118</v>
      </c>
      <c r="K77" s="127" t="s">
        <v>119</v>
      </c>
      <c r="L77" s="128"/>
      <c r="M77" s="60" t="s">
        <v>120</v>
      </c>
      <c r="N77" s="61" t="s">
        <v>47</v>
      </c>
      <c r="O77" s="61" t="s">
        <v>121</v>
      </c>
      <c r="P77" s="61" t="s">
        <v>122</v>
      </c>
      <c r="Q77" s="61" t="s">
        <v>123</v>
      </c>
      <c r="R77" s="61" t="s">
        <v>124</v>
      </c>
      <c r="S77" s="61" t="s">
        <v>125</v>
      </c>
      <c r="T77" s="62" t="s">
        <v>126</v>
      </c>
    </row>
    <row r="78" spans="2:63" s="6" customFormat="1" ht="30" customHeight="1">
      <c r="B78" s="24"/>
      <c r="C78" s="67" t="s">
        <v>107</v>
      </c>
      <c r="D78" s="25"/>
      <c r="E78" s="25"/>
      <c r="F78" s="25"/>
      <c r="G78" s="25"/>
      <c r="H78" s="25"/>
      <c r="J78" s="129">
        <f>$BK$78</f>
        <v>0</v>
      </c>
      <c r="K78" s="25"/>
      <c r="L78" s="44"/>
      <c r="M78" s="64"/>
      <c r="N78" s="65"/>
      <c r="O78" s="65"/>
      <c r="P78" s="130">
        <f>$P$79</f>
        <v>0</v>
      </c>
      <c r="Q78" s="65"/>
      <c r="R78" s="130">
        <f>$R$79</f>
        <v>0</v>
      </c>
      <c r="S78" s="65"/>
      <c r="T78" s="131">
        <f>$T$79</f>
        <v>0</v>
      </c>
      <c r="AT78" s="6" t="s">
        <v>76</v>
      </c>
      <c r="AU78" s="6" t="s">
        <v>108</v>
      </c>
      <c r="BK78" s="132">
        <f>$BK$79</f>
        <v>0</v>
      </c>
    </row>
    <row r="79" spans="2:63" s="133" customFormat="1" ht="37.5" customHeight="1">
      <c r="B79" s="134"/>
      <c r="C79" s="135"/>
      <c r="D79" s="135" t="s">
        <v>76</v>
      </c>
      <c r="E79" s="136" t="s">
        <v>897</v>
      </c>
      <c r="F79" s="136" t="s">
        <v>898</v>
      </c>
      <c r="G79" s="135"/>
      <c r="H79" s="135"/>
      <c r="J79" s="137">
        <f>$BK$79</f>
        <v>0</v>
      </c>
      <c r="K79" s="135"/>
      <c r="L79" s="138"/>
      <c r="M79" s="139"/>
      <c r="N79" s="135"/>
      <c r="O79" s="135"/>
      <c r="P79" s="140">
        <f>$P$80</f>
        <v>0</v>
      </c>
      <c r="Q79" s="135"/>
      <c r="R79" s="140">
        <f>$R$80</f>
        <v>0</v>
      </c>
      <c r="S79" s="135"/>
      <c r="T79" s="141">
        <f>$T$80</f>
        <v>0</v>
      </c>
      <c r="AR79" s="142" t="s">
        <v>21</v>
      </c>
      <c r="AT79" s="142" t="s">
        <v>76</v>
      </c>
      <c r="AU79" s="142" t="s">
        <v>77</v>
      </c>
      <c r="AY79" s="142" t="s">
        <v>129</v>
      </c>
      <c r="BK79" s="143">
        <f>$BK$80</f>
        <v>0</v>
      </c>
    </row>
    <row r="80" spans="2:63" s="133" customFormat="1" ht="21" customHeight="1">
      <c r="B80" s="134"/>
      <c r="C80" s="135"/>
      <c r="D80" s="135" t="s">
        <v>76</v>
      </c>
      <c r="E80" s="144" t="s">
        <v>899</v>
      </c>
      <c r="F80" s="144" t="s">
        <v>900</v>
      </c>
      <c r="G80" s="135"/>
      <c r="H80" s="135"/>
      <c r="J80" s="145">
        <f>$BK$80</f>
        <v>0</v>
      </c>
      <c r="K80" s="135"/>
      <c r="L80" s="138"/>
      <c r="M80" s="139"/>
      <c r="N80" s="135"/>
      <c r="O80" s="135"/>
      <c r="P80" s="140">
        <f>SUM($P$81:$P$94)</f>
        <v>0</v>
      </c>
      <c r="Q80" s="135"/>
      <c r="R80" s="140">
        <f>SUM($R$81:$R$94)</f>
        <v>0</v>
      </c>
      <c r="S80" s="135"/>
      <c r="T80" s="141">
        <f>SUM($T$81:$T$94)</f>
        <v>0</v>
      </c>
      <c r="AR80" s="142" t="s">
        <v>21</v>
      </c>
      <c r="AT80" s="142" t="s">
        <v>76</v>
      </c>
      <c r="AU80" s="142" t="s">
        <v>22</v>
      </c>
      <c r="AY80" s="142" t="s">
        <v>129</v>
      </c>
      <c r="BK80" s="143">
        <f>SUM($BK$81:$BK$94)</f>
        <v>0</v>
      </c>
    </row>
    <row r="81" spans="2:65" s="6" customFormat="1" ht="15.75" customHeight="1">
      <c r="B81" s="24"/>
      <c r="C81" s="180" t="s">
        <v>22</v>
      </c>
      <c r="D81" s="180" t="s">
        <v>345</v>
      </c>
      <c r="E81" s="181" t="s">
        <v>901</v>
      </c>
      <c r="F81" s="182" t="s">
        <v>902</v>
      </c>
      <c r="G81" s="183" t="s">
        <v>158</v>
      </c>
      <c r="H81" s="184">
        <v>48</v>
      </c>
      <c r="I81" s="185"/>
      <c r="J81" s="186">
        <f>ROUND($I$81*$H$81,2)</f>
        <v>0</v>
      </c>
      <c r="K81" s="182"/>
      <c r="L81" s="187"/>
      <c r="M81" s="188"/>
      <c r="N81" s="189" t="s">
        <v>48</v>
      </c>
      <c r="O81" s="25"/>
      <c r="P81" s="25"/>
      <c r="Q81" s="155">
        <v>0</v>
      </c>
      <c r="R81" s="155">
        <f>$Q$81*$H$81</f>
        <v>0</v>
      </c>
      <c r="S81" s="155">
        <v>0</v>
      </c>
      <c r="T81" s="156">
        <f>$S$81*$H$81</f>
        <v>0</v>
      </c>
      <c r="AR81" s="90" t="s">
        <v>173</v>
      </c>
      <c r="AT81" s="90" t="s">
        <v>345</v>
      </c>
      <c r="AU81" s="90" t="s">
        <v>21</v>
      </c>
      <c r="AY81" s="6" t="s">
        <v>129</v>
      </c>
      <c r="BE81" s="157">
        <f>IF($N$81="základní",$J$81,0)</f>
        <v>0</v>
      </c>
      <c r="BF81" s="157">
        <f>IF($N$81="snížená",$J$81,0)</f>
        <v>0</v>
      </c>
      <c r="BG81" s="157">
        <f>IF($N$81="zákl. přenesená",$J$81,0)</f>
        <v>0</v>
      </c>
      <c r="BH81" s="157">
        <f>IF($N$81="sníž. přenesená",$J$81,0)</f>
        <v>0</v>
      </c>
      <c r="BI81" s="157">
        <f>IF($N$81="nulová",$J$81,0)</f>
        <v>0</v>
      </c>
      <c r="BJ81" s="90" t="s">
        <v>22</v>
      </c>
      <c r="BK81" s="157">
        <f>ROUND($I$81*$H$81,2)</f>
        <v>0</v>
      </c>
      <c r="BL81" s="90" t="s">
        <v>137</v>
      </c>
      <c r="BM81" s="90" t="s">
        <v>903</v>
      </c>
    </row>
    <row r="82" spans="2:47" s="6" customFormat="1" ht="71.25" customHeight="1">
      <c r="B82" s="24"/>
      <c r="C82" s="25"/>
      <c r="D82" s="160" t="s">
        <v>145</v>
      </c>
      <c r="E82" s="25"/>
      <c r="F82" s="176" t="s">
        <v>904</v>
      </c>
      <c r="G82" s="25"/>
      <c r="H82" s="25"/>
      <c r="J82" s="25"/>
      <c r="K82" s="25"/>
      <c r="L82" s="44"/>
      <c r="M82" s="57"/>
      <c r="N82" s="25"/>
      <c r="O82" s="25"/>
      <c r="P82" s="25"/>
      <c r="Q82" s="25"/>
      <c r="R82" s="25"/>
      <c r="S82" s="25"/>
      <c r="T82" s="58"/>
      <c r="AT82" s="6" t="s">
        <v>145</v>
      </c>
      <c r="AU82" s="6" t="s">
        <v>21</v>
      </c>
    </row>
    <row r="83" spans="2:65" s="6" customFormat="1" ht="15.75" customHeight="1">
      <c r="B83" s="24"/>
      <c r="C83" s="180" t="s">
        <v>21</v>
      </c>
      <c r="D83" s="180" t="s">
        <v>345</v>
      </c>
      <c r="E83" s="181" t="s">
        <v>905</v>
      </c>
      <c r="F83" s="182" t="s">
        <v>906</v>
      </c>
      <c r="G83" s="183" t="s">
        <v>158</v>
      </c>
      <c r="H83" s="184">
        <v>8</v>
      </c>
      <c r="I83" s="185"/>
      <c r="J83" s="186">
        <f>ROUND($I$83*$H$83,2)</f>
        <v>0</v>
      </c>
      <c r="K83" s="182"/>
      <c r="L83" s="187"/>
      <c r="M83" s="188"/>
      <c r="N83" s="189" t="s">
        <v>48</v>
      </c>
      <c r="O83" s="25"/>
      <c r="P83" s="25"/>
      <c r="Q83" s="155">
        <v>0</v>
      </c>
      <c r="R83" s="155">
        <f>$Q$83*$H$83</f>
        <v>0</v>
      </c>
      <c r="S83" s="155">
        <v>0</v>
      </c>
      <c r="T83" s="156">
        <f>$S$83*$H$83</f>
        <v>0</v>
      </c>
      <c r="AR83" s="90" t="s">
        <v>173</v>
      </c>
      <c r="AT83" s="90" t="s">
        <v>345</v>
      </c>
      <c r="AU83" s="90" t="s">
        <v>21</v>
      </c>
      <c r="AY83" s="6" t="s">
        <v>129</v>
      </c>
      <c r="BE83" s="157">
        <f>IF($N$83="základní",$J$83,0)</f>
        <v>0</v>
      </c>
      <c r="BF83" s="157">
        <f>IF($N$83="snížená",$J$83,0)</f>
        <v>0</v>
      </c>
      <c r="BG83" s="157">
        <f>IF($N$83="zákl. přenesená",$J$83,0)</f>
        <v>0</v>
      </c>
      <c r="BH83" s="157">
        <f>IF($N$83="sníž. přenesená",$J$83,0)</f>
        <v>0</v>
      </c>
      <c r="BI83" s="157">
        <f>IF($N$83="nulová",$J$83,0)</f>
        <v>0</v>
      </c>
      <c r="BJ83" s="90" t="s">
        <v>22</v>
      </c>
      <c r="BK83" s="157">
        <f>ROUND($I$83*$H$83,2)</f>
        <v>0</v>
      </c>
      <c r="BL83" s="90" t="s">
        <v>137</v>
      </c>
      <c r="BM83" s="90" t="s">
        <v>907</v>
      </c>
    </row>
    <row r="84" spans="2:47" s="6" customFormat="1" ht="57.75" customHeight="1">
      <c r="B84" s="24"/>
      <c r="C84" s="25"/>
      <c r="D84" s="160" t="s">
        <v>145</v>
      </c>
      <c r="E84" s="25"/>
      <c r="F84" s="176" t="s">
        <v>908</v>
      </c>
      <c r="G84" s="25"/>
      <c r="H84" s="25"/>
      <c r="J84" s="25"/>
      <c r="K84" s="25"/>
      <c r="L84" s="44"/>
      <c r="M84" s="57"/>
      <c r="N84" s="25"/>
      <c r="O84" s="25"/>
      <c r="P84" s="25"/>
      <c r="Q84" s="25"/>
      <c r="R84" s="25"/>
      <c r="S84" s="25"/>
      <c r="T84" s="58"/>
      <c r="AT84" s="6" t="s">
        <v>145</v>
      </c>
      <c r="AU84" s="6" t="s">
        <v>21</v>
      </c>
    </row>
    <row r="85" spans="2:65" s="6" customFormat="1" ht="15.75" customHeight="1">
      <c r="B85" s="24"/>
      <c r="C85" s="180" t="s">
        <v>147</v>
      </c>
      <c r="D85" s="180" t="s">
        <v>345</v>
      </c>
      <c r="E85" s="181" t="s">
        <v>909</v>
      </c>
      <c r="F85" s="182" t="s">
        <v>910</v>
      </c>
      <c r="G85" s="183" t="s">
        <v>158</v>
      </c>
      <c r="H85" s="184">
        <v>9</v>
      </c>
      <c r="I85" s="185"/>
      <c r="J85" s="186">
        <f>ROUND($I$85*$H$85,2)</f>
        <v>0</v>
      </c>
      <c r="K85" s="182"/>
      <c r="L85" s="187"/>
      <c r="M85" s="188"/>
      <c r="N85" s="189" t="s">
        <v>48</v>
      </c>
      <c r="O85" s="25"/>
      <c r="P85" s="25"/>
      <c r="Q85" s="155">
        <v>0</v>
      </c>
      <c r="R85" s="155">
        <f>$Q$85*$H$85</f>
        <v>0</v>
      </c>
      <c r="S85" s="155">
        <v>0</v>
      </c>
      <c r="T85" s="156">
        <f>$S$85*$H$85</f>
        <v>0</v>
      </c>
      <c r="AR85" s="90" t="s">
        <v>173</v>
      </c>
      <c r="AT85" s="90" t="s">
        <v>345</v>
      </c>
      <c r="AU85" s="90" t="s">
        <v>21</v>
      </c>
      <c r="AY85" s="6" t="s">
        <v>129</v>
      </c>
      <c r="BE85" s="157">
        <f>IF($N$85="základní",$J$85,0)</f>
        <v>0</v>
      </c>
      <c r="BF85" s="157">
        <f>IF($N$85="snížená",$J$85,0)</f>
        <v>0</v>
      </c>
      <c r="BG85" s="157">
        <f>IF($N$85="zákl. přenesená",$J$85,0)</f>
        <v>0</v>
      </c>
      <c r="BH85" s="157">
        <f>IF($N$85="sníž. přenesená",$J$85,0)</f>
        <v>0</v>
      </c>
      <c r="BI85" s="157">
        <f>IF($N$85="nulová",$J$85,0)</f>
        <v>0</v>
      </c>
      <c r="BJ85" s="90" t="s">
        <v>22</v>
      </c>
      <c r="BK85" s="157">
        <f>ROUND($I$85*$H$85,2)</f>
        <v>0</v>
      </c>
      <c r="BL85" s="90" t="s">
        <v>137</v>
      </c>
      <c r="BM85" s="90" t="s">
        <v>911</v>
      </c>
    </row>
    <row r="86" spans="2:47" s="6" customFormat="1" ht="44.25" customHeight="1">
      <c r="B86" s="24"/>
      <c r="C86" s="25"/>
      <c r="D86" s="160" t="s">
        <v>145</v>
      </c>
      <c r="E86" s="25"/>
      <c r="F86" s="176" t="s">
        <v>912</v>
      </c>
      <c r="G86" s="25"/>
      <c r="H86" s="25"/>
      <c r="J86" s="25"/>
      <c r="K86" s="25"/>
      <c r="L86" s="44"/>
      <c r="M86" s="57"/>
      <c r="N86" s="25"/>
      <c r="O86" s="25"/>
      <c r="P86" s="25"/>
      <c r="Q86" s="25"/>
      <c r="R86" s="25"/>
      <c r="S86" s="25"/>
      <c r="T86" s="58"/>
      <c r="AT86" s="6" t="s">
        <v>145</v>
      </c>
      <c r="AU86" s="6" t="s">
        <v>21</v>
      </c>
    </row>
    <row r="87" spans="2:65" s="6" customFormat="1" ht="15.75" customHeight="1">
      <c r="B87" s="24"/>
      <c r="C87" s="180" t="s">
        <v>137</v>
      </c>
      <c r="D87" s="180" t="s">
        <v>345</v>
      </c>
      <c r="E87" s="181" t="s">
        <v>913</v>
      </c>
      <c r="F87" s="182" t="s">
        <v>914</v>
      </c>
      <c r="G87" s="183" t="s">
        <v>158</v>
      </c>
      <c r="H87" s="184">
        <v>15</v>
      </c>
      <c r="I87" s="185"/>
      <c r="J87" s="186">
        <f>ROUND($I$87*$H$87,2)</f>
        <v>0</v>
      </c>
      <c r="K87" s="182"/>
      <c r="L87" s="187"/>
      <c r="M87" s="188"/>
      <c r="N87" s="189" t="s">
        <v>48</v>
      </c>
      <c r="O87" s="25"/>
      <c r="P87" s="25"/>
      <c r="Q87" s="155">
        <v>0</v>
      </c>
      <c r="R87" s="155">
        <f>$Q$87*$H$87</f>
        <v>0</v>
      </c>
      <c r="S87" s="155">
        <v>0</v>
      </c>
      <c r="T87" s="156">
        <f>$S$87*$H$87</f>
        <v>0</v>
      </c>
      <c r="AR87" s="90" t="s">
        <v>173</v>
      </c>
      <c r="AT87" s="90" t="s">
        <v>345</v>
      </c>
      <c r="AU87" s="90" t="s">
        <v>21</v>
      </c>
      <c r="AY87" s="6" t="s">
        <v>129</v>
      </c>
      <c r="BE87" s="157">
        <f>IF($N$87="základní",$J$87,0)</f>
        <v>0</v>
      </c>
      <c r="BF87" s="157">
        <f>IF($N$87="snížená",$J$87,0)</f>
        <v>0</v>
      </c>
      <c r="BG87" s="157">
        <f>IF($N$87="zákl. přenesená",$J$87,0)</f>
        <v>0</v>
      </c>
      <c r="BH87" s="157">
        <f>IF($N$87="sníž. přenesená",$J$87,0)</f>
        <v>0</v>
      </c>
      <c r="BI87" s="157">
        <f>IF($N$87="nulová",$J$87,0)</f>
        <v>0</v>
      </c>
      <c r="BJ87" s="90" t="s">
        <v>22</v>
      </c>
      <c r="BK87" s="157">
        <f>ROUND($I$87*$H$87,2)</f>
        <v>0</v>
      </c>
      <c r="BL87" s="90" t="s">
        <v>137</v>
      </c>
      <c r="BM87" s="90" t="s">
        <v>915</v>
      </c>
    </row>
    <row r="88" spans="2:47" s="6" customFormat="1" ht="57.75" customHeight="1">
      <c r="B88" s="24"/>
      <c r="C88" s="25"/>
      <c r="D88" s="160" t="s">
        <v>145</v>
      </c>
      <c r="E88" s="25"/>
      <c r="F88" s="176" t="s">
        <v>916</v>
      </c>
      <c r="G88" s="25"/>
      <c r="H88" s="25"/>
      <c r="J88" s="25"/>
      <c r="K88" s="25"/>
      <c r="L88" s="44"/>
      <c r="M88" s="57"/>
      <c r="N88" s="25"/>
      <c r="O88" s="25"/>
      <c r="P88" s="25"/>
      <c r="Q88" s="25"/>
      <c r="R88" s="25"/>
      <c r="S88" s="25"/>
      <c r="T88" s="58"/>
      <c r="AT88" s="6" t="s">
        <v>145</v>
      </c>
      <c r="AU88" s="6" t="s">
        <v>21</v>
      </c>
    </row>
    <row r="89" spans="2:65" s="6" customFormat="1" ht="15.75" customHeight="1">
      <c r="B89" s="24"/>
      <c r="C89" s="180" t="s">
        <v>155</v>
      </c>
      <c r="D89" s="180" t="s">
        <v>345</v>
      </c>
      <c r="E89" s="181" t="s">
        <v>917</v>
      </c>
      <c r="F89" s="182" t="s">
        <v>914</v>
      </c>
      <c r="G89" s="183" t="s">
        <v>158</v>
      </c>
      <c r="H89" s="184">
        <v>36</v>
      </c>
      <c r="I89" s="185"/>
      <c r="J89" s="186">
        <f>ROUND($I$89*$H$89,2)</f>
        <v>0</v>
      </c>
      <c r="K89" s="182"/>
      <c r="L89" s="187"/>
      <c r="M89" s="188"/>
      <c r="N89" s="189" t="s">
        <v>48</v>
      </c>
      <c r="O89" s="25"/>
      <c r="P89" s="25"/>
      <c r="Q89" s="155">
        <v>0</v>
      </c>
      <c r="R89" s="155">
        <f>$Q$89*$H$89</f>
        <v>0</v>
      </c>
      <c r="S89" s="155">
        <v>0</v>
      </c>
      <c r="T89" s="156">
        <f>$S$89*$H$89</f>
        <v>0</v>
      </c>
      <c r="AR89" s="90" t="s">
        <v>173</v>
      </c>
      <c r="AT89" s="90" t="s">
        <v>345</v>
      </c>
      <c r="AU89" s="90" t="s">
        <v>21</v>
      </c>
      <c r="AY89" s="6" t="s">
        <v>129</v>
      </c>
      <c r="BE89" s="157">
        <f>IF($N$89="základní",$J$89,0)</f>
        <v>0</v>
      </c>
      <c r="BF89" s="157">
        <f>IF($N$89="snížená",$J$89,0)</f>
        <v>0</v>
      </c>
      <c r="BG89" s="157">
        <f>IF($N$89="zákl. přenesená",$J$89,0)</f>
        <v>0</v>
      </c>
      <c r="BH89" s="157">
        <f>IF($N$89="sníž. přenesená",$J$89,0)</f>
        <v>0</v>
      </c>
      <c r="BI89" s="157">
        <f>IF($N$89="nulová",$J$89,0)</f>
        <v>0</v>
      </c>
      <c r="BJ89" s="90" t="s">
        <v>22</v>
      </c>
      <c r="BK89" s="157">
        <f>ROUND($I$89*$H$89,2)</f>
        <v>0</v>
      </c>
      <c r="BL89" s="90" t="s">
        <v>137</v>
      </c>
      <c r="BM89" s="90" t="s">
        <v>918</v>
      </c>
    </row>
    <row r="90" spans="2:47" s="6" customFormat="1" ht="57.75" customHeight="1">
      <c r="B90" s="24"/>
      <c r="C90" s="25"/>
      <c r="D90" s="160" t="s">
        <v>145</v>
      </c>
      <c r="E90" s="25"/>
      <c r="F90" s="176" t="s">
        <v>916</v>
      </c>
      <c r="G90" s="25"/>
      <c r="H90" s="25"/>
      <c r="J90" s="25"/>
      <c r="K90" s="25"/>
      <c r="L90" s="44"/>
      <c r="M90" s="57"/>
      <c r="N90" s="25"/>
      <c r="O90" s="25"/>
      <c r="P90" s="25"/>
      <c r="Q90" s="25"/>
      <c r="R90" s="25"/>
      <c r="S90" s="25"/>
      <c r="T90" s="58"/>
      <c r="AT90" s="6" t="s">
        <v>145</v>
      </c>
      <c r="AU90" s="6" t="s">
        <v>21</v>
      </c>
    </row>
    <row r="91" spans="2:65" s="6" customFormat="1" ht="15.75" customHeight="1">
      <c r="B91" s="24"/>
      <c r="C91" s="180" t="s">
        <v>164</v>
      </c>
      <c r="D91" s="180" t="s">
        <v>345</v>
      </c>
      <c r="E91" s="181" t="s">
        <v>919</v>
      </c>
      <c r="F91" s="182" t="s">
        <v>914</v>
      </c>
      <c r="G91" s="183" t="s">
        <v>158</v>
      </c>
      <c r="H91" s="184">
        <v>42</v>
      </c>
      <c r="I91" s="185"/>
      <c r="J91" s="186">
        <f>ROUND($I$91*$H$91,2)</f>
        <v>0</v>
      </c>
      <c r="K91" s="182"/>
      <c r="L91" s="187"/>
      <c r="M91" s="188"/>
      <c r="N91" s="189" t="s">
        <v>48</v>
      </c>
      <c r="O91" s="25"/>
      <c r="P91" s="25"/>
      <c r="Q91" s="155">
        <v>0</v>
      </c>
      <c r="R91" s="155">
        <f>$Q$91*$H$91</f>
        <v>0</v>
      </c>
      <c r="S91" s="155">
        <v>0</v>
      </c>
      <c r="T91" s="156">
        <f>$S$91*$H$91</f>
        <v>0</v>
      </c>
      <c r="AR91" s="90" t="s">
        <v>173</v>
      </c>
      <c r="AT91" s="90" t="s">
        <v>345</v>
      </c>
      <c r="AU91" s="90" t="s">
        <v>21</v>
      </c>
      <c r="AY91" s="6" t="s">
        <v>129</v>
      </c>
      <c r="BE91" s="157">
        <f>IF($N$91="základní",$J$91,0)</f>
        <v>0</v>
      </c>
      <c r="BF91" s="157">
        <f>IF($N$91="snížená",$J$91,0)</f>
        <v>0</v>
      </c>
      <c r="BG91" s="157">
        <f>IF($N$91="zákl. přenesená",$J$91,0)</f>
        <v>0</v>
      </c>
      <c r="BH91" s="157">
        <f>IF($N$91="sníž. přenesená",$J$91,0)</f>
        <v>0</v>
      </c>
      <c r="BI91" s="157">
        <f>IF($N$91="nulová",$J$91,0)</f>
        <v>0</v>
      </c>
      <c r="BJ91" s="90" t="s">
        <v>22</v>
      </c>
      <c r="BK91" s="157">
        <f>ROUND($I$91*$H$91,2)</f>
        <v>0</v>
      </c>
      <c r="BL91" s="90" t="s">
        <v>137</v>
      </c>
      <c r="BM91" s="90" t="s">
        <v>920</v>
      </c>
    </row>
    <row r="92" spans="2:47" s="6" customFormat="1" ht="57.75" customHeight="1">
      <c r="B92" s="24"/>
      <c r="C92" s="25"/>
      <c r="D92" s="160" t="s">
        <v>145</v>
      </c>
      <c r="E92" s="25"/>
      <c r="F92" s="176" t="s">
        <v>916</v>
      </c>
      <c r="G92" s="25"/>
      <c r="H92" s="25"/>
      <c r="J92" s="25"/>
      <c r="K92" s="25"/>
      <c r="L92" s="44"/>
      <c r="M92" s="57"/>
      <c r="N92" s="25"/>
      <c r="O92" s="25"/>
      <c r="P92" s="25"/>
      <c r="Q92" s="25"/>
      <c r="R92" s="25"/>
      <c r="S92" s="25"/>
      <c r="T92" s="58"/>
      <c r="AT92" s="6" t="s">
        <v>145</v>
      </c>
      <c r="AU92" s="6" t="s">
        <v>21</v>
      </c>
    </row>
    <row r="93" spans="2:65" s="6" customFormat="1" ht="15.75" customHeight="1">
      <c r="B93" s="24"/>
      <c r="C93" s="180" t="s">
        <v>168</v>
      </c>
      <c r="D93" s="180" t="s">
        <v>345</v>
      </c>
      <c r="E93" s="181" t="s">
        <v>921</v>
      </c>
      <c r="F93" s="182" t="s">
        <v>922</v>
      </c>
      <c r="G93" s="183" t="s">
        <v>158</v>
      </c>
      <c r="H93" s="184">
        <v>210</v>
      </c>
      <c r="I93" s="185"/>
      <c r="J93" s="186">
        <f>ROUND($I$93*$H$93,2)</f>
        <v>0</v>
      </c>
      <c r="K93" s="182"/>
      <c r="L93" s="187"/>
      <c r="M93" s="188"/>
      <c r="N93" s="189" t="s">
        <v>48</v>
      </c>
      <c r="O93" s="25"/>
      <c r="P93" s="25"/>
      <c r="Q93" s="155">
        <v>0</v>
      </c>
      <c r="R93" s="155">
        <f>$Q$93*$H$93</f>
        <v>0</v>
      </c>
      <c r="S93" s="155">
        <v>0</v>
      </c>
      <c r="T93" s="156">
        <f>$S$93*$H$93</f>
        <v>0</v>
      </c>
      <c r="AR93" s="90" t="s">
        <v>173</v>
      </c>
      <c r="AT93" s="90" t="s">
        <v>345</v>
      </c>
      <c r="AU93" s="90" t="s">
        <v>21</v>
      </c>
      <c r="AY93" s="6" t="s">
        <v>129</v>
      </c>
      <c r="BE93" s="157">
        <f>IF($N$93="základní",$J$93,0)</f>
        <v>0</v>
      </c>
      <c r="BF93" s="157">
        <f>IF($N$93="snížená",$J$93,0)</f>
        <v>0</v>
      </c>
      <c r="BG93" s="157">
        <f>IF($N$93="zákl. přenesená",$J$93,0)</f>
        <v>0</v>
      </c>
      <c r="BH93" s="157">
        <f>IF($N$93="sníž. přenesená",$J$93,0)</f>
        <v>0</v>
      </c>
      <c r="BI93" s="157">
        <f>IF($N$93="nulová",$J$93,0)</f>
        <v>0</v>
      </c>
      <c r="BJ93" s="90" t="s">
        <v>22</v>
      </c>
      <c r="BK93" s="157">
        <f>ROUND($I$93*$H$93,2)</f>
        <v>0</v>
      </c>
      <c r="BL93" s="90" t="s">
        <v>137</v>
      </c>
      <c r="BM93" s="90" t="s">
        <v>923</v>
      </c>
    </row>
    <row r="94" spans="2:47" s="6" customFormat="1" ht="44.25" customHeight="1">
      <c r="B94" s="24"/>
      <c r="C94" s="25"/>
      <c r="D94" s="160" t="s">
        <v>145</v>
      </c>
      <c r="E94" s="25"/>
      <c r="F94" s="176" t="s">
        <v>924</v>
      </c>
      <c r="G94" s="25"/>
      <c r="H94" s="25"/>
      <c r="J94" s="25"/>
      <c r="K94" s="25"/>
      <c r="L94" s="44"/>
      <c r="M94" s="190"/>
      <c r="N94" s="191"/>
      <c r="O94" s="191"/>
      <c r="P94" s="191"/>
      <c r="Q94" s="191"/>
      <c r="R94" s="191"/>
      <c r="S94" s="191"/>
      <c r="T94" s="192"/>
      <c r="AT94" s="6" t="s">
        <v>145</v>
      </c>
      <c r="AU94" s="6" t="s">
        <v>21</v>
      </c>
    </row>
    <row r="95" spans="2:12" s="6" customFormat="1" ht="7.5" customHeight="1">
      <c r="B95" s="39"/>
      <c r="C95" s="40"/>
      <c r="D95" s="40"/>
      <c r="E95" s="40"/>
      <c r="F95" s="40"/>
      <c r="G95" s="40"/>
      <c r="H95" s="40"/>
      <c r="I95" s="102"/>
      <c r="J95" s="40"/>
      <c r="K95" s="40"/>
      <c r="L95" s="44"/>
    </row>
    <row r="371" s="2" customFormat="1" ht="14.25" customHeight="1"/>
  </sheetData>
  <sheetProtection password="CC35" sheet="1" objects="1" scenarios="1" formatColumns="0" formatRows="0" sort="0" autoFilter="0"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51"/>
      <c r="C1" s="251"/>
      <c r="D1" s="250" t="s">
        <v>1</v>
      </c>
      <c r="E1" s="251"/>
      <c r="F1" s="252" t="s">
        <v>1108</v>
      </c>
      <c r="G1" s="257" t="s">
        <v>1109</v>
      </c>
      <c r="H1" s="257"/>
      <c r="I1" s="251"/>
      <c r="J1" s="252" t="s">
        <v>1110</v>
      </c>
      <c r="K1" s="250" t="s">
        <v>100</v>
      </c>
      <c r="L1" s="252" t="s">
        <v>1111</v>
      </c>
      <c r="M1" s="252"/>
      <c r="N1" s="252"/>
      <c r="O1" s="252"/>
      <c r="P1" s="252"/>
      <c r="Q1" s="252"/>
      <c r="R1" s="252"/>
      <c r="S1" s="252"/>
      <c r="T1" s="252"/>
      <c r="U1" s="248"/>
      <c r="V1" s="24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5"/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2" t="s">
        <v>96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8"/>
      <c r="J3" s="8"/>
      <c r="K3" s="9"/>
      <c r="AT3" s="2" t="s">
        <v>21</v>
      </c>
    </row>
    <row r="4" spans="2:46" s="2" customFormat="1" ht="37.5" customHeight="1">
      <c r="B4" s="10"/>
      <c r="C4" s="11"/>
      <c r="D4" s="12" t="s">
        <v>101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46" t="str">
        <f>'Rekapitulace stavby'!$K$6</f>
        <v>Revitalizace a architektonická úprava Starého náměstí v Kynšperku nad Ohří</v>
      </c>
      <c r="F7" s="214"/>
      <c r="G7" s="214"/>
      <c r="H7" s="214"/>
      <c r="J7" s="11"/>
      <c r="K7" s="13"/>
    </row>
    <row r="8" spans="2:11" s="6" customFormat="1" ht="15.75" customHeight="1">
      <c r="B8" s="24"/>
      <c r="C8" s="25"/>
      <c r="D8" s="19" t="s">
        <v>102</v>
      </c>
      <c r="E8" s="25"/>
      <c r="F8" s="25"/>
      <c r="G8" s="25"/>
      <c r="H8" s="25"/>
      <c r="J8" s="25"/>
      <c r="K8" s="28"/>
    </row>
    <row r="9" spans="2:11" s="6" customFormat="1" ht="37.5" customHeight="1">
      <c r="B9" s="24"/>
      <c r="C9" s="25"/>
      <c r="D9" s="25"/>
      <c r="E9" s="229" t="s">
        <v>925</v>
      </c>
      <c r="F9" s="221"/>
      <c r="G9" s="221"/>
      <c r="H9" s="221"/>
      <c r="J9" s="25"/>
      <c r="K9" s="28"/>
    </row>
    <row r="10" spans="2:11" s="6" customFormat="1" ht="14.25" customHeight="1">
      <c r="B10" s="24"/>
      <c r="C10" s="25"/>
      <c r="D10" s="25"/>
      <c r="E10" s="25"/>
      <c r="F10" s="25"/>
      <c r="G10" s="25"/>
      <c r="H10" s="25"/>
      <c r="J10" s="25"/>
      <c r="K10" s="28"/>
    </row>
    <row r="11" spans="2:11" s="6" customFormat="1" ht="15" customHeight="1">
      <c r="B11" s="24"/>
      <c r="C11" s="25"/>
      <c r="D11" s="19" t="s">
        <v>18</v>
      </c>
      <c r="E11" s="25"/>
      <c r="F11" s="17" t="s">
        <v>19</v>
      </c>
      <c r="G11" s="25"/>
      <c r="H11" s="25"/>
      <c r="I11" s="89" t="s">
        <v>20</v>
      </c>
      <c r="J11" s="17"/>
      <c r="K11" s="28"/>
    </row>
    <row r="12" spans="2:11" s="6" customFormat="1" ht="15" customHeight="1">
      <c r="B12" s="24"/>
      <c r="C12" s="25"/>
      <c r="D12" s="19" t="s">
        <v>23</v>
      </c>
      <c r="E12" s="25"/>
      <c r="F12" s="17" t="s">
        <v>24</v>
      </c>
      <c r="G12" s="25"/>
      <c r="H12" s="25"/>
      <c r="I12" s="89" t="s">
        <v>25</v>
      </c>
      <c r="J12" s="53" t="str">
        <f>'Rekapitulace stavby'!$AN$8</f>
        <v>29.08.2014</v>
      </c>
      <c r="K12" s="28"/>
    </row>
    <row r="13" spans="2:11" s="6" customFormat="1" ht="12" customHeight="1">
      <c r="B13" s="24"/>
      <c r="C13" s="25"/>
      <c r="D13" s="25"/>
      <c r="E13" s="25"/>
      <c r="F13" s="25"/>
      <c r="G13" s="25"/>
      <c r="H13" s="25"/>
      <c r="J13" s="25"/>
      <c r="K13" s="28"/>
    </row>
    <row r="14" spans="2:11" s="6" customFormat="1" ht="15" customHeight="1">
      <c r="B14" s="24"/>
      <c r="C14" s="25"/>
      <c r="D14" s="19" t="s">
        <v>33</v>
      </c>
      <c r="E14" s="25"/>
      <c r="F14" s="25"/>
      <c r="G14" s="25"/>
      <c r="H14" s="25"/>
      <c r="I14" s="89" t="s">
        <v>34</v>
      </c>
      <c r="J14" s="17"/>
      <c r="K14" s="28"/>
    </row>
    <row r="15" spans="2:11" s="6" customFormat="1" ht="18.75" customHeight="1">
      <c r="B15" s="24"/>
      <c r="C15" s="25"/>
      <c r="D15" s="25"/>
      <c r="E15" s="17" t="s">
        <v>35</v>
      </c>
      <c r="F15" s="25"/>
      <c r="G15" s="25"/>
      <c r="H15" s="25"/>
      <c r="I15" s="89" t="s">
        <v>36</v>
      </c>
      <c r="J15" s="17"/>
      <c r="K15" s="28"/>
    </row>
    <row r="16" spans="2:11" s="6" customFormat="1" ht="7.5" customHeight="1">
      <c r="B16" s="24"/>
      <c r="C16" s="25"/>
      <c r="D16" s="25"/>
      <c r="E16" s="25"/>
      <c r="F16" s="25"/>
      <c r="G16" s="25"/>
      <c r="H16" s="25"/>
      <c r="J16" s="25"/>
      <c r="K16" s="28"/>
    </row>
    <row r="17" spans="2:11" s="6" customFormat="1" ht="15" customHeight="1">
      <c r="B17" s="24"/>
      <c r="C17" s="25"/>
      <c r="D17" s="19" t="s">
        <v>37</v>
      </c>
      <c r="E17" s="25"/>
      <c r="F17" s="25"/>
      <c r="G17" s="25"/>
      <c r="H17" s="25"/>
      <c r="I17" s="89" t="s">
        <v>34</v>
      </c>
      <c r="J17" s="17">
        <f>IF('Rekapitulace stavby'!$AN$13="Vyplň údaj","",IF('Rekapitulace stavby'!$AN$13="","",'Rekapitulace stavby'!$AN$13))</f>
      </c>
      <c r="K17" s="28"/>
    </row>
    <row r="18" spans="2:11" s="6" customFormat="1" ht="18.75" customHeight="1">
      <c r="B18" s="24"/>
      <c r="C18" s="25"/>
      <c r="D18" s="25"/>
      <c r="E18" s="17">
        <f>IF('Rekapitulace stavby'!$E$14="Vyplň údaj","",IF('Rekapitulace stavby'!$E$14="","",'Rekapitulace stavby'!$E$14))</f>
      </c>
      <c r="F18" s="25"/>
      <c r="G18" s="25"/>
      <c r="H18" s="25"/>
      <c r="I18" s="89" t="s">
        <v>36</v>
      </c>
      <c r="J18" s="17">
        <f>IF('Rekapitulace stavby'!$AN$14="Vyplň údaj","",IF('Rekapitulace stavby'!$AN$14="","",'Rekapitulace stavby'!$AN$14))</f>
      </c>
      <c r="K18" s="28"/>
    </row>
    <row r="19" spans="2:11" s="6" customFormat="1" ht="7.5" customHeight="1">
      <c r="B19" s="24"/>
      <c r="C19" s="25"/>
      <c r="D19" s="25"/>
      <c r="E19" s="25"/>
      <c r="F19" s="25"/>
      <c r="G19" s="25"/>
      <c r="H19" s="25"/>
      <c r="J19" s="25"/>
      <c r="K19" s="28"/>
    </row>
    <row r="20" spans="2:11" s="6" customFormat="1" ht="15" customHeight="1">
      <c r="B20" s="24"/>
      <c r="C20" s="25"/>
      <c r="D20" s="19" t="s">
        <v>39</v>
      </c>
      <c r="E20" s="25"/>
      <c r="F20" s="25"/>
      <c r="G20" s="25"/>
      <c r="H20" s="25"/>
      <c r="I20" s="89" t="s">
        <v>34</v>
      </c>
      <c r="J20" s="17"/>
      <c r="K20" s="28"/>
    </row>
    <row r="21" spans="2:11" s="6" customFormat="1" ht="18.75" customHeight="1">
      <c r="B21" s="24"/>
      <c r="C21" s="25"/>
      <c r="D21" s="25"/>
      <c r="E21" s="17" t="s">
        <v>40</v>
      </c>
      <c r="F21" s="25"/>
      <c r="G21" s="25"/>
      <c r="H21" s="25"/>
      <c r="I21" s="89" t="s">
        <v>36</v>
      </c>
      <c r="J21" s="17"/>
      <c r="K21" s="28"/>
    </row>
    <row r="22" spans="2:11" s="6" customFormat="1" ht="7.5" customHeight="1">
      <c r="B22" s="24"/>
      <c r="C22" s="25"/>
      <c r="D22" s="25"/>
      <c r="E22" s="25"/>
      <c r="F22" s="25"/>
      <c r="G22" s="25"/>
      <c r="H22" s="25"/>
      <c r="J22" s="25"/>
      <c r="K22" s="28"/>
    </row>
    <row r="23" spans="2:11" s="6" customFormat="1" ht="15" customHeight="1">
      <c r="B23" s="24"/>
      <c r="C23" s="25"/>
      <c r="D23" s="19" t="s">
        <v>42</v>
      </c>
      <c r="E23" s="25"/>
      <c r="F23" s="25"/>
      <c r="G23" s="25"/>
      <c r="H23" s="25"/>
      <c r="J23" s="25"/>
      <c r="K23" s="28"/>
    </row>
    <row r="24" spans="2:11" s="90" customFormat="1" ht="15.75" customHeight="1">
      <c r="B24" s="91"/>
      <c r="C24" s="92"/>
      <c r="D24" s="92"/>
      <c r="E24" s="217"/>
      <c r="F24" s="247"/>
      <c r="G24" s="247"/>
      <c r="H24" s="247"/>
      <c r="J24" s="92"/>
      <c r="K24" s="93"/>
    </row>
    <row r="25" spans="2:11" s="6" customFormat="1" ht="7.5" customHeight="1">
      <c r="B25" s="24"/>
      <c r="C25" s="25"/>
      <c r="D25" s="25"/>
      <c r="E25" s="25"/>
      <c r="F25" s="25"/>
      <c r="G25" s="25"/>
      <c r="H25" s="25"/>
      <c r="J25" s="25"/>
      <c r="K25" s="28"/>
    </row>
    <row r="26" spans="2:11" s="6" customFormat="1" ht="7.5" customHeight="1">
      <c r="B26" s="24"/>
      <c r="C26" s="25"/>
      <c r="D26" s="65"/>
      <c r="E26" s="65"/>
      <c r="F26" s="65"/>
      <c r="G26" s="65"/>
      <c r="H26" s="65"/>
      <c r="I26" s="54"/>
      <c r="J26" s="65"/>
      <c r="K26" s="94"/>
    </row>
    <row r="27" spans="2:11" s="6" customFormat="1" ht="26.25" customHeight="1">
      <c r="B27" s="24"/>
      <c r="C27" s="25"/>
      <c r="D27" s="95" t="s">
        <v>43</v>
      </c>
      <c r="E27" s="25"/>
      <c r="F27" s="25"/>
      <c r="G27" s="25"/>
      <c r="H27" s="25"/>
      <c r="J27" s="68">
        <f>ROUND($J$82,2)</f>
        <v>0</v>
      </c>
      <c r="K27" s="28"/>
    </row>
    <row r="28" spans="2:11" s="6" customFormat="1" ht="7.5" customHeight="1">
      <c r="B28" s="24"/>
      <c r="C28" s="25"/>
      <c r="D28" s="65"/>
      <c r="E28" s="65"/>
      <c r="F28" s="65"/>
      <c r="G28" s="65"/>
      <c r="H28" s="65"/>
      <c r="I28" s="54"/>
      <c r="J28" s="65"/>
      <c r="K28" s="94"/>
    </row>
    <row r="29" spans="2:11" s="6" customFormat="1" ht="15" customHeight="1">
      <c r="B29" s="24"/>
      <c r="C29" s="25"/>
      <c r="D29" s="25"/>
      <c r="E29" s="25"/>
      <c r="F29" s="29" t="s">
        <v>45</v>
      </c>
      <c r="G29" s="25"/>
      <c r="H29" s="25"/>
      <c r="I29" s="96" t="s">
        <v>44</v>
      </c>
      <c r="J29" s="29" t="s">
        <v>46</v>
      </c>
      <c r="K29" s="28"/>
    </row>
    <row r="30" spans="2:11" s="6" customFormat="1" ht="15" customHeight="1">
      <c r="B30" s="24"/>
      <c r="C30" s="25"/>
      <c r="D30" s="31" t="s">
        <v>47</v>
      </c>
      <c r="E30" s="31" t="s">
        <v>48</v>
      </c>
      <c r="F30" s="97">
        <f>ROUND(SUM($BE$82:$BE$148),2)</f>
        <v>0</v>
      </c>
      <c r="G30" s="25"/>
      <c r="H30" s="25"/>
      <c r="I30" s="98">
        <v>0.21</v>
      </c>
      <c r="J30" s="97">
        <f>ROUND(SUM($BE$82:$BE$148)*$I$30,2)</f>
        <v>0</v>
      </c>
      <c r="K30" s="28"/>
    </row>
    <row r="31" spans="2:11" s="6" customFormat="1" ht="15" customHeight="1">
      <c r="B31" s="24"/>
      <c r="C31" s="25"/>
      <c r="D31" s="25"/>
      <c r="E31" s="31" t="s">
        <v>49</v>
      </c>
      <c r="F31" s="97">
        <f>ROUND(SUM($BF$82:$BF$148),2)</f>
        <v>0</v>
      </c>
      <c r="G31" s="25"/>
      <c r="H31" s="25"/>
      <c r="I31" s="98">
        <v>0.15</v>
      </c>
      <c r="J31" s="97">
        <f>ROUND(SUM($BF$82:$BF$148)*$I$31,2)</f>
        <v>0</v>
      </c>
      <c r="K31" s="28"/>
    </row>
    <row r="32" spans="2:11" s="6" customFormat="1" ht="15" customHeight="1" hidden="1">
      <c r="B32" s="24"/>
      <c r="C32" s="25"/>
      <c r="D32" s="25"/>
      <c r="E32" s="31" t="s">
        <v>50</v>
      </c>
      <c r="F32" s="97">
        <f>ROUND(SUM($BG$82:$BG$148),2)</f>
        <v>0</v>
      </c>
      <c r="G32" s="25"/>
      <c r="H32" s="25"/>
      <c r="I32" s="98">
        <v>0.21</v>
      </c>
      <c r="J32" s="97">
        <v>0</v>
      </c>
      <c r="K32" s="28"/>
    </row>
    <row r="33" spans="2:11" s="6" customFormat="1" ht="15" customHeight="1" hidden="1">
      <c r="B33" s="24"/>
      <c r="C33" s="25"/>
      <c r="D33" s="25"/>
      <c r="E33" s="31" t="s">
        <v>51</v>
      </c>
      <c r="F33" s="97">
        <f>ROUND(SUM($BH$82:$BH$148),2)</f>
        <v>0</v>
      </c>
      <c r="G33" s="25"/>
      <c r="H33" s="25"/>
      <c r="I33" s="98">
        <v>0.15</v>
      </c>
      <c r="J33" s="97">
        <v>0</v>
      </c>
      <c r="K33" s="28"/>
    </row>
    <row r="34" spans="2:11" s="6" customFormat="1" ht="15" customHeight="1" hidden="1">
      <c r="B34" s="24"/>
      <c r="C34" s="25"/>
      <c r="D34" s="25"/>
      <c r="E34" s="31" t="s">
        <v>52</v>
      </c>
      <c r="F34" s="97">
        <f>ROUND(SUM($BI$82:$BI$148),2)</f>
        <v>0</v>
      </c>
      <c r="G34" s="25"/>
      <c r="H34" s="25"/>
      <c r="I34" s="98">
        <v>0</v>
      </c>
      <c r="J34" s="97">
        <v>0</v>
      </c>
      <c r="K34" s="28"/>
    </row>
    <row r="35" spans="2:11" s="6" customFormat="1" ht="7.5" customHeight="1">
      <c r="B35" s="24"/>
      <c r="C35" s="25"/>
      <c r="D35" s="25"/>
      <c r="E35" s="25"/>
      <c r="F35" s="25"/>
      <c r="G35" s="25"/>
      <c r="H35" s="25"/>
      <c r="J35" s="25"/>
      <c r="K35" s="28"/>
    </row>
    <row r="36" spans="2:11" s="6" customFormat="1" ht="26.25" customHeight="1">
      <c r="B36" s="24"/>
      <c r="C36" s="33"/>
      <c r="D36" s="34" t="s">
        <v>53</v>
      </c>
      <c r="E36" s="35"/>
      <c r="F36" s="35"/>
      <c r="G36" s="99" t="s">
        <v>54</v>
      </c>
      <c r="H36" s="36" t="s">
        <v>55</v>
      </c>
      <c r="I36" s="100"/>
      <c r="J36" s="37">
        <f>ROUND(SUM($J$27:$J$34),2)</f>
        <v>0</v>
      </c>
      <c r="K36" s="101"/>
    </row>
    <row r="37" spans="2:11" s="6" customFormat="1" ht="15" customHeight="1">
      <c r="B37" s="39"/>
      <c r="C37" s="40"/>
      <c r="D37" s="40"/>
      <c r="E37" s="40"/>
      <c r="F37" s="40"/>
      <c r="G37" s="40"/>
      <c r="H37" s="40"/>
      <c r="I37" s="102"/>
      <c r="J37" s="40"/>
      <c r="K37" s="41"/>
    </row>
    <row r="41" spans="2:11" s="6" customFormat="1" ht="7.5" customHeight="1">
      <c r="B41" s="103"/>
      <c r="C41" s="104"/>
      <c r="D41" s="104"/>
      <c r="E41" s="104"/>
      <c r="F41" s="104"/>
      <c r="G41" s="104"/>
      <c r="H41" s="104"/>
      <c r="I41" s="104"/>
      <c r="J41" s="104"/>
      <c r="K41" s="105"/>
    </row>
    <row r="42" spans="2:11" s="6" customFormat="1" ht="37.5" customHeight="1">
      <c r="B42" s="24"/>
      <c r="C42" s="12" t="s">
        <v>104</v>
      </c>
      <c r="D42" s="25"/>
      <c r="E42" s="25"/>
      <c r="F42" s="25"/>
      <c r="G42" s="25"/>
      <c r="H42" s="25"/>
      <c r="J42" s="25"/>
      <c r="K42" s="28"/>
    </row>
    <row r="43" spans="2:11" s="6" customFormat="1" ht="7.5" customHeight="1">
      <c r="B43" s="24"/>
      <c r="C43" s="25"/>
      <c r="D43" s="25"/>
      <c r="E43" s="25"/>
      <c r="F43" s="25"/>
      <c r="G43" s="25"/>
      <c r="H43" s="25"/>
      <c r="J43" s="25"/>
      <c r="K43" s="28"/>
    </row>
    <row r="44" spans="2:11" s="6" customFormat="1" ht="15" customHeight="1">
      <c r="B44" s="24"/>
      <c r="C44" s="19" t="s">
        <v>15</v>
      </c>
      <c r="D44" s="25"/>
      <c r="E44" s="25"/>
      <c r="F44" s="25"/>
      <c r="G44" s="25"/>
      <c r="H44" s="25"/>
      <c r="J44" s="25"/>
      <c r="K44" s="28"/>
    </row>
    <row r="45" spans="2:11" s="6" customFormat="1" ht="16.5" customHeight="1">
      <c r="B45" s="24"/>
      <c r="C45" s="25"/>
      <c r="D45" s="25"/>
      <c r="E45" s="246" t="str">
        <f>$E$7</f>
        <v>Revitalizace a architektonická úprava Starého náměstí v Kynšperku nad Ohří</v>
      </c>
      <c r="F45" s="221"/>
      <c r="G45" s="221"/>
      <c r="H45" s="221"/>
      <c r="J45" s="25"/>
      <c r="K45" s="28"/>
    </row>
    <row r="46" spans="2:11" s="6" customFormat="1" ht="15" customHeight="1">
      <c r="B46" s="24"/>
      <c r="C46" s="19" t="s">
        <v>102</v>
      </c>
      <c r="D46" s="25"/>
      <c r="E46" s="25"/>
      <c r="F46" s="25"/>
      <c r="G46" s="25"/>
      <c r="H46" s="25"/>
      <c r="J46" s="25"/>
      <c r="K46" s="28"/>
    </row>
    <row r="47" spans="2:11" s="6" customFormat="1" ht="19.5" customHeight="1">
      <c r="B47" s="24"/>
      <c r="C47" s="25"/>
      <c r="D47" s="25"/>
      <c r="E47" s="229" t="str">
        <f>$E$9</f>
        <v>SO 802 - SO 802 Vegetační úpravy na Starém náměstí</v>
      </c>
      <c r="F47" s="221"/>
      <c r="G47" s="221"/>
      <c r="H47" s="221"/>
      <c r="J47" s="25"/>
      <c r="K47" s="28"/>
    </row>
    <row r="48" spans="2:11" s="6" customFormat="1" ht="7.5" customHeight="1">
      <c r="B48" s="24"/>
      <c r="C48" s="25"/>
      <c r="D48" s="25"/>
      <c r="E48" s="25"/>
      <c r="F48" s="25"/>
      <c r="G48" s="25"/>
      <c r="H48" s="25"/>
      <c r="J48" s="25"/>
      <c r="K48" s="28"/>
    </row>
    <row r="49" spans="2:11" s="6" customFormat="1" ht="18.75" customHeight="1">
      <c r="B49" s="24"/>
      <c r="C49" s="19" t="s">
        <v>23</v>
      </c>
      <c r="D49" s="25"/>
      <c r="E49" s="25"/>
      <c r="F49" s="17" t="str">
        <f>$F$12</f>
        <v>Kynšperk nad Ohří</v>
      </c>
      <c r="G49" s="25"/>
      <c r="H49" s="25"/>
      <c r="I49" s="89" t="s">
        <v>25</v>
      </c>
      <c r="J49" s="53" t="str">
        <f>IF($J$12="","",$J$12)</f>
        <v>29.08.2014</v>
      </c>
      <c r="K49" s="28"/>
    </row>
    <row r="50" spans="2:11" s="6" customFormat="1" ht="7.5" customHeight="1">
      <c r="B50" s="24"/>
      <c r="C50" s="25"/>
      <c r="D50" s="25"/>
      <c r="E50" s="25"/>
      <c r="F50" s="25"/>
      <c r="G50" s="25"/>
      <c r="H50" s="25"/>
      <c r="J50" s="25"/>
      <c r="K50" s="28"/>
    </row>
    <row r="51" spans="2:11" s="6" customFormat="1" ht="15.75" customHeight="1">
      <c r="B51" s="24"/>
      <c r="C51" s="19" t="s">
        <v>33</v>
      </c>
      <c r="D51" s="25"/>
      <c r="E51" s="25"/>
      <c r="F51" s="17" t="str">
        <f>$E$15</f>
        <v>Město Kynšperk nad Ohří</v>
      </c>
      <c r="G51" s="25"/>
      <c r="H51" s="25"/>
      <c r="I51" s="89" t="s">
        <v>39</v>
      </c>
      <c r="J51" s="17" t="str">
        <f>$E$21</f>
        <v>DSVA s.r.o.</v>
      </c>
      <c r="K51" s="28"/>
    </row>
    <row r="52" spans="2:11" s="6" customFormat="1" ht="15" customHeight="1">
      <c r="B52" s="24"/>
      <c r="C52" s="19" t="s">
        <v>37</v>
      </c>
      <c r="D52" s="25"/>
      <c r="E52" s="25"/>
      <c r="F52" s="17">
        <f>IF($E$18="","",$E$18)</f>
      </c>
      <c r="G52" s="25"/>
      <c r="H52" s="25"/>
      <c r="J52" s="25"/>
      <c r="K52" s="28"/>
    </row>
    <row r="53" spans="2:11" s="6" customFormat="1" ht="11.25" customHeight="1">
      <c r="B53" s="24"/>
      <c r="C53" s="25"/>
      <c r="D53" s="25"/>
      <c r="E53" s="25"/>
      <c r="F53" s="25"/>
      <c r="G53" s="25"/>
      <c r="H53" s="25"/>
      <c r="J53" s="25"/>
      <c r="K53" s="28"/>
    </row>
    <row r="54" spans="2:11" s="6" customFormat="1" ht="30" customHeight="1">
      <c r="B54" s="24"/>
      <c r="C54" s="106" t="s">
        <v>105</v>
      </c>
      <c r="D54" s="33"/>
      <c r="E54" s="33"/>
      <c r="F54" s="33"/>
      <c r="G54" s="33"/>
      <c r="H54" s="33"/>
      <c r="I54" s="107"/>
      <c r="J54" s="108" t="s">
        <v>106</v>
      </c>
      <c r="K54" s="38"/>
    </row>
    <row r="55" spans="2:11" s="6" customFormat="1" ht="11.25" customHeight="1">
      <c r="B55" s="24"/>
      <c r="C55" s="25"/>
      <c r="D55" s="25"/>
      <c r="E55" s="25"/>
      <c r="F55" s="25"/>
      <c r="G55" s="25"/>
      <c r="H55" s="25"/>
      <c r="J55" s="25"/>
      <c r="K55" s="28"/>
    </row>
    <row r="56" spans="2:47" s="6" customFormat="1" ht="30" customHeight="1">
      <c r="B56" s="24"/>
      <c r="C56" s="67" t="s">
        <v>107</v>
      </c>
      <c r="D56" s="25"/>
      <c r="E56" s="25"/>
      <c r="F56" s="25"/>
      <c r="G56" s="25"/>
      <c r="H56" s="25"/>
      <c r="J56" s="68">
        <f>ROUND($J$82,2)</f>
        <v>0</v>
      </c>
      <c r="K56" s="28"/>
      <c r="AU56" s="6" t="s">
        <v>108</v>
      </c>
    </row>
    <row r="57" spans="2:11" s="74" customFormat="1" ht="25.5" customHeight="1">
      <c r="B57" s="109"/>
      <c r="C57" s="110"/>
      <c r="D57" s="111" t="s">
        <v>109</v>
      </c>
      <c r="E57" s="111"/>
      <c r="F57" s="111"/>
      <c r="G57" s="111"/>
      <c r="H57" s="111"/>
      <c r="I57" s="112"/>
      <c r="J57" s="113">
        <f>ROUND($J$83,2)</f>
        <v>0</v>
      </c>
      <c r="K57" s="114"/>
    </row>
    <row r="58" spans="2:11" s="115" customFormat="1" ht="21" customHeight="1">
      <c r="B58" s="116"/>
      <c r="C58" s="117"/>
      <c r="D58" s="118" t="s">
        <v>926</v>
      </c>
      <c r="E58" s="118"/>
      <c r="F58" s="118"/>
      <c r="G58" s="118"/>
      <c r="H58" s="118"/>
      <c r="I58" s="119"/>
      <c r="J58" s="120">
        <f>ROUND($J$84,2)</f>
        <v>0</v>
      </c>
      <c r="K58" s="121"/>
    </row>
    <row r="59" spans="2:11" s="115" customFormat="1" ht="15.75" customHeight="1">
      <c r="B59" s="116"/>
      <c r="C59" s="117"/>
      <c r="D59" s="118" t="s">
        <v>927</v>
      </c>
      <c r="E59" s="118"/>
      <c r="F59" s="118"/>
      <c r="G59" s="118"/>
      <c r="H59" s="118"/>
      <c r="I59" s="119"/>
      <c r="J59" s="120">
        <f>ROUND($J$95,2)</f>
        <v>0</v>
      </c>
      <c r="K59" s="121"/>
    </row>
    <row r="60" spans="2:11" s="115" customFormat="1" ht="22.5" customHeight="1">
      <c r="B60" s="116"/>
      <c r="C60" s="117"/>
      <c r="D60" s="118" t="s">
        <v>928</v>
      </c>
      <c r="E60" s="118"/>
      <c r="F60" s="118"/>
      <c r="G60" s="118"/>
      <c r="H60" s="118"/>
      <c r="I60" s="119"/>
      <c r="J60" s="120">
        <f>ROUND($J$108,2)</f>
        <v>0</v>
      </c>
      <c r="K60" s="121"/>
    </row>
    <row r="61" spans="2:11" s="115" customFormat="1" ht="15.75" customHeight="1">
      <c r="B61" s="116"/>
      <c r="C61" s="117"/>
      <c r="D61" s="118" t="s">
        <v>929</v>
      </c>
      <c r="E61" s="118"/>
      <c r="F61" s="118"/>
      <c r="G61" s="118"/>
      <c r="H61" s="118"/>
      <c r="I61" s="119"/>
      <c r="J61" s="120">
        <f>ROUND($J$128,2)</f>
        <v>0</v>
      </c>
      <c r="K61" s="121"/>
    </row>
    <row r="62" spans="2:11" s="115" customFormat="1" ht="22.5" customHeight="1">
      <c r="B62" s="116"/>
      <c r="C62" s="117"/>
      <c r="D62" s="118" t="s">
        <v>930</v>
      </c>
      <c r="E62" s="118"/>
      <c r="F62" s="118"/>
      <c r="G62" s="118"/>
      <c r="H62" s="118"/>
      <c r="I62" s="119"/>
      <c r="J62" s="120">
        <f>ROUND($J$135,2)</f>
        <v>0</v>
      </c>
      <c r="K62" s="121"/>
    </row>
    <row r="63" spans="2:11" s="6" customFormat="1" ht="22.5" customHeight="1">
      <c r="B63" s="24"/>
      <c r="C63" s="25"/>
      <c r="D63" s="25"/>
      <c r="E63" s="25"/>
      <c r="F63" s="25"/>
      <c r="G63" s="25"/>
      <c r="H63" s="25"/>
      <c r="J63" s="25"/>
      <c r="K63" s="28"/>
    </row>
    <row r="64" spans="2:11" s="6" customFormat="1" ht="7.5" customHeight="1">
      <c r="B64" s="39"/>
      <c r="C64" s="40"/>
      <c r="D64" s="40"/>
      <c r="E64" s="40"/>
      <c r="F64" s="40"/>
      <c r="G64" s="40"/>
      <c r="H64" s="40"/>
      <c r="I64" s="102"/>
      <c r="J64" s="40"/>
      <c r="K64" s="41"/>
    </row>
    <row r="68" spans="2:12" s="6" customFormat="1" ht="7.5" customHeight="1">
      <c r="B68" s="42"/>
      <c r="C68" s="43"/>
      <c r="D68" s="43"/>
      <c r="E68" s="43"/>
      <c r="F68" s="43"/>
      <c r="G68" s="43"/>
      <c r="H68" s="43"/>
      <c r="I68" s="104"/>
      <c r="J68" s="43"/>
      <c r="K68" s="43"/>
      <c r="L68" s="44"/>
    </row>
    <row r="69" spans="2:12" s="6" customFormat="1" ht="37.5" customHeight="1">
      <c r="B69" s="24"/>
      <c r="C69" s="12" t="s">
        <v>112</v>
      </c>
      <c r="D69" s="25"/>
      <c r="E69" s="25"/>
      <c r="F69" s="25"/>
      <c r="G69" s="25"/>
      <c r="H69" s="25"/>
      <c r="J69" s="25"/>
      <c r="K69" s="25"/>
      <c r="L69" s="44"/>
    </row>
    <row r="70" spans="2:12" s="6" customFormat="1" ht="7.5" customHeight="1">
      <c r="B70" s="24"/>
      <c r="C70" s="25"/>
      <c r="D70" s="25"/>
      <c r="E70" s="25"/>
      <c r="F70" s="25"/>
      <c r="G70" s="25"/>
      <c r="H70" s="25"/>
      <c r="J70" s="25"/>
      <c r="K70" s="25"/>
      <c r="L70" s="44"/>
    </row>
    <row r="71" spans="2:12" s="6" customFormat="1" ht="15" customHeight="1">
      <c r="B71" s="24"/>
      <c r="C71" s="19" t="s">
        <v>15</v>
      </c>
      <c r="D71" s="25"/>
      <c r="E71" s="25"/>
      <c r="F71" s="25"/>
      <c r="G71" s="25"/>
      <c r="H71" s="25"/>
      <c r="J71" s="25"/>
      <c r="K71" s="25"/>
      <c r="L71" s="44"/>
    </row>
    <row r="72" spans="2:12" s="6" customFormat="1" ht="16.5" customHeight="1">
      <c r="B72" s="24"/>
      <c r="C72" s="25"/>
      <c r="D72" s="25"/>
      <c r="E72" s="246" t="str">
        <f>$E$7</f>
        <v>Revitalizace a architektonická úprava Starého náměstí v Kynšperku nad Ohří</v>
      </c>
      <c r="F72" s="221"/>
      <c r="G72" s="221"/>
      <c r="H72" s="221"/>
      <c r="J72" s="25"/>
      <c r="K72" s="25"/>
      <c r="L72" s="44"/>
    </row>
    <row r="73" spans="2:12" s="6" customFormat="1" ht="15" customHeight="1">
      <c r="B73" s="24"/>
      <c r="C73" s="19" t="s">
        <v>102</v>
      </c>
      <c r="D73" s="25"/>
      <c r="E73" s="25"/>
      <c r="F73" s="25"/>
      <c r="G73" s="25"/>
      <c r="H73" s="25"/>
      <c r="J73" s="25"/>
      <c r="K73" s="25"/>
      <c r="L73" s="44"/>
    </row>
    <row r="74" spans="2:12" s="6" customFormat="1" ht="19.5" customHeight="1">
      <c r="B74" s="24"/>
      <c r="C74" s="25"/>
      <c r="D74" s="25"/>
      <c r="E74" s="229" t="str">
        <f>$E$9</f>
        <v>SO 802 - SO 802 Vegetační úpravy na Starém náměstí</v>
      </c>
      <c r="F74" s="221"/>
      <c r="G74" s="221"/>
      <c r="H74" s="221"/>
      <c r="J74" s="25"/>
      <c r="K74" s="25"/>
      <c r="L74" s="44"/>
    </row>
    <row r="75" spans="2:12" s="6" customFormat="1" ht="7.5" customHeight="1">
      <c r="B75" s="24"/>
      <c r="C75" s="25"/>
      <c r="D75" s="25"/>
      <c r="E75" s="25"/>
      <c r="F75" s="25"/>
      <c r="G75" s="25"/>
      <c r="H75" s="25"/>
      <c r="J75" s="25"/>
      <c r="K75" s="25"/>
      <c r="L75" s="44"/>
    </row>
    <row r="76" spans="2:12" s="6" customFormat="1" ht="18.75" customHeight="1">
      <c r="B76" s="24"/>
      <c r="C76" s="19" t="s">
        <v>23</v>
      </c>
      <c r="D76" s="25"/>
      <c r="E76" s="25"/>
      <c r="F76" s="17" t="str">
        <f>$F$12</f>
        <v>Kynšperk nad Ohří</v>
      </c>
      <c r="G76" s="25"/>
      <c r="H76" s="25"/>
      <c r="I76" s="89" t="s">
        <v>25</v>
      </c>
      <c r="J76" s="53" t="str">
        <f>IF($J$12="","",$J$12)</f>
        <v>29.08.2014</v>
      </c>
      <c r="K76" s="25"/>
      <c r="L76" s="44"/>
    </row>
    <row r="77" spans="2:12" s="6" customFormat="1" ht="7.5" customHeight="1">
      <c r="B77" s="24"/>
      <c r="C77" s="25"/>
      <c r="D77" s="25"/>
      <c r="E77" s="25"/>
      <c r="F77" s="25"/>
      <c r="G77" s="25"/>
      <c r="H77" s="25"/>
      <c r="J77" s="25"/>
      <c r="K77" s="25"/>
      <c r="L77" s="44"/>
    </row>
    <row r="78" spans="2:12" s="6" customFormat="1" ht="15.75" customHeight="1">
      <c r="B78" s="24"/>
      <c r="C78" s="19" t="s">
        <v>33</v>
      </c>
      <c r="D78" s="25"/>
      <c r="E78" s="25"/>
      <c r="F78" s="17" t="str">
        <f>$E$15</f>
        <v>Město Kynšperk nad Ohří</v>
      </c>
      <c r="G78" s="25"/>
      <c r="H78" s="25"/>
      <c r="I78" s="89" t="s">
        <v>39</v>
      </c>
      <c r="J78" s="17" t="str">
        <f>$E$21</f>
        <v>DSVA s.r.o.</v>
      </c>
      <c r="K78" s="25"/>
      <c r="L78" s="44"/>
    </row>
    <row r="79" spans="2:12" s="6" customFormat="1" ht="15" customHeight="1">
      <c r="B79" s="24"/>
      <c r="C79" s="19" t="s">
        <v>37</v>
      </c>
      <c r="D79" s="25"/>
      <c r="E79" s="25"/>
      <c r="F79" s="17">
        <f>IF($E$18="","",$E$18)</f>
      </c>
      <c r="G79" s="25"/>
      <c r="H79" s="25"/>
      <c r="J79" s="25"/>
      <c r="K79" s="25"/>
      <c r="L79" s="44"/>
    </row>
    <row r="80" spans="2:12" s="6" customFormat="1" ht="11.25" customHeight="1">
      <c r="B80" s="24"/>
      <c r="C80" s="25"/>
      <c r="D80" s="25"/>
      <c r="E80" s="25"/>
      <c r="F80" s="25"/>
      <c r="G80" s="25"/>
      <c r="H80" s="25"/>
      <c r="J80" s="25"/>
      <c r="K80" s="25"/>
      <c r="L80" s="44"/>
    </row>
    <row r="81" spans="2:20" s="122" customFormat="1" ht="30" customHeight="1">
      <c r="B81" s="123"/>
      <c r="C81" s="124" t="s">
        <v>113</v>
      </c>
      <c r="D81" s="125" t="s">
        <v>62</v>
      </c>
      <c r="E81" s="125" t="s">
        <v>58</v>
      </c>
      <c r="F81" s="125" t="s">
        <v>114</v>
      </c>
      <c r="G81" s="125" t="s">
        <v>115</v>
      </c>
      <c r="H81" s="125" t="s">
        <v>116</v>
      </c>
      <c r="I81" s="126" t="s">
        <v>117</v>
      </c>
      <c r="J81" s="125" t="s">
        <v>118</v>
      </c>
      <c r="K81" s="127" t="s">
        <v>119</v>
      </c>
      <c r="L81" s="128"/>
      <c r="M81" s="60" t="s">
        <v>120</v>
      </c>
      <c r="N81" s="61" t="s">
        <v>47</v>
      </c>
      <c r="O81" s="61" t="s">
        <v>121</v>
      </c>
      <c r="P81" s="61" t="s">
        <v>122</v>
      </c>
      <c r="Q81" s="61" t="s">
        <v>123</v>
      </c>
      <c r="R81" s="61" t="s">
        <v>124</v>
      </c>
      <c r="S81" s="61" t="s">
        <v>125</v>
      </c>
      <c r="T81" s="62" t="s">
        <v>126</v>
      </c>
    </row>
    <row r="82" spans="2:63" s="6" customFormat="1" ht="30" customHeight="1">
      <c r="B82" s="24"/>
      <c r="C82" s="67" t="s">
        <v>107</v>
      </c>
      <c r="D82" s="25"/>
      <c r="E82" s="25"/>
      <c r="F82" s="25"/>
      <c r="G82" s="25"/>
      <c r="H82" s="25"/>
      <c r="J82" s="129">
        <f>$BK$82</f>
        <v>0</v>
      </c>
      <c r="K82" s="25"/>
      <c r="L82" s="44"/>
      <c r="M82" s="64"/>
      <c r="N82" s="65"/>
      <c r="O82" s="65"/>
      <c r="P82" s="130">
        <f>$P$83</f>
        <v>0</v>
      </c>
      <c r="Q82" s="65"/>
      <c r="R82" s="130">
        <f>$R$83</f>
        <v>26.187</v>
      </c>
      <c r="S82" s="65"/>
      <c r="T82" s="131">
        <f>$T$83</f>
        <v>0</v>
      </c>
      <c r="AT82" s="6" t="s">
        <v>76</v>
      </c>
      <c r="AU82" s="6" t="s">
        <v>108</v>
      </c>
      <c r="BK82" s="132">
        <f>$BK$83</f>
        <v>0</v>
      </c>
    </row>
    <row r="83" spans="2:63" s="133" customFormat="1" ht="37.5" customHeight="1">
      <c r="B83" s="134"/>
      <c r="C83" s="135"/>
      <c r="D83" s="135" t="s">
        <v>76</v>
      </c>
      <c r="E83" s="136" t="s">
        <v>127</v>
      </c>
      <c r="F83" s="136" t="s">
        <v>128</v>
      </c>
      <c r="G83" s="135"/>
      <c r="H83" s="135"/>
      <c r="J83" s="137">
        <f>$BK$83</f>
        <v>0</v>
      </c>
      <c r="K83" s="135"/>
      <c r="L83" s="138"/>
      <c r="M83" s="139"/>
      <c r="N83" s="135"/>
      <c r="O83" s="135"/>
      <c r="P83" s="140">
        <f>$P$84</f>
        <v>0</v>
      </c>
      <c r="Q83" s="135"/>
      <c r="R83" s="140">
        <f>$R$84</f>
        <v>26.187</v>
      </c>
      <c r="S83" s="135"/>
      <c r="T83" s="141">
        <f>$T$84</f>
        <v>0</v>
      </c>
      <c r="AR83" s="142" t="s">
        <v>22</v>
      </c>
      <c r="AT83" s="142" t="s">
        <v>76</v>
      </c>
      <c r="AU83" s="142" t="s">
        <v>77</v>
      </c>
      <c r="AY83" s="142" t="s">
        <v>129</v>
      </c>
      <c r="BK83" s="143">
        <f>$BK$84</f>
        <v>0</v>
      </c>
    </row>
    <row r="84" spans="2:63" s="133" customFormat="1" ht="21" customHeight="1">
      <c r="B84" s="134"/>
      <c r="C84" s="135"/>
      <c r="D84" s="135" t="s">
        <v>76</v>
      </c>
      <c r="E84" s="144" t="s">
        <v>22</v>
      </c>
      <c r="F84" s="144" t="s">
        <v>931</v>
      </c>
      <c r="G84" s="135"/>
      <c r="H84" s="135"/>
      <c r="J84" s="145">
        <f>$BK$84</f>
        <v>0</v>
      </c>
      <c r="K84" s="135"/>
      <c r="L84" s="138"/>
      <c r="M84" s="139"/>
      <c r="N84" s="135"/>
      <c r="O84" s="135"/>
      <c r="P84" s="140">
        <f>$P$85+SUM($P$86:$P$95)+$P$128</f>
        <v>0</v>
      </c>
      <c r="Q84" s="135"/>
      <c r="R84" s="140">
        <f>$R$85+SUM($R$86:$R$95)+$R$128</f>
        <v>26.187</v>
      </c>
      <c r="S84" s="135"/>
      <c r="T84" s="141">
        <f>$T$85+SUM($T$86:$T$95)+$T$128</f>
        <v>0</v>
      </c>
      <c r="AR84" s="142" t="s">
        <v>22</v>
      </c>
      <c r="AT84" s="142" t="s">
        <v>76</v>
      </c>
      <c r="AU84" s="142" t="s">
        <v>22</v>
      </c>
      <c r="AY84" s="142" t="s">
        <v>129</v>
      </c>
      <c r="BK84" s="143">
        <f>$BK$85+SUM($BK$86:$BK$95)+$BK$128</f>
        <v>0</v>
      </c>
    </row>
    <row r="85" spans="2:65" s="6" customFormat="1" ht="15.75" customHeight="1">
      <c r="B85" s="24"/>
      <c r="C85" s="146" t="s">
        <v>22</v>
      </c>
      <c r="D85" s="146" t="s">
        <v>132</v>
      </c>
      <c r="E85" s="147" t="s">
        <v>932</v>
      </c>
      <c r="F85" s="148" t="s">
        <v>933</v>
      </c>
      <c r="G85" s="149" t="s">
        <v>218</v>
      </c>
      <c r="H85" s="150">
        <v>12</v>
      </c>
      <c r="I85" s="151"/>
      <c r="J85" s="152">
        <f>ROUND($I$85*$H$85,2)</f>
        <v>0</v>
      </c>
      <c r="K85" s="148" t="s">
        <v>136</v>
      </c>
      <c r="L85" s="44"/>
      <c r="M85" s="153"/>
      <c r="N85" s="154" t="s">
        <v>48</v>
      </c>
      <c r="O85" s="25"/>
      <c r="P85" s="25"/>
      <c r="Q85" s="155">
        <v>0</v>
      </c>
      <c r="R85" s="155">
        <f>$Q$85*$H$85</f>
        <v>0</v>
      </c>
      <c r="S85" s="155">
        <v>0</v>
      </c>
      <c r="T85" s="156">
        <f>$S$85*$H$85</f>
        <v>0</v>
      </c>
      <c r="AR85" s="90" t="s">
        <v>137</v>
      </c>
      <c r="AT85" s="90" t="s">
        <v>132</v>
      </c>
      <c r="AU85" s="90" t="s">
        <v>21</v>
      </c>
      <c r="AY85" s="6" t="s">
        <v>129</v>
      </c>
      <c r="BE85" s="157">
        <f>IF($N$85="základní",$J$85,0)</f>
        <v>0</v>
      </c>
      <c r="BF85" s="157">
        <f>IF($N$85="snížená",$J$85,0)</f>
        <v>0</v>
      </c>
      <c r="BG85" s="157">
        <f>IF($N$85="zákl. přenesená",$J$85,0)</f>
        <v>0</v>
      </c>
      <c r="BH85" s="157">
        <f>IF($N$85="sníž. přenesená",$J$85,0)</f>
        <v>0</v>
      </c>
      <c r="BI85" s="157">
        <f>IF($N$85="nulová",$J$85,0)</f>
        <v>0</v>
      </c>
      <c r="BJ85" s="90" t="s">
        <v>22</v>
      </c>
      <c r="BK85" s="157">
        <f>ROUND($I$85*$H$85,2)</f>
        <v>0</v>
      </c>
      <c r="BL85" s="90" t="s">
        <v>137</v>
      </c>
      <c r="BM85" s="90" t="s">
        <v>934</v>
      </c>
    </row>
    <row r="86" spans="2:65" s="6" customFormat="1" ht="15.75" customHeight="1">
      <c r="B86" s="24"/>
      <c r="C86" s="149" t="s">
        <v>21</v>
      </c>
      <c r="D86" s="149" t="s">
        <v>132</v>
      </c>
      <c r="E86" s="147" t="s">
        <v>935</v>
      </c>
      <c r="F86" s="148" t="s">
        <v>936</v>
      </c>
      <c r="G86" s="149" t="s">
        <v>218</v>
      </c>
      <c r="H86" s="150">
        <v>12</v>
      </c>
      <c r="I86" s="151"/>
      <c r="J86" s="152">
        <f>ROUND($I$86*$H$86,2)</f>
        <v>0</v>
      </c>
      <c r="K86" s="148" t="s">
        <v>136</v>
      </c>
      <c r="L86" s="44"/>
      <c r="M86" s="153"/>
      <c r="N86" s="154" t="s">
        <v>48</v>
      </c>
      <c r="O86" s="25"/>
      <c r="P86" s="25"/>
      <c r="Q86" s="155">
        <v>0</v>
      </c>
      <c r="R86" s="155">
        <f>$Q$86*$H$86</f>
        <v>0</v>
      </c>
      <c r="S86" s="155">
        <v>0</v>
      </c>
      <c r="T86" s="156">
        <f>$S$86*$H$86</f>
        <v>0</v>
      </c>
      <c r="AR86" s="90" t="s">
        <v>137</v>
      </c>
      <c r="AT86" s="90" t="s">
        <v>132</v>
      </c>
      <c r="AU86" s="90" t="s">
        <v>21</v>
      </c>
      <c r="AY86" s="90" t="s">
        <v>129</v>
      </c>
      <c r="BE86" s="157">
        <f>IF($N$86="základní",$J$86,0)</f>
        <v>0</v>
      </c>
      <c r="BF86" s="157">
        <f>IF($N$86="snížená",$J$86,0)</f>
        <v>0</v>
      </c>
      <c r="BG86" s="157">
        <f>IF($N$86="zákl. přenesená",$J$86,0)</f>
        <v>0</v>
      </c>
      <c r="BH86" s="157">
        <f>IF($N$86="sníž. přenesená",$J$86,0)</f>
        <v>0</v>
      </c>
      <c r="BI86" s="157">
        <f>IF($N$86="nulová",$J$86,0)</f>
        <v>0</v>
      </c>
      <c r="BJ86" s="90" t="s">
        <v>22</v>
      </c>
      <c r="BK86" s="157">
        <f>ROUND($I$86*$H$86,2)</f>
        <v>0</v>
      </c>
      <c r="BL86" s="90" t="s">
        <v>137</v>
      </c>
      <c r="BM86" s="90" t="s">
        <v>937</v>
      </c>
    </row>
    <row r="87" spans="2:65" s="6" customFormat="1" ht="15.75" customHeight="1">
      <c r="B87" s="24"/>
      <c r="C87" s="149" t="s">
        <v>147</v>
      </c>
      <c r="D87" s="149" t="s">
        <v>132</v>
      </c>
      <c r="E87" s="147" t="s">
        <v>938</v>
      </c>
      <c r="F87" s="148" t="s">
        <v>939</v>
      </c>
      <c r="G87" s="149" t="s">
        <v>477</v>
      </c>
      <c r="H87" s="150">
        <v>12</v>
      </c>
      <c r="I87" s="151"/>
      <c r="J87" s="152">
        <f>ROUND($I$87*$H$87,2)</f>
        <v>0</v>
      </c>
      <c r="K87" s="148" t="s">
        <v>136</v>
      </c>
      <c r="L87" s="44"/>
      <c r="M87" s="153"/>
      <c r="N87" s="154" t="s">
        <v>48</v>
      </c>
      <c r="O87" s="25"/>
      <c r="P87" s="25"/>
      <c r="Q87" s="155">
        <v>0</v>
      </c>
      <c r="R87" s="155">
        <f>$Q$87*$H$87</f>
        <v>0</v>
      </c>
      <c r="S87" s="155">
        <v>0</v>
      </c>
      <c r="T87" s="156">
        <f>$S$87*$H$87</f>
        <v>0</v>
      </c>
      <c r="AR87" s="90" t="s">
        <v>137</v>
      </c>
      <c r="AT87" s="90" t="s">
        <v>132</v>
      </c>
      <c r="AU87" s="90" t="s">
        <v>21</v>
      </c>
      <c r="AY87" s="90" t="s">
        <v>129</v>
      </c>
      <c r="BE87" s="157">
        <f>IF($N$87="základní",$J$87,0)</f>
        <v>0</v>
      </c>
      <c r="BF87" s="157">
        <f>IF($N$87="snížená",$J$87,0)</f>
        <v>0</v>
      </c>
      <c r="BG87" s="157">
        <f>IF($N$87="zákl. přenesená",$J$87,0)</f>
        <v>0</v>
      </c>
      <c r="BH87" s="157">
        <f>IF($N$87="sníž. přenesená",$J$87,0)</f>
        <v>0</v>
      </c>
      <c r="BI87" s="157">
        <f>IF($N$87="nulová",$J$87,0)</f>
        <v>0</v>
      </c>
      <c r="BJ87" s="90" t="s">
        <v>22</v>
      </c>
      <c r="BK87" s="157">
        <f>ROUND($I$87*$H$87,2)</f>
        <v>0</v>
      </c>
      <c r="BL87" s="90" t="s">
        <v>137</v>
      </c>
      <c r="BM87" s="90" t="s">
        <v>940</v>
      </c>
    </row>
    <row r="88" spans="2:47" s="6" customFormat="1" ht="30.75" customHeight="1">
      <c r="B88" s="24"/>
      <c r="C88" s="25"/>
      <c r="D88" s="160" t="s">
        <v>145</v>
      </c>
      <c r="E88" s="25"/>
      <c r="F88" s="176" t="s">
        <v>941</v>
      </c>
      <c r="G88" s="25"/>
      <c r="H88" s="25"/>
      <c r="J88" s="25"/>
      <c r="K88" s="25"/>
      <c r="L88" s="44"/>
      <c r="M88" s="57"/>
      <c r="N88" s="25"/>
      <c r="O88" s="25"/>
      <c r="P88" s="25"/>
      <c r="Q88" s="25"/>
      <c r="R88" s="25"/>
      <c r="S88" s="25"/>
      <c r="T88" s="58"/>
      <c r="AT88" s="6" t="s">
        <v>145</v>
      </c>
      <c r="AU88" s="6" t="s">
        <v>21</v>
      </c>
    </row>
    <row r="89" spans="2:65" s="6" customFormat="1" ht="15.75" customHeight="1">
      <c r="B89" s="24"/>
      <c r="C89" s="146" t="s">
        <v>137</v>
      </c>
      <c r="D89" s="146" t="s">
        <v>132</v>
      </c>
      <c r="E89" s="147" t="s">
        <v>942</v>
      </c>
      <c r="F89" s="148" t="s">
        <v>943</v>
      </c>
      <c r="G89" s="149" t="s">
        <v>135</v>
      </c>
      <c r="H89" s="150">
        <v>12</v>
      </c>
      <c r="I89" s="151"/>
      <c r="J89" s="152">
        <f>ROUND($I$89*$H$89,2)</f>
        <v>0</v>
      </c>
      <c r="K89" s="148" t="s">
        <v>136</v>
      </c>
      <c r="L89" s="44"/>
      <c r="M89" s="153"/>
      <c r="N89" s="154" t="s">
        <v>48</v>
      </c>
      <c r="O89" s="25"/>
      <c r="P89" s="25"/>
      <c r="Q89" s="155">
        <v>2E-05</v>
      </c>
      <c r="R89" s="155">
        <f>$Q$89*$H$89</f>
        <v>0.00024000000000000003</v>
      </c>
      <c r="S89" s="155">
        <v>0</v>
      </c>
      <c r="T89" s="156">
        <f>$S$89*$H$89</f>
        <v>0</v>
      </c>
      <c r="AR89" s="90" t="s">
        <v>137</v>
      </c>
      <c r="AT89" s="90" t="s">
        <v>132</v>
      </c>
      <c r="AU89" s="90" t="s">
        <v>21</v>
      </c>
      <c r="AY89" s="6" t="s">
        <v>129</v>
      </c>
      <c r="BE89" s="157">
        <f>IF($N$89="základní",$J$89,0)</f>
        <v>0</v>
      </c>
      <c r="BF89" s="157">
        <f>IF($N$89="snížená",$J$89,0)</f>
        <v>0</v>
      </c>
      <c r="BG89" s="157">
        <f>IF($N$89="zákl. přenesená",$J$89,0)</f>
        <v>0</v>
      </c>
      <c r="BH89" s="157">
        <f>IF($N$89="sníž. přenesená",$J$89,0)</f>
        <v>0</v>
      </c>
      <c r="BI89" s="157">
        <f>IF($N$89="nulová",$J$89,0)</f>
        <v>0</v>
      </c>
      <c r="BJ89" s="90" t="s">
        <v>22</v>
      </c>
      <c r="BK89" s="157">
        <f>ROUND($I$89*$H$89,2)</f>
        <v>0</v>
      </c>
      <c r="BL89" s="90" t="s">
        <v>137</v>
      </c>
      <c r="BM89" s="90" t="s">
        <v>944</v>
      </c>
    </row>
    <row r="90" spans="2:65" s="6" customFormat="1" ht="15.75" customHeight="1">
      <c r="B90" s="24"/>
      <c r="C90" s="149" t="s">
        <v>155</v>
      </c>
      <c r="D90" s="149" t="s">
        <v>132</v>
      </c>
      <c r="E90" s="147" t="s">
        <v>945</v>
      </c>
      <c r="F90" s="148" t="s">
        <v>946</v>
      </c>
      <c r="G90" s="149" t="s">
        <v>477</v>
      </c>
      <c r="H90" s="150">
        <v>36</v>
      </c>
      <c r="I90" s="151"/>
      <c r="J90" s="152">
        <f>ROUND($I$90*$H$90,2)</f>
        <v>0</v>
      </c>
      <c r="K90" s="148" t="s">
        <v>136</v>
      </c>
      <c r="L90" s="44"/>
      <c r="M90" s="153"/>
      <c r="N90" s="154" t="s">
        <v>48</v>
      </c>
      <c r="O90" s="25"/>
      <c r="P90" s="25"/>
      <c r="Q90" s="155">
        <v>0.72741</v>
      </c>
      <c r="R90" s="155">
        <f>$Q$90*$H$90</f>
        <v>26.18676</v>
      </c>
      <c r="S90" s="155">
        <v>0</v>
      </c>
      <c r="T90" s="156">
        <f>$S$90*$H$90</f>
        <v>0</v>
      </c>
      <c r="AR90" s="90" t="s">
        <v>137</v>
      </c>
      <c r="AT90" s="90" t="s">
        <v>132</v>
      </c>
      <c r="AU90" s="90" t="s">
        <v>21</v>
      </c>
      <c r="AY90" s="90" t="s">
        <v>129</v>
      </c>
      <c r="BE90" s="157">
        <f>IF($N$90="základní",$J$90,0)</f>
        <v>0</v>
      </c>
      <c r="BF90" s="157">
        <f>IF($N$90="snížená",$J$90,0)</f>
        <v>0</v>
      </c>
      <c r="BG90" s="157">
        <f>IF($N$90="zákl. přenesená",$J$90,0)</f>
        <v>0</v>
      </c>
      <c r="BH90" s="157">
        <f>IF($N$90="sníž. přenesená",$J$90,0)</f>
        <v>0</v>
      </c>
      <c r="BI90" s="157">
        <f>IF($N$90="nulová",$J$90,0)</f>
        <v>0</v>
      </c>
      <c r="BJ90" s="90" t="s">
        <v>22</v>
      </c>
      <c r="BK90" s="157">
        <f>ROUND($I$90*$H$90,2)</f>
        <v>0</v>
      </c>
      <c r="BL90" s="90" t="s">
        <v>137</v>
      </c>
      <c r="BM90" s="90" t="s">
        <v>947</v>
      </c>
    </row>
    <row r="91" spans="2:65" s="6" customFormat="1" ht="15.75" customHeight="1">
      <c r="B91" s="24"/>
      <c r="C91" s="149" t="s">
        <v>164</v>
      </c>
      <c r="D91" s="149" t="s">
        <v>132</v>
      </c>
      <c r="E91" s="147" t="s">
        <v>948</v>
      </c>
      <c r="F91" s="148" t="s">
        <v>949</v>
      </c>
      <c r="G91" s="149" t="s">
        <v>477</v>
      </c>
      <c r="H91" s="150">
        <v>36</v>
      </c>
      <c r="I91" s="151"/>
      <c r="J91" s="152">
        <f>ROUND($I$91*$H$91,2)</f>
        <v>0</v>
      </c>
      <c r="K91" s="148"/>
      <c r="L91" s="44"/>
      <c r="M91" s="153"/>
      <c r="N91" s="154" t="s">
        <v>48</v>
      </c>
      <c r="O91" s="25"/>
      <c r="P91" s="25"/>
      <c r="Q91" s="155">
        <v>0</v>
      </c>
      <c r="R91" s="155">
        <f>$Q$91*$H$91</f>
        <v>0</v>
      </c>
      <c r="S91" s="155">
        <v>0</v>
      </c>
      <c r="T91" s="156">
        <f>$S$91*$H$91</f>
        <v>0</v>
      </c>
      <c r="AR91" s="90" t="s">
        <v>137</v>
      </c>
      <c r="AT91" s="90" t="s">
        <v>132</v>
      </c>
      <c r="AU91" s="90" t="s">
        <v>21</v>
      </c>
      <c r="AY91" s="90" t="s">
        <v>129</v>
      </c>
      <c r="BE91" s="157">
        <f>IF($N$91="základní",$J$91,0)</f>
        <v>0</v>
      </c>
      <c r="BF91" s="157">
        <f>IF($N$91="snížená",$J$91,0)</f>
        <v>0</v>
      </c>
      <c r="BG91" s="157">
        <f>IF($N$91="zákl. přenesená",$J$91,0)</f>
        <v>0</v>
      </c>
      <c r="BH91" s="157">
        <f>IF($N$91="sníž. přenesená",$J$91,0)</f>
        <v>0</v>
      </c>
      <c r="BI91" s="157">
        <f>IF($N$91="nulová",$J$91,0)</f>
        <v>0</v>
      </c>
      <c r="BJ91" s="90" t="s">
        <v>22</v>
      </c>
      <c r="BK91" s="157">
        <f>ROUND($I$91*$H$91,2)</f>
        <v>0</v>
      </c>
      <c r="BL91" s="90" t="s">
        <v>137</v>
      </c>
      <c r="BM91" s="90" t="s">
        <v>950</v>
      </c>
    </row>
    <row r="92" spans="2:65" s="6" customFormat="1" ht="15.75" customHeight="1">
      <c r="B92" s="24"/>
      <c r="C92" s="149" t="s">
        <v>168</v>
      </c>
      <c r="D92" s="149" t="s">
        <v>132</v>
      </c>
      <c r="E92" s="147" t="s">
        <v>951</v>
      </c>
      <c r="F92" s="148" t="s">
        <v>952</v>
      </c>
      <c r="G92" s="149" t="s">
        <v>135</v>
      </c>
      <c r="H92" s="150">
        <v>12</v>
      </c>
      <c r="I92" s="151"/>
      <c r="J92" s="152">
        <f>ROUND($I$92*$H$92,2)</f>
        <v>0</v>
      </c>
      <c r="K92" s="148" t="s">
        <v>136</v>
      </c>
      <c r="L92" s="44"/>
      <c r="M92" s="153"/>
      <c r="N92" s="154" t="s">
        <v>48</v>
      </c>
      <c r="O92" s="25"/>
      <c r="P92" s="25"/>
      <c r="Q92" s="155">
        <v>0</v>
      </c>
      <c r="R92" s="155">
        <f>$Q$92*$H$92</f>
        <v>0</v>
      </c>
      <c r="S92" s="155">
        <v>0</v>
      </c>
      <c r="T92" s="156">
        <f>$S$92*$H$92</f>
        <v>0</v>
      </c>
      <c r="AR92" s="90" t="s">
        <v>137</v>
      </c>
      <c r="AT92" s="90" t="s">
        <v>132</v>
      </c>
      <c r="AU92" s="90" t="s">
        <v>21</v>
      </c>
      <c r="AY92" s="90" t="s">
        <v>129</v>
      </c>
      <c r="BE92" s="157">
        <f>IF($N$92="základní",$J$92,0)</f>
        <v>0</v>
      </c>
      <c r="BF92" s="157">
        <f>IF($N$92="snížená",$J$92,0)</f>
        <v>0</v>
      </c>
      <c r="BG92" s="157">
        <f>IF($N$92="zákl. přenesená",$J$92,0)</f>
        <v>0</v>
      </c>
      <c r="BH92" s="157">
        <f>IF($N$92="sníž. přenesená",$J$92,0)</f>
        <v>0</v>
      </c>
      <c r="BI92" s="157">
        <f>IF($N$92="nulová",$J$92,0)</f>
        <v>0</v>
      </c>
      <c r="BJ92" s="90" t="s">
        <v>22</v>
      </c>
      <c r="BK92" s="157">
        <f>ROUND($I$92*$H$92,2)</f>
        <v>0</v>
      </c>
      <c r="BL92" s="90" t="s">
        <v>137</v>
      </c>
      <c r="BM92" s="90" t="s">
        <v>953</v>
      </c>
    </row>
    <row r="93" spans="2:65" s="6" customFormat="1" ht="15.75" customHeight="1">
      <c r="B93" s="24"/>
      <c r="C93" s="149" t="s">
        <v>173</v>
      </c>
      <c r="D93" s="149" t="s">
        <v>132</v>
      </c>
      <c r="E93" s="147" t="s">
        <v>954</v>
      </c>
      <c r="F93" s="148" t="s">
        <v>955</v>
      </c>
      <c r="G93" s="149" t="s">
        <v>218</v>
      </c>
      <c r="H93" s="150">
        <v>11</v>
      </c>
      <c r="I93" s="151"/>
      <c r="J93" s="152">
        <f>ROUND($I$93*$H$93,2)</f>
        <v>0</v>
      </c>
      <c r="K93" s="148" t="s">
        <v>136</v>
      </c>
      <c r="L93" s="44"/>
      <c r="M93" s="153"/>
      <c r="N93" s="154" t="s">
        <v>48</v>
      </c>
      <c r="O93" s="25"/>
      <c r="P93" s="25"/>
      <c r="Q93" s="155">
        <v>0</v>
      </c>
      <c r="R93" s="155">
        <f>$Q$93*$H$93</f>
        <v>0</v>
      </c>
      <c r="S93" s="155">
        <v>0</v>
      </c>
      <c r="T93" s="156">
        <f>$S$93*$H$93</f>
        <v>0</v>
      </c>
      <c r="AR93" s="90" t="s">
        <v>137</v>
      </c>
      <c r="AT93" s="90" t="s">
        <v>132</v>
      </c>
      <c r="AU93" s="90" t="s">
        <v>21</v>
      </c>
      <c r="AY93" s="90" t="s">
        <v>129</v>
      </c>
      <c r="BE93" s="157">
        <f>IF($N$93="základní",$J$93,0)</f>
        <v>0</v>
      </c>
      <c r="BF93" s="157">
        <f>IF($N$93="snížená",$J$93,0)</f>
        <v>0</v>
      </c>
      <c r="BG93" s="157">
        <f>IF($N$93="zákl. přenesená",$J$93,0)</f>
        <v>0</v>
      </c>
      <c r="BH93" s="157">
        <f>IF($N$93="sníž. přenesená",$J$93,0)</f>
        <v>0</v>
      </c>
      <c r="BI93" s="157">
        <f>IF($N$93="nulová",$J$93,0)</f>
        <v>0</v>
      </c>
      <c r="BJ93" s="90" t="s">
        <v>22</v>
      </c>
      <c r="BK93" s="157">
        <f>ROUND($I$93*$H$93,2)</f>
        <v>0</v>
      </c>
      <c r="BL93" s="90" t="s">
        <v>137</v>
      </c>
      <c r="BM93" s="90" t="s">
        <v>956</v>
      </c>
    </row>
    <row r="94" spans="2:47" s="6" customFormat="1" ht="30.75" customHeight="1">
      <c r="B94" s="24"/>
      <c r="C94" s="25"/>
      <c r="D94" s="160" t="s">
        <v>145</v>
      </c>
      <c r="E94" s="25"/>
      <c r="F94" s="176" t="s">
        <v>957</v>
      </c>
      <c r="G94" s="25"/>
      <c r="H94" s="25"/>
      <c r="J94" s="25"/>
      <c r="K94" s="25"/>
      <c r="L94" s="44"/>
      <c r="M94" s="57"/>
      <c r="N94" s="25"/>
      <c r="O94" s="25"/>
      <c r="P94" s="25"/>
      <c r="Q94" s="25"/>
      <c r="R94" s="25"/>
      <c r="S94" s="25"/>
      <c r="T94" s="58"/>
      <c r="AT94" s="6" t="s">
        <v>145</v>
      </c>
      <c r="AU94" s="6" t="s">
        <v>21</v>
      </c>
    </row>
    <row r="95" spans="2:63" s="133" customFormat="1" ht="23.25" customHeight="1">
      <c r="B95" s="134"/>
      <c r="C95" s="135"/>
      <c r="D95" s="135" t="s">
        <v>76</v>
      </c>
      <c r="E95" s="144" t="s">
        <v>221</v>
      </c>
      <c r="F95" s="144" t="s">
        <v>958</v>
      </c>
      <c r="G95" s="135"/>
      <c r="H95" s="135"/>
      <c r="J95" s="145">
        <f>$BK$95</f>
        <v>0</v>
      </c>
      <c r="K95" s="135"/>
      <c r="L95" s="138"/>
      <c r="M95" s="139"/>
      <c r="N95" s="135"/>
      <c r="O95" s="135"/>
      <c r="P95" s="140">
        <f>$P$96+SUM($P$97:$P$108)</f>
        <v>0</v>
      </c>
      <c r="Q95" s="135"/>
      <c r="R95" s="140">
        <f>$R$96+SUM($R$97:$R$108)</f>
        <v>0</v>
      </c>
      <c r="S95" s="135"/>
      <c r="T95" s="141">
        <f>$T$96+SUM($T$97:$T$108)</f>
        <v>0</v>
      </c>
      <c r="AR95" s="142" t="s">
        <v>22</v>
      </c>
      <c r="AT95" s="142" t="s">
        <v>76</v>
      </c>
      <c r="AU95" s="142" t="s">
        <v>21</v>
      </c>
      <c r="AY95" s="142" t="s">
        <v>129</v>
      </c>
      <c r="BK95" s="143">
        <f>$BK$96+SUM($BK$97:$BK$108)</f>
        <v>0</v>
      </c>
    </row>
    <row r="96" spans="2:65" s="6" customFormat="1" ht="15.75" customHeight="1">
      <c r="B96" s="24"/>
      <c r="C96" s="146" t="s">
        <v>130</v>
      </c>
      <c r="D96" s="146" t="s">
        <v>132</v>
      </c>
      <c r="E96" s="147" t="s">
        <v>814</v>
      </c>
      <c r="F96" s="148" t="s">
        <v>959</v>
      </c>
      <c r="G96" s="149" t="s">
        <v>477</v>
      </c>
      <c r="H96" s="150">
        <v>6</v>
      </c>
      <c r="I96" s="151"/>
      <c r="J96" s="152">
        <f>ROUND($I$96*$H$96,2)</f>
        <v>0</v>
      </c>
      <c r="K96" s="148"/>
      <c r="L96" s="44"/>
      <c r="M96" s="153"/>
      <c r="N96" s="154" t="s">
        <v>48</v>
      </c>
      <c r="O96" s="25"/>
      <c r="P96" s="25"/>
      <c r="Q96" s="155">
        <v>0</v>
      </c>
      <c r="R96" s="155">
        <f>$Q$96*$H$96</f>
        <v>0</v>
      </c>
      <c r="S96" s="155">
        <v>0</v>
      </c>
      <c r="T96" s="156">
        <f>$S$96*$H$96</f>
        <v>0</v>
      </c>
      <c r="AR96" s="90" t="s">
        <v>137</v>
      </c>
      <c r="AT96" s="90" t="s">
        <v>132</v>
      </c>
      <c r="AU96" s="90" t="s">
        <v>147</v>
      </c>
      <c r="AY96" s="6" t="s">
        <v>129</v>
      </c>
      <c r="BE96" s="157">
        <f>IF($N$96="základní",$J$96,0)</f>
        <v>0</v>
      </c>
      <c r="BF96" s="157">
        <f>IF($N$96="snížená",$J$96,0)</f>
        <v>0</v>
      </c>
      <c r="BG96" s="157">
        <f>IF($N$96="zákl. přenesená",$J$96,0)</f>
        <v>0</v>
      </c>
      <c r="BH96" s="157">
        <f>IF($N$96="sníž. přenesená",$J$96,0)</f>
        <v>0</v>
      </c>
      <c r="BI96" s="157">
        <f>IF($N$96="nulová",$J$96,0)</f>
        <v>0</v>
      </c>
      <c r="BJ96" s="90" t="s">
        <v>22</v>
      </c>
      <c r="BK96" s="157">
        <f>ROUND($I$96*$H$96,2)</f>
        <v>0</v>
      </c>
      <c r="BL96" s="90" t="s">
        <v>137</v>
      </c>
      <c r="BM96" s="90" t="s">
        <v>960</v>
      </c>
    </row>
    <row r="97" spans="2:47" s="6" customFormat="1" ht="30.75" customHeight="1">
      <c r="B97" s="24"/>
      <c r="C97" s="25"/>
      <c r="D97" s="160" t="s">
        <v>145</v>
      </c>
      <c r="E97" s="25"/>
      <c r="F97" s="176" t="s">
        <v>961</v>
      </c>
      <c r="G97" s="25"/>
      <c r="H97" s="25"/>
      <c r="J97" s="25"/>
      <c r="K97" s="25"/>
      <c r="L97" s="44"/>
      <c r="M97" s="57"/>
      <c r="N97" s="25"/>
      <c r="O97" s="25"/>
      <c r="P97" s="25"/>
      <c r="Q97" s="25"/>
      <c r="R97" s="25"/>
      <c r="S97" s="25"/>
      <c r="T97" s="58"/>
      <c r="AT97" s="6" t="s">
        <v>145</v>
      </c>
      <c r="AU97" s="6" t="s">
        <v>147</v>
      </c>
    </row>
    <row r="98" spans="2:65" s="6" customFormat="1" ht="15.75" customHeight="1">
      <c r="B98" s="24"/>
      <c r="C98" s="146" t="s">
        <v>27</v>
      </c>
      <c r="D98" s="146" t="s">
        <v>132</v>
      </c>
      <c r="E98" s="147" t="s">
        <v>819</v>
      </c>
      <c r="F98" s="148" t="s">
        <v>962</v>
      </c>
      <c r="G98" s="149" t="s">
        <v>477</v>
      </c>
      <c r="H98" s="150">
        <v>2</v>
      </c>
      <c r="I98" s="151"/>
      <c r="J98" s="152">
        <f>ROUND($I$98*$H$98,2)</f>
        <v>0</v>
      </c>
      <c r="K98" s="148"/>
      <c r="L98" s="44"/>
      <c r="M98" s="153"/>
      <c r="N98" s="154" t="s">
        <v>48</v>
      </c>
      <c r="O98" s="25"/>
      <c r="P98" s="25"/>
      <c r="Q98" s="155">
        <v>0</v>
      </c>
      <c r="R98" s="155">
        <f>$Q$98*$H$98</f>
        <v>0</v>
      </c>
      <c r="S98" s="155">
        <v>0</v>
      </c>
      <c r="T98" s="156">
        <f>$S$98*$H$98</f>
        <v>0</v>
      </c>
      <c r="AR98" s="90" t="s">
        <v>137</v>
      </c>
      <c r="AT98" s="90" t="s">
        <v>132</v>
      </c>
      <c r="AU98" s="90" t="s">
        <v>147</v>
      </c>
      <c r="AY98" s="6" t="s">
        <v>129</v>
      </c>
      <c r="BE98" s="157">
        <f>IF($N$98="základní",$J$98,0)</f>
        <v>0</v>
      </c>
      <c r="BF98" s="157">
        <f>IF($N$98="snížená",$J$98,0)</f>
        <v>0</v>
      </c>
      <c r="BG98" s="157">
        <f>IF($N$98="zákl. přenesená",$J$98,0)</f>
        <v>0</v>
      </c>
      <c r="BH98" s="157">
        <f>IF($N$98="sníž. přenesená",$J$98,0)</f>
        <v>0</v>
      </c>
      <c r="BI98" s="157">
        <f>IF($N$98="nulová",$J$98,0)</f>
        <v>0</v>
      </c>
      <c r="BJ98" s="90" t="s">
        <v>22</v>
      </c>
      <c r="BK98" s="157">
        <f>ROUND($I$98*$H$98,2)</f>
        <v>0</v>
      </c>
      <c r="BL98" s="90" t="s">
        <v>137</v>
      </c>
      <c r="BM98" s="90" t="s">
        <v>963</v>
      </c>
    </row>
    <row r="99" spans="2:47" s="6" customFormat="1" ht="30.75" customHeight="1">
      <c r="B99" s="24"/>
      <c r="C99" s="25"/>
      <c r="D99" s="160" t="s">
        <v>145</v>
      </c>
      <c r="E99" s="25"/>
      <c r="F99" s="176" t="s">
        <v>961</v>
      </c>
      <c r="G99" s="25"/>
      <c r="H99" s="25"/>
      <c r="J99" s="25"/>
      <c r="K99" s="25"/>
      <c r="L99" s="44"/>
      <c r="M99" s="57"/>
      <c r="N99" s="25"/>
      <c r="O99" s="25"/>
      <c r="P99" s="25"/>
      <c r="Q99" s="25"/>
      <c r="R99" s="25"/>
      <c r="S99" s="25"/>
      <c r="T99" s="58"/>
      <c r="AT99" s="6" t="s">
        <v>145</v>
      </c>
      <c r="AU99" s="6" t="s">
        <v>147</v>
      </c>
    </row>
    <row r="100" spans="2:65" s="6" customFormat="1" ht="15.75" customHeight="1">
      <c r="B100" s="24"/>
      <c r="C100" s="146" t="s">
        <v>185</v>
      </c>
      <c r="D100" s="146" t="s">
        <v>132</v>
      </c>
      <c r="E100" s="147" t="s">
        <v>824</v>
      </c>
      <c r="F100" s="148" t="s">
        <v>964</v>
      </c>
      <c r="G100" s="149" t="s">
        <v>477</v>
      </c>
      <c r="H100" s="150">
        <v>3</v>
      </c>
      <c r="I100" s="151"/>
      <c r="J100" s="152">
        <f>ROUND($I$100*$H$100,2)</f>
        <v>0</v>
      </c>
      <c r="K100" s="148"/>
      <c r="L100" s="44"/>
      <c r="M100" s="153"/>
      <c r="N100" s="154" t="s">
        <v>48</v>
      </c>
      <c r="O100" s="25"/>
      <c r="P100" s="25"/>
      <c r="Q100" s="155">
        <v>0</v>
      </c>
      <c r="R100" s="155">
        <f>$Q$100*$H$100</f>
        <v>0</v>
      </c>
      <c r="S100" s="155">
        <v>0</v>
      </c>
      <c r="T100" s="156">
        <f>$S$100*$H$100</f>
        <v>0</v>
      </c>
      <c r="AR100" s="90" t="s">
        <v>137</v>
      </c>
      <c r="AT100" s="90" t="s">
        <v>132</v>
      </c>
      <c r="AU100" s="90" t="s">
        <v>147</v>
      </c>
      <c r="AY100" s="6" t="s">
        <v>129</v>
      </c>
      <c r="BE100" s="157">
        <f>IF($N$100="základní",$J$100,0)</f>
        <v>0</v>
      </c>
      <c r="BF100" s="157">
        <f>IF($N$100="snížená",$J$100,0)</f>
        <v>0</v>
      </c>
      <c r="BG100" s="157">
        <f>IF($N$100="zákl. přenesená",$J$100,0)</f>
        <v>0</v>
      </c>
      <c r="BH100" s="157">
        <f>IF($N$100="sníž. přenesená",$J$100,0)</f>
        <v>0</v>
      </c>
      <c r="BI100" s="157">
        <f>IF($N$100="nulová",$J$100,0)</f>
        <v>0</v>
      </c>
      <c r="BJ100" s="90" t="s">
        <v>22</v>
      </c>
      <c r="BK100" s="157">
        <f>ROUND($I$100*$H$100,2)</f>
        <v>0</v>
      </c>
      <c r="BL100" s="90" t="s">
        <v>137</v>
      </c>
      <c r="BM100" s="90" t="s">
        <v>965</v>
      </c>
    </row>
    <row r="101" spans="2:47" s="6" customFormat="1" ht="30.75" customHeight="1">
      <c r="B101" s="24"/>
      <c r="C101" s="25"/>
      <c r="D101" s="160" t="s">
        <v>145</v>
      </c>
      <c r="E101" s="25"/>
      <c r="F101" s="176" t="s">
        <v>961</v>
      </c>
      <c r="G101" s="25"/>
      <c r="H101" s="25"/>
      <c r="J101" s="25"/>
      <c r="K101" s="25"/>
      <c r="L101" s="44"/>
      <c r="M101" s="57"/>
      <c r="N101" s="25"/>
      <c r="O101" s="25"/>
      <c r="P101" s="25"/>
      <c r="Q101" s="25"/>
      <c r="R101" s="25"/>
      <c r="S101" s="25"/>
      <c r="T101" s="58"/>
      <c r="AT101" s="6" t="s">
        <v>145</v>
      </c>
      <c r="AU101" s="6" t="s">
        <v>147</v>
      </c>
    </row>
    <row r="102" spans="2:65" s="6" customFormat="1" ht="15.75" customHeight="1">
      <c r="B102" s="24"/>
      <c r="C102" s="146" t="s">
        <v>194</v>
      </c>
      <c r="D102" s="146" t="s">
        <v>132</v>
      </c>
      <c r="E102" s="147" t="s">
        <v>966</v>
      </c>
      <c r="F102" s="148" t="s">
        <v>967</v>
      </c>
      <c r="G102" s="149" t="s">
        <v>477</v>
      </c>
      <c r="H102" s="150">
        <v>1</v>
      </c>
      <c r="I102" s="151"/>
      <c r="J102" s="152">
        <f>ROUND($I$102*$H$102,2)</f>
        <v>0</v>
      </c>
      <c r="K102" s="148"/>
      <c r="L102" s="44"/>
      <c r="M102" s="153"/>
      <c r="N102" s="154" t="s">
        <v>48</v>
      </c>
      <c r="O102" s="25"/>
      <c r="P102" s="25"/>
      <c r="Q102" s="155">
        <v>0</v>
      </c>
      <c r="R102" s="155">
        <f>$Q$102*$H$102</f>
        <v>0</v>
      </c>
      <c r="S102" s="155">
        <v>0</v>
      </c>
      <c r="T102" s="156">
        <f>$S$102*$H$102</f>
        <v>0</v>
      </c>
      <c r="AR102" s="90" t="s">
        <v>137</v>
      </c>
      <c r="AT102" s="90" t="s">
        <v>132</v>
      </c>
      <c r="AU102" s="90" t="s">
        <v>147</v>
      </c>
      <c r="AY102" s="6" t="s">
        <v>129</v>
      </c>
      <c r="BE102" s="157">
        <f>IF($N$102="základní",$J$102,0)</f>
        <v>0</v>
      </c>
      <c r="BF102" s="157">
        <f>IF($N$102="snížená",$J$102,0)</f>
        <v>0</v>
      </c>
      <c r="BG102" s="157">
        <f>IF($N$102="zákl. přenesená",$J$102,0)</f>
        <v>0</v>
      </c>
      <c r="BH102" s="157">
        <f>IF($N$102="sníž. přenesená",$J$102,0)</f>
        <v>0</v>
      </c>
      <c r="BI102" s="157">
        <f>IF($N$102="nulová",$J$102,0)</f>
        <v>0</v>
      </c>
      <c r="BJ102" s="90" t="s">
        <v>22</v>
      </c>
      <c r="BK102" s="157">
        <f>ROUND($I$102*$H$102,2)</f>
        <v>0</v>
      </c>
      <c r="BL102" s="90" t="s">
        <v>137</v>
      </c>
      <c r="BM102" s="90" t="s">
        <v>968</v>
      </c>
    </row>
    <row r="103" spans="2:47" s="6" customFormat="1" ht="30.75" customHeight="1">
      <c r="B103" s="24"/>
      <c r="C103" s="25"/>
      <c r="D103" s="160" t="s">
        <v>145</v>
      </c>
      <c r="E103" s="25"/>
      <c r="F103" s="176" t="s">
        <v>969</v>
      </c>
      <c r="G103" s="25"/>
      <c r="H103" s="25"/>
      <c r="J103" s="25"/>
      <c r="K103" s="25"/>
      <c r="L103" s="44"/>
      <c r="M103" s="57"/>
      <c r="N103" s="25"/>
      <c r="O103" s="25"/>
      <c r="P103" s="25"/>
      <c r="Q103" s="25"/>
      <c r="R103" s="25"/>
      <c r="S103" s="25"/>
      <c r="T103" s="58"/>
      <c r="AT103" s="6" t="s">
        <v>145</v>
      </c>
      <c r="AU103" s="6" t="s">
        <v>147</v>
      </c>
    </row>
    <row r="104" spans="2:65" s="6" customFormat="1" ht="15.75" customHeight="1">
      <c r="B104" s="24"/>
      <c r="C104" s="146" t="s">
        <v>203</v>
      </c>
      <c r="D104" s="146" t="s">
        <v>132</v>
      </c>
      <c r="E104" s="147" t="s">
        <v>970</v>
      </c>
      <c r="F104" s="148" t="s">
        <v>971</v>
      </c>
      <c r="G104" s="149" t="s">
        <v>277</v>
      </c>
      <c r="H104" s="150">
        <v>1.2</v>
      </c>
      <c r="I104" s="151"/>
      <c r="J104" s="152">
        <f>ROUND($I$104*$H$104,2)</f>
        <v>0</v>
      </c>
      <c r="K104" s="148"/>
      <c r="L104" s="44"/>
      <c r="M104" s="153"/>
      <c r="N104" s="154" t="s">
        <v>48</v>
      </c>
      <c r="O104" s="25"/>
      <c r="P104" s="25"/>
      <c r="Q104" s="155">
        <v>0</v>
      </c>
      <c r="R104" s="155">
        <f>$Q$104*$H$104</f>
        <v>0</v>
      </c>
      <c r="S104" s="155">
        <v>0</v>
      </c>
      <c r="T104" s="156">
        <f>$S$104*$H$104</f>
        <v>0</v>
      </c>
      <c r="AR104" s="90" t="s">
        <v>137</v>
      </c>
      <c r="AT104" s="90" t="s">
        <v>132</v>
      </c>
      <c r="AU104" s="90" t="s">
        <v>147</v>
      </c>
      <c r="AY104" s="6" t="s">
        <v>129</v>
      </c>
      <c r="BE104" s="157">
        <f>IF($N$104="základní",$J$104,0)</f>
        <v>0</v>
      </c>
      <c r="BF104" s="157">
        <f>IF($N$104="snížená",$J$104,0)</f>
        <v>0</v>
      </c>
      <c r="BG104" s="157">
        <f>IF($N$104="zákl. přenesená",$J$104,0)</f>
        <v>0</v>
      </c>
      <c r="BH104" s="157">
        <f>IF($N$104="sníž. přenesená",$J$104,0)</f>
        <v>0</v>
      </c>
      <c r="BI104" s="157">
        <f>IF($N$104="nulová",$J$104,0)</f>
        <v>0</v>
      </c>
      <c r="BJ104" s="90" t="s">
        <v>22</v>
      </c>
      <c r="BK104" s="157">
        <f>ROUND($I$104*$H$104,2)</f>
        <v>0</v>
      </c>
      <c r="BL104" s="90" t="s">
        <v>137</v>
      </c>
      <c r="BM104" s="90" t="s">
        <v>972</v>
      </c>
    </row>
    <row r="105" spans="2:65" s="6" customFormat="1" ht="15.75" customHeight="1">
      <c r="B105" s="24"/>
      <c r="C105" s="149" t="s">
        <v>211</v>
      </c>
      <c r="D105" s="149" t="s">
        <v>132</v>
      </c>
      <c r="E105" s="147" t="s">
        <v>973</v>
      </c>
      <c r="F105" s="148" t="s">
        <v>974</v>
      </c>
      <c r="G105" s="149" t="s">
        <v>277</v>
      </c>
      <c r="H105" s="150">
        <v>6</v>
      </c>
      <c r="I105" s="151"/>
      <c r="J105" s="152">
        <f>ROUND($I$105*$H$105,2)</f>
        <v>0</v>
      </c>
      <c r="K105" s="148"/>
      <c r="L105" s="44"/>
      <c r="M105" s="153"/>
      <c r="N105" s="154" t="s">
        <v>48</v>
      </c>
      <c r="O105" s="25"/>
      <c r="P105" s="25"/>
      <c r="Q105" s="155">
        <v>0</v>
      </c>
      <c r="R105" s="155">
        <f>$Q$105*$H$105</f>
        <v>0</v>
      </c>
      <c r="S105" s="155">
        <v>0</v>
      </c>
      <c r="T105" s="156">
        <f>$S$105*$H$105</f>
        <v>0</v>
      </c>
      <c r="AR105" s="90" t="s">
        <v>137</v>
      </c>
      <c r="AT105" s="90" t="s">
        <v>132</v>
      </c>
      <c r="AU105" s="90" t="s">
        <v>147</v>
      </c>
      <c r="AY105" s="90" t="s">
        <v>129</v>
      </c>
      <c r="BE105" s="157">
        <f>IF($N$105="základní",$J$105,0)</f>
        <v>0</v>
      </c>
      <c r="BF105" s="157">
        <f>IF($N$105="snížená",$J$105,0)</f>
        <v>0</v>
      </c>
      <c r="BG105" s="157">
        <f>IF($N$105="zákl. přenesená",$J$105,0)</f>
        <v>0</v>
      </c>
      <c r="BH105" s="157">
        <f>IF($N$105="sníž. přenesená",$J$105,0)</f>
        <v>0</v>
      </c>
      <c r="BI105" s="157">
        <f>IF($N$105="nulová",$J$105,0)</f>
        <v>0</v>
      </c>
      <c r="BJ105" s="90" t="s">
        <v>22</v>
      </c>
      <c r="BK105" s="157">
        <f>ROUND($I$105*$H$105,2)</f>
        <v>0</v>
      </c>
      <c r="BL105" s="90" t="s">
        <v>137</v>
      </c>
      <c r="BM105" s="90" t="s">
        <v>975</v>
      </c>
    </row>
    <row r="106" spans="2:65" s="6" customFormat="1" ht="15.75" customHeight="1">
      <c r="B106" s="24"/>
      <c r="C106" s="149" t="s">
        <v>7</v>
      </c>
      <c r="D106" s="149" t="s">
        <v>132</v>
      </c>
      <c r="E106" s="147" t="s">
        <v>976</v>
      </c>
      <c r="F106" s="148" t="s">
        <v>977</v>
      </c>
      <c r="G106" s="149" t="s">
        <v>477</v>
      </c>
      <c r="H106" s="150">
        <v>12</v>
      </c>
      <c r="I106" s="151"/>
      <c r="J106" s="152">
        <f>ROUND($I$106*$H$106,2)</f>
        <v>0</v>
      </c>
      <c r="K106" s="148"/>
      <c r="L106" s="44"/>
      <c r="M106" s="153"/>
      <c r="N106" s="154" t="s">
        <v>48</v>
      </c>
      <c r="O106" s="25"/>
      <c r="P106" s="25"/>
      <c r="Q106" s="155">
        <v>0</v>
      </c>
      <c r="R106" s="155">
        <f>$Q$106*$H$106</f>
        <v>0</v>
      </c>
      <c r="S106" s="155">
        <v>0</v>
      </c>
      <c r="T106" s="156">
        <f>$S$106*$H$106</f>
        <v>0</v>
      </c>
      <c r="AR106" s="90" t="s">
        <v>137</v>
      </c>
      <c r="AT106" s="90" t="s">
        <v>132</v>
      </c>
      <c r="AU106" s="90" t="s">
        <v>147</v>
      </c>
      <c r="AY106" s="90" t="s">
        <v>129</v>
      </c>
      <c r="BE106" s="157">
        <f>IF($N$106="základní",$J$106,0)</f>
        <v>0</v>
      </c>
      <c r="BF106" s="157">
        <f>IF($N$106="snížená",$J$106,0)</f>
        <v>0</v>
      </c>
      <c r="BG106" s="157">
        <f>IF($N$106="zákl. přenesená",$J$106,0)</f>
        <v>0</v>
      </c>
      <c r="BH106" s="157">
        <f>IF($N$106="sníž. přenesená",$J$106,0)</f>
        <v>0</v>
      </c>
      <c r="BI106" s="157">
        <f>IF($N$106="nulová",$J$106,0)</f>
        <v>0</v>
      </c>
      <c r="BJ106" s="90" t="s">
        <v>22</v>
      </c>
      <c r="BK106" s="157">
        <f>ROUND($I$106*$H$106,2)</f>
        <v>0</v>
      </c>
      <c r="BL106" s="90" t="s">
        <v>137</v>
      </c>
      <c r="BM106" s="90" t="s">
        <v>978</v>
      </c>
    </row>
    <row r="107" spans="2:65" s="6" customFormat="1" ht="15.75" customHeight="1">
      <c r="B107" s="24"/>
      <c r="C107" s="149" t="s">
        <v>221</v>
      </c>
      <c r="D107" s="149" t="s">
        <v>132</v>
      </c>
      <c r="E107" s="147" t="s">
        <v>979</v>
      </c>
      <c r="F107" s="148" t="s">
        <v>980</v>
      </c>
      <c r="G107" s="149" t="s">
        <v>277</v>
      </c>
      <c r="H107" s="150">
        <v>5</v>
      </c>
      <c r="I107" s="151"/>
      <c r="J107" s="152">
        <f>ROUND($I$107*$H$107,2)</f>
        <v>0</v>
      </c>
      <c r="K107" s="148"/>
      <c r="L107" s="44"/>
      <c r="M107" s="153"/>
      <c r="N107" s="154" t="s">
        <v>48</v>
      </c>
      <c r="O107" s="25"/>
      <c r="P107" s="25"/>
      <c r="Q107" s="155">
        <v>0</v>
      </c>
      <c r="R107" s="155">
        <f>$Q$107*$H$107</f>
        <v>0</v>
      </c>
      <c r="S107" s="155">
        <v>0</v>
      </c>
      <c r="T107" s="156">
        <f>$S$107*$H$107</f>
        <v>0</v>
      </c>
      <c r="AR107" s="90" t="s">
        <v>137</v>
      </c>
      <c r="AT107" s="90" t="s">
        <v>132</v>
      </c>
      <c r="AU107" s="90" t="s">
        <v>147</v>
      </c>
      <c r="AY107" s="90" t="s">
        <v>129</v>
      </c>
      <c r="BE107" s="157">
        <f>IF($N$107="základní",$J$107,0)</f>
        <v>0</v>
      </c>
      <c r="BF107" s="157">
        <f>IF($N$107="snížená",$J$107,0)</f>
        <v>0</v>
      </c>
      <c r="BG107" s="157">
        <f>IF($N$107="zákl. přenesená",$J$107,0)</f>
        <v>0</v>
      </c>
      <c r="BH107" s="157">
        <f>IF($N$107="sníž. přenesená",$J$107,0)</f>
        <v>0</v>
      </c>
      <c r="BI107" s="157">
        <f>IF($N$107="nulová",$J$107,0)</f>
        <v>0</v>
      </c>
      <c r="BJ107" s="90" t="s">
        <v>22</v>
      </c>
      <c r="BK107" s="157">
        <f>ROUND($I$107*$H$107,2)</f>
        <v>0</v>
      </c>
      <c r="BL107" s="90" t="s">
        <v>137</v>
      </c>
      <c r="BM107" s="90" t="s">
        <v>981</v>
      </c>
    </row>
    <row r="108" spans="2:63" s="196" customFormat="1" ht="24" customHeight="1">
      <c r="B108" s="197"/>
      <c r="C108" s="198"/>
      <c r="D108" s="198" t="s">
        <v>76</v>
      </c>
      <c r="E108" s="198" t="s">
        <v>7</v>
      </c>
      <c r="F108" s="198" t="s">
        <v>982</v>
      </c>
      <c r="G108" s="198"/>
      <c r="H108" s="198"/>
      <c r="J108" s="199">
        <f>$BK$108</f>
        <v>0</v>
      </c>
      <c r="K108" s="198"/>
      <c r="L108" s="200"/>
      <c r="M108" s="201"/>
      <c r="N108" s="198"/>
      <c r="O108" s="198"/>
      <c r="P108" s="202">
        <f>SUM($P$109:$P$127)</f>
        <v>0</v>
      </c>
      <c r="Q108" s="198"/>
      <c r="R108" s="202">
        <f>SUM($R$109:$R$127)</f>
        <v>0</v>
      </c>
      <c r="S108" s="198"/>
      <c r="T108" s="203">
        <f>SUM($T$109:$T$127)</f>
        <v>0</v>
      </c>
      <c r="AR108" s="204" t="s">
        <v>22</v>
      </c>
      <c r="AT108" s="204" t="s">
        <v>76</v>
      </c>
      <c r="AU108" s="204" t="s">
        <v>147</v>
      </c>
      <c r="AY108" s="204" t="s">
        <v>129</v>
      </c>
      <c r="BK108" s="205">
        <f>SUM($BK$109:$BK$127)</f>
        <v>0</v>
      </c>
    </row>
    <row r="109" spans="2:65" s="6" customFormat="1" ht="15.75" customHeight="1">
      <c r="B109" s="24"/>
      <c r="C109" s="183" t="s">
        <v>225</v>
      </c>
      <c r="D109" s="183" t="s">
        <v>345</v>
      </c>
      <c r="E109" s="181" t="s">
        <v>983</v>
      </c>
      <c r="F109" s="182" t="s">
        <v>984</v>
      </c>
      <c r="G109" s="183" t="s">
        <v>277</v>
      </c>
      <c r="H109" s="184">
        <v>60</v>
      </c>
      <c r="I109" s="185"/>
      <c r="J109" s="186">
        <f>ROUND($I$109*$H$109,2)</f>
        <v>0</v>
      </c>
      <c r="K109" s="182"/>
      <c r="L109" s="187"/>
      <c r="M109" s="188"/>
      <c r="N109" s="189" t="s">
        <v>48</v>
      </c>
      <c r="O109" s="25"/>
      <c r="P109" s="25"/>
      <c r="Q109" s="155">
        <v>0</v>
      </c>
      <c r="R109" s="155">
        <f>$Q$109*$H$109</f>
        <v>0</v>
      </c>
      <c r="S109" s="155">
        <v>0</v>
      </c>
      <c r="T109" s="156">
        <f>$S$109*$H$109</f>
        <v>0</v>
      </c>
      <c r="AR109" s="90" t="s">
        <v>173</v>
      </c>
      <c r="AT109" s="90" t="s">
        <v>345</v>
      </c>
      <c r="AU109" s="90" t="s">
        <v>137</v>
      </c>
      <c r="AY109" s="90" t="s">
        <v>129</v>
      </c>
      <c r="BE109" s="157">
        <f>IF($N$109="základní",$J$109,0)</f>
        <v>0</v>
      </c>
      <c r="BF109" s="157">
        <f>IF($N$109="snížená",$J$109,0)</f>
        <v>0</v>
      </c>
      <c r="BG109" s="157">
        <f>IF($N$109="zákl. přenesená",$J$109,0)</f>
        <v>0</v>
      </c>
      <c r="BH109" s="157">
        <f>IF($N$109="sníž. přenesená",$J$109,0)</f>
        <v>0</v>
      </c>
      <c r="BI109" s="157">
        <f>IF($N$109="nulová",$J$109,0)</f>
        <v>0</v>
      </c>
      <c r="BJ109" s="90" t="s">
        <v>22</v>
      </c>
      <c r="BK109" s="157">
        <f>ROUND($I$109*$H$109,2)</f>
        <v>0</v>
      </c>
      <c r="BL109" s="90" t="s">
        <v>137</v>
      </c>
      <c r="BM109" s="90" t="s">
        <v>985</v>
      </c>
    </row>
    <row r="110" spans="2:47" s="6" customFormat="1" ht="30.75" customHeight="1">
      <c r="B110" s="24"/>
      <c r="C110" s="25"/>
      <c r="D110" s="160" t="s">
        <v>145</v>
      </c>
      <c r="E110" s="25"/>
      <c r="F110" s="176" t="s">
        <v>986</v>
      </c>
      <c r="G110" s="25"/>
      <c r="H110" s="25"/>
      <c r="J110" s="25"/>
      <c r="K110" s="25"/>
      <c r="L110" s="44"/>
      <c r="M110" s="57"/>
      <c r="N110" s="25"/>
      <c r="O110" s="25"/>
      <c r="P110" s="25"/>
      <c r="Q110" s="25"/>
      <c r="R110" s="25"/>
      <c r="S110" s="25"/>
      <c r="T110" s="58"/>
      <c r="AT110" s="6" t="s">
        <v>145</v>
      </c>
      <c r="AU110" s="6" t="s">
        <v>137</v>
      </c>
    </row>
    <row r="111" spans="2:51" s="6" customFormat="1" ht="15.75" customHeight="1">
      <c r="B111" s="158"/>
      <c r="C111" s="159"/>
      <c r="D111" s="169" t="s">
        <v>139</v>
      </c>
      <c r="E111" s="159"/>
      <c r="F111" s="161" t="s">
        <v>987</v>
      </c>
      <c r="G111" s="159"/>
      <c r="H111" s="162">
        <v>60</v>
      </c>
      <c r="J111" s="159"/>
      <c r="K111" s="159"/>
      <c r="L111" s="163"/>
      <c r="M111" s="164"/>
      <c r="N111" s="159"/>
      <c r="O111" s="159"/>
      <c r="P111" s="159"/>
      <c r="Q111" s="159"/>
      <c r="R111" s="159"/>
      <c r="S111" s="159"/>
      <c r="T111" s="165"/>
      <c r="AT111" s="166" t="s">
        <v>139</v>
      </c>
      <c r="AU111" s="166" t="s">
        <v>137</v>
      </c>
      <c r="AV111" s="166" t="s">
        <v>21</v>
      </c>
      <c r="AW111" s="166" t="s">
        <v>108</v>
      </c>
      <c r="AX111" s="166" t="s">
        <v>77</v>
      </c>
      <c r="AY111" s="166" t="s">
        <v>129</v>
      </c>
    </row>
    <row r="112" spans="2:51" s="6" customFormat="1" ht="15.75" customHeight="1">
      <c r="B112" s="167"/>
      <c r="C112" s="168"/>
      <c r="D112" s="169" t="s">
        <v>139</v>
      </c>
      <c r="E112" s="168"/>
      <c r="F112" s="170" t="s">
        <v>141</v>
      </c>
      <c r="G112" s="168"/>
      <c r="H112" s="171">
        <v>60</v>
      </c>
      <c r="J112" s="168"/>
      <c r="K112" s="168"/>
      <c r="L112" s="172"/>
      <c r="M112" s="173"/>
      <c r="N112" s="168"/>
      <c r="O112" s="168"/>
      <c r="P112" s="168"/>
      <c r="Q112" s="168"/>
      <c r="R112" s="168"/>
      <c r="S112" s="168"/>
      <c r="T112" s="174"/>
      <c r="AT112" s="175" t="s">
        <v>139</v>
      </c>
      <c r="AU112" s="175" t="s">
        <v>137</v>
      </c>
      <c r="AV112" s="175" t="s">
        <v>137</v>
      </c>
      <c r="AW112" s="175" t="s">
        <v>108</v>
      </c>
      <c r="AX112" s="175" t="s">
        <v>22</v>
      </c>
      <c r="AY112" s="175" t="s">
        <v>129</v>
      </c>
    </row>
    <row r="113" spans="2:65" s="6" customFormat="1" ht="15.75" customHeight="1">
      <c r="B113" s="24"/>
      <c r="C113" s="180" t="s">
        <v>229</v>
      </c>
      <c r="D113" s="180" t="s">
        <v>345</v>
      </c>
      <c r="E113" s="181" t="s">
        <v>988</v>
      </c>
      <c r="F113" s="182" t="s">
        <v>989</v>
      </c>
      <c r="G113" s="183" t="s">
        <v>277</v>
      </c>
      <c r="H113" s="184">
        <v>90</v>
      </c>
      <c r="I113" s="185"/>
      <c r="J113" s="186">
        <f>ROUND($I$113*$H$113,2)</f>
        <v>0</v>
      </c>
      <c r="K113" s="182"/>
      <c r="L113" s="187"/>
      <c r="M113" s="188"/>
      <c r="N113" s="189" t="s">
        <v>48</v>
      </c>
      <c r="O113" s="25"/>
      <c r="P113" s="25"/>
      <c r="Q113" s="155">
        <v>0</v>
      </c>
      <c r="R113" s="155">
        <f>$Q$113*$H$113</f>
        <v>0</v>
      </c>
      <c r="S113" s="155">
        <v>0</v>
      </c>
      <c r="T113" s="156">
        <f>$S$113*$H$113</f>
        <v>0</v>
      </c>
      <c r="AR113" s="90" t="s">
        <v>173</v>
      </c>
      <c r="AT113" s="90" t="s">
        <v>345</v>
      </c>
      <c r="AU113" s="90" t="s">
        <v>137</v>
      </c>
      <c r="AY113" s="6" t="s">
        <v>129</v>
      </c>
      <c r="BE113" s="157">
        <f>IF($N$113="základní",$J$113,0)</f>
        <v>0</v>
      </c>
      <c r="BF113" s="157">
        <f>IF($N$113="snížená",$J$113,0)</f>
        <v>0</v>
      </c>
      <c r="BG113" s="157">
        <f>IF($N$113="zákl. přenesená",$J$113,0)</f>
        <v>0</v>
      </c>
      <c r="BH113" s="157">
        <f>IF($N$113="sníž. přenesená",$J$113,0)</f>
        <v>0</v>
      </c>
      <c r="BI113" s="157">
        <f>IF($N$113="nulová",$J$113,0)</f>
        <v>0</v>
      </c>
      <c r="BJ113" s="90" t="s">
        <v>22</v>
      </c>
      <c r="BK113" s="157">
        <f>ROUND($I$113*$H$113,2)</f>
        <v>0</v>
      </c>
      <c r="BL113" s="90" t="s">
        <v>137</v>
      </c>
      <c r="BM113" s="90" t="s">
        <v>990</v>
      </c>
    </row>
    <row r="114" spans="2:47" s="6" customFormat="1" ht="44.25" customHeight="1">
      <c r="B114" s="24"/>
      <c r="C114" s="25"/>
      <c r="D114" s="160" t="s">
        <v>145</v>
      </c>
      <c r="E114" s="25"/>
      <c r="F114" s="176" t="s">
        <v>991</v>
      </c>
      <c r="G114" s="25"/>
      <c r="H114" s="25"/>
      <c r="J114" s="25"/>
      <c r="K114" s="25"/>
      <c r="L114" s="44"/>
      <c r="M114" s="57"/>
      <c r="N114" s="25"/>
      <c r="O114" s="25"/>
      <c r="P114" s="25"/>
      <c r="Q114" s="25"/>
      <c r="R114" s="25"/>
      <c r="S114" s="25"/>
      <c r="T114" s="58"/>
      <c r="AT114" s="6" t="s">
        <v>145</v>
      </c>
      <c r="AU114" s="6" t="s">
        <v>137</v>
      </c>
    </row>
    <row r="115" spans="2:51" s="6" customFormat="1" ht="15.75" customHeight="1">
      <c r="B115" s="158"/>
      <c r="C115" s="159"/>
      <c r="D115" s="169" t="s">
        <v>139</v>
      </c>
      <c r="E115" s="159"/>
      <c r="F115" s="161" t="s">
        <v>992</v>
      </c>
      <c r="G115" s="159"/>
      <c r="H115" s="162">
        <v>90</v>
      </c>
      <c r="J115" s="159"/>
      <c r="K115" s="159"/>
      <c r="L115" s="163"/>
      <c r="M115" s="164"/>
      <c r="N115" s="159"/>
      <c r="O115" s="159"/>
      <c r="P115" s="159"/>
      <c r="Q115" s="159"/>
      <c r="R115" s="159"/>
      <c r="S115" s="159"/>
      <c r="T115" s="165"/>
      <c r="AT115" s="166" t="s">
        <v>139</v>
      </c>
      <c r="AU115" s="166" t="s">
        <v>137</v>
      </c>
      <c r="AV115" s="166" t="s">
        <v>21</v>
      </c>
      <c r="AW115" s="166" t="s">
        <v>108</v>
      </c>
      <c r="AX115" s="166" t="s">
        <v>77</v>
      </c>
      <c r="AY115" s="166" t="s">
        <v>129</v>
      </c>
    </row>
    <row r="116" spans="2:51" s="6" customFormat="1" ht="15.75" customHeight="1">
      <c r="B116" s="167"/>
      <c r="C116" s="168"/>
      <c r="D116" s="169" t="s">
        <v>139</v>
      </c>
      <c r="E116" s="168"/>
      <c r="F116" s="170" t="s">
        <v>141</v>
      </c>
      <c r="G116" s="168"/>
      <c r="H116" s="171">
        <v>90</v>
      </c>
      <c r="J116" s="168"/>
      <c r="K116" s="168"/>
      <c r="L116" s="172"/>
      <c r="M116" s="173"/>
      <c r="N116" s="168"/>
      <c r="O116" s="168"/>
      <c r="P116" s="168"/>
      <c r="Q116" s="168"/>
      <c r="R116" s="168"/>
      <c r="S116" s="168"/>
      <c r="T116" s="174"/>
      <c r="AT116" s="175" t="s">
        <v>139</v>
      </c>
      <c r="AU116" s="175" t="s">
        <v>137</v>
      </c>
      <c r="AV116" s="175" t="s">
        <v>137</v>
      </c>
      <c r="AW116" s="175" t="s">
        <v>108</v>
      </c>
      <c r="AX116" s="175" t="s">
        <v>22</v>
      </c>
      <c r="AY116" s="175" t="s">
        <v>129</v>
      </c>
    </row>
    <row r="117" spans="2:65" s="6" customFormat="1" ht="15.75" customHeight="1">
      <c r="B117" s="24"/>
      <c r="C117" s="146" t="s">
        <v>236</v>
      </c>
      <c r="D117" s="146" t="s">
        <v>132</v>
      </c>
      <c r="E117" s="147" t="s">
        <v>993</v>
      </c>
      <c r="F117" s="148" t="s">
        <v>994</v>
      </c>
      <c r="G117" s="149" t="s">
        <v>135</v>
      </c>
      <c r="H117" s="150">
        <v>1520</v>
      </c>
      <c r="I117" s="151"/>
      <c r="J117" s="152">
        <f>ROUND($I$117*$H$117,2)</f>
        <v>0</v>
      </c>
      <c r="K117" s="148" t="s">
        <v>136</v>
      </c>
      <c r="L117" s="44"/>
      <c r="M117" s="153"/>
      <c r="N117" s="154" t="s">
        <v>48</v>
      </c>
      <c r="O117" s="25"/>
      <c r="P117" s="25"/>
      <c r="Q117" s="155">
        <v>0</v>
      </c>
      <c r="R117" s="155">
        <f>$Q$117*$H$117</f>
        <v>0</v>
      </c>
      <c r="S117" s="155">
        <v>0</v>
      </c>
      <c r="T117" s="156">
        <f>$S$117*$H$117</f>
        <v>0</v>
      </c>
      <c r="AR117" s="90" t="s">
        <v>137</v>
      </c>
      <c r="AT117" s="90" t="s">
        <v>132</v>
      </c>
      <c r="AU117" s="90" t="s">
        <v>137</v>
      </c>
      <c r="AY117" s="6" t="s">
        <v>129</v>
      </c>
      <c r="BE117" s="157">
        <f>IF($N$117="základní",$J$117,0)</f>
        <v>0</v>
      </c>
      <c r="BF117" s="157">
        <f>IF($N$117="snížená",$J$117,0)</f>
        <v>0</v>
      </c>
      <c r="BG117" s="157">
        <f>IF($N$117="zákl. přenesená",$J$117,0)</f>
        <v>0</v>
      </c>
      <c r="BH117" s="157">
        <f>IF($N$117="sníž. přenesená",$J$117,0)</f>
        <v>0</v>
      </c>
      <c r="BI117" s="157">
        <f>IF($N$117="nulová",$J$117,0)</f>
        <v>0</v>
      </c>
      <c r="BJ117" s="90" t="s">
        <v>22</v>
      </c>
      <c r="BK117" s="157">
        <f>ROUND($I$117*$H$117,2)</f>
        <v>0</v>
      </c>
      <c r="BL117" s="90" t="s">
        <v>137</v>
      </c>
      <c r="BM117" s="90" t="s">
        <v>995</v>
      </c>
    </row>
    <row r="118" spans="2:65" s="6" customFormat="1" ht="15.75" customHeight="1">
      <c r="B118" s="24"/>
      <c r="C118" s="149" t="s">
        <v>251</v>
      </c>
      <c r="D118" s="149" t="s">
        <v>132</v>
      </c>
      <c r="E118" s="147" t="s">
        <v>996</v>
      </c>
      <c r="F118" s="148" t="s">
        <v>997</v>
      </c>
      <c r="G118" s="149" t="s">
        <v>135</v>
      </c>
      <c r="H118" s="150">
        <v>1520</v>
      </c>
      <c r="I118" s="151"/>
      <c r="J118" s="152">
        <f>ROUND($I$118*$H$118,2)</f>
        <v>0</v>
      </c>
      <c r="K118" s="148" t="s">
        <v>136</v>
      </c>
      <c r="L118" s="44"/>
      <c r="M118" s="153"/>
      <c r="N118" s="154" t="s">
        <v>48</v>
      </c>
      <c r="O118" s="25"/>
      <c r="P118" s="25"/>
      <c r="Q118" s="155">
        <v>0</v>
      </c>
      <c r="R118" s="155">
        <f>$Q$118*$H$118</f>
        <v>0</v>
      </c>
      <c r="S118" s="155">
        <v>0</v>
      </c>
      <c r="T118" s="156">
        <f>$S$118*$H$118</f>
        <v>0</v>
      </c>
      <c r="AR118" s="90" t="s">
        <v>137</v>
      </c>
      <c r="AT118" s="90" t="s">
        <v>132</v>
      </c>
      <c r="AU118" s="90" t="s">
        <v>137</v>
      </c>
      <c r="AY118" s="90" t="s">
        <v>129</v>
      </c>
      <c r="BE118" s="157">
        <f>IF($N$118="základní",$J$118,0)</f>
        <v>0</v>
      </c>
      <c r="BF118" s="157">
        <f>IF($N$118="snížená",$J$118,0)</f>
        <v>0</v>
      </c>
      <c r="BG118" s="157">
        <f>IF($N$118="zákl. přenesená",$J$118,0)</f>
        <v>0</v>
      </c>
      <c r="BH118" s="157">
        <f>IF($N$118="sníž. přenesená",$J$118,0)</f>
        <v>0</v>
      </c>
      <c r="BI118" s="157">
        <f>IF($N$118="nulová",$J$118,0)</f>
        <v>0</v>
      </c>
      <c r="BJ118" s="90" t="s">
        <v>22</v>
      </c>
      <c r="BK118" s="157">
        <f>ROUND($I$118*$H$118,2)</f>
        <v>0</v>
      </c>
      <c r="BL118" s="90" t="s">
        <v>137</v>
      </c>
      <c r="BM118" s="90" t="s">
        <v>998</v>
      </c>
    </row>
    <row r="119" spans="2:51" s="6" customFormat="1" ht="15.75" customHeight="1">
      <c r="B119" s="158"/>
      <c r="C119" s="159"/>
      <c r="D119" s="160" t="s">
        <v>139</v>
      </c>
      <c r="E119" s="161"/>
      <c r="F119" s="161" t="s">
        <v>999</v>
      </c>
      <c r="G119" s="159"/>
      <c r="H119" s="162">
        <v>1520</v>
      </c>
      <c r="J119" s="159"/>
      <c r="K119" s="159"/>
      <c r="L119" s="163"/>
      <c r="M119" s="164"/>
      <c r="N119" s="159"/>
      <c r="O119" s="159"/>
      <c r="P119" s="159"/>
      <c r="Q119" s="159"/>
      <c r="R119" s="159"/>
      <c r="S119" s="159"/>
      <c r="T119" s="165"/>
      <c r="AT119" s="166" t="s">
        <v>139</v>
      </c>
      <c r="AU119" s="166" t="s">
        <v>137</v>
      </c>
      <c r="AV119" s="166" t="s">
        <v>21</v>
      </c>
      <c r="AW119" s="166" t="s">
        <v>108</v>
      </c>
      <c r="AX119" s="166" t="s">
        <v>22</v>
      </c>
      <c r="AY119" s="166" t="s">
        <v>129</v>
      </c>
    </row>
    <row r="120" spans="2:65" s="6" customFormat="1" ht="15.75" customHeight="1">
      <c r="B120" s="24"/>
      <c r="C120" s="146" t="s">
        <v>6</v>
      </c>
      <c r="D120" s="146" t="s">
        <v>132</v>
      </c>
      <c r="E120" s="147" t="s">
        <v>1000</v>
      </c>
      <c r="F120" s="148" t="s">
        <v>1001</v>
      </c>
      <c r="G120" s="149" t="s">
        <v>1002</v>
      </c>
      <c r="H120" s="150">
        <v>53.2</v>
      </c>
      <c r="I120" s="151"/>
      <c r="J120" s="152">
        <f>ROUND($I$120*$H$120,2)</f>
        <v>0</v>
      </c>
      <c r="K120" s="148"/>
      <c r="L120" s="44"/>
      <c r="M120" s="153"/>
      <c r="N120" s="154" t="s">
        <v>48</v>
      </c>
      <c r="O120" s="25"/>
      <c r="P120" s="25"/>
      <c r="Q120" s="155">
        <v>0</v>
      </c>
      <c r="R120" s="155">
        <f>$Q$120*$H$120</f>
        <v>0</v>
      </c>
      <c r="S120" s="155">
        <v>0</v>
      </c>
      <c r="T120" s="156">
        <f>$S$120*$H$120</f>
        <v>0</v>
      </c>
      <c r="AR120" s="90" t="s">
        <v>137</v>
      </c>
      <c r="AT120" s="90" t="s">
        <v>132</v>
      </c>
      <c r="AU120" s="90" t="s">
        <v>137</v>
      </c>
      <c r="AY120" s="6" t="s">
        <v>129</v>
      </c>
      <c r="BE120" s="157">
        <f>IF($N$120="základní",$J$120,0)</f>
        <v>0</v>
      </c>
      <c r="BF120" s="157">
        <f>IF($N$120="snížená",$J$120,0)</f>
        <v>0</v>
      </c>
      <c r="BG120" s="157">
        <f>IF($N$120="zákl. přenesená",$J$120,0)</f>
        <v>0</v>
      </c>
      <c r="BH120" s="157">
        <f>IF($N$120="sníž. přenesená",$J$120,0)</f>
        <v>0</v>
      </c>
      <c r="BI120" s="157">
        <f>IF($N$120="nulová",$J$120,0)</f>
        <v>0</v>
      </c>
      <c r="BJ120" s="90" t="s">
        <v>22</v>
      </c>
      <c r="BK120" s="157">
        <f>ROUND($I$120*$H$120,2)</f>
        <v>0</v>
      </c>
      <c r="BL120" s="90" t="s">
        <v>137</v>
      </c>
      <c r="BM120" s="90" t="s">
        <v>1003</v>
      </c>
    </row>
    <row r="121" spans="2:51" s="6" customFormat="1" ht="15.75" customHeight="1">
      <c r="B121" s="158"/>
      <c r="C121" s="159"/>
      <c r="D121" s="160" t="s">
        <v>139</v>
      </c>
      <c r="E121" s="161"/>
      <c r="F121" s="161" t="s">
        <v>1004</v>
      </c>
      <c r="G121" s="159"/>
      <c r="H121" s="162">
        <v>53.2</v>
      </c>
      <c r="J121" s="159"/>
      <c r="K121" s="159"/>
      <c r="L121" s="163"/>
      <c r="M121" s="164"/>
      <c r="N121" s="159"/>
      <c r="O121" s="159"/>
      <c r="P121" s="159"/>
      <c r="Q121" s="159"/>
      <c r="R121" s="159"/>
      <c r="S121" s="159"/>
      <c r="T121" s="165"/>
      <c r="AT121" s="166" t="s">
        <v>139</v>
      </c>
      <c r="AU121" s="166" t="s">
        <v>137</v>
      </c>
      <c r="AV121" s="166" t="s">
        <v>21</v>
      </c>
      <c r="AW121" s="166" t="s">
        <v>108</v>
      </c>
      <c r="AX121" s="166" t="s">
        <v>77</v>
      </c>
      <c r="AY121" s="166" t="s">
        <v>129</v>
      </c>
    </row>
    <row r="122" spans="2:51" s="6" customFormat="1" ht="15.75" customHeight="1">
      <c r="B122" s="167"/>
      <c r="C122" s="168"/>
      <c r="D122" s="169" t="s">
        <v>139</v>
      </c>
      <c r="E122" s="168"/>
      <c r="F122" s="170" t="s">
        <v>141</v>
      </c>
      <c r="G122" s="168"/>
      <c r="H122" s="171">
        <v>53.2</v>
      </c>
      <c r="J122" s="168"/>
      <c r="K122" s="168"/>
      <c r="L122" s="172"/>
      <c r="M122" s="173"/>
      <c r="N122" s="168"/>
      <c r="O122" s="168"/>
      <c r="P122" s="168"/>
      <c r="Q122" s="168"/>
      <c r="R122" s="168"/>
      <c r="S122" s="168"/>
      <c r="T122" s="174"/>
      <c r="AT122" s="175" t="s">
        <v>139</v>
      </c>
      <c r="AU122" s="175" t="s">
        <v>137</v>
      </c>
      <c r="AV122" s="175" t="s">
        <v>137</v>
      </c>
      <c r="AW122" s="175" t="s">
        <v>108</v>
      </c>
      <c r="AX122" s="175" t="s">
        <v>22</v>
      </c>
      <c r="AY122" s="175" t="s">
        <v>129</v>
      </c>
    </row>
    <row r="123" spans="2:65" s="6" customFormat="1" ht="15.75" customHeight="1">
      <c r="B123" s="24"/>
      <c r="C123" s="146" t="s">
        <v>261</v>
      </c>
      <c r="D123" s="146" t="s">
        <v>132</v>
      </c>
      <c r="E123" s="147" t="s">
        <v>1005</v>
      </c>
      <c r="F123" s="148" t="s">
        <v>980</v>
      </c>
      <c r="G123" s="149" t="s">
        <v>277</v>
      </c>
      <c r="H123" s="150">
        <v>50</v>
      </c>
      <c r="I123" s="151"/>
      <c r="J123" s="152">
        <f>ROUND($I$123*$H$123,2)</f>
        <v>0</v>
      </c>
      <c r="K123" s="148" t="s">
        <v>136</v>
      </c>
      <c r="L123" s="44"/>
      <c r="M123" s="153"/>
      <c r="N123" s="154" t="s">
        <v>48</v>
      </c>
      <c r="O123" s="25"/>
      <c r="P123" s="25"/>
      <c r="Q123" s="155">
        <v>0</v>
      </c>
      <c r="R123" s="155">
        <f>$Q$123*$H$123</f>
        <v>0</v>
      </c>
      <c r="S123" s="155">
        <v>0</v>
      </c>
      <c r="T123" s="156">
        <f>$S$123*$H$123</f>
        <v>0</v>
      </c>
      <c r="AR123" s="90" t="s">
        <v>137</v>
      </c>
      <c r="AT123" s="90" t="s">
        <v>132</v>
      </c>
      <c r="AU123" s="90" t="s">
        <v>137</v>
      </c>
      <c r="AY123" s="6" t="s">
        <v>129</v>
      </c>
      <c r="BE123" s="157">
        <f>IF($N$123="základní",$J$123,0)</f>
        <v>0</v>
      </c>
      <c r="BF123" s="157">
        <f>IF($N$123="snížená",$J$123,0)</f>
        <v>0</v>
      </c>
      <c r="BG123" s="157">
        <f>IF($N$123="zákl. přenesená",$J$123,0)</f>
        <v>0</v>
      </c>
      <c r="BH123" s="157">
        <f>IF($N$123="sníž. přenesená",$J$123,0)</f>
        <v>0</v>
      </c>
      <c r="BI123" s="157">
        <f>IF($N$123="nulová",$J$123,0)</f>
        <v>0</v>
      </c>
      <c r="BJ123" s="90" t="s">
        <v>22</v>
      </c>
      <c r="BK123" s="157">
        <f>ROUND($I$123*$H$123,2)</f>
        <v>0</v>
      </c>
      <c r="BL123" s="90" t="s">
        <v>137</v>
      </c>
      <c r="BM123" s="90" t="s">
        <v>1006</v>
      </c>
    </row>
    <row r="124" spans="2:65" s="6" customFormat="1" ht="15.75" customHeight="1">
      <c r="B124" s="24"/>
      <c r="C124" s="149" t="s">
        <v>266</v>
      </c>
      <c r="D124" s="149" t="s">
        <v>132</v>
      </c>
      <c r="E124" s="147" t="s">
        <v>1007</v>
      </c>
      <c r="F124" s="148" t="s">
        <v>1008</v>
      </c>
      <c r="G124" s="149" t="s">
        <v>135</v>
      </c>
      <c r="H124" s="150">
        <v>3040</v>
      </c>
      <c r="I124" s="151"/>
      <c r="J124" s="152">
        <f>ROUND($I$124*$H$124,2)</f>
        <v>0</v>
      </c>
      <c r="K124" s="148" t="s">
        <v>136</v>
      </c>
      <c r="L124" s="44"/>
      <c r="M124" s="153"/>
      <c r="N124" s="154" t="s">
        <v>48</v>
      </c>
      <c r="O124" s="25"/>
      <c r="P124" s="25"/>
      <c r="Q124" s="155">
        <v>0</v>
      </c>
      <c r="R124" s="155">
        <f>$Q$124*$H$124</f>
        <v>0</v>
      </c>
      <c r="S124" s="155">
        <v>0</v>
      </c>
      <c r="T124" s="156">
        <f>$S$124*$H$124</f>
        <v>0</v>
      </c>
      <c r="AR124" s="90" t="s">
        <v>137</v>
      </c>
      <c r="AT124" s="90" t="s">
        <v>132</v>
      </c>
      <c r="AU124" s="90" t="s">
        <v>137</v>
      </c>
      <c r="AY124" s="90" t="s">
        <v>129</v>
      </c>
      <c r="BE124" s="157">
        <f>IF($N$124="základní",$J$124,0)</f>
        <v>0</v>
      </c>
      <c r="BF124" s="157">
        <f>IF($N$124="snížená",$J$124,0)</f>
        <v>0</v>
      </c>
      <c r="BG124" s="157">
        <f>IF($N$124="zákl. přenesená",$J$124,0)</f>
        <v>0</v>
      </c>
      <c r="BH124" s="157">
        <f>IF($N$124="sníž. přenesená",$J$124,0)</f>
        <v>0</v>
      </c>
      <c r="BI124" s="157">
        <f>IF($N$124="nulová",$J$124,0)</f>
        <v>0</v>
      </c>
      <c r="BJ124" s="90" t="s">
        <v>22</v>
      </c>
      <c r="BK124" s="157">
        <f>ROUND($I$124*$H$124,2)</f>
        <v>0</v>
      </c>
      <c r="BL124" s="90" t="s">
        <v>137</v>
      </c>
      <c r="BM124" s="90" t="s">
        <v>1009</v>
      </c>
    </row>
    <row r="125" spans="2:47" s="6" customFormat="1" ht="30.75" customHeight="1">
      <c r="B125" s="24"/>
      <c r="C125" s="25"/>
      <c r="D125" s="160" t="s">
        <v>145</v>
      </c>
      <c r="E125" s="25"/>
      <c r="F125" s="176" t="s">
        <v>1010</v>
      </c>
      <c r="G125" s="25"/>
      <c r="H125" s="25"/>
      <c r="J125" s="25"/>
      <c r="K125" s="25"/>
      <c r="L125" s="44"/>
      <c r="M125" s="57"/>
      <c r="N125" s="25"/>
      <c r="O125" s="25"/>
      <c r="P125" s="25"/>
      <c r="Q125" s="25"/>
      <c r="R125" s="25"/>
      <c r="S125" s="25"/>
      <c r="T125" s="58"/>
      <c r="AT125" s="6" t="s">
        <v>145</v>
      </c>
      <c r="AU125" s="6" t="s">
        <v>137</v>
      </c>
    </row>
    <row r="126" spans="2:51" s="6" customFormat="1" ht="15.75" customHeight="1">
      <c r="B126" s="158"/>
      <c r="C126" s="159"/>
      <c r="D126" s="169" t="s">
        <v>139</v>
      </c>
      <c r="E126" s="159"/>
      <c r="F126" s="161" t="s">
        <v>1011</v>
      </c>
      <c r="G126" s="159"/>
      <c r="H126" s="162">
        <v>3040</v>
      </c>
      <c r="J126" s="159"/>
      <c r="K126" s="159"/>
      <c r="L126" s="163"/>
      <c r="M126" s="164"/>
      <c r="N126" s="159"/>
      <c r="O126" s="159"/>
      <c r="P126" s="159"/>
      <c r="Q126" s="159"/>
      <c r="R126" s="159"/>
      <c r="S126" s="159"/>
      <c r="T126" s="165"/>
      <c r="AT126" s="166" t="s">
        <v>139</v>
      </c>
      <c r="AU126" s="166" t="s">
        <v>137</v>
      </c>
      <c r="AV126" s="166" t="s">
        <v>21</v>
      </c>
      <c r="AW126" s="166" t="s">
        <v>108</v>
      </c>
      <c r="AX126" s="166" t="s">
        <v>77</v>
      </c>
      <c r="AY126" s="166" t="s">
        <v>129</v>
      </c>
    </row>
    <row r="127" spans="2:51" s="6" customFormat="1" ht="15.75" customHeight="1">
      <c r="B127" s="167"/>
      <c r="C127" s="168"/>
      <c r="D127" s="169" t="s">
        <v>139</v>
      </c>
      <c r="E127" s="168"/>
      <c r="F127" s="170" t="s">
        <v>141</v>
      </c>
      <c r="G127" s="168"/>
      <c r="H127" s="171">
        <v>3040</v>
      </c>
      <c r="J127" s="168"/>
      <c r="K127" s="168"/>
      <c r="L127" s="172"/>
      <c r="M127" s="173"/>
      <c r="N127" s="168"/>
      <c r="O127" s="168"/>
      <c r="P127" s="168"/>
      <c r="Q127" s="168"/>
      <c r="R127" s="168"/>
      <c r="S127" s="168"/>
      <c r="T127" s="174"/>
      <c r="AT127" s="175" t="s">
        <v>139</v>
      </c>
      <c r="AU127" s="175" t="s">
        <v>137</v>
      </c>
      <c r="AV127" s="175" t="s">
        <v>137</v>
      </c>
      <c r="AW127" s="175" t="s">
        <v>108</v>
      </c>
      <c r="AX127" s="175" t="s">
        <v>22</v>
      </c>
      <c r="AY127" s="175" t="s">
        <v>129</v>
      </c>
    </row>
    <row r="128" spans="2:63" s="133" customFormat="1" ht="23.25" customHeight="1">
      <c r="B128" s="134"/>
      <c r="C128" s="135"/>
      <c r="D128" s="135" t="s">
        <v>76</v>
      </c>
      <c r="E128" s="144" t="s">
        <v>229</v>
      </c>
      <c r="F128" s="144" t="s">
        <v>1012</v>
      </c>
      <c r="G128" s="135"/>
      <c r="H128" s="135"/>
      <c r="J128" s="145">
        <f>$BK$128</f>
        <v>0</v>
      </c>
      <c r="K128" s="135"/>
      <c r="L128" s="138"/>
      <c r="M128" s="139"/>
      <c r="N128" s="135"/>
      <c r="O128" s="135"/>
      <c r="P128" s="140">
        <f>$P$129+SUM($P$130:$P$135)</f>
        <v>0</v>
      </c>
      <c r="Q128" s="135"/>
      <c r="R128" s="140">
        <f>$R$129+SUM($R$130:$R$135)</f>
        <v>0</v>
      </c>
      <c r="S128" s="135"/>
      <c r="T128" s="141">
        <f>$T$129+SUM($T$130:$T$135)</f>
        <v>0</v>
      </c>
      <c r="AR128" s="142" t="s">
        <v>22</v>
      </c>
      <c r="AT128" s="142" t="s">
        <v>76</v>
      </c>
      <c r="AU128" s="142" t="s">
        <v>21</v>
      </c>
      <c r="AY128" s="142" t="s">
        <v>129</v>
      </c>
      <c r="BK128" s="143">
        <f>$BK$129+SUM($BK$130:$BK$135)</f>
        <v>0</v>
      </c>
    </row>
    <row r="129" spans="2:65" s="6" customFormat="1" ht="15.75" customHeight="1">
      <c r="B129" s="24"/>
      <c r="C129" s="146" t="s">
        <v>376</v>
      </c>
      <c r="D129" s="146" t="s">
        <v>132</v>
      </c>
      <c r="E129" s="147" t="s">
        <v>1013</v>
      </c>
      <c r="F129" s="148" t="s">
        <v>1014</v>
      </c>
      <c r="G129" s="149" t="s">
        <v>218</v>
      </c>
      <c r="H129" s="150">
        <v>373</v>
      </c>
      <c r="I129" s="151"/>
      <c r="J129" s="152">
        <f>ROUND($I$129*$H$129,2)</f>
        <v>0</v>
      </c>
      <c r="K129" s="148" t="s">
        <v>136</v>
      </c>
      <c r="L129" s="44"/>
      <c r="M129" s="153"/>
      <c r="N129" s="154" t="s">
        <v>48</v>
      </c>
      <c r="O129" s="25"/>
      <c r="P129" s="25"/>
      <c r="Q129" s="155">
        <v>0</v>
      </c>
      <c r="R129" s="155">
        <f>$Q$129*$H$129</f>
        <v>0</v>
      </c>
      <c r="S129" s="155">
        <v>0</v>
      </c>
      <c r="T129" s="156">
        <f>$S$129*$H$129</f>
        <v>0</v>
      </c>
      <c r="AR129" s="90" t="s">
        <v>137</v>
      </c>
      <c r="AT129" s="90" t="s">
        <v>132</v>
      </c>
      <c r="AU129" s="90" t="s">
        <v>147</v>
      </c>
      <c r="AY129" s="6" t="s">
        <v>129</v>
      </c>
      <c r="BE129" s="157">
        <f>IF($N$129="základní",$J$129,0)</f>
        <v>0</v>
      </c>
      <c r="BF129" s="157">
        <f>IF($N$129="snížená",$J$129,0)</f>
        <v>0</v>
      </c>
      <c r="BG129" s="157">
        <f>IF($N$129="zákl. přenesená",$J$129,0)</f>
        <v>0</v>
      </c>
      <c r="BH129" s="157">
        <f>IF($N$129="sníž. přenesená",$J$129,0)</f>
        <v>0</v>
      </c>
      <c r="BI129" s="157">
        <f>IF($N$129="nulová",$J$129,0)</f>
        <v>0</v>
      </c>
      <c r="BJ129" s="90" t="s">
        <v>22</v>
      </c>
      <c r="BK129" s="157">
        <f>ROUND($I$129*$H$129,2)</f>
        <v>0</v>
      </c>
      <c r="BL129" s="90" t="s">
        <v>137</v>
      </c>
      <c r="BM129" s="90" t="s">
        <v>1015</v>
      </c>
    </row>
    <row r="130" spans="2:65" s="6" customFormat="1" ht="15.75" customHeight="1">
      <c r="B130" s="24"/>
      <c r="C130" s="149" t="s">
        <v>486</v>
      </c>
      <c r="D130" s="149" t="s">
        <v>132</v>
      </c>
      <c r="E130" s="147" t="s">
        <v>1016</v>
      </c>
      <c r="F130" s="148" t="s">
        <v>1017</v>
      </c>
      <c r="G130" s="149" t="s">
        <v>218</v>
      </c>
      <c r="H130" s="150">
        <v>373</v>
      </c>
      <c r="I130" s="151"/>
      <c r="J130" s="152">
        <f>ROUND($I$130*$H$130,2)</f>
        <v>0</v>
      </c>
      <c r="K130" s="148" t="s">
        <v>136</v>
      </c>
      <c r="L130" s="44"/>
      <c r="M130" s="153"/>
      <c r="N130" s="154" t="s">
        <v>48</v>
      </c>
      <c r="O130" s="25"/>
      <c r="P130" s="25"/>
      <c r="Q130" s="155">
        <v>0</v>
      </c>
      <c r="R130" s="155">
        <f>$Q$130*$H$130</f>
        <v>0</v>
      </c>
      <c r="S130" s="155">
        <v>0</v>
      </c>
      <c r="T130" s="156">
        <f>$S$130*$H$130</f>
        <v>0</v>
      </c>
      <c r="AR130" s="90" t="s">
        <v>137</v>
      </c>
      <c r="AT130" s="90" t="s">
        <v>132</v>
      </c>
      <c r="AU130" s="90" t="s">
        <v>147</v>
      </c>
      <c r="AY130" s="90" t="s">
        <v>129</v>
      </c>
      <c r="BE130" s="157">
        <f>IF($N$130="základní",$J$130,0)</f>
        <v>0</v>
      </c>
      <c r="BF130" s="157">
        <f>IF($N$130="snížená",$J$130,0)</f>
        <v>0</v>
      </c>
      <c r="BG130" s="157">
        <f>IF($N$130="zákl. přenesená",$J$130,0)</f>
        <v>0</v>
      </c>
      <c r="BH130" s="157">
        <f>IF($N$130="sníž. přenesená",$J$130,0)</f>
        <v>0</v>
      </c>
      <c r="BI130" s="157">
        <f>IF($N$130="nulová",$J$130,0)</f>
        <v>0</v>
      </c>
      <c r="BJ130" s="90" t="s">
        <v>22</v>
      </c>
      <c r="BK130" s="157">
        <f>ROUND($I$130*$H$130,2)</f>
        <v>0</v>
      </c>
      <c r="BL130" s="90" t="s">
        <v>137</v>
      </c>
      <c r="BM130" s="90" t="s">
        <v>1018</v>
      </c>
    </row>
    <row r="131" spans="2:65" s="6" customFormat="1" ht="15.75" customHeight="1">
      <c r="B131" s="24"/>
      <c r="C131" s="149" t="s">
        <v>493</v>
      </c>
      <c r="D131" s="149" t="s">
        <v>132</v>
      </c>
      <c r="E131" s="147" t="s">
        <v>1019</v>
      </c>
      <c r="F131" s="148" t="s">
        <v>1020</v>
      </c>
      <c r="G131" s="149" t="s">
        <v>135</v>
      </c>
      <c r="H131" s="150">
        <v>120</v>
      </c>
      <c r="I131" s="151"/>
      <c r="J131" s="152">
        <f>ROUND($I$131*$H$131,2)</f>
        <v>0</v>
      </c>
      <c r="K131" s="148" t="s">
        <v>136</v>
      </c>
      <c r="L131" s="44"/>
      <c r="M131" s="153"/>
      <c r="N131" s="154" t="s">
        <v>48</v>
      </c>
      <c r="O131" s="25"/>
      <c r="P131" s="25"/>
      <c r="Q131" s="155">
        <v>0</v>
      </c>
      <c r="R131" s="155">
        <f>$Q$131*$H$131</f>
        <v>0</v>
      </c>
      <c r="S131" s="155">
        <v>0</v>
      </c>
      <c r="T131" s="156">
        <f>$S$131*$H$131</f>
        <v>0</v>
      </c>
      <c r="AR131" s="90" t="s">
        <v>137</v>
      </c>
      <c r="AT131" s="90" t="s">
        <v>132</v>
      </c>
      <c r="AU131" s="90" t="s">
        <v>147</v>
      </c>
      <c r="AY131" s="90" t="s">
        <v>129</v>
      </c>
      <c r="BE131" s="157">
        <f>IF($N$131="základní",$J$131,0)</f>
        <v>0</v>
      </c>
      <c r="BF131" s="157">
        <f>IF($N$131="snížená",$J$131,0)</f>
        <v>0</v>
      </c>
      <c r="BG131" s="157">
        <f>IF($N$131="zákl. přenesená",$J$131,0)</f>
        <v>0</v>
      </c>
      <c r="BH131" s="157">
        <f>IF($N$131="sníž. přenesená",$J$131,0)</f>
        <v>0</v>
      </c>
      <c r="BI131" s="157">
        <f>IF($N$131="nulová",$J$131,0)</f>
        <v>0</v>
      </c>
      <c r="BJ131" s="90" t="s">
        <v>22</v>
      </c>
      <c r="BK131" s="157">
        <f>ROUND($I$131*$H$131,2)</f>
        <v>0</v>
      </c>
      <c r="BL131" s="90" t="s">
        <v>137</v>
      </c>
      <c r="BM131" s="90" t="s">
        <v>1021</v>
      </c>
    </row>
    <row r="132" spans="2:65" s="6" customFormat="1" ht="15.75" customHeight="1">
      <c r="B132" s="24"/>
      <c r="C132" s="149" t="s">
        <v>497</v>
      </c>
      <c r="D132" s="149" t="s">
        <v>132</v>
      </c>
      <c r="E132" s="147" t="s">
        <v>1022</v>
      </c>
      <c r="F132" s="148" t="s">
        <v>1023</v>
      </c>
      <c r="G132" s="149" t="s">
        <v>477</v>
      </c>
      <c r="H132" s="150">
        <v>373</v>
      </c>
      <c r="I132" s="151"/>
      <c r="J132" s="152">
        <f>ROUND($I$132*$H$132,2)</f>
        <v>0</v>
      </c>
      <c r="K132" s="148"/>
      <c r="L132" s="44"/>
      <c r="M132" s="153"/>
      <c r="N132" s="154" t="s">
        <v>48</v>
      </c>
      <c r="O132" s="25"/>
      <c r="P132" s="25"/>
      <c r="Q132" s="155">
        <v>0</v>
      </c>
      <c r="R132" s="155">
        <f>$Q$132*$H$132</f>
        <v>0</v>
      </c>
      <c r="S132" s="155">
        <v>0</v>
      </c>
      <c r="T132" s="156">
        <f>$S$132*$H$132</f>
        <v>0</v>
      </c>
      <c r="AR132" s="90" t="s">
        <v>137</v>
      </c>
      <c r="AT132" s="90" t="s">
        <v>132</v>
      </c>
      <c r="AU132" s="90" t="s">
        <v>147</v>
      </c>
      <c r="AY132" s="90" t="s">
        <v>129</v>
      </c>
      <c r="BE132" s="157">
        <f>IF($N$132="základní",$J$132,0)</f>
        <v>0</v>
      </c>
      <c r="BF132" s="157">
        <f>IF($N$132="snížená",$J$132,0)</f>
        <v>0</v>
      </c>
      <c r="BG132" s="157">
        <f>IF($N$132="zákl. přenesená",$J$132,0)</f>
        <v>0</v>
      </c>
      <c r="BH132" s="157">
        <f>IF($N$132="sníž. přenesená",$J$132,0)</f>
        <v>0</v>
      </c>
      <c r="BI132" s="157">
        <f>IF($N$132="nulová",$J$132,0)</f>
        <v>0</v>
      </c>
      <c r="BJ132" s="90" t="s">
        <v>22</v>
      </c>
      <c r="BK132" s="157">
        <f>ROUND($I$132*$H$132,2)</f>
        <v>0</v>
      </c>
      <c r="BL132" s="90" t="s">
        <v>137</v>
      </c>
      <c r="BM132" s="90" t="s">
        <v>1024</v>
      </c>
    </row>
    <row r="133" spans="2:47" s="6" customFormat="1" ht="30.75" customHeight="1">
      <c r="B133" s="24"/>
      <c r="C133" s="25"/>
      <c r="D133" s="160" t="s">
        <v>145</v>
      </c>
      <c r="E133" s="25"/>
      <c r="F133" s="176" t="s">
        <v>941</v>
      </c>
      <c r="G133" s="25"/>
      <c r="H133" s="25"/>
      <c r="J133" s="25"/>
      <c r="K133" s="25"/>
      <c r="L133" s="44"/>
      <c r="M133" s="57"/>
      <c r="N133" s="25"/>
      <c r="O133" s="25"/>
      <c r="P133" s="25"/>
      <c r="Q133" s="25"/>
      <c r="R133" s="25"/>
      <c r="S133" s="25"/>
      <c r="T133" s="58"/>
      <c r="AT133" s="6" t="s">
        <v>145</v>
      </c>
      <c r="AU133" s="6" t="s">
        <v>147</v>
      </c>
    </row>
    <row r="134" spans="2:65" s="6" customFormat="1" ht="15.75" customHeight="1">
      <c r="B134" s="24"/>
      <c r="C134" s="146" t="s">
        <v>501</v>
      </c>
      <c r="D134" s="146" t="s">
        <v>132</v>
      </c>
      <c r="E134" s="147" t="s">
        <v>1025</v>
      </c>
      <c r="F134" s="148" t="s">
        <v>952</v>
      </c>
      <c r="G134" s="149" t="s">
        <v>135</v>
      </c>
      <c r="H134" s="150">
        <v>120</v>
      </c>
      <c r="I134" s="151"/>
      <c r="J134" s="152">
        <f>ROUND($I$134*$H$134,2)</f>
        <v>0</v>
      </c>
      <c r="K134" s="148"/>
      <c r="L134" s="44"/>
      <c r="M134" s="153"/>
      <c r="N134" s="154" t="s">
        <v>48</v>
      </c>
      <c r="O134" s="25"/>
      <c r="P134" s="25"/>
      <c r="Q134" s="155">
        <v>0</v>
      </c>
      <c r="R134" s="155">
        <f>$Q$134*$H$134</f>
        <v>0</v>
      </c>
      <c r="S134" s="155">
        <v>0</v>
      </c>
      <c r="T134" s="156">
        <f>$S$134*$H$134</f>
        <v>0</v>
      </c>
      <c r="AR134" s="90" t="s">
        <v>137</v>
      </c>
      <c r="AT134" s="90" t="s">
        <v>132</v>
      </c>
      <c r="AU134" s="90" t="s">
        <v>147</v>
      </c>
      <c r="AY134" s="6" t="s">
        <v>129</v>
      </c>
      <c r="BE134" s="157">
        <f>IF($N$134="základní",$J$134,0)</f>
        <v>0</v>
      </c>
      <c r="BF134" s="157">
        <f>IF($N$134="snížená",$J$134,0)</f>
        <v>0</v>
      </c>
      <c r="BG134" s="157">
        <f>IF($N$134="zákl. přenesená",$J$134,0)</f>
        <v>0</v>
      </c>
      <c r="BH134" s="157">
        <f>IF($N$134="sníž. přenesená",$J$134,0)</f>
        <v>0</v>
      </c>
      <c r="BI134" s="157">
        <f>IF($N$134="nulová",$J$134,0)</f>
        <v>0</v>
      </c>
      <c r="BJ134" s="90" t="s">
        <v>22</v>
      </c>
      <c r="BK134" s="157">
        <f>ROUND($I$134*$H$134,2)</f>
        <v>0</v>
      </c>
      <c r="BL134" s="90" t="s">
        <v>137</v>
      </c>
      <c r="BM134" s="90" t="s">
        <v>1026</v>
      </c>
    </row>
    <row r="135" spans="2:63" s="196" customFormat="1" ht="24" customHeight="1">
      <c r="B135" s="197"/>
      <c r="C135" s="198"/>
      <c r="D135" s="198" t="s">
        <v>76</v>
      </c>
      <c r="E135" s="198" t="s">
        <v>194</v>
      </c>
      <c r="F135" s="198" t="s">
        <v>1027</v>
      </c>
      <c r="G135" s="198"/>
      <c r="H135" s="198"/>
      <c r="J135" s="199">
        <f>$BK$135</f>
        <v>0</v>
      </c>
      <c r="K135" s="198"/>
      <c r="L135" s="200"/>
      <c r="M135" s="201"/>
      <c r="N135" s="198"/>
      <c r="O135" s="198"/>
      <c r="P135" s="202">
        <f>SUM($P$136:$P$148)</f>
        <v>0</v>
      </c>
      <c r="Q135" s="198"/>
      <c r="R135" s="202">
        <f>SUM($R$136:$R$148)</f>
        <v>0</v>
      </c>
      <c r="S135" s="198"/>
      <c r="T135" s="203">
        <f>SUM($T$136:$T$148)</f>
        <v>0</v>
      </c>
      <c r="AR135" s="204" t="s">
        <v>22</v>
      </c>
      <c r="AT135" s="204" t="s">
        <v>76</v>
      </c>
      <c r="AU135" s="204" t="s">
        <v>147</v>
      </c>
      <c r="AY135" s="204" t="s">
        <v>129</v>
      </c>
      <c r="BK135" s="205">
        <f>SUM($BK$136:$BK$148)</f>
        <v>0</v>
      </c>
    </row>
    <row r="136" spans="2:65" s="6" customFormat="1" ht="15.75" customHeight="1">
      <c r="B136" s="24"/>
      <c r="C136" s="149" t="s">
        <v>506</v>
      </c>
      <c r="D136" s="149" t="s">
        <v>132</v>
      </c>
      <c r="E136" s="147" t="s">
        <v>1028</v>
      </c>
      <c r="F136" s="148" t="s">
        <v>1029</v>
      </c>
      <c r="G136" s="149" t="s">
        <v>477</v>
      </c>
      <c r="H136" s="150">
        <v>83</v>
      </c>
      <c r="I136" s="151"/>
      <c r="J136" s="152">
        <f>ROUND($I$136*$H$136,2)</f>
        <v>0</v>
      </c>
      <c r="K136" s="148"/>
      <c r="L136" s="44"/>
      <c r="M136" s="153"/>
      <c r="N136" s="154" t="s">
        <v>48</v>
      </c>
      <c r="O136" s="25"/>
      <c r="P136" s="25"/>
      <c r="Q136" s="155">
        <v>0</v>
      </c>
      <c r="R136" s="155">
        <f>$Q$136*$H$136</f>
        <v>0</v>
      </c>
      <c r="S136" s="155">
        <v>0</v>
      </c>
      <c r="T136" s="156">
        <f>$S$136*$H$136</f>
        <v>0</v>
      </c>
      <c r="AR136" s="90" t="s">
        <v>137</v>
      </c>
      <c r="AT136" s="90" t="s">
        <v>132</v>
      </c>
      <c r="AU136" s="90" t="s">
        <v>137</v>
      </c>
      <c r="AY136" s="90" t="s">
        <v>129</v>
      </c>
      <c r="BE136" s="157">
        <f>IF($N$136="základní",$J$136,0)</f>
        <v>0</v>
      </c>
      <c r="BF136" s="157">
        <f>IF($N$136="snížená",$J$136,0)</f>
        <v>0</v>
      </c>
      <c r="BG136" s="157">
        <f>IF($N$136="zákl. přenesená",$J$136,0)</f>
        <v>0</v>
      </c>
      <c r="BH136" s="157">
        <f>IF($N$136="sníž. přenesená",$J$136,0)</f>
        <v>0</v>
      </c>
      <c r="BI136" s="157">
        <f>IF($N$136="nulová",$J$136,0)</f>
        <v>0</v>
      </c>
      <c r="BJ136" s="90" t="s">
        <v>22</v>
      </c>
      <c r="BK136" s="157">
        <f>ROUND($I$136*$H$136,2)</f>
        <v>0</v>
      </c>
      <c r="BL136" s="90" t="s">
        <v>137</v>
      </c>
      <c r="BM136" s="90" t="s">
        <v>1030</v>
      </c>
    </row>
    <row r="137" spans="2:47" s="6" customFormat="1" ht="30.75" customHeight="1">
      <c r="B137" s="24"/>
      <c r="C137" s="25"/>
      <c r="D137" s="160" t="s">
        <v>145</v>
      </c>
      <c r="E137" s="25"/>
      <c r="F137" s="176" t="s">
        <v>1031</v>
      </c>
      <c r="G137" s="25"/>
      <c r="H137" s="25"/>
      <c r="J137" s="25"/>
      <c r="K137" s="25"/>
      <c r="L137" s="44"/>
      <c r="M137" s="57"/>
      <c r="N137" s="25"/>
      <c r="O137" s="25"/>
      <c r="P137" s="25"/>
      <c r="Q137" s="25"/>
      <c r="R137" s="25"/>
      <c r="S137" s="25"/>
      <c r="T137" s="58"/>
      <c r="AT137" s="6" t="s">
        <v>145</v>
      </c>
      <c r="AU137" s="6" t="s">
        <v>137</v>
      </c>
    </row>
    <row r="138" spans="2:65" s="6" customFormat="1" ht="15.75" customHeight="1">
      <c r="B138" s="24"/>
      <c r="C138" s="146" t="s">
        <v>508</v>
      </c>
      <c r="D138" s="146" t="s">
        <v>132</v>
      </c>
      <c r="E138" s="147" t="s">
        <v>1032</v>
      </c>
      <c r="F138" s="148" t="s">
        <v>1033</v>
      </c>
      <c r="G138" s="149" t="s">
        <v>477</v>
      </c>
      <c r="H138" s="150">
        <v>120</v>
      </c>
      <c r="I138" s="151"/>
      <c r="J138" s="152">
        <f>ROUND($I$138*$H$138,2)</f>
        <v>0</v>
      </c>
      <c r="K138" s="148"/>
      <c r="L138" s="44"/>
      <c r="M138" s="153"/>
      <c r="N138" s="154" t="s">
        <v>48</v>
      </c>
      <c r="O138" s="25"/>
      <c r="P138" s="25"/>
      <c r="Q138" s="155">
        <v>0</v>
      </c>
      <c r="R138" s="155">
        <f>$Q$138*$H$138</f>
        <v>0</v>
      </c>
      <c r="S138" s="155">
        <v>0</v>
      </c>
      <c r="T138" s="156">
        <f>$S$138*$H$138</f>
        <v>0</v>
      </c>
      <c r="AR138" s="90" t="s">
        <v>137</v>
      </c>
      <c r="AT138" s="90" t="s">
        <v>132</v>
      </c>
      <c r="AU138" s="90" t="s">
        <v>137</v>
      </c>
      <c r="AY138" s="6" t="s">
        <v>129</v>
      </c>
      <c r="BE138" s="157">
        <f>IF($N$138="základní",$J$138,0)</f>
        <v>0</v>
      </c>
      <c r="BF138" s="157">
        <f>IF($N$138="snížená",$J$138,0)</f>
        <v>0</v>
      </c>
      <c r="BG138" s="157">
        <f>IF($N$138="zákl. přenesená",$J$138,0)</f>
        <v>0</v>
      </c>
      <c r="BH138" s="157">
        <f>IF($N$138="sníž. přenesená",$J$138,0)</f>
        <v>0</v>
      </c>
      <c r="BI138" s="157">
        <f>IF($N$138="nulová",$J$138,0)</f>
        <v>0</v>
      </c>
      <c r="BJ138" s="90" t="s">
        <v>22</v>
      </c>
      <c r="BK138" s="157">
        <f>ROUND($I$138*$H$138,2)</f>
        <v>0</v>
      </c>
      <c r="BL138" s="90" t="s">
        <v>137</v>
      </c>
      <c r="BM138" s="90" t="s">
        <v>1034</v>
      </c>
    </row>
    <row r="139" spans="2:47" s="6" customFormat="1" ht="30.75" customHeight="1">
      <c r="B139" s="24"/>
      <c r="C139" s="25"/>
      <c r="D139" s="160" t="s">
        <v>145</v>
      </c>
      <c r="E139" s="25"/>
      <c r="F139" s="176" t="s">
        <v>1031</v>
      </c>
      <c r="G139" s="25"/>
      <c r="H139" s="25"/>
      <c r="J139" s="25"/>
      <c r="K139" s="25"/>
      <c r="L139" s="44"/>
      <c r="M139" s="57"/>
      <c r="N139" s="25"/>
      <c r="O139" s="25"/>
      <c r="P139" s="25"/>
      <c r="Q139" s="25"/>
      <c r="R139" s="25"/>
      <c r="S139" s="25"/>
      <c r="T139" s="58"/>
      <c r="AT139" s="6" t="s">
        <v>145</v>
      </c>
      <c r="AU139" s="6" t="s">
        <v>137</v>
      </c>
    </row>
    <row r="140" spans="2:65" s="6" customFormat="1" ht="15.75" customHeight="1">
      <c r="B140" s="24"/>
      <c r="C140" s="146" t="s">
        <v>513</v>
      </c>
      <c r="D140" s="146" t="s">
        <v>132</v>
      </c>
      <c r="E140" s="147" t="s">
        <v>1035</v>
      </c>
      <c r="F140" s="148" t="s">
        <v>1036</v>
      </c>
      <c r="G140" s="149" t="s">
        <v>477</v>
      </c>
      <c r="H140" s="150">
        <v>83</v>
      </c>
      <c r="I140" s="151"/>
      <c r="J140" s="152">
        <f>ROUND($I$140*$H$140,2)</f>
        <v>0</v>
      </c>
      <c r="K140" s="148"/>
      <c r="L140" s="44"/>
      <c r="M140" s="153"/>
      <c r="N140" s="154" t="s">
        <v>48</v>
      </c>
      <c r="O140" s="25"/>
      <c r="P140" s="25"/>
      <c r="Q140" s="155">
        <v>0</v>
      </c>
      <c r="R140" s="155">
        <f>$Q$140*$H$140</f>
        <v>0</v>
      </c>
      <c r="S140" s="155">
        <v>0</v>
      </c>
      <c r="T140" s="156">
        <f>$S$140*$H$140</f>
        <v>0</v>
      </c>
      <c r="AR140" s="90" t="s">
        <v>137</v>
      </c>
      <c r="AT140" s="90" t="s">
        <v>132</v>
      </c>
      <c r="AU140" s="90" t="s">
        <v>137</v>
      </c>
      <c r="AY140" s="6" t="s">
        <v>129</v>
      </c>
      <c r="BE140" s="157">
        <f>IF($N$140="základní",$J$140,0)</f>
        <v>0</v>
      </c>
      <c r="BF140" s="157">
        <f>IF($N$140="snížená",$J$140,0)</f>
        <v>0</v>
      </c>
      <c r="BG140" s="157">
        <f>IF($N$140="zákl. přenesená",$J$140,0)</f>
        <v>0</v>
      </c>
      <c r="BH140" s="157">
        <f>IF($N$140="sníž. přenesená",$J$140,0)</f>
        <v>0</v>
      </c>
      <c r="BI140" s="157">
        <f>IF($N$140="nulová",$J$140,0)</f>
        <v>0</v>
      </c>
      <c r="BJ140" s="90" t="s">
        <v>22</v>
      </c>
      <c r="BK140" s="157">
        <f>ROUND($I$140*$H$140,2)</f>
        <v>0</v>
      </c>
      <c r="BL140" s="90" t="s">
        <v>137</v>
      </c>
      <c r="BM140" s="90" t="s">
        <v>1037</v>
      </c>
    </row>
    <row r="141" spans="2:47" s="6" customFormat="1" ht="30.75" customHeight="1">
      <c r="B141" s="24"/>
      <c r="C141" s="25"/>
      <c r="D141" s="160" t="s">
        <v>145</v>
      </c>
      <c r="E141" s="25"/>
      <c r="F141" s="176" t="s">
        <v>1031</v>
      </c>
      <c r="G141" s="25"/>
      <c r="H141" s="25"/>
      <c r="J141" s="25"/>
      <c r="K141" s="25"/>
      <c r="L141" s="44"/>
      <c r="M141" s="57"/>
      <c r="N141" s="25"/>
      <c r="O141" s="25"/>
      <c r="P141" s="25"/>
      <c r="Q141" s="25"/>
      <c r="R141" s="25"/>
      <c r="S141" s="25"/>
      <c r="T141" s="58"/>
      <c r="AT141" s="6" t="s">
        <v>145</v>
      </c>
      <c r="AU141" s="6" t="s">
        <v>137</v>
      </c>
    </row>
    <row r="142" spans="2:65" s="6" customFormat="1" ht="15.75" customHeight="1">
      <c r="B142" s="24"/>
      <c r="C142" s="146" t="s">
        <v>517</v>
      </c>
      <c r="D142" s="146" t="s">
        <v>132</v>
      </c>
      <c r="E142" s="147" t="s">
        <v>1038</v>
      </c>
      <c r="F142" s="148" t="s">
        <v>1039</v>
      </c>
      <c r="G142" s="149" t="s">
        <v>477</v>
      </c>
      <c r="H142" s="150">
        <v>7</v>
      </c>
      <c r="I142" s="151"/>
      <c r="J142" s="152">
        <f>ROUND($I$142*$H$142,2)</f>
        <v>0</v>
      </c>
      <c r="K142" s="148"/>
      <c r="L142" s="44"/>
      <c r="M142" s="153"/>
      <c r="N142" s="154" t="s">
        <v>48</v>
      </c>
      <c r="O142" s="25"/>
      <c r="P142" s="25"/>
      <c r="Q142" s="155">
        <v>0</v>
      </c>
      <c r="R142" s="155">
        <f>$Q$142*$H$142</f>
        <v>0</v>
      </c>
      <c r="S142" s="155">
        <v>0</v>
      </c>
      <c r="T142" s="156">
        <f>$S$142*$H$142</f>
        <v>0</v>
      </c>
      <c r="AR142" s="90" t="s">
        <v>137</v>
      </c>
      <c r="AT142" s="90" t="s">
        <v>132</v>
      </c>
      <c r="AU142" s="90" t="s">
        <v>137</v>
      </c>
      <c r="AY142" s="6" t="s">
        <v>129</v>
      </c>
      <c r="BE142" s="157">
        <f>IF($N$142="základní",$J$142,0)</f>
        <v>0</v>
      </c>
      <c r="BF142" s="157">
        <f>IF($N$142="snížená",$J$142,0)</f>
        <v>0</v>
      </c>
      <c r="BG142" s="157">
        <f>IF($N$142="zákl. přenesená",$J$142,0)</f>
        <v>0</v>
      </c>
      <c r="BH142" s="157">
        <f>IF($N$142="sníž. přenesená",$J$142,0)</f>
        <v>0</v>
      </c>
      <c r="BI142" s="157">
        <f>IF($N$142="nulová",$J$142,0)</f>
        <v>0</v>
      </c>
      <c r="BJ142" s="90" t="s">
        <v>22</v>
      </c>
      <c r="BK142" s="157">
        <f>ROUND($I$142*$H$142,2)</f>
        <v>0</v>
      </c>
      <c r="BL142" s="90" t="s">
        <v>137</v>
      </c>
      <c r="BM142" s="90" t="s">
        <v>1040</v>
      </c>
    </row>
    <row r="143" spans="2:47" s="6" customFormat="1" ht="30.75" customHeight="1">
      <c r="B143" s="24"/>
      <c r="C143" s="25"/>
      <c r="D143" s="160" t="s">
        <v>145</v>
      </c>
      <c r="E143" s="25"/>
      <c r="F143" s="176" t="s">
        <v>1031</v>
      </c>
      <c r="G143" s="25"/>
      <c r="H143" s="25"/>
      <c r="J143" s="25"/>
      <c r="K143" s="25"/>
      <c r="L143" s="44"/>
      <c r="M143" s="57"/>
      <c r="N143" s="25"/>
      <c r="O143" s="25"/>
      <c r="P143" s="25"/>
      <c r="Q143" s="25"/>
      <c r="R143" s="25"/>
      <c r="S143" s="25"/>
      <c r="T143" s="58"/>
      <c r="AT143" s="6" t="s">
        <v>145</v>
      </c>
      <c r="AU143" s="6" t="s">
        <v>137</v>
      </c>
    </row>
    <row r="144" spans="2:65" s="6" customFormat="1" ht="15.75" customHeight="1">
      <c r="B144" s="24"/>
      <c r="C144" s="146" t="s">
        <v>522</v>
      </c>
      <c r="D144" s="146" t="s">
        <v>132</v>
      </c>
      <c r="E144" s="147" t="s">
        <v>1041</v>
      </c>
      <c r="F144" s="148" t="s">
        <v>1042</v>
      </c>
      <c r="G144" s="149" t="s">
        <v>477</v>
      </c>
      <c r="H144" s="150">
        <v>80</v>
      </c>
      <c r="I144" s="151"/>
      <c r="J144" s="152">
        <f>ROUND($I$144*$H$144,2)</f>
        <v>0</v>
      </c>
      <c r="K144" s="148"/>
      <c r="L144" s="44"/>
      <c r="M144" s="153"/>
      <c r="N144" s="154" t="s">
        <v>48</v>
      </c>
      <c r="O144" s="25"/>
      <c r="P144" s="25"/>
      <c r="Q144" s="155">
        <v>0</v>
      </c>
      <c r="R144" s="155">
        <f>$Q$144*$H$144</f>
        <v>0</v>
      </c>
      <c r="S144" s="155">
        <v>0</v>
      </c>
      <c r="T144" s="156">
        <f>$S$144*$H$144</f>
        <v>0</v>
      </c>
      <c r="AR144" s="90" t="s">
        <v>137</v>
      </c>
      <c r="AT144" s="90" t="s">
        <v>132</v>
      </c>
      <c r="AU144" s="90" t="s">
        <v>137</v>
      </c>
      <c r="AY144" s="6" t="s">
        <v>129</v>
      </c>
      <c r="BE144" s="157">
        <f>IF($N$144="základní",$J$144,0)</f>
        <v>0</v>
      </c>
      <c r="BF144" s="157">
        <f>IF($N$144="snížená",$J$144,0)</f>
        <v>0</v>
      </c>
      <c r="BG144" s="157">
        <f>IF($N$144="zákl. přenesená",$J$144,0)</f>
        <v>0</v>
      </c>
      <c r="BH144" s="157">
        <f>IF($N$144="sníž. přenesená",$J$144,0)</f>
        <v>0</v>
      </c>
      <c r="BI144" s="157">
        <f>IF($N$144="nulová",$J$144,0)</f>
        <v>0</v>
      </c>
      <c r="BJ144" s="90" t="s">
        <v>22</v>
      </c>
      <c r="BK144" s="157">
        <f>ROUND($I$144*$H$144,2)</f>
        <v>0</v>
      </c>
      <c r="BL144" s="90" t="s">
        <v>137</v>
      </c>
      <c r="BM144" s="90" t="s">
        <v>1043</v>
      </c>
    </row>
    <row r="145" spans="2:47" s="6" customFormat="1" ht="30.75" customHeight="1">
      <c r="B145" s="24"/>
      <c r="C145" s="25"/>
      <c r="D145" s="160" t="s">
        <v>145</v>
      </c>
      <c r="E145" s="25"/>
      <c r="F145" s="176" t="s">
        <v>1031</v>
      </c>
      <c r="G145" s="25"/>
      <c r="H145" s="25"/>
      <c r="J145" s="25"/>
      <c r="K145" s="25"/>
      <c r="L145" s="44"/>
      <c r="M145" s="57"/>
      <c r="N145" s="25"/>
      <c r="O145" s="25"/>
      <c r="P145" s="25"/>
      <c r="Q145" s="25"/>
      <c r="R145" s="25"/>
      <c r="S145" s="25"/>
      <c r="T145" s="58"/>
      <c r="AT145" s="6" t="s">
        <v>145</v>
      </c>
      <c r="AU145" s="6" t="s">
        <v>137</v>
      </c>
    </row>
    <row r="146" spans="2:65" s="6" customFormat="1" ht="15.75" customHeight="1">
      <c r="B146" s="24"/>
      <c r="C146" s="146" t="s">
        <v>527</v>
      </c>
      <c r="D146" s="146" t="s">
        <v>132</v>
      </c>
      <c r="E146" s="147" t="s">
        <v>1044</v>
      </c>
      <c r="F146" s="148" t="s">
        <v>1045</v>
      </c>
      <c r="G146" s="149" t="s">
        <v>277</v>
      </c>
      <c r="H146" s="150">
        <v>12</v>
      </c>
      <c r="I146" s="151"/>
      <c r="J146" s="152">
        <f>ROUND($I$146*$H$146,2)</f>
        <v>0</v>
      </c>
      <c r="K146" s="148"/>
      <c r="L146" s="44"/>
      <c r="M146" s="153"/>
      <c r="N146" s="154" t="s">
        <v>48</v>
      </c>
      <c r="O146" s="25"/>
      <c r="P146" s="25"/>
      <c r="Q146" s="155">
        <v>0</v>
      </c>
      <c r="R146" s="155">
        <f>$Q$146*$H$146</f>
        <v>0</v>
      </c>
      <c r="S146" s="155">
        <v>0</v>
      </c>
      <c r="T146" s="156">
        <f>$S$146*$H$146</f>
        <v>0</v>
      </c>
      <c r="AR146" s="90" t="s">
        <v>137</v>
      </c>
      <c r="AT146" s="90" t="s">
        <v>132</v>
      </c>
      <c r="AU146" s="90" t="s">
        <v>137</v>
      </c>
      <c r="AY146" s="6" t="s">
        <v>129</v>
      </c>
      <c r="BE146" s="157">
        <f>IF($N$146="základní",$J$146,0)</f>
        <v>0</v>
      </c>
      <c r="BF146" s="157">
        <f>IF($N$146="snížená",$J$146,0)</f>
        <v>0</v>
      </c>
      <c r="BG146" s="157">
        <f>IF($N$146="zákl. přenesená",$J$146,0)</f>
        <v>0</v>
      </c>
      <c r="BH146" s="157">
        <f>IF($N$146="sníž. přenesená",$J$146,0)</f>
        <v>0</v>
      </c>
      <c r="BI146" s="157">
        <f>IF($N$146="nulová",$J$146,0)</f>
        <v>0</v>
      </c>
      <c r="BJ146" s="90" t="s">
        <v>22</v>
      </c>
      <c r="BK146" s="157">
        <f>ROUND($I$146*$H$146,2)</f>
        <v>0</v>
      </c>
      <c r="BL146" s="90" t="s">
        <v>137</v>
      </c>
      <c r="BM146" s="90" t="s">
        <v>1046</v>
      </c>
    </row>
    <row r="147" spans="2:65" s="6" customFormat="1" ht="15.75" customHeight="1">
      <c r="B147" s="24"/>
      <c r="C147" s="149" t="s">
        <v>532</v>
      </c>
      <c r="D147" s="149" t="s">
        <v>132</v>
      </c>
      <c r="E147" s="147" t="s">
        <v>1047</v>
      </c>
      <c r="F147" s="148" t="s">
        <v>1048</v>
      </c>
      <c r="G147" s="149" t="s">
        <v>277</v>
      </c>
      <c r="H147" s="150">
        <v>5.6</v>
      </c>
      <c r="I147" s="151"/>
      <c r="J147" s="152">
        <f>ROUND($I$147*$H$147,2)</f>
        <v>0</v>
      </c>
      <c r="K147" s="148"/>
      <c r="L147" s="44"/>
      <c r="M147" s="153"/>
      <c r="N147" s="154" t="s">
        <v>48</v>
      </c>
      <c r="O147" s="25"/>
      <c r="P147" s="25"/>
      <c r="Q147" s="155">
        <v>0</v>
      </c>
      <c r="R147" s="155">
        <f>$Q$147*$H$147</f>
        <v>0</v>
      </c>
      <c r="S147" s="155">
        <v>0</v>
      </c>
      <c r="T147" s="156">
        <f>$S$147*$H$147</f>
        <v>0</v>
      </c>
      <c r="AR147" s="90" t="s">
        <v>137</v>
      </c>
      <c r="AT147" s="90" t="s">
        <v>132</v>
      </c>
      <c r="AU147" s="90" t="s">
        <v>137</v>
      </c>
      <c r="AY147" s="90" t="s">
        <v>129</v>
      </c>
      <c r="BE147" s="157">
        <f>IF($N$147="základní",$J$147,0)</f>
        <v>0</v>
      </c>
      <c r="BF147" s="157">
        <f>IF($N$147="snížená",$J$147,0)</f>
        <v>0</v>
      </c>
      <c r="BG147" s="157">
        <f>IF($N$147="zákl. přenesená",$J$147,0)</f>
        <v>0</v>
      </c>
      <c r="BH147" s="157">
        <f>IF($N$147="sníž. přenesená",$J$147,0)</f>
        <v>0</v>
      </c>
      <c r="BI147" s="157">
        <f>IF($N$147="nulová",$J$147,0)</f>
        <v>0</v>
      </c>
      <c r="BJ147" s="90" t="s">
        <v>22</v>
      </c>
      <c r="BK147" s="157">
        <f>ROUND($I$147*$H$147,2)</f>
        <v>0</v>
      </c>
      <c r="BL147" s="90" t="s">
        <v>137</v>
      </c>
      <c r="BM147" s="90" t="s">
        <v>1049</v>
      </c>
    </row>
    <row r="148" spans="2:65" s="6" customFormat="1" ht="15.75" customHeight="1">
      <c r="B148" s="24"/>
      <c r="C148" s="149" t="s">
        <v>537</v>
      </c>
      <c r="D148" s="149" t="s">
        <v>132</v>
      </c>
      <c r="E148" s="147" t="s">
        <v>1050</v>
      </c>
      <c r="F148" s="148" t="s">
        <v>980</v>
      </c>
      <c r="G148" s="149" t="s">
        <v>277</v>
      </c>
      <c r="H148" s="150">
        <v>8</v>
      </c>
      <c r="I148" s="151"/>
      <c r="J148" s="152">
        <f>ROUND($I$148*$H$148,2)</f>
        <v>0</v>
      </c>
      <c r="K148" s="148"/>
      <c r="L148" s="44"/>
      <c r="M148" s="153"/>
      <c r="N148" s="206" t="s">
        <v>48</v>
      </c>
      <c r="O148" s="191"/>
      <c r="P148" s="191"/>
      <c r="Q148" s="207">
        <v>0</v>
      </c>
      <c r="R148" s="207">
        <f>$Q$148*$H$148</f>
        <v>0</v>
      </c>
      <c r="S148" s="207">
        <v>0</v>
      </c>
      <c r="T148" s="208">
        <f>$S$148*$H$148</f>
        <v>0</v>
      </c>
      <c r="AR148" s="90" t="s">
        <v>137</v>
      </c>
      <c r="AT148" s="90" t="s">
        <v>132</v>
      </c>
      <c r="AU148" s="90" t="s">
        <v>137</v>
      </c>
      <c r="AY148" s="90" t="s">
        <v>129</v>
      </c>
      <c r="BE148" s="157">
        <f>IF($N$148="základní",$J$148,0)</f>
        <v>0</v>
      </c>
      <c r="BF148" s="157">
        <f>IF($N$148="snížená",$J$148,0)</f>
        <v>0</v>
      </c>
      <c r="BG148" s="157">
        <f>IF($N$148="zákl. přenesená",$J$148,0)</f>
        <v>0</v>
      </c>
      <c r="BH148" s="157">
        <f>IF($N$148="sníž. přenesená",$J$148,0)</f>
        <v>0</v>
      </c>
      <c r="BI148" s="157">
        <f>IF($N$148="nulová",$J$148,0)</f>
        <v>0</v>
      </c>
      <c r="BJ148" s="90" t="s">
        <v>22</v>
      </c>
      <c r="BK148" s="157">
        <f>ROUND($I$148*$H$148,2)</f>
        <v>0</v>
      </c>
      <c r="BL148" s="90" t="s">
        <v>137</v>
      </c>
      <c r="BM148" s="90" t="s">
        <v>1051</v>
      </c>
    </row>
    <row r="149" spans="2:12" s="6" customFormat="1" ht="7.5" customHeight="1">
      <c r="B149" s="39"/>
      <c r="C149" s="40"/>
      <c r="D149" s="40"/>
      <c r="E149" s="40"/>
      <c r="F149" s="40"/>
      <c r="G149" s="40"/>
      <c r="H149" s="40"/>
      <c r="I149" s="102"/>
      <c r="J149" s="40"/>
      <c r="K149" s="40"/>
      <c r="L149" s="44"/>
    </row>
    <row r="371" s="2" customFormat="1" ht="14.25" customHeight="1"/>
  </sheetData>
  <sheetProtection password="CC35" sheet="1" objects="1" scenarios="1" formatColumns="0" formatRows="0" sort="0" autoFilter="0"/>
  <autoFilter ref="C81:K81"/>
  <mergeCells count="9">
    <mergeCell ref="E74:H74"/>
    <mergeCell ref="G1:H1"/>
    <mergeCell ref="L2:V2"/>
    <mergeCell ref="E7:H7"/>
    <mergeCell ref="E9:H9"/>
    <mergeCell ref="E24:H24"/>
    <mergeCell ref="E45:H45"/>
    <mergeCell ref="E47:H47"/>
    <mergeCell ref="E72:H72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51"/>
      <c r="C1" s="251"/>
      <c r="D1" s="250" t="s">
        <v>1</v>
      </c>
      <c r="E1" s="251"/>
      <c r="F1" s="252" t="s">
        <v>1108</v>
      </c>
      <c r="G1" s="257" t="s">
        <v>1109</v>
      </c>
      <c r="H1" s="257"/>
      <c r="I1" s="251"/>
      <c r="J1" s="252" t="s">
        <v>1110</v>
      </c>
      <c r="K1" s="250" t="s">
        <v>100</v>
      </c>
      <c r="L1" s="252" t="s">
        <v>1111</v>
      </c>
      <c r="M1" s="252"/>
      <c r="N1" s="252"/>
      <c r="O1" s="252"/>
      <c r="P1" s="252"/>
      <c r="Q1" s="252"/>
      <c r="R1" s="252"/>
      <c r="S1" s="252"/>
      <c r="T1" s="252"/>
      <c r="U1" s="248"/>
      <c r="V1" s="24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5"/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2" t="s">
        <v>99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8"/>
      <c r="J3" s="8"/>
      <c r="K3" s="9"/>
      <c r="AT3" s="2" t="s">
        <v>21</v>
      </c>
    </row>
    <row r="4" spans="2:46" s="2" customFormat="1" ht="37.5" customHeight="1">
      <c r="B4" s="10"/>
      <c r="C4" s="11"/>
      <c r="D4" s="12" t="s">
        <v>101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46" t="str">
        <f>'Rekapitulace stavby'!$K$6</f>
        <v>Revitalizace a architektonická úprava Starého náměstí v Kynšperku nad Ohří</v>
      </c>
      <c r="F7" s="214"/>
      <c r="G7" s="214"/>
      <c r="H7" s="214"/>
      <c r="J7" s="11"/>
      <c r="K7" s="13"/>
    </row>
    <row r="8" spans="2:11" s="6" customFormat="1" ht="15.75" customHeight="1">
      <c r="B8" s="24"/>
      <c r="C8" s="25"/>
      <c r="D8" s="19" t="s">
        <v>102</v>
      </c>
      <c r="E8" s="25"/>
      <c r="F8" s="25"/>
      <c r="G8" s="25"/>
      <c r="H8" s="25"/>
      <c r="J8" s="25"/>
      <c r="K8" s="28"/>
    </row>
    <row r="9" spans="2:11" s="6" customFormat="1" ht="37.5" customHeight="1">
      <c r="B9" s="24"/>
      <c r="C9" s="25"/>
      <c r="D9" s="25"/>
      <c r="E9" s="229" t="s">
        <v>1052</v>
      </c>
      <c r="F9" s="221"/>
      <c r="G9" s="221"/>
      <c r="H9" s="221"/>
      <c r="J9" s="25"/>
      <c r="K9" s="28"/>
    </row>
    <row r="10" spans="2:11" s="6" customFormat="1" ht="14.25" customHeight="1">
      <c r="B10" s="24"/>
      <c r="C10" s="25"/>
      <c r="D10" s="25"/>
      <c r="E10" s="25"/>
      <c r="F10" s="25"/>
      <c r="G10" s="25"/>
      <c r="H10" s="25"/>
      <c r="J10" s="25"/>
      <c r="K10" s="28"/>
    </row>
    <row r="11" spans="2:11" s="6" customFormat="1" ht="15" customHeight="1">
      <c r="B11" s="24"/>
      <c r="C11" s="25"/>
      <c r="D11" s="19" t="s">
        <v>18</v>
      </c>
      <c r="E11" s="25"/>
      <c r="F11" s="17" t="s">
        <v>19</v>
      </c>
      <c r="G11" s="25"/>
      <c r="H11" s="25"/>
      <c r="I11" s="89" t="s">
        <v>20</v>
      </c>
      <c r="J11" s="17"/>
      <c r="K11" s="28"/>
    </row>
    <row r="12" spans="2:11" s="6" customFormat="1" ht="15" customHeight="1">
      <c r="B12" s="24"/>
      <c r="C12" s="25"/>
      <c r="D12" s="19" t="s">
        <v>23</v>
      </c>
      <c r="E12" s="25"/>
      <c r="F12" s="17" t="s">
        <v>24</v>
      </c>
      <c r="G12" s="25"/>
      <c r="H12" s="25"/>
      <c r="I12" s="89" t="s">
        <v>25</v>
      </c>
      <c r="J12" s="53" t="str">
        <f>'Rekapitulace stavby'!$AN$8</f>
        <v>29.08.2014</v>
      </c>
      <c r="K12" s="28"/>
    </row>
    <row r="13" spans="2:11" s="6" customFormat="1" ht="12" customHeight="1">
      <c r="B13" s="24"/>
      <c r="C13" s="25"/>
      <c r="D13" s="25"/>
      <c r="E13" s="25"/>
      <c r="F13" s="25"/>
      <c r="G13" s="25"/>
      <c r="H13" s="25"/>
      <c r="J13" s="25"/>
      <c r="K13" s="28"/>
    </row>
    <row r="14" spans="2:11" s="6" customFormat="1" ht="15" customHeight="1">
      <c r="B14" s="24"/>
      <c r="C14" s="25"/>
      <c r="D14" s="19" t="s">
        <v>33</v>
      </c>
      <c r="E14" s="25"/>
      <c r="F14" s="25"/>
      <c r="G14" s="25"/>
      <c r="H14" s="25"/>
      <c r="I14" s="89" t="s">
        <v>34</v>
      </c>
      <c r="J14" s="17"/>
      <c r="K14" s="28"/>
    </row>
    <row r="15" spans="2:11" s="6" customFormat="1" ht="18.75" customHeight="1">
      <c r="B15" s="24"/>
      <c r="C15" s="25"/>
      <c r="D15" s="25"/>
      <c r="E15" s="17" t="s">
        <v>35</v>
      </c>
      <c r="F15" s="25"/>
      <c r="G15" s="25"/>
      <c r="H15" s="25"/>
      <c r="I15" s="89" t="s">
        <v>36</v>
      </c>
      <c r="J15" s="17"/>
      <c r="K15" s="28"/>
    </row>
    <row r="16" spans="2:11" s="6" customFormat="1" ht="7.5" customHeight="1">
      <c r="B16" s="24"/>
      <c r="C16" s="25"/>
      <c r="D16" s="25"/>
      <c r="E16" s="25"/>
      <c r="F16" s="25"/>
      <c r="G16" s="25"/>
      <c r="H16" s="25"/>
      <c r="J16" s="25"/>
      <c r="K16" s="28"/>
    </row>
    <row r="17" spans="2:11" s="6" customFormat="1" ht="15" customHeight="1">
      <c r="B17" s="24"/>
      <c r="C17" s="25"/>
      <c r="D17" s="19" t="s">
        <v>37</v>
      </c>
      <c r="E17" s="25"/>
      <c r="F17" s="25"/>
      <c r="G17" s="25"/>
      <c r="H17" s="25"/>
      <c r="I17" s="89" t="s">
        <v>34</v>
      </c>
      <c r="J17" s="17">
        <f>IF('Rekapitulace stavby'!$AN$13="Vyplň údaj","",IF('Rekapitulace stavby'!$AN$13="","",'Rekapitulace stavby'!$AN$13))</f>
      </c>
      <c r="K17" s="28"/>
    </row>
    <row r="18" spans="2:11" s="6" customFormat="1" ht="18.75" customHeight="1">
      <c r="B18" s="24"/>
      <c r="C18" s="25"/>
      <c r="D18" s="25"/>
      <c r="E18" s="17">
        <f>IF('Rekapitulace stavby'!$E$14="Vyplň údaj","",IF('Rekapitulace stavby'!$E$14="","",'Rekapitulace stavby'!$E$14))</f>
      </c>
      <c r="F18" s="25"/>
      <c r="G18" s="25"/>
      <c r="H18" s="25"/>
      <c r="I18" s="89" t="s">
        <v>36</v>
      </c>
      <c r="J18" s="17">
        <f>IF('Rekapitulace stavby'!$AN$14="Vyplň údaj","",IF('Rekapitulace stavby'!$AN$14="","",'Rekapitulace stavby'!$AN$14))</f>
      </c>
      <c r="K18" s="28"/>
    </row>
    <row r="19" spans="2:11" s="6" customFormat="1" ht="7.5" customHeight="1">
      <c r="B19" s="24"/>
      <c r="C19" s="25"/>
      <c r="D19" s="25"/>
      <c r="E19" s="25"/>
      <c r="F19" s="25"/>
      <c r="G19" s="25"/>
      <c r="H19" s="25"/>
      <c r="J19" s="25"/>
      <c r="K19" s="28"/>
    </row>
    <row r="20" spans="2:11" s="6" customFormat="1" ht="15" customHeight="1">
      <c r="B20" s="24"/>
      <c r="C20" s="25"/>
      <c r="D20" s="19" t="s">
        <v>39</v>
      </c>
      <c r="E20" s="25"/>
      <c r="F20" s="25"/>
      <c r="G20" s="25"/>
      <c r="H20" s="25"/>
      <c r="I20" s="89" t="s">
        <v>34</v>
      </c>
      <c r="J20" s="17"/>
      <c r="K20" s="28"/>
    </row>
    <row r="21" spans="2:11" s="6" customFormat="1" ht="18.75" customHeight="1">
      <c r="B21" s="24"/>
      <c r="C21" s="25"/>
      <c r="D21" s="25"/>
      <c r="E21" s="17" t="s">
        <v>40</v>
      </c>
      <c r="F21" s="25"/>
      <c r="G21" s="25"/>
      <c r="H21" s="25"/>
      <c r="I21" s="89" t="s">
        <v>36</v>
      </c>
      <c r="J21" s="17"/>
      <c r="K21" s="28"/>
    </row>
    <row r="22" spans="2:11" s="6" customFormat="1" ht="7.5" customHeight="1">
      <c r="B22" s="24"/>
      <c r="C22" s="25"/>
      <c r="D22" s="25"/>
      <c r="E22" s="25"/>
      <c r="F22" s="25"/>
      <c r="G22" s="25"/>
      <c r="H22" s="25"/>
      <c r="J22" s="25"/>
      <c r="K22" s="28"/>
    </row>
    <row r="23" spans="2:11" s="6" customFormat="1" ht="15" customHeight="1">
      <c r="B23" s="24"/>
      <c r="C23" s="25"/>
      <c r="D23" s="19" t="s">
        <v>42</v>
      </c>
      <c r="E23" s="25"/>
      <c r="F23" s="25"/>
      <c r="G23" s="25"/>
      <c r="H23" s="25"/>
      <c r="J23" s="25"/>
      <c r="K23" s="28"/>
    </row>
    <row r="24" spans="2:11" s="90" customFormat="1" ht="15.75" customHeight="1">
      <c r="B24" s="91"/>
      <c r="C24" s="92"/>
      <c r="D24" s="92"/>
      <c r="E24" s="217"/>
      <c r="F24" s="247"/>
      <c r="G24" s="247"/>
      <c r="H24" s="247"/>
      <c r="J24" s="92"/>
      <c r="K24" s="93"/>
    </row>
    <row r="25" spans="2:11" s="6" customFormat="1" ht="7.5" customHeight="1">
      <c r="B25" s="24"/>
      <c r="C25" s="25"/>
      <c r="D25" s="25"/>
      <c r="E25" s="25"/>
      <c r="F25" s="25"/>
      <c r="G25" s="25"/>
      <c r="H25" s="25"/>
      <c r="J25" s="25"/>
      <c r="K25" s="28"/>
    </row>
    <row r="26" spans="2:11" s="6" customFormat="1" ht="7.5" customHeight="1">
      <c r="B26" s="24"/>
      <c r="C26" s="25"/>
      <c r="D26" s="65"/>
      <c r="E26" s="65"/>
      <c r="F26" s="65"/>
      <c r="G26" s="65"/>
      <c r="H26" s="65"/>
      <c r="I26" s="54"/>
      <c r="J26" s="65"/>
      <c r="K26" s="94"/>
    </row>
    <row r="27" spans="2:11" s="6" customFormat="1" ht="26.25" customHeight="1">
      <c r="B27" s="24"/>
      <c r="C27" s="25"/>
      <c r="D27" s="95" t="s">
        <v>43</v>
      </c>
      <c r="E27" s="25"/>
      <c r="F27" s="25"/>
      <c r="G27" s="25"/>
      <c r="H27" s="25"/>
      <c r="J27" s="68">
        <f>ROUND($J$77,2)</f>
        <v>0</v>
      </c>
      <c r="K27" s="28"/>
    </row>
    <row r="28" spans="2:11" s="6" customFormat="1" ht="7.5" customHeight="1">
      <c r="B28" s="24"/>
      <c r="C28" s="25"/>
      <c r="D28" s="65"/>
      <c r="E28" s="65"/>
      <c r="F28" s="65"/>
      <c r="G28" s="65"/>
      <c r="H28" s="65"/>
      <c r="I28" s="54"/>
      <c r="J28" s="65"/>
      <c r="K28" s="94"/>
    </row>
    <row r="29" spans="2:11" s="6" customFormat="1" ht="15" customHeight="1">
      <c r="B29" s="24"/>
      <c r="C29" s="25"/>
      <c r="D29" s="25"/>
      <c r="E29" s="25"/>
      <c r="F29" s="29" t="s">
        <v>45</v>
      </c>
      <c r="G29" s="25"/>
      <c r="H29" s="25"/>
      <c r="I29" s="96" t="s">
        <v>44</v>
      </c>
      <c r="J29" s="29" t="s">
        <v>46</v>
      </c>
      <c r="K29" s="28"/>
    </row>
    <row r="30" spans="2:11" s="6" customFormat="1" ht="15" customHeight="1">
      <c r="B30" s="24"/>
      <c r="C30" s="25"/>
      <c r="D30" s="31" t="s">
        <v>47</v>
      </c>
      <c r="E30" s="31" t="s">
        <v>48</v>
      </c>
      <c r="F30" s="97">
        <f>ROUND(SUM($BE$77:$BE$98),2)</f>
        <v>0</v>
      </c>
      <c r="G30" s="25"/>
      <c r="H30" s="25"/>
      <c r="I30" s="98">
        <v>0.21</v>
      </c>
      <c r="J30" s="97">
        <f>ROUND(SUM($BE$77:$BE$98)*$I$30,2)</f>
        <v>0</v>
      </c>
      <c r="K30" s="28"/>
    </row>
    <row r="31" spans="2:11" s="6" customFormat="1" ht="15" customHeight="1">
      <c r="B31" s="24"/>
      <c r="C31" s="25"/>
      <c r="D31" s="25"/>
      <c r="E31" s="31" t="s">
        <v>49</v>
      </c>
      <c r="F31" s="97">
        <f>ROUND(SUM($BF$77:$BF$98),2)</f>
        <v>0</v>
      </c>
      <c r="G31" s="25"/>
      <c r="H31" s="25"/>
      <c r="I31" s="98">
        <v>0.15</v>
      </c>
      <c r="J31" s="97">
        <f>ROUND(SUM($BF$77:$BF$98)*$I$31,2)</f>
        <v>0</v>
      </c>
      <c r="K31" s="28"/>
    </row>
    <row r="32" spans="2:11" s="6" customFormat="1" ht="15" customHeight="1" hidden="1">
      <c r="B32" s="24"/>
      <c r="C32" s="25"/>
      <c r="D32" s="25"/>
      <c r="E32" s="31" t="s">
        <v>50</v>
      </c>
      <c r="F32" s="97">
        <f>ROUND(SUM($BG$77:$BG$98),2)</f>
        <v>0</v>
      </c>
      <c r="G32" s="25"/>
      <c r="H32" s="25"/>
      <c r="I32" s="98">
        <v>0.21</v>
      </c>
      <c r="J32" s="97">
        <v>0</v>
      </c>
      <c r="K32" s="28"/>
    </row>
    <row r="33" spans="2:11" s="6" customFormat="1" ht="15" customHeight="1" hidden="1">
      <c r="B33" s="24"/>
      <c r="C33" s="25"/>
      <c r="D33" s="25"/>
      <c r="E33" s="31" t="s">
        <v>51</v>
      </c>
      <c r="F33" s="97">
        <f>ROUND(SUM($BH$77:$BH$98),2)</f>
        <v>0</v>
      </c>
      <c r="G33" s="25"/>
      <c r="H33" s="25"/>
      <c r="I33" s="98">
        <v>0.15</v>
      </c>
      <c r="J33" s="97">
        <v>0</v>
      </c>
      <c r="K33" s="28"/>
    </row>
    <row r="34" spans="2:11" s="6" customFormat="1" ht="15" customHeight="1" hidden="1">
      <c r="B34" s="24"/>
      <c r="C34" s="25"/>
      <c r="D34" s="25"/>
      <c r="E34" s="31" t="s">
        <v>52</v>
      </c>
      <c r="F34" s="97">
        <f>ROUND(SUM($BI$77:$BI$98),2)</f>
        <v>0</v>
      </c>
      <c r="G34" s="25"/>
      <c r="H34" s="25"/>
      <c r="I34" s="98">
        <v>0</v>
      </c>
      <c r="J34" s="97">
        <v>0</v>
      </c>
      <c r="K34" s="28"/>
    </row>
    <row r="35" spans="2:11" s="6" customFormat="1" ht="7.5" customHeight="1">
      <c r="B35" s="24"/>
      <c r="C35" s="25"/>
      <c r="D35" s="25"/>
      <c r="E35" s="25"/>
      <c r="F35" s="25"/>
      <c r="G35" s="25"/>
      <c r="H35" s="25"/>
      <c r="J35" s="25"/>
      <c r="K35" s="28"/>
    </row>
    <row r="36" spans="2:11" s="6" customFormat="1" ht="26.25" customHeight="1">
      <c r="B36" s="24"/>
      <c r="C36" s="33"/>
      <c r="D36" s="34" t="s">
        <v>53</v>
      </c>
      <c r="E36" s="35"/>
      <c r="F36" s="35"/>
      <c r="G36" s="99" t="s">
        <v>54</v>
      </c>
      <c r="H36" s="36" t="s">
        <v>55</v>
      </c>
      <c r="I36" s="100"/>
      <c r="J36" s="37">
        <f>ROUND(SUM($J$27:$J$34),2)</f>
        <v>0</v>
      </c>
      <c r="K36" s="101"/>
    </row>
    <row r="37" spans="2:11" s="6" customFormat="1" ht="15" customHeight="1">
      <c r="B37" s="39"/>
      <c r="C37" s="40"/>
      <c r="D37" s="40"/>
      <c r="E37" s="40"/>
      <c r="F37" s="40"/>
      <c r="G37" s="40"/>
      <c r="H37" s="40"/>
      <c r="I37" s="102"/>
      <c r="J37" s="40"/>
      <c r="K37" s="41"/>
    </row>
    <row r="41" spans="2:11" s="6" customFormat="1" ht="7.5" customHeight="1">
      <c r="B41" s="103"/>
      <c r="C41" s="104"/>
      <c r="D41" s="104"/>
      <c r="E41" s="104"/>
      <c r="F41" s="104"/>
      <c r="G41" s="104"/>
      <c r="H41" s="104"/>
      <c r="I41" s="104"/>
      <c r="J41" s="104"/>
      <c r="K41" s="105"/>
    </row>
    <row r="42" spans="2:11" s="6" customFormat="1" ht="37.5" customHeight="1">
      <c r="B42" s="24"/>
      <c r="C42" s="12" t="s">
        <v>104</v>
      </c>
      <c r="D42" s="25"/>
      <c r="E42" s="25"/>
      <c r="F42" s="25"/>
      <c r="G42" s="25"/>
      <c r="H42" s="25"/>
      <c r="J42" s="25"/>
      <c r="K42" s="28"/>
    </row>
    <row r="43" spans="2:11" s="6" customFormat="1" ht="7.5" customHeight="1">
      <c r="B43" s="24"/>
      <c r="C43" s="25"/>
      <c r="D43" s="25"/>
      <c r="E43" s="25"/>
      <c r="F43" s="25"/>
      <c r="G43" s="25"/>
      <c r="H43" s="25"/>
      <c r="J43" s="25"/>
      <c r="K43" s="28"/>
    </row>
    <row r="44" spans="2:11" s="6" customFormat="1" ht="15" customHeight="1">
      <c r="B44" s="24"/>
      <c r="C44" s="19" t="s">
        <v>15</v>
      </c>
      <c r="D44" s="25"/>
      <c r="E44" s="25"/>
      <c r="F44" s="25"/>
      <c r="G44" s="25"/>
      <c r="H44" s="25"/>
      <c r="J44" s="25"/>
      <c r="K44" s="28"/>
    </row>
    <row r="45" spans="2:11" s="6" customFormat="1" ht="16.5" customHeight="1">
      <c r="B45" s="24"/>
      <c r="C45" s="25"/>
      <c r="D45" s="25"/>
      <c r="E45" s="246" t="str">
        <f>$E$7</f>
        <v>Revitalizace a architektonická úprava Starého náměstí v Kynšperku nad Ohří</v>
      </c>
      <c r="F45" s="221"/>
      <c r="G45" s="221"/>
      <c r="H45" s="221"/>
      <c r="J45" s="25"/>
      <c r="K45" s="28"/>
    </row>
    <row r="46" spans="2:11" s="6" customFormat="1" ht="15" customHeight="1">
      <c r="B46" s="24"/>
      <c r="C46" s="19" t="s">
        <v>102</v>
      </c>
      <c r="D46" s="25"/>
      <c r="E46" s="25"/>
      <c r="F46" s="25"/>
      <c r="G46" s="25"/>
      <c r="H46" s="25"/>
      <c r="J46" s="25"/>
      <c r="K46" s="28"/>
    </row>
    <row r="47" spans="2:11" s="6" customFormat="1" ht="19.5" customHeight="1">
      <c r="B47" s="24"/>
      <c r="C47" s="25"/>
      <c r="D47" s="25"/>
      <c r="E47" s="229" t="str">
        <f>$E$9</f>
        <v>VRN - VRN Vedlejší rozpočtové náklady</v>
      </c>
      <c r="F47" s="221"/>
      <c r="G47" s="221"/>
      <c r="H47" s="221"/>
      <c r="J47" s="25"/>
      <c r="K47" s="28"/>
    </row>
    <row r="48" spans="2:11" s="6" customFormat="1" ht="7.5" customHeight="1">
      <c r="B48" s="24"/>
      <c r="C48" s="25"/>
      <c r="D48" s="25"/>
      <c r="E48" s="25"/>
      <c r="F48" s="25"/>
      <c r="G48" s="25"/>
      <c r="H48" s="25"/>
      <c r="J48" s="25"/>
      <c r="K48" s="28"/>
    </row>
    <row r="49" spans="2:11" s="6" customFormat="1" ht="18.75" customHeight="1">
      <c r="B49" s="24"/>
      <c r="C49" s="19" t="s">
        <v>23</v>
      </c>
      <c r="D49" s="25"/>
      <c r="E49" s="25"/>
      <c r="F49" s="17" t="str">
        <f>$F$12</f>
        <v>Kynšperk nad Ohří</v>
      </c>
      <c r="G49" s="25"/>
      <c r="H49" s="25"/>
      <c r="I49" s="89" t="s">
        <v>25</v>
      </c>
      <c r="J49" s="53" t="str">
        <f>IF($J$12="","",$J$12)</f>
        <v>29.08.2014</v>
      </c>
      <c r="K49" s="28"/>
    </row>
    <row r="50" spans="2:11" s="6" customFormat="1" ht="7.5" customHeight="1">
      <c r="B50" s="24"/>
      <c r="C50" s="25"/>
      <c r="D50" s="25"/>
      <c r="E50" s="25"/>
      <c r="F50" s="25"/>
      <c r="G50" s="25"/>
      <c r="H50" s="25"/>
      <c r="J50" s="25"/>
      <c r="K50" s="28"/>
    </row>
    <row r="51" spans="2:11" s="6" customFormat="1" ht="15.75" customHeight="1">
      <c r="B51" s="24"/>
      <c r="C51" s="19" t="s">
        <v>33</v>
      </c>
      <c r="D51" s="25"/>
      <c r="E51" s="25"/>
      <c r="F51" s="17" t="str">
        <f>$E$15</f>
        <v>Město Kynšperk nad Ohří</v>
      </c>
      <c r="G51" s="25"/>
      <c r="H51" s="25"/>
      <c r="I51" s="89" t="s">
        <v>39</v>
      </c>
      <c r="J51" s="17" t="str">
        <f>$E$21</f>
        <v>DSVA s.r.o.</v>
      </c>
      <c r="K51" s="28"/>
    </row>
    <row r="52" spans="2:11" s="6" customFormat="1" ht="15" customHeight="1">
      <c r="B52" s="24"/>
      <c r="C52" s="19" t="s">
        <v>37</v>
      </c>
      <c r="D52" s="25"/>
      <c r="E52" s="25"/>
      <c r="F52" s="17">
        <f>IF($E$18="","",$E$18)</f>
      </c>
      <c r="G52" s="25"/>
      <c r="H52" s="25"/>
      <c r="J52" s="25"/>
      <c r="K52" s="28"/>
    </row>
    <row r="53" spans="2:11" s="6" customFormat="1" ht="11.25" customHeight="1">
      <c r="B53" s="24"/>
      <c r="C53" s="25"/>
      <c r="D53" s="25"/>
      <c r="E53" s="25"/>
      <c r="F53" s="25"/>
      <c r="G53" s="25"/>
      <c r="H53" s="25"/>
      <c r="J53" s="25"/>
      <c r="K53" s="28"/>
    </row>
    <row r="54" spans="2:11" s="6" customFormat="1" ht="30" customHeight="1">
      <c r="B54" s="24"/>
      <c r="C54" s="106" t="s">
        <v>105</v>
      </c>
      <c r="D54" s="33"/>
      <c r="E54" s="33"/>
      <c r="F54" s="33"/>
      <c r="G54" s="33"/>
      <c r="H54" s="33"/>
      <c r="I54" s="107"/>
      <c r="J54" s="108" t="s">
        <v>106</v>
      </c>
      <c r="K54" s="38"/>
    </row>
    <row r="55" spans="2:11" s="6" customFormat="1" ht="11.25" customHeight="1">
      <c r="B55" s="24"/>
      <c r="C55" s="25"/>
      <c r="D55" s="25"/>
      <c r="E55" s="25"/>
      <c r="F55" s="25"/>
      <c r="G55" s="25"/>
      <c r="H55" s="25"/>
      <c r="J55" s="25"/>
      <c r="K55" s="28"/>
    </row>
    <row r="56" spans="2:47" s="6" customFormat="1" ht="30" customHeight="1">
      <c r="B56" s="24"/>
      <c r="C56" s="67" t="s">
        <v>107</v>
      </c>
      <c r="D56" s="25"/>
      <c r="E56" s="25"/>
      <c r="F56" s="25"/>
      <c r="G56" s="25"/>
      <c r="H56" s="25"/>
      <c r="J56" s="68">
        <f>ROUND($J$77,2)</f>
        <v>0</v>
      </c>
      <c r="K56" s="28"/>
      <c r="AU56" s="6" t="s">
        <v>108</v>
      </c>
    </row>
    <row r="57" spans="2:11" s="74" customFormat="1" ht="25.5" customHeight="1">
      <c r="B57" s="109"/>
      <c r="C57" s="110"/>
      <c r="D57" s="111" t="s">
        <v>1053</v>
      </c>
      <c r="E57" s="111"/>
      <c r="F57" s="111"/>
      <c r="G57" s="111"/>
      <c r="H57" s="111"/>
      <c r="I57" s="112"/>
      <c r="J57" s="113">
        <f>ROUND($J$78,2)</f>
        <v>0</v>
      </c>
      <c r="K57" s="114"/>
    </row>
    <row r="58" spans="2:11" s="6" customFormat="1" ht="22.5" customHeight="1">
      <c r="B58" s="24"/>
      <c r="C58" s="25"/>
      <c r="D58" s="25"/>
      <c r="E58" s="25"/>
      <c r="F58" s="25"/>
      <c r="G58" s="25"/>
      <c r="H58" s="25"/>
      <c r="J58" s="25"/>
      <c r="K58" s="28"/>
    </row>
    <row r="59" spans="2:11" s="6" customFormat="1" ht="7.5" customHeight="1">
      <c r="B59" s="39"/>
      <c r="C59" s="40"/>
      <c r="D59" s="40"/>
      <c r="E59" s="40"/>
      <c r="F59" s="40"/>
      <c r="G59" s="40"/>
      <c r="H59" s="40"/>
      <c r="I59" s="102"/>
      <c r="J59" s="40"/>
      <c r="K59" s="41"/>
    </row>
    <row r="63" spans="2:12" s="6" customFormat="1" ht="7.5" customHeight="1">
      <c r="B63" s="42"/>
      <c r="C63" s="43"/>
      <c r="D63" s="43"/>
      <c r="E63" s="43"/>
      <c r="F63" s="43"/>
      <c r="G63" s="43"/>
      <c r="H63" s="43"/>
      <c r="I63" s="104"/>
      <c r="J63" s="43"/>
      <c r="K63" s="43"/>
      <c r="L63" s="44"/>
    </row>
    <row r="64" spans="2:12" s="6" customFormat="1" ht="37.5" customHeight="1">
      <c r="B64" s="24"/>
      <c r="C64" s="12" t="s">
        <v>112</v>
      </c>
      <c r="D64" s="25"/>
      <c r="E64" s="25"/>
      <c r="F64" s="25"/>
      <c r="G64" s="25"/>
      <c r="H64" s="25"/>
      <c r="J64" s="25"/>
      <c r="K64" s="25"/>
      <c r="L64" s="44"/>
    </row>
    <row r="65" spans="2:12" s="6" customFormat="1" ht="7.5" customHeight="1">
      <c r="B65" s="24"/>
      <c r="C65" s="25"/>
      <c r="D65" s="25"/>
      <c r="E65" s="25"/>
      <c r="F65" s="25"/>
      <c r="G65" s="25"/>
      <c r="H65" s="25"/>
      <c r="J65" s="25"/>
      <c r="K65" s="25"/>
      <c r="L65" s="44"/>
    </row>
    <row r="66" spans="2:12" s="6" customFormat="1" ht="15" customHeight="1">
      <c r="B66" s="24"/>
      <c r="C66" s="19" t="s">
        <v>15</v>
      </c>
      <c r="D66" s="25"/>
      <c r="E66" s="25"/>
      <c r="F66" s="25"/>
      <c r="G66" s="25"/>
      <c r="H66" s="25"/>
      <c r="J66" s="25"/>
      <c r="K66" s="25"/>
      <c r="L66" s="44"/>
    </row>
    <row r="67" spans="2:12" s="6" customFormat="1" ht="16.5" customHeight="1">
      <c r="B67" s="24"/>
      <c r="C67" s="25"/>
      <c r="D67" s="25"/>
      <c r="E67" s="246" t="str">
        <f>$E$7</f>
        <v>Revitalizace a architektonická úprava Starého náměstí v Kynšperku nad Ohří</v>
      </c>
      <c r="F67" s="221"/>
      <c r="G67" s="221"/>
      <c r="H67" s="221"/>
      <c r="J67" s="25"/>
      <c r="K67" s="25"/>
      <c r="L67" s="44"/>
    </row>
    <row r="68" spans="2:12" s="6" customFormat="1" ht="15" customHeight="1">
      <c r="B68" s="24"/>
      <c r="C68" s="19" t="s">
        <v>102</v>
      </c>
      <c r="D68" s="25"/>
      <c r="E68" s="25"/>
      <c r="F68" s="25"/>
      <c r="G68" s="25"/>
      <c r="H68" s="25"/>
      <c r="J68" s="25"/>
      <c r="K68" s="25"/>
      <c r="L68" s="44"/>
    </row>
    <row r="69" spans="2:12" s="6" customFormat="1" ht="19.5" customHeight="1">
      <c r="B69" s="24"/>
      <c r="C69" s="25"/>
      <c r="D69" s="25"/>
      <c r="E69" s="229" t="str">
        <f>$E$9</f>
        <v>VRN - VRN Vedlejší rozpočtové náklady</v>
      </c>
      <c r="F69" s="221"/>
      <c r="G69" s="221"/>
      <c r="H69" s="221"/>
      <c r="J69" s="25"/>
      <c r="K69" s="25"/>
      <c r="L69" s="44"/>
    </row>
    <row r="70" spans="2:12" s="6" customFormat="1" ht="7.5" customHeight="1">
      <c r="B70" s="24"/>
      <c r="C70" s="25"/>
      <c r="D70" s="25"/>
      <c r="E70" s="25"/>
      <c r="F70" s="25"/>
      <c r="G70" s="25"/>
      <c r="H70" s="25"/>
      <c r="J70" s="25"/>
      <c r="K70" s="25"/>
      <c r="L70" s="44"/>
    </row>
    <row r="71" spans="2:12" s="6" customFormat="1" ht="18.75" customHeight="1">
      <c r="B71" s="24"/>
      <c r="C71" s="19" t="s">
        <v>23</v>
      </c>
      <c r="D71" s="25"/>
      <c r="E71" s="25"/>
      <c r="F71" s="17" t="str">
        <f>$F$12</f>
        <v>Kynšperk nad Ohří</v>
      </c>
      <c r="G71" s="25"/>
      <c r="H71" s="25"/>
      <c r="I71" s="89" t="s">
        <v>25</v>
      </c>
      <c r="J71" s="53" t="str">
        <f>IF($J$12="","",$J$12)</f>
        <v>29.08.2014</v>
      </c>
      <c r="K71" s="25"/>
      <c r="L71" s="44"/>
    </row>
    <row r="72" spans="2:12" s="6" customFormat="1" ht="7.5" customHeight="1">
      <c r="B72" s="24"/>
      <c r="C72" s="25"/>
      <c r="D72" s="25"/>
      <c r="E72" s="25"/>
      <c r="F72" s="25"/>
      <c r="G72" s="25"/>
      <c r="H72" s="25"/>
      <c r="J72" s="25"/>
      <c r="K72" s="25"/>
      <c r="L72" s="44"/>
    </row>
    <row r="73" spans="2:12" s="6" customFormat="1" ht="15.75" customHeight="1">
      <c r="B73" s="24"/>
      <c r="C73" s="19" t="s">
        <v>33</v>
      </c>
      <c r="D73" s="25"/>
      <c r="E73" s="25"/>
      <c r="F73" s="17" t="str">
        <f>$E$15</f>
        <v>Město Kynšperk nad Ohří</v>
      </c>
      <c r="G73" s="25"/>
      <c r="H73" s="25"/>
      <c r="I73" s="89" t="s">
        <v>39</v>
      </c>
      <c r="J73" s="17" t="str">
        <f>$E$21</f>
        <v>DSVA s.r.o.</v>
      </c>
      <c r="K73" s="25"/>
      <c r="L73" s="44"/>
    </row>
    <row r="74" spans="2:12" s="6" customFormat="1" ht="15" customHeight="1">
      <c r="B74" s="24"/>
      <c r="C74" s="19" t="s">
        <v>37</v>
      </c>
      <c r="D74" s="25"/>
      <c r="E74" s="25"/>
      <c r="F74" s="17">
        <f>IF($E$18="","",$E$18)</f>
      </c>
      <c r="G74" s="25"/>
      <c r="H74" s="25"/>
      <c r="J74" s="25"/>
      <c r="K74" s="25"/>
      <c r="L74" s="44"/>
    </row>
    <row r="75" spans="2:12" s="6" customFormat="1" ht="11.25" customHeight="1">
      <c r="B75" s="24"/>
      <c r="C75" s="25"/>
      <c r="D75" s="25"/>
      <c r="E75" s="25"/>
      <c r="F75" s="25"/>
      <c r="G75" s="25"/>
      <c r="H75" s="25"/>
      <c r="J75" s="25"/>
      <c r="K75" s="25"/>
      <c r="L75" s="44"/>
    </row>
    <row r="76" spans="2:20" s="122" customFormat="1" ht="30" customHeight="1">
      <c r="B76" s="123"/>
      <c r="C76" s="124" t="s">
        <v>113</v>
      </c>
      <c r="D76" s="125" t="s">
        <v>62</v>
      </c>
      <c r="E76" s="125" t="s">
        <v>58</v>
      </c>
      <c r="F76" s="125" t="s">
        <v>114</v>
      </c>
      <c r="G76" s="125" t="s">
        <v>115</v>
      </c>
      <c r="H76" s="125" t="s">
        <v>116</v>
      </c>
      <c r="I76" s="126" t="s">
        <v>117</v>
      </c>
      <c r="J76" s="125" t="s">
        <v>118</v>
      </c>
      <c r="K76" s="127" t="s">
        <v>119</v>
      </c>
      <c r="L76" s="128"/>
      <c r="M76" s="60" t="s">
        <v>120</v>
      </c>
      <c r="N76" s="61" t="s">
        <v>47</v>
      </c>
      <c r="O76" s="61" t="s">
        <v>121</v>
      </c>
      <c r="P76" s="61" t="s">
        <v>122</v>
      </c>
      <c r="Q76" s="61" t="s">
        <v>123</v>
      </c>
      <c r="R76" s="61" t="s">
        <v>124</v>
      </c>
      <c r="S76" s="61" t="s">
        <v>125</v>
      </c>
      <c r="T76" s="62" t="s">
        <v>126</v>
      </c>
    </row>
    <row r="77" spans="2:63" s="6" customFormat="1" ht="30" customHeight="1">
      <c r="B77" s="24"/>
      <c r="C77" s="67" t="s">
        <v>107</v>
      </c>
      <c r="D77" s="25"/>
      <c r="E77" s="25"/>
      <c r="F77" s="25"/>
      <c r="G77" s="25"/>
      <c r="H77" s="25"/>
      <c r="J77" s="129">
        <f>$BK$77</f>
        <v>0</v>
      </c>
      <c r="K77" s="25"/>
      <c r="L77" s="44"/>
      <c r="M77" s="64"/>
      <c r="N77" s="65"/>
      <c r="O77" s="65"/>
      <c r="P77" s="130">
        <f>$P$78</f>
        <v>0</v>
      </c>
      <c r="Q77" s="65"/>
      <c r="R77" s="130">
        <f>$R$78</f>
        <v>0</v>
      </c>
      <c r="S77" s="65"/>
      <c r="T77" s="131">
        <f>$T$78</f>
        <v>0</v>
      </c>
      <c r="AT77" s="6" t="s">
        <v>76</v>
      </c>
      <c r="AU77" s="6" t="s">
        <v>108</v>
      </c>
      <c r="BK77" s="132">
        <f>$BK$78</f>
        <v>0</v>
      </c>
    </row>
    <row r="78" spans="2:63" s="133" customFormat="1" ht="37.5" customHeight="1">
      <c r="B78" s="134"/>
      <c r="C78" s="135"/>
      <c r="D78" s="135" t="s">
        <v>76</v>
      </c>
      <c r="E78" s="136" t="s">
        <v>1054</v>
      </c>
      <c r="F78" s="136" t="s">
        <v>1055</v>
      </c>
      <c r="G78" s="135"/>
      <c r="H78" s="135"/>
      <c r="J78" s="137">
        <f>$BK$78</f>
        <v>0</v>
      </c>
      <c r="K78" s="135"/>
      <c r="L78" s="138"/>
      <c r="M78" s="139"/>
      <c r="N78" s="135"/>
      <c r="O78" s="135"/>
      <c r="P78" s="140">
        <f>SUM($P$79:$P$98)</f>
        <v>0</v>
      </c>
      <c r="Q78" s="135"/>
      <c r="R78" s="140">
        <f>SUM($R$79:$R$98)</f>
        <v>0</v>
      </c>
      <c r="S78" s="135"/>
      <c r="T78" s="141">
        <f>SUM($T$79:$T$98)</f>
        <v>0</v>
      </c>
      <c r="AR78" s="142" t="s">
        <v>137</v>
      </c>
      <c r="AT78" s="142" t="s">
        <v>76</v>
      </c>
      <c r="AU78" s="142" t="s">
        <v>77</v>
      </c>
      <c r="AY78" s="142" t="s">
        <v>129</v>
      </c>
      <c r="BK78" s="143">
        <f>SUM($BK$79:$BK$98)</f>
        <v>0</v>
      </c>
    </row>
    <row r="79" spans="2:65" s="6" customFormat="1" ht="15.75" customHeight="1">
      <c r="B79" s="24"/>
      <c r="C79" s="146" t="s">
        <v>22</v>
      </c>
      <c r="D79" s="146" t="s">
        <v>132</v>
      </c>
      <c r="E79" s="147" t="s">
        <v>1056</v>
      </c>
      <c r="F79" s="148" t="s">
        <v>1057</v>
      </c>
      <c r="G79" s="149" t="s">
        <v>360</v>
      </c>
      <c r="H79" s="150">
        <v>1</v>
      </c>
      <c r="I79" s="151"/>
      <c r="J79" s="152">
        <f>ROUND($I$79*$H$79,2)</f>
        <v>0</v>
      </c>
      <c r="K79" s="148"/>
      <c r="L79" s="44"/>
      <c r="M79" s="153"/>
      <c r="N79" s="154" t="s">
        <v>48</v>
      </c>
      <c r="O79" s="25"/>
      <c r="P79" s="25"/>
      <c r="Q79" s="155">
        <v>0</v>
      </c>
      <c r="R79" s="155">
        <f>$Q$79*$H$79</f>
        <v>0</v>
      </c>
      <c r="S79" s="155">
        <v>0</v>
      </c>
      <c r="T79" s="156">
        <f>$S$79*$H$79</f>
        <v>0</v>
      </c>
      <c r="AR79" s="90" t="s">
        <v>137</v>
      </c>
      <c r="AT79" s="90" t="s">
        <v>132</v>
      </c>
      <c r="AU79" s="90" t="s">
        <v>22</v>
      </c>
      <c r="AY79" s="6" t="s">
        <v>129</v>
      </c>
      <c r="BE79" s="157">
        <f>IF($N$79="základní",$J$79,0)</f>
        <v>0</v>
      </c>
      <c r="BF79" s="157">
        <f>IF($N$79="snížená",$J$79,0)</f>
        <v>0</v>
      </c>
      <c r="BG79" s="157">
        <f>IF($N$79="zákl. přenesená",$J$79,0)</f>
        <v>0</v>
      </c>
      <c r="BH79" s="157">
        <f>IF($N$79="sníž. přenesená",$J$79,0)</f>
        <v>0</v>
      </c>
      <c r="BI79" s="157">
        <f>IF($N$79="nulová",$J$79,0)</f>
        <v>0</v>
      </c>
      <c r="BJ79" s="90" t="s">
        <v>22</v>
      </c>
      <c r="BK79" s="157">
        <f>ROUND($I$79*$H$79,2)</f>
        <v>0</v>
      </c>
      <c r="BL79" s="90" t="s">
        <v>137</v>
      </c>
      <c r="BM79" s="90" t="s">
        <v>1058</v>
      </c>
    </row>
    <row r="80" spans="2:47" s="6" customFormat="1" ht="30.75" customHeight="1">
      <c r="B80" s="24"/>
      <c r="C80" s="25"/>
      <c r="D80" s="160" t="s">
        <v>145</v>
      </c>
      <c r="E80" s="25"/>
      <c r="F80" s="176" t="s">
        <v>1059</v>
      </c>
      <c r="G80" s="25"/>
      <c r="H80" s="25"/>
      <c r="J80" s="25"/>
      <c r="K80" s="25"/>
      <c r="L80" s="44"/>
      <c r="M80" s="57"/>
      <c r="N80" s="25"/>
      <c r="O80" s="25"/>
      <c r="P80" s="25"/>
      <c r="Q80" s="25"/>
      <c r="R80" s="25"/>
      <c r="S80" s="25"/>
      <c r="T80" s="58"/>
      <c r="AT80" s="6" t="s">
        <v>145</v>
      </c>
      <c r="AU80" s="6" t="s">
        <v>22</v>
      </c>
    </row>
    <row r="81" spans="2:65" s="6" customFormat="1" ht="15.75" customHeight="1">
      <c r="B81" s="24"/>
      <c r="C81" s="146" t="s">
        <v>21</v>
      </c>
      <c r="D81" s="146" t="s">
        <v>132</v>
      </c>
      <c r="E81" s="147" t="s">
        <v>1060</v>
      </c>
      <c r="F81" s="148" t="s">
        <v>1061</v>
      </c>
      <c r="G81" s="149" t="s">
        <v>360</v>
      </c>
      <c r="H81" s="150">
        <v>1</v>
      </c>
      <c r="I81" s="151"/>
      <c r="J81" s="152">
        <f>ROUND($I$81*$H$81,2)</f>
        <v>0</v>
      </c>
      <c r="K81" s="148"/>
      <c r="L81" s="44"/>
      <c r="M81" s="153"/>
      <c r="N81" s="154" t="s">
        <v>48</v>
      </c>
      <c r="O81" s="25"/>
      <c r="P81" s="25"/>
      <c r="Q81" s="155">
        <v>0</v>
      </c>
      <c r="R81" s="155">
        <f>$Q$81*$H$81</f>
        <v>0</v>
      </c>
      <c r="S81" s="155">
        <v>0</v>
      </c>
      <c r="T81" s="156">
        <f>$S$81*$H$81</f>
        <v>0</v>
      </c>
      <c r="AR81" s="90" t="s">
        <v>1062</v>
      </c>
      <c r="AT81" s="90" t="s">
        <v>132</v>
      </c>
      <c r="AU81" s="90" t="s">
        <v>22</v>
      </c>
      <c r="AY81" s="6" t="s">
        <v>129</v>
      </c>
      <c r="BE81" s="157">
        <f>IF($N$81="základní",$J$81,0)</f>
        <v>0</v>
      </c>
      <c r="BF81" s="157">
        <f>IF($N$81="snížená",$J$81,0)</f>
        <v>0</v>
      </c>
      <c r="BG81" s="157">
        <f>IF($N$81="zákl. přenesená",$J$81,0)</f>
        <v>0</v>
      </c>
      <c r="BH81" s="157">
        <f>IF($N$81="sníž. přenesená",$J$81,0)</f>
        <v>0</v>
      </c>
      <c r="BI81" s="157">
        <f>IF($N$81="nulová",$J$81,0)</f>
        <v>0</v>
      </c>
      <c r="BJ81" s="90" t="s">
        <v>22</v>
      </c>
      <c r="BK81" s="157">
        <f>ROUND($I$81*$H$81,2)</f>
        <v>0</v>
      </c>
      <c r="BL81" s="90" t="s">
        <v>1062</v>
      </c>
      <c r="BM81" s="90" t="s">
        <v>1063</v>
      </c>
    </row>
    <row r="82" spans="2:47" s="6" customFormat="1" ht="30.75" customHeight="1">
      <c r="B82" s="24"/>
      <c r="C82" s="25"/>
      <c r="D82" s="160" t="s">
        <v>145</v>
      </c>
      <c r="E82" s="25"/>
      <c r="F82" s="176" t="s">
        <v>1064</v>
      </c>
      <c r="G82" s="25"/>
      <c r="H82" s="25"/>
      <c r="J82" s="25"/>
      <c r="K82" s="25"/>
      <c r="L82" s="44"/>
      <c r="M82" s="57"/>
      <c r="N82" s="25"/>
      <c r="O82" s="25"/>
      <c r="P82" s="25"/>
      <c r="Q82" s="25"/>
      <c r="R82" s="25"/>
      <c r="S82" s="25"/>
      <c r="T82" s="58"/>
      <c r="AT82" s="6" t="s">
        <v>145</v>
      </c>
      <c r="AU82" s="6" t="s">
        <v>22</v>
      </c>
    </row>
    <row r="83" spans="2:65" s="6" customFormat="1" ht="15.75" customHeight="1">
      <c r="B83" s="24"/>
      <c r="C83" s="146" t="s">
        <v>147</v>
      </c>
      <c r="D83" s="146" t="s">
        <v>132</v>
      </c>
      <c r="E83" s="147" t="s">
        <v>1065</v>
      </c>
      <c r="F83" s="148" t="s">
        <v>1066</v>
      </c>
      <c r="G83" s="149" t="s">
        <v>360</v>
      </c>
      <c r="H83" s="150">
        <v>1</v>
      </c>
      <c r="I83" s="151"/>
      <c r="J83" s="152">
        <f>ROUND($I$83*$H$83,2)</f>
        <v>0</v>
      </c>
      <c r="K83" s="148"/>
      <c r="L83" s="44"/>
      <c r="M83" s="153"/>
      <c r="N83" s="154" t="s">
        <v>48</v>
      </c>
      <c r="O83" s="25"/>
      <c r="P83" s="25"/>
      <c r="Q83" s="155">
        <v>0</v>
      </c>
      <c r="R83" s="155">
        <f>$Q$83*$H$83</f>
        <v>0</v>
      </c>
      <c r="S83" s="155">
        <v>0</v>
      </c>
      <c r="T83" s="156">
        <f>$S$83*$H$83</f>
        <v>0</v>
      </c>
      <c r="AR83" s="90" t="s">
        <v>1062</v>
      </c>
      <c r="AT83" s="90" t="s">
        <v>132</v>
      </c>
      <c r="AU83" s="90" t="s">
        <v>22</v>
      </c>
      <c r="AY83" s="6" t="s">
        <v>129</v>
      </c>
      <c r="BE83" s="157">
        <f>IF($N$83="základní",$J$83,0)</f>
        <v>0</v>
      </c>
      <c r="BF83" s="157">
        <f>IF($N$83="snížená",$J$83,0)</f>
        <v>0</v>
      </c>
      <c r="BG83" s="157">
        <f>IF($N$83="zákl. přenesená",$J$83,0)</f>
        <v>0</v>
      </c>
      <c r="BH83" s="157">
        <f>IF($N$83="sníž. přenesená",$J$83,0)</f>
        <v>0</v>
      </c>
      <c r="BI83" s="157">
        <f>IF($N$83="nulová",$J$83,0)</f>
        <v>0</v>
      </c>
      <c r="BJ83" s="90" t="s">
        <v>22</v>
      </c>
      <c r="BK83" s="157">
        <f>ROUND($I$83*$H$83,2)</f>
        <v>0</v>
      </c>
      <c r="BL83" s="90" t="s">
        <v>1062</v>
      </c>
      <c r="BM83" s="90" t="s">
        <v>1067</v>
      </c>
    </row>
    <row r="84" spans="2:47" s="6" customFormat="1" ht="44.25" customHeight="1">
      <c r="B84" s="24"/>
      <c r="C84" s="25"/>
      <c r="D84" s="160" t="s">
        <v>145</v>
      </c>
      <c r="E84" s="25"/>
      <c r="F84" s="176" t="s">
        <v>1068</v>
      </c>
      <c r="G84" s="25"/>
      <c r="H84" s="25"/>
      <c r="J84" s="25"/>
      <c r="K84" s="25"/>
      <c r="L84" s="44"/>
      <c r="M84" s="57"/>
      <c r="N84" s="25"/>
      <c r="O84" s="25"/>
      <c r="P84" s="25"/>
      <c r="Q84" s="25"/>
      <c r="R84" s="25"/>
      <c r="S84" s="25"/>
      <c r="T84" s="58"/>
      <c r="AT84" s="6" t="s">
        <v>145</v>
      </c>
      <c r="AU84" s="6" t="s">
        <v>22</v>
      </c>
    </row>
    <row r="85" spans="2:65" s="6" customFormat="1" ht="15.75" customHeight="1">
      <c r="B85" s="24"/>
      <c r="C85" s="146" t="s">
        <v>137</v>
      </c>
      <c r="D85" s="146" t="s">
        <v>132</v>
      </c>
      <c r="E85" s="147" t="s">
        <v>1069</v>
      </c>
      <c r="F85" s="148" t="s">
        <v>1070</v>
      </c>
      <c r="G85" s="149" t="s">
        <v>360</v>
      </c>
      <c r="H85" s="150">
        <v>1</v>
      </c>
      <c r="I85" s="151"/>
      <c r="J85" s="152">
        <f>ROUND($I$85*$H$85,2)</f>
        <v>0</v>
      </c>
      <c r="K85" s="148" t="s">
        <v>136</v>
      </c>
      <c r="L85" s="44"/>
      <c r="M85" s="153"/>
      <c r="N85" s="154" t="s">
        <v>48</v>
      </c>
      <c r="O85" s="25"/>
      <c r="P85" s="25"/>
      <c r="Q85" s="155">
        <v>0</v>
      </c>
      <c r="R85" s="155">
        <f>$Q$85*$H$85</f>
        <v>0</v>
      </c>
      <c r="S85" s="155">
        <v>0</v>
      </c>
      <c r="T85" s="156">
        <f>$S$85*$H$85</f>
        <v>0</v>
      </c>
      <c r="AR85" s="90" t="s">
        <v>1071</v>
      </c>
      <c r="AT85" s="90" t="s">
        <v>132</v>
      </c>
      <c r="AU85" s="90" t="s">
        <v>22</v>
      </c>
      <c r="AY85" s="6" t="s">
        <v>129</v>
      </c>
      <c r="BE85" s="157">
        <f>IF($N$85="základní",$J$85,0)</f>
        <v>0</v>
      </c>
      <c r="BF85" s="157">
        <f>IF($N$85="snížená",$J$85,0)</f>
        <v>0</v>
      </c>
      <c r="BG85" s="157">
        <f>IF($N$85="zákl. přenesená",$J$85,0)</f>
        <v>0</v>
      </c>
      <c r="BH85" s="157">
        <f>IF($N$85="sníž. přenesená",$J$85,0)</f>
        <v>0</v>
      </c>
      <c r="BI85" s="157">
        <f>IF($N$85="nulová",$J$85,0)</f>
        <v>0</v>
      </c>
      <c r="BJ85" s="90" t="s">
        <v>22</v>
      </c>
      <c r="BK85" s="157">
        <f>ROUND($I$85*$H$85,2)</f>
        <v>0</v>
      </c>
      <c r="BL85" s="90" t="s">
        <v>1071</v>
      </c>
      <c r="BM85" s="90" t="s">
        <v>1072</v>
      </c>
    </row>
    <row r="86" spans="2:47" s="6" customFormat="1" ht="30.75" customHeight="1">
      <c r="B86" s="24"/>
      <c r="C86" s="25"/>
      <c r="D86" s="160" t="s">
        <v>145</v>
      </c>
      <c r="E86" s="25"/>
      <c r="F86" s="176" t="s">
        <v>1073</v>
      </c>
      <c r="G86" s="25"/>
      <c r="H86" s="25"/>
      <c r="J86" s="25"/>
      <c r="K86" s="25"/>
      <c r="L86" s="44"/>
      <c r="M86" s="57"/>
      <c r="N86" s="25"/>
      <c r="O86" s="25"/>
      <c r="P86" s="25"/>
      <c r="Q86" s="25"/>
      <c r="R86" s="25"/>
      <c r="S86" s="25"/>
      <c r="T86" s="58"/>
      <c r="AT86" s="6" t="s">
        <v>145</v>
      </c>
      <c r="AU86" s="6" t="s">
        <v>22</v>
      </c>
    </row>
    <row r="87" spans="2:65" s="6" customFormat="1" ht="15.75" customHeight="1">
      <c r="B87" s="24"/>
      <c r="C87" s="146" t="s">
        <v>155</v>
      </c>
      <c r="D87" s="146" t="s">
        <v>132</v>
      </c>
      <c r="E87" s="147" t="s">
        <v>1074</v>
      </c>
      <c r="F87" s="148" t="s">
        <v>1075</v>
      </c>
      <c r="G87" s="149" t="s">
        <v>360</v>
      </c>
      <c r="H87" s="150">
        <v>1</v>
      </c>
      <c r="I87" s="151"/>
      <c r="J87" s="152">
        <f>ROUND($I$87*$H$87,2)</f>
        <v>0</v>
      </c>
      <c r="K87" s="148"/>
      <c r="L87" s="44"/>
      <c r="M87" s="153"/>
      <c r="N87" s="154" t="s">
        <v>48</v>
      </c>
      <c r="O87" s="25"/>
      <c r="P87" s="25"/>
      <c r="Q87" s="155">
        <v>0</v>
      </c>
      <c r="R87" s="155">
        <f>$Q$87*$H$87</f>
        <v>0</v>
      </c>
      <c r="S87" s="155">
        <v>0</v>
      </c>
      <c r="T87" s="156">
        <f>$S$87*$H$87</f>
        <v>0</v>
      </c>
      <c r="AR87" s="90" t="s">
        <v>1062</v>
      </c>
      <c r="AT87" s="90" t="s">
        <v>132</v>
      </c>
      <c r="AU87" s="90" t="s">
        <v>22</v>
      </c>
      <c r="AY87" s="6" t="s">
        <v>129</v>
      </c>
      <c r="BE87" s="157">
        <f>IF($N$87="základní",$J$87,0)</f>
        <v>0</v>
      </c>
      <c r="BF87" s="157">
        <f>IF($N$87="snížená",$J$87,0)</f>
        <v>0</v>
      </c>
      <c r="BG87" s="157">
        <f>IF($N$87="zákl. přenesená",$J$87,0)</f>
        <v>0</v>
      </c>
      <c r="BH87" s="157">
        <f>IF($N$87="sníž. přenesená",$J$87,0)</f>
        <v>0</v>
      </c>
      <c r="BI87" s="157">
        <f>IF($N$87="nulová",$J$87,0)</f>
        <v>0</v>
      </c>
      <c r="BJ87" s="90" t="s">
        <v>22</v>
      </c>
      <c r="BK87" s="157">
        <f>ROUND($I$87*$H$87,2)</f>
        <v>0</v>
      </c>
      <c r="BL87" s="90" t="s">
        <v>1062</v>
      </c>
      <c r="BM87" s="90" t="s">
        <v>1076</v>
      </c>
    </row>
    <row r="88" spans="2:47" s="6" customFormat="1" ht="30.75" customHeight="1">
      <c r="B88" s="24"/>
      <c r="C88" s="25"/>
      <c r="D88" s="160" t="s">
        <v>145</v>
      </c>
      <c r="E88" s="25"/>
      <c r="F88" s="176" t="s">
        <v>1077</v>
      </c>
      <c r="G88" s="25"/>
      <c r="H88" s="25"/>
      <c r="J88" s="25"/>
      <c r="K88" s="25"/>
      <c r="L88" s="44"/>
      <c r="M88" s="57"/>
      <c r="N88" s="25"/>
      <c r="O88" s="25"/>
      <c r="P88" s="25"/>
      <c r="Q88" s="25"/>
      <c r="R88" s="25"/>
      <c r="S88" s="25"/>
      <c r="T88" s="58"/>
      <c r="AT88" s="6" t="s">
        <v>145</v>
      </c>
      <c r="AU88" s="6" t="s">
        <v>22</v>
      </c>
    </row>
    <row r="89" spans="2:65" s="6" customFormat="1" ht="15.75" customHeight="1">
      <c r="B89" s="24"/>
      <c r="C89" s="146" t="s">
        <v>164</v>
      </c>
      <c r="D89" s="146" t="s">
        <v>132</v>
      </c>
      <c r="E89" s="147" t="s">
        <v>1078</v>
      </c>
      <c r="F89" s="148" t="s">
        <v>1079</v>
      </c>
      <c r="G89" s="149" t="s">
        <v>360</v>
      </c>
      <c r="H89" s="150">
        <v>1</v>
      </c>
      <c r="I89" s="151"/>
      <c r="J89" s="152">
        <f>ROUND($I$89*$H$89,2)</f>
        <v>0</v>
      </c>
      <c r="K89" s="148"/>
      <c r="L89" s="44"/>
      <c r="M89" s="153"/>
      <c r="N89" s="154" t="s">
        <v>48</v>
      </c>
      <c r="O89" s="25"/>
      <c r="P89" s="25"/>
      <c r="Q89" s="155">
        <v>0</v>
      </c>
      <c r="R89" s="155">
        <f>$Q$89*$H$89</f>
        <v>0</v>
      </c>
      <c r="S89" s="155">
        <v>0</v>
      </c>
      <c r="T89" s="156">
        <f>$S$89*$H$89</f>
        <v>0</v>
      </c>
      <c r="AR89" s="90" t="s">
        <v>1062</v>
      </c>
      <c r="AT89" s="90" t="s">
        <v>132</v>
      </c>
      <c r="AU89" s="90" t="s">
        <v>22</v>
      </c>
      <c r="AY89" s="6" t="s">
        <v>129</v>
      </c>
      <c r="BE89" s="157">
        <f>IF($N$89="základní",$J$89,0)</f>
        <v>0</v>
      </c>
      <c r="BF89" s="157">
        <f>IF($N$89="snížená",$J$89,0)</f>
        <v>0</v>
      </c>
      <c r="BG89" s="157">
        <f>IF($N$89="zákl. přenesená",$J$89,0)</f>
        <v>0</v>
      </c>
      <c r="BH89" s="157">
        <f>IF($N$89="sníž. přenesená",$J$89,0)</f>
        <v>0</v>
      </c>
      <c r="BI89" s="157">
        <f>IF($N$89="nulová",$J$89,0)</f>
        <v>0</v>
      </c>
      <c r="BJ89" s="90" t="s">
        <v>22</v>
      </c>
      <c r="BK89" s="157">
        <f>ROUND($I$89*$H$89,2)</f>
        <v>0</v>
      </c>
      <c r="BL89" s="90" t="s">
        <v>1062</v>
      </c>
      <c r="BM89" s="90" t="s">
        <v>1080</v>
      </c>
    </row>
    <row r="90" spans="2:65" s="6" customFormat="1" ht="15.75" customHeight="1">
      <c r="B90" s="24"/>
      <c r="C90" s="149" t="s">
        <v>168</v>
      </c>
      <c r="D90" s="149" t="s">
        <v>132</v>
      </c>
      <c r="E90" s="147" t="s">
        <v>1081</v>
      </c>
      <c r="F90" s="148" t="s">
        <v>1082</v>
      </c>
      <c r="G90" s="149" t="s">
        <v>1083</v>
      </c>
      <c r="H90" s="150">
        <v>1</v>
      </c>
      <c r="I90" s="151"/>
      <c r="J90" s="152">
        <f>ROUND($I$90*$H$90,2)</f>
        <v>0</v>
      </c>
      <c r="K90" s="148" t="s">
        <v>136</v>
      </c>
      <c r="L90" s="44"/>
      <c r="M90" s="153"/>
      <c r="N90" s="154" t="s">
        <v>48</v>
      </c>
      <c r="O90" s="25"/>
      <c r="P90" s="25"/>
      <c r="Q90" s="155">
        <v>0</v>
      </c>
      <c r="R90" s="155">
        <f>$Q$90*$H$90</f>
        <v>0</v>
      </c>
      <c r="S90" s="155">
        <v>0</v>
      </c>
      <c r="T90" s="156">
        <f>$S$90*$H$90</f>
        <v>0</v>
      </c>
      <c r="AR90" s="90" t="s">
        <v>1071</v>
      </c>
      <c r="AT90" s="90" t="s">
        <v>132</v>
      </c>
      <c r="AU90" s="90" t="s">
        <v>22</v>
      </c>
      <c r="AY90" s="90" t="s">
        <v>129</v>
      </c>
      <c r="BE90" s="157">
        <f>IF($N$90="základní",$J$90,0)</f>
        <v>0</v>
      </c>
      <c r="BF90" s="157">
        <f>IF($N$90="snížená",$J$90,0)</f>
        <v>0</v>
      </c>
      <c r="BG90" s="157">
        <f>IF($N$90="zákl. přenesená",$J$90,0)</f>
        <v>0</v>
      </c>
      <c r="BH90" s="157">
        <f>IF($N$90="sníž. přenesená",$J$90,0)</f>
        <v>0</v>
      </c>
      <c r="BI90" s="157">
        <f>IF($N$90="nulová",$J$90,0)</f>
        <v>0</v>
      </c>
      <c r="BJ90" s="90" t="s">
        <v>22</v>
      </c>
      <c r="BK90" s="157">
        <f>ROUND($I$90*$H$90,2)</f>
        <v>0</v>
      </c>
      <c r="BL90" s="90" t="s">
        <v>1071</v>
      </c>
      <c r="BM90" s="90" t="s">
        <v>1084</v>
      </c>
    </row>
    <row r="91" spans="2:47" s="6" customFormat="1" ht="57.75" customHeight="1">
      <c r="B91" s="24"/>
      <c r="C91" s="25"/>
      <c r="D91" s="160" t="s">
        <v>145</v>
      </c>
      <c r="E91" s="25"/>
      <c r="F91" s="176" t="s">
        <v>1085</v>
      </c>
      <c r="G91" s="25"/>
      <c r="H91" s="25"/>
      <c r="J91" s="25"/>
      <c r="K91" s="25"/>
      <c r="L91" s="44"/>
      <c r="M91" s="57"/>
      <c r="N91" s="25"/>
      <c r="O91" s="25"/>
      <c r="P91" s="25"/>
      <c r="Q91" s="25"/>
      <c r="R91" s="25"/>
      <c r="S91" s="25"/>
      <c r="T91" s="58"/>
      <c r="AT91" s="6" t="s">
        <v>145</v>
      </c>
      <c r="AU91" s="6" t="s">
        <v>22</v>
      </c>
    </row>
    <row r="92" spans="2:65" s="6" customFormat="1" ht="15.75" customHeight="1">
      <c r="B92" s="24"/>
      <c r="C92" s="146" t="s">
        <v>173</v>
      </c>
      <c r="D92" s="146" t="s">
        <v>132</v>
      </c>
      <c r="E92" s="147" t="s">
        <v>1086</v>
      </c>
      <c r="F92" s="148" t="s">
        <v>1087</v>
      </c>
      <c r="G92" s="149" t="s">
        <v>1083</v>
      </c>
      <c r="H92" s="150">
        <v>1</v>
      </c>
      <c r="I92" s="151"/>
      <c r="J92" s="152">
        <f>ROUND($I$92*$H$92,2)</f>
        <v>0</v>
      </c>
      <c r="K92" s="148" t="s">
        <v>136</v>
      </c>
      <c r="L92" s="44"/>
      <c r="M92" s="153"/>
      <c r="N92" s="154" t="s">
        <v>48</v>
      </c>
      <c r="O92" s="25"/>
      <c r="P92" s="25"/>
      <c r="Q92" s="155">
        <v>0</v>
      </c>
      <c r="R92" s="155">
        <f>$Q$92*$H$92</f>
        <v>0</v>
      </c>
      <c r="S92" s="155">
        <v>0</v>
      </c>
      <c r="T92" s="156">
        <f>$S$92*$H$92</f>
        <v>0</v>
      </c>
      <c r="AR92" s="90" t="s">
        <v>1071</v>
      </c>
      <c r="AT92" s="90" t="s">
        <v>132</v>
      </c>
      <c r="AU92" s="90" t="s">
        <v>22</v>
      </c>
      <c r="AY92" s="6" t="s">
        <v>129</v>
      </c>
      <c r="BE92" s="157">
        <f>IF($N$92="základní",$J$92,0)</f>
        <v>0</v>
      </c>
      <c r="BF92" s="157">
        <f>IF($N$92="snížená",$J$92,0)</f>
        <v>0</v>
      </c>
      <c r="BG92" s="157">
        <f>IF($N$92="zákl. přenesená",$J$92,0)</f>
        <v>0</v>
      </c>
      <c r="BH92" s="157">
        <f>IF($N$92="sníž. přenesená",$J$92,0)</f>
        <v>0</v>
      </c>
      <c r="BI92" s="157">
        <f>IF($N$92="nulová",$J$92,0)</f>
        <v>0</v>
      </c>
      <c r="BJ92" s="90" t="s">
        <v>22</v>
      </c>
      <c r="BK92" s="157">
        <f>ROUND($I$92*$H$92,2)</f>
        <v>0</v>
      </c>
      <c r="BL92" s="90" t="s">
        <v>1071</v>
      </c>
      <c r="BM92" s="90" t="s">
        <v>1088</v>
      </c>
    </row>
    <row r="93" spans="2:47" s="6" customFormat="1" ht="30.75" customHeight="1">
      <c r="B93" s="24"/>
      <c r="C93" s="25"/>
      <c r="D93" s="160" t="s">
        <v>145</v>
      </c>
      <c r="E93" s="25"/>
      <c r="F93" s="176" t="s">
        <v>1089</v>
      </c>
      <c r="G93" s="25"/>
      <c r="H93" s="25"/>
      <c r="J93" s="25"/>
      <c r="K93" s="25"/>
      <c r="L93" s="44"/>
      <c r="M93" s="57"/>
      <c r="N93" s="25"/>
      <c r="O93" s="25"/>
      <c r="P93" s="25"/>
      <c r="Q93" s="25"/>
      <c r="R93" s="25"/>
      <c r="S93" s="25"/>
      <c r="T93" s="58"/>
      <c r="AT93" s="6" t="s">
        <v>145</v>
      </c>
      <c r="AU93" s="6" t="s">
        <v>22</v>
      </c>
    </row>
    <row r="94" spans="2:65" s="6" customFormat="1" ht="15.75" customHeight="1">
      <c r="B94" s="24"/>
      <c r="C94" s="146" t="s">
        <v>130</v>
      </c>
      <c r="D94" s="146" t="s">
        <v>132</v>
      </c>
      <c r="E94" s="147" t="s">
        <v>1090</v>
      </c>
      <c r="F94" s="148" t="s">
        <v>1091</v>
      </c>
      <c r="G94" s="149" t="s">
        <v>1083</v>
      </c>
      <c r="H94" s="150">
        <v>1</v>
      </c>
      <c r="I94" s="151"/>
      <c r="J94" s="152">
        <f>ROUND($I$94*$H$94,2)</f>
        <v>0</v>
      </c>
      <c r="K94" s="148" t="s">
        <v>136</v>
      </c>
      <c r="L94" s="44"/>
      <c r="M94" s="153"/>
      <c r="N94" s="154" t="s">
        <v>48</v>
      </c>
      <c r="O94" s="25"/>
      <c r="P94" s="25"/>
      <c r="Q94" s="155">
        <v>0</v>
      </c>
      <c r="R94" s="155">
        <f>$Q$94*$H$94</f>
        <v>0</v>
      </c>
      <c r="S94" s="155">
        <v>0</v>
      </c>
      <c r="T94" s="156">
        <f>$S$94*$H$94</f>
        <v>0</v>
      </c>
      <c r="AR94" s="90" t="s">
        <v>1071</v>
      </c>
      <c r="AT94" s="90" t="s">
        <v>132</v>
      </c>
      <c r="AU94" s="90" t="s">
        <v>22</v>
      </c>
      <c r="AY94" s="6" t="s">
        <v>129</v>
      </c>
      <c r="BE94" s="157">
        <f>IF($N$94="základní",$J$94,0)</f>
        <v>0</v>
      </c>
      <c r="BF94" s="157">
        <f>IF($N$94="snížená",$J$94,0)</f>
        <v>0</v>
      </c>
      <c r="BG94" s="157">
        <f>IF($N$94="zákl. přenesená",$J$94,0)</f>
        <v>0</v>
      </c>
      <c r="BH94" s="157">
        <f>IF($N$94="sníž. přenesená",$J$94,0)</f>
        <v>0</v>
      </c>
      <c r="BI94" s="157">
        <f>IF($N$94="nulová",$J$94,0)</f>
        <v>0</v>
      </c>
      <c r="BJ94" s="90" t="s">
        <v>22</v>
      </c>
      <c r="BK94" s="157">
        <f>ROUND($I$94*$H$94,2)</f>
        <v>0</v>
      </c>
      <c r="BL94" s="90" t="s">
        <v>1071</v>
      </c>
      <c r="BM94" s="90" t="s">
        <v>1092</v>
      </c>
    </row>
    <row r="95" spans="2:65" s="6" customFormat="1" ht="15.75" customHeight="1">
      <c r="B95" s="24"/>
      <c r="C95" s="149" t="s">
        <v>27</v>
      </c>
      <c r="D95" s="149" t="s">
        <v>132</v>
      </c>
      <c r="E95" s="147" t="s">
        <v>1093</v>
      </c>
      <c r="F95" s="148" t="s">
        <v>1094</v>
      </c>
      <c r="G95" s="149" t="s">
        <v>1083</v>
      </c>
      <c r="H95" s="150">
        <v>1</v>
      </c>
      <c r="I95" s="151"/>
      <c r="J95" s="152">
        <f>ROUND($I$95*$H$95,2)</f>
        <v>0</v>
      </c>
      <c r="K95" s="148" t="s">
        <v>136</v>
      </c>
      <c r="L95" s="44"/>
      <c r="M95" s="153"/>
      <c r="N95" s="154" t="s">
        <v>48</v>
      </c>
      <c r="O95" s="25"/>
      <c r="P95" s="25"/>
      <c r="Q95" s="155">
        <v>0</v>
      </c>
      <c r="R95" s="155">
        <f>$Q$95*$H$95</f>
        <v>0</v>
      </c>
      <c r="S95" s="155">
        <v>0</v>
      </c>
      <c r="T95" s="156">
        <f>$S$95*$H$95</f>
        <v>0</v>
      </c>
      <c r="AR95" s="90" t="s">
        <v>1071</v>
      </c>
      <c r="AT95" s="90" t="s">
        <v>132</v>
      </c>
      <c r="AU95" s="90" t="s">
        <v>22</v>
      </c>
      <c r="AY95" s="90" t="s">
        <v>129</v>
      </c>
      <c r="BE95" s="157">
        <f>IF($N$95="základní",$J$95,0)</f>
        <v>0</v>
      </c>
      <c r="BF95" s="157">
        <f>IF($N$95="snížená",$J$95,0)</f>
        <v>0</v>
      </c>
      <c r="BG95" s="157">
        <f>IF($N$95="zákl. přenesená",$J$95,0)</f>
        <v>0</v>
      </c>
      <c r="BH95" s="157">
        <f>IF($N$95="sníž. přenesená",$J$95,0)</f>
        <v>0</v>
      </c>
      <c r="BI95" s="157">
        <f>IF($N$95="nulová",$J$95,0)</f>
        <v>0</v>
      </c>
      <c r="BJ95" s="90" t="s">
        <v>22</v>
      </c>
      <c r="BK95" s="157">
        <f>ROUND($I$95*$H$95,2)</f>
        <v>0</v>
      </c>
      <c r="BL95" s="90" t="s">
        <v>1071</v>
      </c>
      <c r="BM95" s="90" t="s">
        <v>1095</v>
      </c>
    </row>
    <row r="96" spans="2:65" s="6" customFormat="1" ht="15.75" customHeight="1">
      <c r="B96" s="24"/>
      <c r="C96" s="149" t="s">
        <v>185</v>
      </c>
      <c r="D96" s="149" t="s">
        <v>132</v>
      </c>
      <c r="E96" s="147" t="s">
        <v>1096</v>
      </c>
      <c r="F96" s="148" t="s">
        <v>1097</v>
      </c>
      <c r="G96" s="149" t="s">
        <v>1083</v>
      </c>
      <c r="H96" s="150">
        <v>1</v>
      </c>
      <c r="I96" s="151"/>
      <c r="J96" s="152">
        <f>ROUND($I$96*$H$96,2)</f>
        <v>0</v>
      </c>
      <c r="K96" s="148" t="s">
        <v>136</v>
      </c>
      <c r="L96" s="44"/>
      <c r="M96" s="153"/>
      <c r="N96" s="154" t="s">
        <v>48</v>
      </c>
      <c r="O96" s="25"/>
      <c r="P96" s="25"/>
      <c r="Q96" s="155">
        <v>0</v>
      </c>
      <c r="R96" s="155">
        <f>$Q$96*$H$96</f>
        <v>0</v>
      </c>
      <c r="S96" s="155">
        <v>0</v>
      </c>
      <c r="T96" s="156">
        <f>$S$96*$H$96</f>
        <v>0</v>
      </c>
      <c r="AR96" s="90" t="s">
        <v>1071</v>
      </c>
      <c r="AT96" s="90" t="s">
        <v>132</v>
      </c>
      <c r="AU96" s="90" t="s">
        <v>22</v>
      </c>
      <c r="AY96" s="90" t="s">
        <v>129</v>
      </c>
      <c r="BE96" s="157">
        <f>IF($N$96="základní",$J$96,0)</f>
        <v>0</v>
      </c>
      <c r="BF96" s="157">
        <f>IF($N$96="snížená",$J$96,0)</f>
        <v>0</v>
      </c>
      <c r="BG96" s="157">
        <f>IF($N$96="zákl. přenesená",$J$96,0)</f>
        <v>0</v>
      </c>
      <c r="BH96" s="157">
        <f>IF($N$96="sníž. přenesená",$J$96,0)</f>
        <v>0</v>
      </c>
      <c r="BI96" s="157">
        <f>IF($N$96="nulová",$J$96,0)</f>
        <v>0</v>
      </c>
      <c r="BJ96" s="90" t="s">
        <v>22</v>
      </c>
      <c r="BK96" s="157">
        <f>ROUND($I$96*$H$96,2)</f>
        <v>0</v>
      </c>
      <c r="BL96" s="90" t="s">
        <v>1071</v>
      </c>
      <c r="BM96" s="90" t="s">
        <v>1098</v>
      </c>
    </row>
    <row r="97" spans="2:65" s="6" customFormat="1" ht="15.75" customHeight="1">
      <c r="B97" s="24"/>
      <c r="C97" s="149" t="s">
        <v>194</v>
      </c>
      <c r="D97" s="149" t="s">
        <v>132</v>
      </c>
      <c r="E97" s="147" t="s">
        <v>1099</v>
      </c>
      <c r="F97" s="148" t="s">
        <v>1100</v>
      </c>
      <c r="G97" s="149" t="s">
        <v>1083</v>
      </c>
      <c r="H97" s="150">
        <v>1</v>
      </c>
      <c r="I97" s="151"/>
      <c r="J97" s="152">
        <f>ROUND($I$97*$H$97,2)</f>
        <v>0</v>
      </c>
      <c r="K97" s="148" t="s">
        <v>136</v>
      </c>
      <c r="L97" s="44"/>
      <c r="M97" s="153"/>
      <c r="N97" s="154" t="s">
        <v>48</v>
      </c>
      <c r="O97" s="25"/>
      <c r="P97" s="25"/>
      <c r="Q97" s="155">
        <v>0</v>
      </c>
      <c r="R97" s="155">
        <f>$Q$97*$H$97</f>
        <v>0</v>
      </c>
      <c r="S97" s="155">
        <v>0</v>
      </c>
      <c r="T97" s="156">
        <f>$S$97*$H$97</f>
        <v>0</v>
      </c>
      <c r="AR97" s="90" t="s">
        <v>1071</v>
      </c>
      <c r="AT97" s="90" t="s">
        <v>132</v>
      </c>
      <c r="AU97" s="90" t="s">
        <v>22</v>
      </c>
      <c r="AY97" s="90" t="s">
        <v>129</v>
      </c>
      <c r="BE97" s="157">
        <f>IF($N$97="základní",$J$97,0)</f>
        <v>0</v>
      </c>
      <c r="BF97" s="157">
        <f>IF($N$97="snížená",$J$97,0)</f>
        <v>0</v>
      </c>
      <c r="BG97" s="157">
        <f>IF($N$97="zákl. přenesená",$J$97,0)</f>
        <v>0</v>
      </c>
      <c r="BH97" s="157">
        <f>IF($N$97="sníž. přenesená",$J$97,0)</f>
        <v>0</v>
      </c>
      <c r="BI97" s="157">
        <f>IF($N$97="nulová",$J$97,0)</f>
        <v>0</v>
      </c>
      <c r="BJ97" s="90" t="s">
        <v>22</v>
      </c>
      <c r="BK97" s="157">
        <f>ROUND($I$97*$H$97,2)</f>
        <v>0</v>
      </c>
      <c r="BL97" s="90" t="s">
        <v>1071</v>
      </c>
      <c r="BM97" s="90" t="s">
        <v>1101</v>
      </c>
    </row>
    <row r="98" spans="2:65" s="6" customFormat="1" ht="15.75" customHeight="1">
      <c r="B98" s="24"/>
      <c r="C98" s="149" t="s">
        <v>203</v>
      </c>
      <c r="D98" s="149" t="s">
        <v>132</v>
      </c>
      <c r="E98" s="147" t="s">
        <v>1102</v>
      </c>
      <c r="F98" s="148" t="s">
        <v>1103</v>
      </c>
      <c r="G98" s="149" t="s">
        <v>360</v>
      </c>
      <c r="H98" s="150">
        <v>1</v>
      </c>
      <c r="I98" s="151"/>
      <c r="J98" s="152">
        <f>ROUND($I$98*$H$98,2)</f>
        <v>0</v>
      </c>
      <c r="K98" s="148"/>
      <c r="L98" s="44"/>
      <c r="M98" s="153"/>
      <c r="N98" s="206" t="s">
        <v>48</v>
      </c>
      <c r="O98" s="191"/>
      <c r="P98" s="191"/>
      <c r="Q98" s="207">
        <v>0</v>
      </c>
      <c r="R98" s="207">
        <f>$Q$98*$H$98</f>
        <v>0</v>
      </c>
      <c r="S98" s="207">
        <v>0</v>
      </c>
      <c r="T98" s="208">
        <f>$S$98*$H$98</f>
        <v>0</v>
      </c>
      <c r="AR98" s="90" t="s">
        <v>1062</v>
      </c>
      <c r="AT98" s="90" t="s">
        <v>132</v>
      </c>
      <c r="AU98" s="90" t="s">
        <v>22</v>
      </c>
      <c r="AY98" s="90" t="s">
        <v>129</v>
      </c>
      <c r="BE98" s="157">
        <f>IF($N$98="základní",$J$98,0)</f>
        <v>0</v>
      </c>
      <c r="BF98" s="157">
        <f>IF($N$98="snížená",$J$98,0)</f>
        <v>0</v>
      </c>
      <c r="BG98" s="157">
        <f>IF($N$98="zákl. přenesená",$J$98,0)</f>
        <v>0</v>
      </c>
      <c r="BH98" s="157">
        <f>IF($N$98="sníž. přenesená",$J$98,0)</f>
        <v>0</v>
      </c>
      <c r="BI98" s="157">
        <f>IF($N$98="nulová",$J$98,0)</f>
        <v>0</v>
      </c>
      <c r="BJ98" s="90" t="s">
        <v>22</v>
      </c>
      <c r="BK98" s="157">
        <f>ROUND($I$98*$H$98,2)</f>
        <v>0</v>
      </c>
      <c r="BL98" s="90" t="s">
        <v>1062</v>
      </c>
      <c r="BM98" s="90" t="s">
        <v>1104</v>
      </c>
    </row>
    <row r="99" spans="2:12" s="6" customFormat="1" ht="7.5" customHeight="1">
      <c r="B99" s="39"/>
      <c r="C99" s="40"/>
      <c r="D99" s="40"/>
      <c r="E99" s="40"/>
      <c r="F99" s="40"/>
      <c r="G99" s="40"/>
      <c r="H99" s="40"/>
      <c r="I99" s="102"/>
      <c r="J99" s="40"/>
      <c r="K99" s="40"/>
      <c r="L99" s="44"/>
    </row>
    <row r="371" s="2" customFormat="1" ht="14.25" customHeight="1"/>
  </sheetData>
  <sheetProtection password="CC35" sheet="1" objects="1" scenarios="1" formatColumns="0" formatRows="0" sort="0" autoFilter="0"/>
  <autoFilter ref="C76:K76"/>
  <mergeCells count="9">
    <mergeCell ref="E69:H69"/>
    <mergeCell ref="G1:H1"/>
    <mergeCell ref="L2:V2"/>
    <mergeCell ref="E7:H7"/>
    <mergeCell ref="E9:H9"/>
    <mergeCell ref="E24:H24"/>
    <mergeCell ref="E45:H45"/>
    <mergeCell ref="E47:H47"/>
    <mergeCell ref="E67:H67"/>
  </mergeCells>
  <hyperlinks>
    <hyperlink ref="F1:G1" location="C2" tooltip="Krycí list soupisu" display="1) Krycí list soupisu"/>
    <hyperlink ref="G1:H1" location="C54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58"/>
      <c r="C2" s="259"/>
      <c r="D2" s="259"/>
      <c r="E2" s="259"/>
      <c r="F2" s="259"/>
      <c r="G2" s="259"/>
      <c r="H2" s="259"/>
      <c r="I2" s="259"/>
      <c r="J2" s="259"/>
      <c r="K2" s="260"/>
    </row>
    <row r="3" spans="2:11" s="264" customFormat="1" ht="45" customHeight="1">
      <c r="B3" s="261"/>
      <c r="C3" s="262" t="s">
        <v>1112</v>
      </c>
      <c r="D3" s="262"/>
      <c r="E3" s="262"/>
      <c r="F3" s="262"/>
      <c r="G3" s="262"/>
      <c r="H3" s="262"/>
      <c r="I3" s="262"/>
      <c r="J3" s="262"/>
      <c r="K3" s="263"/>
    </row>
    <row r="4" spans="2:11" ht="25.5" customHeight="1">
      <c r="B4" s="265"/>
      <c r="C4" s="266" t="s">
        <v>1113</v>
      </c>
      <c r="D4" s="266"/>
      <c r="E4" s="266"/>
      <c r="F4" s="266"/>
      <c r="G4" s="266"/>
      <c r="H4" s="266"/>
      <c r="I4" s="266"/>
      <c r="J4" s="266"/>
      <c r="K4" s="267"/>
    </row>
    <row r="5" spans="2:11" ht="5.25" customHeight="1">
      <c r="B5" s="265"/>
      <c r="C5" s="268"/>
      <c r="D5" s="268"/>
      <c r="E5" s="268"/>
      <c r="F5" s="268"/>
      <c r="G5" s="268"/>
      <c r="H5" s="268"/>
      <c r="I5" s="268"/>
      <c r="J5" s="268"/>
      <c r="K5" s="267"/>
    </row>
    <row r="6" spans="2:11" ht="15" customHeight="1">
      <c r="B6" s="265"/>
      <c r="C6" s="269" t="s">
        <v>1114</v>
      </c>
      <c r="D6" s="269"/>
      <c r="E6" s="269"/>
      <c r="F6" s="269"/>
      <c r="G6" s="269"/>
      <c r="H6" s="269"/>
      <c r="I6" s="269"/>
      <c r="J6" s="269"/>
      <c r="K6" s="267"/>
    </row>
    <row r="7" spans="2:11" ht="15" customHeight="1">
      <c r="B7" s="270"/>
      <c r="C7" s="269" t="s">
        <v>1115</v>
      </c>
      <c r="D7" s="269"/>
      <c r="E7" s="269"/>
      <c r="F7" s="269"/>
      <c r="G7" s="269"/>
      <c r="H7" s="269"/>
      <c r="I7" s="269"/>
      <c r="J7" s="269"/>
      <c r="K7" s="267"/>
    </row>
    <row r="8" spans="2:11" ht="12.75" customHeight="1">
      <c r="B8" s="270"/>
      <c r="C8" s="271"/>
      <c r="D8" s="271"/>
      <c r="E8" s="271"/>
      <c r="F8" s="271"/>
      <c r="G8" s="271"/>
      <c r="H8" s="271"/>
      <c r="I8" s="271"/>
      <c r="J8" s="271"/>
      <c r="K8" s="267"/>
    </row>
    <row r="9" spans="2:11" ht="15" customHeight="1">
      <c r="B9" s="270"/>
      <c r="C9" s="269" t="s">
        <v>1116</v>
      </c>
      <c r="D9" s="269"/>
      <c r="E9" s="269"/>
      <c r="F9" s="269"/>
      <c r="G9" s="269"/>
      <c r="H9" s="269"/>
      <c r="I9" s="269"/>
      <c r="J9" s="269"/>
      <c r="K9" s="267"/>
    </row>
    <row r="10" spans="2:11" ht="15" customHeight="1">
      <c r="B10" s="270"/>
      <c r="C10" s="271"/>
      <c r="D10" s="269" t="s">
        <v>1117</v>
      </c>
      <c r="E10" s="269"/>
      <c r="F10" s="269"/>
      <c r="G10" s="269"/>
      <c r="H10" s="269"/>
      <c r="I10" s="269"/>
      <c r="J10" s="269"/>
      <c r="K10" s="267"/>
    </row>
    <row r="11" spans="2:11" ht="15" customHeight="1">
      <c r="B11" s="270"/>
      <c r="C11" s="272"/>
      <c r="D11" s="269" t="s">
        <v>1118</v>
      </c>
      <c r="E11" s="269"/>
      <c r="F11" s="269"/>
      <c r="G11" s="269"/>
      <c r="H11" s="269"/>
      <c r="I11" s="269"/>
      <c r="J11" s="269"/>
      <c r="K11" s="267"/>
    </row>
    <row r="12" spans="2:11" ht="12.75" customHeight="1">
      <c r="B12" s="270"/>
      <c r="C12" s="272"/>
      <c r="D12" s="272"/>
      <c r="E12" s="272"/>
      <c r="F12" s="272"/>
      <c r="G12" s="272"/>
      <c r="H12" s="272"/>
      <c r="I12" s="272"/>
      <c r="J12" s="272"/>
      <c r="K12" s="267"/>
    </row>
    <row r="13" spans="2:11" ht="15" customHeight="1">
      <c r="B13" s="270"/>
      <c r="C13" s="272"/>
      <c r="D13" s="269" t="s">
        <v>1119</v>
      </c>
      <c r="E13" s="269"/>
      <c r="F13" s="269"/>
      <c r="G13" s="269"/>
      <c r="H13" s="269"/>
      <c r="I13" s="269"/>
      <c r="J13" s="269"/>
      <c r="K13" s="267"/>
    </row>
    <row r="14" spans="2:11" ht="15" customHeight="1">
      <c r="B14" s="270"/>
      <c r="C14" s="272"/>
      <c r="D14" s="269" t="s">
        <v>1120</v>
      </c>
      <c r="E14" s="269"/>
      <c r="F14" s="269"/>
      <c r="G14" s="269"/>
      <c r="H14" s="269"/>
      <c r="I14" s="269"/>
      <c r="J14" s="269"/>
      <c r="K14" s="267"/>
    </row>
    <row r="15" spans="2:11" ht="15" customHeight="1">
      <c r="B15" s="270"/>
      <c r="C15" s="272"/>
      <c r="D15" s="269" t="s">
        <v>1121</v>
      </c>
      <c r="E15" s="269"/>
      <c r="F15" s="269"/>
      <c r="G15" s="269"/>
      <c r="H15" s="269"/>
      <c r="I15" s="269"/>
      <c r="J15" s="269"/>
      <c r="K15" s="267"/>
    </row>
    <row r="16" spans="2:11" ht="15" customHeight="1">
      <c r="B16" s="270"/>
      <c r="C16" s="272"/>
      <c r="D16" s="272"/>
      <c r="E16" s="273" t="s">
        <v>83</v>
      </c>
      <c r="F16" s="269" t="s">
        <v>1122</v>
      </c>
      <c r="G16" s="269"/>
      <c r="H16" s="269"/>
      <c r="I16" s="269"/>
      <c r="J16" s="269"/>
      <c r="K16" s="267"/>
    </row>
    <row r="17" spans="2:11" ht="15" customHeight="1">
      <c r="B17" s="270"/>
      <c r="C17" s="272"/>
      <c r="D17" s="272"/>
      <c r="E17" s="273" t="s">
        <v>1123</v>
      </c>
      <c r="F17" s="269" t="s">
        <v>1124</v>
      </c>
      <c r="G17" s="269"/>
      <c r="H17" s="269"/>
      <c r="I17" s="269"/>
      <c r="J17" s="269"/>
      <c r="K17" s="267"/>
    </row>
    <row r="18" spans="2:11" ht="15" customHeight="1">
      <c r="B18" s="270"/>
      <c r="C18" s="272"/>
      <c r="D18" s="272"/>
      <c r="E18" s="273" t="s">
        <v>1125</v>
      </c>
      <c r="F18" s="269" t="s">
        <v>1126</v>
      </c>
      <c r="G18" s="269"/>
      <c r="H18" s="269"/>
      <c r="I18" s="269"/>
      <c r="J18" s="269"/>
      <c r="K18" s="267"/>
    </row>
    <row r="19" spans="2:11" ht="15" customHeight="1">
      <c r="B19" s="270"/>
      <c r="C19" s="272"/>
      <c r="D19" s="272"/>
      <c r="E19" s="273" t="s">
        <v>1127</v>
      </c>
      <c r="F19" s="269" t="s">
        <v>1128</v>
      </c>
      <c r="G19" s="269"/>
      <c r="H19" s="269"/>
      <c r="I19" s="269"/>
      <c r="J19" s="269"/>
      <c r="K19" s="267"/>
    </row>
    <row r="20" spans="2:11" ht="15" customHeight="1">
      <c r="B20" s="270"/>
      <c r="C20" s="272"/>
      <c r="D20" s="272"/>
      <c r="E20" s="273" t="s">
        <v>1054</v>
      </c>
      <c r="F20" s="269" t="s">
        <v>1055</v>
      </c>
      <c r="G20" s="269"/>
      <c r="H20" s="269"/>
      <c r="I20" s="269"/>
      <c r="J20" s="269"/>
      <c r="K20" s="267"/>
    </row>
    <row r="21" spans="2:11" ht="15" customHeight="1">
      <c r="B21" s="270"/>
      <c r="C21" s="272"/>
      <c r="D21" s="272"/>
      <c r="E21" s="273" t="s">
        <v>1129</v>
      </c>
      <c r="F21" s="269" t="s">
        <v>1130</v>
      </c>
      <c r="G21" s="269"/>
      <c r="H21" s="269"/>
      <c r="I21" s="269"/>
      <c r="J21" s="269"/>
      <c r="K21" s="267"/>
    </row>
    <row r="22" spans="2:11" ht="12.75" customHeight="1">
      <c r="B22" s="270"/>
      <c r="C22" s="272"/>
      <c r="D22" s="272"/>
      <c r="E22" s="272"/>
      <c r="F22" s="272"/>
      <c r="G22" s="272"/>
      <c r="H22" s="272"/>
      <c r="I22" s="272"/>
      <c r="J22" s="272"/>
      <c r="K22" s="267"/>
    </row>
    <row r="23" spans="2:11" ht="15" customHeight="1">
      <c r="B23" s="270"/>
      <c r="C23" s="269" t="s">
        <v>1131</v>
      </c>
      <c r="D23" s="269"/>
      <c r="E23" s="269"/>
      <c r="F23" s="269"/>
      <c r="G23" s="269"/>
      <c r="H23" s="269"/>
      <c r="I23" s="269"/>
      <c r="J23" s="269"/>
      <c r="K23" s="267"/>
    </row>
    <row r="24" spans="2:11" ht="15" customHeight="1">
      <c r="B24" s="270"/>
      <c r="C24" s="269" t="s">
        <v>1132</v>
      </c>
      <c r="D24" s="269"/>
      <c r="E24" s="269"/>
      <c r="F24" s="269"/>
      <c r="G24" s="269"/>
      <c r="H24" s="269"/>
      <c r="I24" s="269"/>
      <c r="J24" s="269"/>
      <c r="K24" s="267"/>
    </row>
    <row r="25" spans="2:11" ht="15" customHeight="1">
      <c r="B25" s="270"/>
      <c r="C25" s="271"/>
      <c r="D25" s="269" t="s">
        <v>1133</v>
      </c>
      <c r="E25" s="269"/>
      <c r="F25" s="269"/>
      <c r="G25" s="269"/>
      <c r="H25" s="269"/>
      <c r="I25" s="269"/>
      <c r="J25" s="269"/>
      <c r="K25" s="267"/>
    </row>
    <row r="26" spans="2:11" ht="15" customHeight="1">
      <c r="B26" s="270"/>
      <c r="C26" s="272"/>
      <c r="D26" s="269" t="s">
        <v>1134</v>
      </c>
      <c r="E26" s="269"/>
      <c r="F26" s="269"/>
      <c r="G26" s="269"/>
      <c r="H26" s="269"/>
      <c r="I26" s="269"/>
      <c r="J26" s="269"/>
      <c r="K26" s="267"/>
    </row>
    <row r="27" spans="2:11" ht="12.75" customHeight="1">
      <c r="B27" s="270"/>
      <c r="C27" s="272"/>
      <c r="D27" s="272"/>
      <c r="E27" s="272"/>
      <c r="F27" s="272"/>
      <c r="G27" s="272"/>
      <c r="H27" s="272"/>
      <c r="I27" s="272"/>
      <c r="J27" s="272"/>
      <c r="K27" s="267"/>
    </row>
    <row r="28" spans="2:11" ht="15" customHeight="1">
      <c r="B28" s="270"/>
      <c r="C28" s="272"/>
      <c r="D28" s="269" t="s">
        <v>1135</v>
      </c>
      <c r="E28" s="269"/>
      <c r="F28" s="269"/>
      <c r="G28" s="269"/>
      <c r="H28" s="269"/>
      <c r="I28" s="269"/>
      <c r="J28" s="269"/>
      <c r="K28" s="267"/>
    </row>
    <row r="29" spans="2:11" ht="15" customHeight="1">
      <c r="B29" s="270"/>
      <c r="C29" s="272"/>
      <c r="D29" s="269" t="s">
        <v>1136</v>
      </c>
      <c r="E29" s="269"/>
      <c r="F29" s="269"/>
      <c r="G29" s="269"/>
      <c r="H29" s="269"/>
      <c r="I29" s="269"/>
      <c r="J29" s="269"/>
      <c r="K29" s="267"/>
    </row>
    <row r="30" spans="2:11" ht="12.75" customHeight="1">
      <c r="B30" s="270"/>
      <c r="C30" s="272"/>
      <c r="D30" s="272"/>
      <c r="E30" s="272"/>
      <c r="F30" s="272"/>
      <c r="G30" s="272"/>
      <c r="H30" s="272"/>
      <c r="I30" s="272"/>
      <c r="J30" s="272"/>
      <c r="K30" s="267"/>
    </row>
    <row r="31" spans="2:11" ht="15" customHeight="1">
      <c r="B31" s="270"/>
      <c r="C31" s="272"/>
      <c r="D31" s="269" t="s">
        <v>1137</v>
      </c>
      <c r="E31" s="269"/>
      <c r="F31" s="269"/>
      <c r="G31" s="269"/>
      <c r="H31" s="269"/>
      <c r="I31" s="269"/>
      <c r="J31" s="269"/>
      <c r="K31" s="267"/>
    </row>
    <row r="32" spans="2:11" ht="15" customHeight="1">
      <c r="B32" s="270"/>
      <c r="C32" s="272"/>
      <c r="D32" s="269" t="s">
        <v>1138</v>
      </c>
      <c r="E32" s="269"/>
      <c r="F32" s="269"/>
      <c r="G32" s="269"/>
      <c r="H32" s="269"/>
      <c r="I32" s="269"/>
      <c r="J32" s="269"/>
      <c r="K32" s="267"/>
    </row>
    <row r="33" spans="2:11" ht="15" customHeight="1">
      <c r="B33" s="270"/>
      <c r="C33" s="272"/>
      <c r="D33" s="269" t="s">
        <v>1139</v>
      </c>
      <c r="E33" s="269"/>
      <c r="F33" s="269"/>
      <c r="G33" s="269"/>
      <c r="H33" s="269"/>
      <c r="I33" s="269"/>
      <c r="J33" s="269"/>
      <c r="K33" s="267"/>
    </row>
    <row r="34" spans="2:11" ht="15" customHeight="1">
      <c r="B34" s="270"/>
      <c r="C34" s="272"/>
      <c r="D34" s="271"/>
      <c r="E34" s="274" t="s">
        <v>113</v>
      </c>
      <c r="F34" s="271"/>
      <c r="G34" s="269" t="s">
        <v>1140</v>
      </c>
      <c r="H34" s="269"/>
      <c r="I34" s="269"/>
      <c r="J34" s="269"/>
      <c r="K34" s="267"/>
    </row>
    <row r="35" spans="2:11" ht="30.75" customHeight="1">
      <c r="B35" s="270"/>
      <c r="C35" s="272"/>
      <c r="D35" s="271"/>
      <c r="E35" s="274" t="s">
        <v>1141</v>
      </c>
      <c r="F35" s="271"/>
      <c r="G35" s="269" t="s">
        <v>1142</v>
      </c>
      <c r="H35" s="269"/>
      <c r="I35" s="269"/>
      <c r="J35" s="269"/>
      <c r="K35" s="267"/>
    </row>
    <row r="36" spans="2:11" ht="15" customHeight="1">
      <c r="B36" s="270"/>
      <c r="C36" s="272"/>
      <c r="D36" s="271"/>
      <c r="E36" s="274" t="s">
        <v>58</v>
      </c>
      <c r="F36" s="271"/>
      <c r="G36" s="269" t="s">
        <v>1143</v>
      </c>
      <c r="H36" s="269"/>
      <c r="I36" s="269"/>
      <c r="J36" s="269"/>
      <c r="K36" s="267"/>
    </row>
    <row r="37" spans="2:11" ht="15" customHeight="1">
      <c r="B37" s="270"/>
      <c r="C37" s="272"/>
      <c r="D37" s="271"/>
      <c r="E37" s="274" t="s">
        <v>114</v>
      </c>
      <c r="F37" s="271"/>
      <c r="G37" s="269" t="s">
        <v>1144</v>
      </c>
      <c r="H37" s="269"/>
      <c r="I37" s="269"/>
      <c r="J37" s="269"/>
      <c r="K37" s="267"/>
    </row>
    <row r="38" spans="2:11" ht="15" customHeight="1">
      <c r="B38" s="270"/>
      <c r="C38" s="272"/>
      <c r="D38" s="271"/>
      <c r="E38" s="274" t="s">
        <v>115</v>
      </c>
      <c r="F38" s="271"/>
      <c r="G38" s="269" t="s">
        <v>1145</v>
      </c>
      <c r="H38" s="269"/>
      <c r="I38" s="269"/>
      <c r="J38" s="269"/>
      <c r="K38" s="267"/>
    </row>
    <row r="39" spans="2:11" ht="15" customHeight="1">
      <c r="B39" s="270"/>
      <c r="C39" s="272"/>
      <c r="D39" s="271"/>
      <c r="E39" s="274" t="s">
        <v>116</v>
      </c>
      <c r="F39" s="271"/>
      <c r="G39" s="269" t="s">
        <v>1146</v>
      </c>
      <c r="H39" s="269"/>
      <c r="I39" s="269"/>
      <c r="J39" s="269"/>
      <c r="K39" s="267"/>
    </row>
    <row r="40" spans="2:11" ht="15" customHeight="1">
      <c r="B40" s="270"/>
      <c r="C40" s="272"/>
      <c r="D40" s="271"/>
      <c r="E40" s="274" t="s">
        <v>1147</v>
      </c>
      <c r="F40" s="271"/>
      <c r="G40" s="269" t="s">
        <v>1148</v>
      </c>
      <c r="H40" s="269"/>
      <c r="I40" s="269"/>
      <c r="J40" s="269"/>
      <c r="K40" s="267"/>
    </row>
    <row r="41" spans="2:11" ht="15" customHeight="1">
      <c r="B41" s="270"/>
      <c r="C41" s="272"/>
      <c r="D41" s="271"/>
      <c r="E41" s="274"/>
      <c r="F41" s="271"/>
      <c r="G41" s="269" t="s">
        <v>1149</v>
      </c>
      <c r="H41" s="269"/>
      <c r="I41" s="269"/>
      <c r="J41" s="269"/>
      <c r="K41" s="267"/>
    </row>
    <row r="42" spans="2:11" ht="15" customHeight="1">
      <c r="B42" s="270"/>
      <c r="C42" s="272"/>
      <c r="D42" s="271"/>
      <c r="E42" s="274" t="s">
        <v>1150</v>
      </c>
      <c r="F42" s="271"/>
      <c r="G42" s="269" t="s">
        <v>1151</v>
      </c>
      <c r="H42" s="269"/>
      <c r="I42" s="269"/>
      <c r="J42" s="269"/>
      <c r="K42" s="267"/>
    </row>
    <row r="43" spans="2:11" ht="15" customHeight="1">
      <c r="B43" s="270"/>
      <c r="C43" s="272"/>
      <c r="D43" s="271"/>
      <c r="E43" s="274" t="s">
        <v>119</v>
      </c>
      <c r="F43" s="271"/>
      <c r="G43" s="269" t="s">
        <v>1152</v>
      </c>
      <c r="H43" s="269"/>
      <c r="I43" s="269"/>
      <c r="J43" s="269"/>
      <c r="K43" s="267"/>
    </row>
    <row r="44" spans="2:11" ht="12.75" customHeight="1">
      <c r="B44" s="270"/>
      <c r="C44" s="272"/>
      <c r="D44" s="271"/>
      <c r="E44" s="271"/>
      <c r="F44" s="271"/>
      <c r="G44" s="271"/>
      <c r="H44" s="271"/>
      <c r="I44" s="271"/>
      <c r="J44" s="271"/>
      <c r="K44" s="267"/>
    </row>
    <row r="45" spans="2:11" ht="15" customHeight="1">
      <c r="B45" s="270"/>
      <c r="C45" s="272"/>
      <c r="D45" s="269" t="s">
        <v>1153</v>
      </c>
      <c r="E45" s="269"/>
      <c r="F45" s="269"/>
      <c r="G45" s="269"/>
      <c r="H45" s="269"/>
      <c r="I45" s="269"/>
      <c r="J45" s="269"/>
      <c r="K45" s="267"/>
    </row>
    <row r="46" spans="2:11" ht="15" customHeight="1">
      <c r="B46" s="270"/>
      <c r="C46" s="272"/>
      <c r="D46" s="272"/>
      <c r="E46" s="269" t="s">
        <v>1154</v>
      </c>
      <c r="F46" s="269"/>
      <c r="G46" s="269"/>
      <c r="H46" s="269"/>
      <c r="I46" s="269"/>
      <c r="J46" s="269"/>
      <c r="K46" s="267"/>
    </row>
    <row r="47" spans="2:11" ht="15" customHeight="1">
      <c r="B47" s="270"/>
      <c r="C47" s="272"/>
      <c r="D47" s="272"/>
      <c r="E47" s="269" t="s">
        <v>1155</v>
      </c>
      <c r="F47" s="269"/>
      <c r="G47" s="269"/>
      <c r="H47" s="269"/>
      <c r="I47" s="269"/>
      <c r="J47" s="269"/>
      <c r="K47" s="267"/>
    </row>
    <row r="48" spans="2:11" ht="15" customHeight="1">
      <c r="B48" s="270"/>
      <c r="C48" s="272"/>
      <c r="D48" s="272"/>
      <c r="E48" s="269" t="s">
        <v>1156</v>
      </c>
      <c r="F48" s="269"/>
      <c r="G48" s="269"/>
      <c r="H48" s="269"/>
      <c r="I48" s="269"/>
      <c r="J48" s="269"/>
      <c r="K48" s="267"/>
    </row>
    <row r="49" spans="2:11" ht="15" customHeight="1">
      <c r="B49" s="270"/>
      <c r="C49" s="272"/>
      <c r="D49" s="269" t="s">
        <v>1157</v>
      </c>
      <c r="E49" s="269"/>
      <c r="F49" s="269"/>
      <c r="G49" s="269"/>
      <c r="H49" s="269"/>
      <c r="I49" s="269"/>
      <c r="J49" s="269"/>
      <c r="K49" s="267"/>
    </row>
    <row r="50" spans="2:11" ht="25.5" customHeight="1">
      <c r="B50" s="265"/>
      <c r="C50" s="266" t="s">
        <v>1158</v>
      </c>
      <c r="D50" s="266"/>
      <c r="E50" s="266"/>
      <c r="F50" s="266"/>
      <c r="G50" s="266"/>
      <c r="H50" s="266"/>
      <c r="I50" s="266"/>
      <c r="J50" s="266"/>
      <c r="K50" s="267"/>
    </row>
    <row r="51" spans="2:11" ht="5.25" customHeight="1">
      <c r="B51" s="265"/>
      <c r="C51" s="268"/>
      <c r="D51" s="268"/>
      <c r="E51" s="268"/>
      <c r="F51" s="268"/>
      <c r="G51" s="268"/>
      <c r="H51" s="268"/>
      <c r="I51" s="268"/>
      <c r="J51" s="268"/>
      <c r="K51" s="267"/>
    </row>
    <row r="52" spans="2:11" ht="15" customHeight="1">
      <c r="B52" s="265"/>
      <c r="C52" s="269" t="s">
        <v>1159</v>
      </c>
      <c r="D52" s="269"/>
      <c r="E52" s="269"/>
      <c r="F52" s="269"/>
      <c r="G52" s="269"/>
      <c r="H52" s="269"/>
      <c r="I52" s="269"/>
      <c r="J52" s="269"/>
      <c r="K52" s="267"/>
    </row>
    <row r="53" spans="2:11" ht="15" customHeight="1">
      <c r="B53" s="265"/>
      <c r="C53" s="269" t="s">
        <v>1160</v>
      </c>
      <c r="D53" s="269"/>
      <c r="E53" s="269"/>
      <c r="F53" s="269"/>
      <c r="G53" s="269"/>
      <c r="H53" s="269"/>
      <c r="I53" s="269"/>
      <c r="J53" s="269"/>
      <c r="K53" s="267"/>
    </row>
    <row r="54" spans="2:11" ht="12.75" customHeight="1">
      <c r="B54" s="265"/>
      <c r="C54" s="271"/>
      <c r="D54" s="271"/>
      <c r="E54" s="271"/>
      <c r="F54" s="271"/>
      <c r="G54" s="271"/>
      <c r="H54" s="271"/>
      <c r="I54" s="271"/>
      <c r="J54" s="271"/>
      <c r="K54" s="267"/>
    </row>
    <row r="55" spans="2:11" ht="15" customHeight="1">
      <c r="B55" s="265"/>
      <c r="C55" s="269" t="s">
        <v>1161</v>
      </c>
      <c r="D55" s="269"/>
      <c r="E55" s="269"/>
      <c r="F55" s="269"/>
      <c r="G55" s="269"/>
      <c r="H55" s="269"/>
      <c r="I55" s="269"/>
      <c r="J55" s="269"/>
      <c r="K55" s="267"/>
    </row>
    <row r="56" spans="2:11" ht="15" customHeight="1">
      <c r="B56" s="265"/>
      <c r="C56" s="272"/>
      <c r="D56" s="269" t="s">
        <v>1162</v>
      </c>
      <c r="E56" s="269"/>
      <c r="F56" s="269"/>
      <c r="G56" s="269"/>
      <c r="H56" s="269"/>
      <c r="I56" s="269"/>
      <c r="J56" s="269"/>
      <c r="K56" s="267"/>
    </row>
    <row r="57" spans="2:11" ht="15" customHeight="1">
      <c r="B57" s="265"/>
      <c r="C57" s="272"/>
      <c r="D57" s="269" t="s">
        <v>1163</v>
      </c>
      <c r="E57" s="269"/>
      <c r="F57" s="269"/>
      <c r="G57" s="269"/>
      <c r="H57" s="269"/>
      <c r="I57" s="269"/>
      <c r="J57" s="269"/>
      <c r="K57" s="267"/>
    </row>
    <row r="58" spans="2:11" ht="15" customHeight="1">
      <c r="B58" s="265"/>
      <c r="C58" s="272"/>
      <c r="D58" s="269" t="s">
        <v>1164</v>
      </c>
      <c r="E58" s="269"/>
      <c r="F58" s="269"/>
      <c r="G58" s="269"/>
      <c r="H58" s="269"/>
      <c r="I58" s="269"/>
      <c r="J58" s="269"/>
      <c r="K58" s="267"/>
    </row>
    <row r="59" spans="2:11" ht="15" customHeight="1">
      <c r="B59" s="265"/>
      <c r="C59" s="272"/>
      <c r="D59" s="269" t="s">
        <v>1165</v>
      </c>
      <c r="E59" s="269"/>
      <c r="F59" s="269"/>
      <c r="G59" s="269"/>
      <c r="H59" s="269"/>
      <c r="I59" s="269"/>
      <c r="J59" s="269"/>
      <c r="K59" s="267"/>
    </row>
    <row r="60" spans="2:11" ht="15" customHeight="1">
      <c r="B60" s="265"/>
      <c r="C60" s="272"/>
      <c r="D60" s="275" t="s">
        <v>1166</v>
      </c>
      <c r="E60" s="275"/>
      <c r="F60" s="275"/>
      <c r="G60" s="275"/>
      <c r="H60" s="275"/>
      <c r="I60" s="275"/>
      <c r="J60" s="275"/>
      <c r="K60" s="267"/>
    </row>
    <row r="61" spans="2:11" ht="15" customHeight="1">
      <c r="B61" s="265"/>
      <c r="C61" s="272"/>
      <c r="D61" s="269" t="s">
        <v>1167</v>
      </c>
      <c r="E61" s="269"/>
      <c r="F61" s="269"/>
      <c r="G61" s="269"/>
      <c r="H61" s="269"/>
      <c r="I61" s="269"/>
      <c r="J61" s="269"/>
      <c r="K61" s="267"/>
    </row>
    <row r="62" spans="2:11" ht="12.75" customHeight="1">
      <c r="B62" s="265"/>
      <c r="C62" s="272"/>
      <c r="D62" s="272"/>
      <c r="E62" s="276"/>
      <c r="F62" s="272"/>
      <c r="G62" s="272"/>
      <c r="H62" s="272"/>
      <c r="I62" s="272"/>
      <c r="J62" s="272"/>
      <c r="K62" s="267"/>
    </row>
    <row r="63" spans="2:11" ht="15" customHeight="1">
      <c r="B63" s="265"/>
      <c r="C63" s="272"/>
      <c r="D63" s="269" t="s">
        <v>1168</v>
      </c>
      <c r="E63" s="269"/>
      <c r="F63" s="269"/>
      <c r="G63" s="269"/>
      <c r="H63" s="269"/>
      <c r="I63" s="269"/>
      <c r="J63" s="269"/>
      <c r="K63" s="267"/>
    </row>
    <row r="64" spans="2:11" ht="15" customHeight="1">
      <c r="B64" s="265"/>
      <c r="C64" s="272"/>
      <c r="D64" s="275" t="s">
        <v>1169</v>
      </c>
      <c r="E64" s="275"/>
      <c r="F64" s="275"/>
      <c r="G64" s="275"/>
      <c r="H64" s="275"/>
      <c r="I64" s="275"/>
      <c r="J64" s="275"/>
      <c r="K64" s="267"/>
    </row>
    <row r="65" spans="2:11" ht="15" customHeight="1">
      <c r="B65" s="265"/>
      <c r="C65" s="272"/>
      <c r="D65" s="269" t="s">
        <v>1170</v>
      </c>
      <c r="E65" s="269"/>
      <c r="F65" s="269"/>
      <c r="G65" s="269"/>
      <c r="H65" s="269"/>
      <c r="I65" s="269"/>
      <c r="J65" s="269"/>
      <c r="K65" s="267"/>
    </row>
    <row r="66" spans="2:11" ht="15" customHeight="1">
      <c r="B66" s="265"/>
      <c r="C66" s="272"/>
      <c r="D66" s="269" t="s">
        <v>1171</v>
      </c>
      <c r="E66" s="269"/>
      <c r="F66" s="269"/>
      <c r="G66" s="269"/>
      <c r="H66" s="269"/>
      <c r="I66" s="269"/>
      <c r="J66" s="269"/>
      <c r="K66" s="267"/>
    </row>
    <row r="67" spans="2:11" ht="15" customHeight="1">
      <c r="B67" s="265"/>
      <c r="C67" s="272"/>
      <c r="D67" s="269" t="s">
        <v>1172</v>
      </c>
      <c r="E67" s="269"/>
      <c r="F67" s="269"/>
      <c r="G67" s="269"/>
      <c r="H67" s="269"/>
      <c r="I67" s="269"/>
      <c r="J67" s="269"/>
      <c r="K67" s="267"/>
    </row>
    <row r="68" spans="2:11" ht="15" customHeight="1">
      <c r="B68" s="265"/>
      <c r="C68" s="272"/>
      <c r="D68" s="269" t="s">
        <v>1173</v>
      </c>
      <c r="E68" s="269"/>
      <c r="F68" s="269"/>
      <c r="G68" s="269"/>
      <c r="H68" s="269"/>
      <c r="I68" s="269"/>
      <c r="J68" s="269"/>
      <c r="K68" s="267"/>
    </row>
    <row r="69" spans="2:11" ht="12.75" customHeight="1">
      <c r="B69" s="277"/>
      <c r="C69" s="278"/>
      <c r="D69" s="278"/>
      <c r="E69" s="278"/>
      <c r="F69" s="278"/>
      <c r="G69" s="278"/>
      <c r="H69" s="278"/>
      <c r="I69" s="278"/>
      <c r="J69" s="278"/>
      <c r="K69" s="279"/>
    </row>
    <row r="70" spans="2:11" ht="18.75" customHeight="1">
      <c r="B70" s="280"/>
      <c r="C70" s="280"/>
      <c r="D70" s="280"/>
      <c r="E70" s="280"/>
      <c r="F70" s="280"/>
      <c r="G70" s="280"/>
      <c r="H70" s="280"/>
      <c r="I70" s="280"/>
      <c r="J70" s="280"/>
      <c r="K70" s="281"/>
    </row>
    <row r="71" spans="2:11" ht="18.75" customHeight="1">
      <c r="B71" s="281"/>
      <c r="C71" s="281"/>
      <c r="D71" s="281"/>
      <c r="E71" s="281"/>
      <c r="F71" s="281"/>
      <c r="G71" s="281"/>
      <c r="H71" s="281"/>
      <c r="I71" s="281"/>
      <c r="J71" s="281"/>
      <c r="K71" s="281"/>
    </row>
    <row r="72" spans="2:11" ht="7.5" customHeight="1">
      <c r="B72" s="282"/>
      <c r="C72" s="283"/>
      <c r="D72" s="283"/>
      <c r="E72" s="283"/>
      <c r="F72" s="283"/>
      <c r="G72" s="283"/>
      <c r="H72" s="283"/>
      <c r="I72" s="283"/>
      <c r="J72" s="283"/>
      <c r="K72" s="284"/>
    </row>
    <row r="73" spans="2:11" ht="45" customHeight="1">
      <c r="B73" s="285"/>
      <c r="C73" s="286" t="s">
        <v>1111</v>
      </c>
      <c r="D73" s="286"/>
      <c r="E73" s="286"/>
      <c r="F73" s="286"/>
      <c r="G73" s="286"/>
      <c r="H73" s="286"/>
      <c r="I73" s="286"/>
      <c r="J73" s="286"/>
      <c r="K73" s="287"/>
    </row>
    <row r="74" spans="2:11" ht="17.25" customHeight="1">
      <c r="B74" s="285"/>
      <c r="C74" s="288" t="s">
        <v>1174</v>
      </c>
      <c r="D74" s="288"/>
      <c r="E74" s="288"/>
      <c r="F74" s="288" t="s">
        <v>1175</v>
      </c>
      <c r="G74" s="289"/>
      <c r="H74" s="288" t="s">
        <v>114</v>
      </c>
      <c r="I74" s="288" t="s">
        <v>62</v>
      </c>
      <c r="J74" s="288" t="s">
        <v>1176</v>
      </c>
      <c r="K74" s="287"/>
    </row>
    <row r="75" spans="2:11" ht="17.25" customHeight="1">
      <c r="B75" s="285"/>
      <c r="C75" s="290" t="s">
        <v>1177</v>
      </c>
      <c r="D75" s="290"/>
      <c r="E75" s="290"/>
      <c r="F75" s="291" t="s">
        <v>1178</v>
      </c>
      <c r="G75" s="292"/>
      <c r="H75" s="290"/>
      <c r="I75" s="290"/>
      <c r="J75" s="290" t="s">
        <v>1179</v>
      </c>
      <c r="K75" s="287"/>
    </row>
    <row r="76" spans="2:11" ht="5.25" customHeight="1">
      <c r="B76" s="285"/>
      <c r="C76" s="293"/>
      <c r="D76" s="293"/>
      <c r="E76" s="293"/>
      <c r="F76" s="293"/>
      <c r="G76" s="294"/>
      <c r="H76" s="293"/>
      <c r="I76" s="293"/>
      <c r="J76" s="293"/>
      <c r="K76" s="287"/>
    </row>
    <row r="77" spans="2:11" ht="15" customHeight="1">
      <c r="B77" s="285"/>
      <c r="C77" s="274" t="s">
        <v>58</v>
      </c>
      <c r="D77" s="293"/>
      <c r="E77" s="293"/>
      <c r="F77" s="295" t="s">
        <v>1180</v>
      </c>
      <c r="G77" s="294"/>
      <c r="H77" s="274" t="s">
        <v>1181</v>
      </c>
      <c r="I77" s="274" t="s">
        <v>1182</v>
      </c>
      <c r="J77" s="274">
        <v>20</v>
      </c>
      <c r="K77" s="287"/>
    </row>
    <row r="78" spans="2:11" ht="15" customHeight="1">
      <c r="B78" s="285"/>
      <c r="C78" s="274" t="s">
        <v>1183</v>
      </c>
      <c r="D78" s="274"/>
      <c r="E78" s="274"/>
      <c r="F78" s="295" t="s">
        <v>1180</v>
      </c>
      <c r="G78" s="294"/>
      <c r="H78" s="274" t="s">
        <v>1184</v>
      </c>
      <c r="I78" s="274" t="s">
        <v>1182</v>
      </c>
      <c r="J78" s="274">
        <v>120</v>
      </c>
      <c r="K78" s="287"/>
    </row>
    <row r="79" spans="2:11" ht="15" customHeight="1">
      <c r="B79" s="296"/>
      <c r="C79" s="274" t="s">
        <v>1185</v>
      </c>
      <c r="D79" s="274"/>
      <c r="E79" s="274"/>
      <c r="F79" s="295" t="s">
        <v>1186</v>
      </c>
      <c r="G79" s="294"/>
      <c r="H79" s="274" t="s">
        <v>1187</v>
      </c>
      <c r="I79" s="274" t="s">
        <v>1182</v>
      </c>
      <c r="J79" s="274">
        <v>50</v>
      </c>
      <c r="K79" s="287"/>
    </row>
    <row r="80" spans="2:11" ht="15" customHeight="1">
      <c r="B80" s="296"/>
      <c r="C80" s="274" t="s">
        <v>1188</v>
      </c>
      <c r="D80" s="274"/>
      <c r="E80" s="274"/>
      <c r="F80" s="295" t="s">
        <v>1180</v>
      </c>
      <c r="G80" s="294"/>
      <c r="H80" s="274" t="s">
        <v>1189</v>
      </c>
      <c r="I80" s="274" t="s">
        <v>1190</v>
      </c>
      <c r="J80" s="274"/>
      <c r="K80" s="287"/>
    </row>
    <row r="81" spans="2:11" ht="15" customHeight="1">
      <c r="B81" s="296"/>
      <c r="C81" s="297" t="s">
        <v>1191</v>
      </c>
      <c r="D81" s="297"/>
      <c r="E81" s="297"/>
      <c r="F81" s="298" t="s">
        <v>1186</v>
      </c>
      <c r="G81" s="297"/>
      <c r="H81" s="297" t="s">
        <v>1192</v>
      </c>
      <c r="I81" s="297" t="s">
        <v>1182</v>
      </c>
      <c r="J81" s="297">
        <v>15</v>
      </c>
      <c r="K81" s="287"/>
    </row>
    <row r="82" spans="2:11" ht="15" customHeight="1">
      <c r="B82" s="296"/>
      <c r="C82" s="297" t="s">
        <v>1193</v>
      </c>
      <c r="D82" s="297"/>
      <c r="E82" s="297"/>
      <c r="F82" s="298" t="s">
        <v>1186</v>
      </c>
      <c r="G82" s="297"/>
      <c r="H82" s="297" t="s">
        <v>1194</v>
      </c>
      <c r="I82" s="297" t="s">
        <v>1182</v>
      </c>
      <c r="J82" s="297">
        <v>15</v>
      </c>
      <c r="K82" s="287"/>
    </row>
    <row r="83" spans="2:11" ht="15" customHeight="1">
      <c r="B83" s="296"/>
      <c r="C83" s="297" t="s">
        <v>1195</v>
      </c>
      <c r="D83" s="297"/>
      <c r="E83" s="297"/>
      <c r="F83" s="298" t="s">
        <v>1186</v>
      </c>
      <c r="G83" s="297"/>
      <c r="H83" s="297" t="s">
        <v>1196</v>
      </c>
      <c r="I83" s="297" t="s">
        <v>1182</v>
      </c>
      <c r="J83" s="297">
        <v>20</v>
      </c>
      <c r="K83" s="287"/>
    </row>
    <row r="84" spans="2:11" ht="15" customHeight="1">
      <c r="B84" s="296"/>
      <c r="C84" s="297" t="s">
        <v>1197</v>
      </c>
      <c r="D84" s="297"/>
      <c r="E84" s="297"/>
      <c r="F84" s="298" t="s">
        <v>1186</v>
      </c>
      <c r="G84" s="297"/>
      <c r="H84" s="297" t="s">
        <v>1198</v>
      </c>
      <c r="I84" s="297" t="s">
        <v>1182</v>
      </c>
      <c r="J84" s="297">
        <v>20</v>
      </c>
      <c r="K84" s="287"/>
    </row>
    <row r="85" spans="2:11" ht="15" customHeight="1">
      <c r="B85" s="296"/>
      <c r="C85" s="274" t="s">
        <v>1199</v>
      </c>
      <c r="D85" s="274"/>
      <c r="E85" s="274"/>
      <c r="F85" s="295" t="s">
        <v>1186</v>
      </c>
      <c r="G85" s="294"/>
      <c r="H85" s="274" t="s">
        <v>1200</v>
      </c>
      <c r="I85" s="274" t="s">
        <v>1182</v>
      </c>
      <c r="J85" s="274">
        <v>50</v>
      </c>
      <c r="K85" s="287"/>
    </row>
    <row r="86" spans="2:11" ht="15" customHeight="1">
      <c r="B86" s="296"/>
      <c r="C86" s="274" t="s">
        <v>1201</v>
      </c>
      <c r="D86" s="274"/>
      <c r="E86" s="274"/>
      <c r="F86" s="295" t="s">
        <v>1186</v>
      </c>
      <c r="G86" s="294"/>
      <c r="H86" s="274" t="s">
        <v>1202</v>
      </c>
      <c r="I86" s="274" t="s">
        <v>1182</v>
      </c>
      <c r="J86" s="274">
        <v>20</v>
      </c>
      <c r="K86" s="287"/>
    </row>
    <row r="87" spans="2:11" ht="15" customHeight="1">
      <c r="B87" s="296"/>
      <c r="C87" s="274" t="s">
        <v>1203</v>
      </c>
      <c r="D87" s="274"/>
      <c r="E87" s="274"/>
      <c r="F87" s="295" t="s">
        <v>1186</v>
      </c>
      <c r="G87" s="294"/>
      <c r="H87" s="274" t="s">
        <v>1204</v>
      </c>
      <c r="I87" s="274" t="s">
        <v>1182</v>
      </c>
      <c r="J87" s="274">
        <v>20</v>
      </c>
      <c r="K87" s="287"/>
    </row>
    <row r="88" spans="2:11" ht="15" customHeight="1">
      <c r="B88" s="296"/>
      <c r="C88" s="274" t="s">
        <v>1205</v>
      </c>
      <c r="D88" s="274"/>
      <c r="E88" s="274"/>
      <c r="F88" s="295" t="s">
        <v>1186</v>
      </c>
      <c r="G88" s="294"/>
      <c r="H88" s="274" t="s">
        <v>1206</v>
      </c>
      <c r="I88" s="274" t="s">
        <v>1182</v>
      </c>
      <c r="J88" s="274">
        <v>50</v>
      </c>
      <c r="K88" s="287"/>
    </row>
    <row r="89" spans="2:11" ht="15" customHeight="1">
      <c r="B89" s="296"/>
      <c r="C89" s="274" t="s">
        <v>1207</v>
      </c>
      <c r="D89" s="274"/>
      <c r="E89" s="274"/>
      <c r="F89" s="295" t="s">
        <v>1186</v>
      </c>
      <c r="G89" s="294"/>
      <c r="H89" s="274" t="s">
        <v>1207</v>
      </c>
      <c r="I89" s="274" t="s">
        <v>1182</v>
      </c>
      <c r="J89" s="274">
        <v>50</v>
      </c>
      <c r="K89" s="287"/>
    </row>
    <row r="90" spans="2:11" ht="15" customHeight="1">
      <c r="B90" s="296"/>
      <c r="C90" s="274" t="s">
        <v>120</v>
      </c>
      <c r="D90" s="274"/>
      <c r="E90" s="274"/>
      <c r="F90" s="295" t="s">
        <v>1186</v>
      </c>
      <c r="G90" s="294"/>
      <c r="H90" s="274" t="s">
        <v>1208</v>
      </c>
      <c r="I90" s="274" t="s">
        <v>1182</v>
      </c>
      <c r="J90" s="274">
        <v>255</v>
      </c>
      <c r="K90" s="287"/>
    </row>
    <row r="91" spans="2:11" ht="15" customHeight="1">
      <c r="B91" s="296"/>
      <c r="C91" s="274" t="s">
        <v>1209</v>
      </c>
      <c r="D91" s="274"/>
      <c r="E91" s="274"/>
      <c r="F91" s="295" t="s">
        <v>1180</v>
      </c>
      <c r="G91" s="294"/>
      <c r="H91" s="274" t="s">
        <v>1210</v>
      </c>
      <c r="I91" s="274" t="s">
        <v>1211</v>
      </c>
      <c r="J91" s="274"/>
      <c r="K91" s="287"/>
    </row>
    <row r="92" spans="2:11" ht="15" customHeight="1">
      <c r="B92" s="296"/>
      <c r="C92" s="274" t="s">
        <v>1212</v>
      </c>
      <c r="D92" s="274"/>
      <c r="E92" s="274"/>
      <c r="F92" s="295" t="s">
        <v>1180</v>
      </c>
      <c r="G92" s="294"/>
      <c r="H92" s="274" t="s">
        <v>1213</v>
      </c>
      <c r="I92" s="274" t="s">
        <v>1214</v>
      </c>
      <c r="J92" s="274"/>
      <c r="K92" s="287"/>
    </row>
    <row r="93" spans="2:11" ht="15" customHeight="1">
      <c r="B93" s="296"/>
      <c r="C93" s="274" t="s">
        <v>1215</v>
      </c>
      <c r="D93" s="274"/>
      <c r="E93" s="274"/>
      <c r="F93" s="295" t="s">
        <v>1180</v>
      </c>
      <c r="G93" s="294"/>
      <c r="H93" s="274" t="s">
        <v>1215</v>
      </c>
      <c r="I93" s="274" t="s">
        <v>1214</v>
      </c>
      <c r="J93" s="274"/>
      <c r="K93" s="287"/>
    </row>
    <row r="94" spans="2:11" ht="15" customHeight="1">
      <c r="B94" s="296"/>
      <c r="C94" s="274" t="s">
        <v>43</v>
      </c>
      <c r="D94" s="274"/>
      <c r="E94" s="274"/>
      <c r="F94" s="295" t="s">
        <v>1180</v>
      </c>
      <c r="G94" s="294"/>
      <c r="H94" s="274" t="s">
        <v>1216</v>
      </c>
      <c r="I94" s="274" t="s">
        <v>1214</v>
      </c>
      <c r="J94" s="274"/>
      <c r="K94" s="287"/>
    </row>
    <row r="95" spans="2:11" ht="15" customHeight="1">
      <c r="B95" s="296"/>
      <c r="C95" s="274" t="s">
        <v>53</v>
      </c>
      <c r="D95" s="274"/>
      <c r="E95" s="274"/>
      <c r="F95" s="295" t="s">
        <v>1180</v>
      </c>
      <c r="G95" s="294"/>
      <c r="H95" s="274" t="s">
        <v>1217</v>
      </c>
      <c r="I95" s="274" t="s">
        <v>1214</v>
      </c>
      <c r="J95" s="274"/>
      <c r="K95" s="287"/>
    </row>
    <row r="96" spans="2:11" ht="15" customHeight="1">
      <c r="B96" s="299"/>
      <c r="C96" s="300"/>
      <c r="D96" s="300"/>
      <c r="E96" s="300"/>
      <c r="F96" s="300"/>
      <c r="G96" s="300"/>
      <c r="H96" s="300"/>
      <c r="I96" s="300"/>
      <c r="J96" s="300"/>
      <c r="K96" s="301"/>
    </row>
    <row r="97" spans="2:11" ht="18.75" customHeight="1">
      <c r="B97" s="302"/>
      <c r="C97" s="303"/>
      <c r="D97" s="303"/>
      <c r="E97" s="303"/>
      <c r="F97" s="303"/>
      <c r="G97" s="303"/>
      <c r="H97" s="303"/>
      <c r="I97" s="303"/>
      <c r="J97" s="303"/>
      <c r="K97" s="302"/>
    </row>
    <row r="98" spans="2:11" ht="18.75" customHeight="1">
      <c r="B98" s="281"/>
      <c r="C98" s="281"/>
      <c r="D98" s="281"/>
      <c r="E98" s="281"/>
      <c r="F98" s="281"/>
      <c r="G98" s="281"/>
      <c r="H98" s="281"/>
      <c r="I98" s="281"/>
      <c r="J98" s="281"/>
      <c r="K98" s="281"/>
    </row>
    <row r="99" spans="2:11" ht="7.5" customHeight="1">
      <c r="B99" s="282"/>
      <c r="C99" s="283"/>
      <c r="D99" s="283"/>
      <c r="E99" s="283"/>
      <c r="F99" s="283"/>
      <c r="G99" s="283"/>
      <c r="H99" s="283"/>
      <c r="I99" s="283"/>
      <c r="J99" s="283"/>
      <c r="K99" s="284"/>
    </row>
    <row r="100" spans="2:11" ht="45" customHeight="1">
      <c r="B100" s="285"/>
      <c r="C100" s="286" t="s">
        <v>1218</v>
      </c>
      <c r="D100" s="286"/>
      <c r="E100" s="286"/>
      <c r="F100" s="286"/>
      <c r="G100" s="286"/>
      <c r="H100" s="286"/>
      <c r="I100" s="286"/>
      <c r="J100" s="286"/>
      <c r="K100" s="287"/>
    </row>
    <row r="101" spans="2:11" ht="17.25" customHeight="1">
      <c r="B101" s="285"/>
      <c r="C101" s="288" t="s">
        <v>1174</v>
      </c>
      <c r="D101" s="288"/>
      <c r="E101" s="288"/>
      <c r="F101" s="288" t="s">
        <v>1175</v>
      </c>
      <c r="G101" s="289"/>
      <c r="H101" s="288" t="s">
        <v>114</v>
      </c>
      <c r="I101" s="288" t="s">
        <v>62</v>
      </c>
      <c r="J101" s="288" t="s">
        <v>1176</v>
      </c>
      <c r="K101" s="287"/>
    </row>
    <row r="102" spans="2:11" ht="17.25" customHeight="1">
      <c r="B102" s="285"/>
      <c r="C102" s="290" t="s">
        <v>1177</v>
      </c>
      <c r="D102" s="290"/>
      <c r="E102" s="290"/>
      <c r="F102" s="291" t="s">
        <v>1178</v>
      </c>
      <c r="G102" s="292"/>
      <c r="H102" s="290"/>
      <c r="I102" s="290"/>
      <c r="J102" s="290" t="s">
        <v>1179</v>
      </c>
      <c r="K102" s="287"/>
    </row>
    <row r="103" spans="2:11" ht="5.25" customHeight="1">
      <c r="B103" s="285"/>
      <c r="C103" s="288"/>
      <c r="D103" s="288"/>
      <c r="E103" s="288"/>
      <c r="F103" s="288"/>
      <c r="G103" s="304"/>
      <c r="H103" s="288"/>
      <c r="I103" s="288"/>
      <c r="J103" s="288"/>
      <c r="K103" s="287"/>
    </row>
    <row r="104" spans="2:11" ht="15" customHeight="1">
      <c r="B104" s="285"/>
      <c r="C104" s="274" t="s">
        <v>58</v>
      </c>
      <c r="D104" s="293"/>
      <c r="E104" s="293"/>
      <c r="F104" s="295" t="s">
        <v>1180</v>
      </c>
      <c r="G104" s="304"/>
      <c r="H104" s="274" t="s">
        <v>1219</v>
      </c>
      <c r="I104" s="274" t="s">
        <v>1182</v>
      </c>
      <c r="J104" s="274">
        <v>20</v>
      </c>
      <c r="K104" s="287"/>
    </row>
    <row r="105" spans="2:11" ht="15" customHeight="1">
      <c r="B105" s="285"/>
      <c r="C105" s="274" t="s">
        <v>1183</v>
      </c>
      <c r="D105" s="274"/>
      <c r="E105" s="274"/>
      <c r="F105" s="295" t="s">
        <v>1180</v>
      </c>
      <c r="G105" s="274"/>
      <c r="H105" s="274" t="s">
        <v>1219</v>
      </c>
      <c r="I105" s="274" t="s">
        <v>1182</v>
      </c>
      <c r="J105" s="274">
        <v>120</v>
      </c>
      <c r="K105" s="287"/>
    </row>
    <row r="106" spans="2:11" ht="15" customHeight="1">
      <c r="B106" s="296"/>
      <c r="C106" s="274" t="s">
        <v>1185</v>
      </c>
      <c r="D106" s="274"/>
      <c r="E106" s="274"/>
      <c r="F106" s="295" t="s">
        <v>1186</v>
      </c>
      <c r="G106" s="274"/>
      <c r="H106" s="274" t="s">
        <v>1219</v>
      </c>
      <c r="I106" s="274" t="s">
        <v>1182</v>
      </c>
      <c r="J106" s="274">
        <v>50</v>
      </c>
      <c r="K106" s="287"/>
    </row>
    <row r="107" spans="2:11" ht="15" customHeight="1">
      <c r="B107" s="296"/>
      <c r="C107" s="274" t="s">
        <v>1188</v>
      </c>
      <c r="D107" s="274"/>
      <c r="E107" s="274"/>
      <c r="F107" s="295" t="s">
        <v>1180</v>
      </c>
      <c r="G107" s="274"/>
      <c r="H107" s="274" t="s">
        <v>1219</v>
      </c>
      <c r="I107" s="274" t="s">
        <v>1190</v>
      </c>
      <c r="J107" s="274"/>
      <c r="K107" s="287"/>
    </row>
    <row r="108" spans="2:11" ht="15" customHeight="1">
      <c r="B108" s="296"/>
      <c r="C108" s="274" t="s">
        <v>1199</v>
      </c>
      <c r="D108" s="274"/>
      <c r="E108" s="274"/>
      <c r="F108" s="295" t="s">
        <v>1186</v>
      </c>
      <c r="G108" s="274"/>
      <c r="H108" s="274" t="s">
        <v>1219</v>
      </c>
      <c r="I108" s="274" t="s">
        <v>1182</v>
      </c>
      <c r="J108" s="274">
        <v>50</v>
      </c>
      <c r="K108" s="287"/>
    </row>
    <row r="109" spans="2:11" ht="15" customHeight="1">
      <c r="B109" s="296"/>
      <c r="C109" s="274" t="s">
        <v>1207</v>
      </c>
      <c r="D109" s="274"/>
      <c r="E109" s="274"/>
      <c r="F109" s="295" t="s">
        <v>1186</v>
      </c>
      <c r="G109" s="274"/>
      <c r="H109" s="274" t="s">
        <v>1219</v>
      </c>
      <c r="I109" s="274" t="s">
        <v>1182</v>
      </c>
      <c r="J109" s="274">
        <v>50</v>
      </c>
      <c r="K109" s="287"/>
    </row>
    <row r="110" spans="2:11" ht="15" customHeight="1">
      <c r="B110" s="296"/>
      <c r="C110" s="274" t="s">
        <v>1205</v>
      </c>
      <c r="D110" s="274"/>
      <c r="E110" s="274"/>
      <c r="F110" s="295" t="s">
        <v>1186</v>
      </c>
      <c r="G110" s="274"/>
      <c r="H110" s="274" t="s">
        <v>1219</v>
      </c>
      <c r="I110" s="274" t="s">
        <v>1182</v>
      </c>
      <c r="J110" s="274">
        <v>50</v>
      </c>
      <c r="K110" s="287"/>
    </row>
    <row r="111" spans="2:11" ht="15" customHeight="1">
      <c r="B111" s="296"/>
      <c r="C111" s="274" t="s">
        <v>58</v>
      </c>
      <c r="D111" s="274"/>
      <c r="E111" s="274"/>
      <c r="F111" s="295" t="s">
        <v>1180</v>
      </c>
      <c r="G111" s="274"/>
      <c r="H111" s="274" t="s">
        <v>1220</v>
      </c>
      <c r="I111" s="274" t="s">
        <v>1182</v>
      </c>
      <c r="J111" s="274">
        <v>20</v>
      </c>
      <c r="K111" s="287"/>
    </row>
    <row r="112" spans="2:11" ht="15" customHeight="1">
      <c r="B112" s="296"/>
      <c r="C112" s="274" t="s">
        <v>1221</v>
      </c>
      <c r="D112" s="274"/>
      <c r="E112" s="274"/>
      <c r="F112" s="295" t="s">
        <v>1180</v>
      </c>
      <c r="G112" s="274"/>
      <c r="H112" s="274" t="s">
        <v>1222</v>
      </c>
      <c r="I112" s="274" t="s">
        <v>1182</v>
      </c>
      <c r="J112" s="274">
        <v>120</v>
      </c>
      <c r="K112" s="287"/>
    </row>
    <row r="113" spans="2:11" ht="15" customHeight="1">
      <c r="B113" s="296"/>
      <c r="C113" s="274" t="s">
        <v>43</v>
      </c>
      <c r="D113" s="274"/>
      <c r="E113" s="274"/>
      <c r="F113" s="295" t="s">
        <v>1180</v>
      </c>
      <c r="G113" s="274"/>
      <c r="H113" s="274" t="s">
        <v>1223</v>
      </c>
      <c r="I113" s="274" t="s">
        <v>1214</v>
      </c>
      <c r="J113" s="274"/>
      <c r="K113" s="287"/>
    </row>
    <row r="114" spans="2:11" ht="15" customHeight="1">
      <c r="B114" s="296"/>
      <c r="C114" s="274" t="s">
        <v>53</v>
      </c>
      <c r="D114" s="274"/>
      <c r="E114" s="274"/>
      <c r="F114" s="295" t="s">
        <v>1180</v>
      </c>
      <c r="G114" s="274"/>
      <c r="H114" s="274" t="s">
        <v>1224</v>
      </c>
      <c r="I114" s="274" t="s">
        <v>1214</v>
      </c>
      <c r="J114" s="274"/>
      <c r="K114" s="287"/>
    </row>
    <row r="115" spans="2:11" ht="15" customHeight="1">
      <c r="B115" s="296"/>
      <c r="C115" s="274" t="s">
        <v>62</v>
      </c>
      <c r="D115" s="274"/>
      <c r="E115" s="274"/>
      <c r="F115" s="295" t="s">
        <v>1180</v>
      </c>
      <c r="G115" s="274"/>
      <c r="H115" s="274" t="s">
        <v>1225</v>
      </c>
      <c r="I115" s="274" t="s">
        <v>1226</v>
      </c>
      <c r="J115" s="274"/>
      <c r="K115" s="287"/>
    </row>
    <row r="116" spans="2:11" ht="15" customHeight="1">
      <c r="B116" s="299"/>
      <c r="C116" s="305"/>
      <c r="D116" s="305"/>
      <c r="E116" s="305"/>
      <c r="F116" s="305"/>
      <c r="G116" s="305"/>
      <c r="H116" s="305"/>
      <c r="I116" s="305"/>
      <c r="J116" s="305"/>
      <c r="K116" s="301"/>
    </row>
    <row r="117" spans="2:11" ht="18.75" customHeight="1">
      <c r="B117" s="306"/>
      <c r="C117" s="271"/>
      <c r="D117" s="271"/>
      <c r="E117" s="271"/>
      <c r="F117" s="307"/>
      <c r="G117" s="271"/>
      <c r="H117" s="271"/>
      <c r="I117" s="271"/>
      <c r="J117" s="271"/>
      <c r="K117" s="306"/>
    </row>
    <row r="118" spans="2:11" ht="18.75" customHeight="1">
      <c r="B118" s="281"/>
      <c r="C118" s="281"/>
      <c r="D118" s="281"/>
      <c r="E118" s="281"/>
      <c r="F118" s="281"/>
      <c r="G118" s="281"/>
      <c r="H118" s="281"/>
      <c r="I118" s="281"/>
      <c r="J118" s="281"/>
      <c r="K118" s="281"/>
    </row>
    <row r="119" spans="2:11" ht="7.5" customHeight="1">
      <c r="B119" s="308"/>
      <c r="C119" s="309"/>
      <c r="D119" s="309"/>
      <c r="E119" s="309"/>
      <c r="F119" s="309"/>
      <c r="G119" s="309"/>
      <c r="H119" s="309"/>
      <c r="I119" s="309"/>
      <c r="J119" s="309"/>
      <c r="K119" s="310"/>
    </row>
    <row r="120" spans="2:11" ht="45" customHeight="1">
      <c r="B120" s="311"/>
      <c r="C120" s="262" t="s">
        <v>1227</v>
      </c>
      <c r="D120" s="262"/>
      <c r="E120" s="262"/>
      <c r="F120" s="262"/>
      <c r="G120" s="262"/>
      <c r="H120" s="262"/>
      <c r="I120" s="262"/>
      <c r="J120" s="262"/>
      <c r="K120" s="312"/>
    </row>
    <row r="121" spans="2:11" ht="17.25" customHeight="1">
      <c r="B121" s="313"/>
      <c r="C121" s="288" t="s">
        <v>1174</v>
      </c>
      <c r="D121" s="288"/>
      <c r="E121" s="288"/>
      <c r="F121" s="288" t="s">
        <v>1175</v>
      </c>
      <c r="G121" s="289"/>
      <c r="H121" s="288" t="s">
        <v>114</v>
      </c>
      <c r="I121" s="288" t="s">
        <v>62</v>
      </c>
      <c r="J121" s="288" t="s">
        <v>1176</v>
      </c>
      <c r="K121" s="314"/>
    </row>
    <row r="122" spans="2:11" ht="17.25" customHeight="1">
      <c r="B122" s="313"/>
      <c r="C122" s="290" t="s">
        <v>1177</v>
      </c>
      <c r="D122" s="290"/>
      <c r="E122" s="290"/>
      <c r="F122" s="291" t="s">
        <v>1178</v>
      </c>
      <c r="G122" s="292"/>
      <c r="H122" s="290"/>
      <c r="I122" s="290"/>
      <c r="J122" s="290" t="s">
        <v>1179</v>
      </c>
      <c r="K122" s="314"/>
    </row>
    <row r="123" spans="2:11" ht="5.25" customHeight="1">
      <c r="B123" s="315"/>
      <c r="C123" s="293"/>
      <c r="D123" s="293"/>
      <c r="E123" s="293"/>
      <c r="F123" s="293"/>
      <c r="G123" s="274"/>
      <c r="H123" s="293"/>
      <c r="I123" s="293"/>
      <c r="J123" s="293"/>
      <c r="K123" s="316"/>
    </row>
    <row r="124" spans="2:11" ht="15" customHeight="1">
      <c r="B124" s="315"/>
      <c r="C124" s="274" t="s">
        <v>1183</v>
      </c>
      <c r="D124" s="293"/>
      <c r="E124" s="293"/>
      <c r="F124" s="295" t="s">
        <v>1180</v>
      </c>
      <c r="G124" s="274"/>
      <c r="H124" s="274" t="s">
        <v>1219</v>
      </c>
      <c r="I124" s="274" t="s">
        <v>1182</v>
      </c>
      <c r="J124" s="274">
        <v>120</v>
      </c>
      <c r="K124" s="317"/>
    </row>
    <row r="125" spans="2:11" ht="15" customHeight="1">
      <c r="B125" s="315"/>
      <c r="C125" s="274" t="s">
        <v>1228</v>
      </c>
      <c r="D125" s="274"/>
      <c r="E125" s="274"/>
      <c r="F125" s="295" t="s">
        <v>1180</v>
      </c>
      <c r="G125" s="274"/>
      <c r="H125" s="274" t="s">
        <v>1229</v>
      </c>
      <c r="I125" s="274" t="s">
        <v>1182</v>
      </c>
      <c r="J125" s="274" t="s">
        <v>1230</v>
      </c>
      <c r="K125" s="317"/>
    </row>
    <row r="126" spans="2:11" ht="15" customHeight="1">
      <c r="B126" s="315"/>
      <c r="C126" s="274" t="s">
        <v>1129</v>
      </c>
      <c r="D126" s="274"/>
      <c r="E126" s="274"/>
      <c r="F126" s="295" t="s">
        <v>1180</v>
      </c>
      <c r="G126" s="274"/>
      <c r="H126" s="274" t="s">
        <v>1231</v>
      </c>
      <c r="I126" s="274" t="s">
        <v>1182</v>
      </c>
      <c r="J126" s="274" t="s">
        <v>1230</v>
      </c>
      <c r="K126" s="317"/>
    </row>
    <row r="127" spans="2:11" ht="15" customHeight="1">
      <c r="B127" s="315"/>
      <c r="C127" s="274" t="s">
        <v>1191</v>
      </c>
      <c r="D127" s="274"/>
      <c r="E127" s="274"/>
      <c r="F127" s="295" t="s">
        <v>1186</v>
      </c>
      <c r="G127" s="274"/>
      <c r="H127" s="274" t="s">
        <v>1192</v>
      </c>
      <c r="I127" s="274" t="s">
        <v>1182</v>
      </c>
      <c r="J127" s="274">
        <v>15</v>
      </c>
      <c r="K127" s="317"/>
    </row>
    <row r="128" spans="2:11" ht="15" customHeight="1">
      <c r="B128" s="315"/>
      <c r="C128" s="297" t="s">
        <v>1193</v>
      </c>
      <c r="D128" s="297"/>
      <c r="E128" s="297"/>
      <c r="F128" s="298" t="s">
        <v>1186</v>
      </c>
      <c r="G128" s="297"/>
      <c r="H128" s="297" t="s">
        <v>1194</v>
      </c>
      <c r="I128" s="297" t="s">
        <v>1182</v>
      </c>
      <c r="J128" s="297">
        <v>15</v>
      </c>
      <c r="K128" s="317"/>
    </row>
    <row r="129" spans="2:11" ht="15" customHeight="1">
      <c r="B129" s="315"/>
      <c r="C129" s="297" t="s">
        <v>1195</v>
      </c>
      <c r="D129" s="297"/>
      <c r="E129" s="297"/>
      <c r="F129" s="298" t="s">
        <v>1186</v>
      </c>
      <c r="G129" s="297"/>
      <c r="H129" s="297" t="s">
        <v>1196</v>
      </c>
      <c r="I129" s="297" t="s">
        <v>1182</v>
      </c>
      <c r="J129" s="297">
        <v>20</v>
      </c>
      <c r="K129" s="317"/>
    </row>
    <row r="130" spans="2:11" ht="15" customHeight="1">
      <c r="B130" s="315"/>
      <c r="C130" s="297" t="s">
        <v>1197</v>
      </c>
      <c r="D130" s="297"/>
      <c r="E130" s="297"/>
      <c r="F130" s="298" t="s">
        <v>1186</v>
      </c>
      <c r="G130" s="297"/>
      <c r="H130" s="297" t="s">
        <v>1198</v>
      </c>
      <c r="I130" s="297" t="s">
        <v>1182</v>
      </c>
      <c r="J130" s="297">
        <v>20</v>
      </c>
      <c r="K130" s="317"/>
    </row>
    <row r="131" spans="2:11" ht="15" customHeight="1">
      <c r="B131" s="315"/>
      <c r="C131" s="274" t="s">
        <v>1185</v>
      </c>
      <c r="D131" s="274"/>
      <c r="E131" s="274"/>
      <c r="F131" s="295" t="s">
        <v>1186</v>
      </c>
      <c r="G131" s="274"/>
      <c r="H131" s="274" t="s">
        <v>1219</v>
      </c>
      <c r="I131" s="274" t="s">
        <v>1182</v>
      </c>
      <c r="J131" s="274">
        <v>50</v>
      </c>
      <c r="K131" s="317"/>
    </row>
    <row r="132" spans="2:11" ht="15" customHeight="1">
      <c r="B132" s="315"/>
      <c r="C132" s="274" t="s">
        <v>1199</v>
      </c>
      <c r="D132" s="274"/>
      <c r="E132" s="274"/>
      <c r="F132" s="295" t="s">
        <v>1186</v>
      </c>
      <c r="G132" s="274"/>
      <c r="H132" s="274" t="s">
        <v>1219</v>
      </c>
      <c r="I132" s="274" t="s">
        <v>1182</v>
      </c>
      <c r="J132" s="274">
        <v>50</v>
      </c>
      <c r="K132" s="317"/>
    </row>
    <row r="133" spans="2:11" ht="15" customHeight="1">
      <c r="B133" s="315"/>
      <c r="C133" s="274" t="s">
        <v>1205</v>
      </c>
      <c r="D133" s="274"/>
      <c r="E133" s="274"/>
      <c r="F133" s="295" t="s">
        <v>1186</v>
      </c>
      <c r="G133" s="274"/>
      <c r="H133" s="274" t="s">
        <v>1219</v>
      </c>
      <c r="I133" s="274" t="s">
        <v>1182</v>
      </c>
      <c r="J133" s="274">
        <v>50</v>
      </c>
      <c r="K133" s="317"/>
    </row>
    <row r="134" spans="2:11" ht="15" customHeight="1">
      <c r="B134" s="315"/>
      <c r="C134" s="274" t="s">
        <v>1207</v>
      </c>
      <c r="D134" s="274"/>
      <c r="E134" s="274"/>
      <c r="F134" s="295" t="s">
        <v>1186</v>
      </c>
      <c r="G134" s="274"/>
      <c r="H134" s="274" t="s">
        <v>1219</v>
      </c>
      <c r="I134" s="274" t="s">
        <v>1182</v>
      </c>
      <c r="J134" s="274">
        <v>50</v>
      </c>
      <c r="K134" s="317"/>
    </row>
    <row r="135" spans="2:11" ht="15" customHeight="1">
      <c r="B135" s="315"/>
      <c r="C135" s="274" t="s">
        <v>120</v>
      </c>
      <c r="D135" s="274"/>
      <c r="E135" s="274"/>
      <c r="F135" s="295" t="s">
        <v>1186</v>
      </c>
      <c r="G135" s="274"/>
      <c r="H135" s="274" t="s">
        <v>1232</v>
      </c>
      <c r="I135" s="274" t="s">
        <v>1182</v>
      </c>
      <c r="J135" s="274">
        <v>255</v>
      </c>
      <c r="K135" s="317"/>
    </row>
    <row r="136" spans="2:11" ht="15" customHeight="1">
      <c r="B136" s="315"/>
      <c r="C136" s="274" t="s">
        <v>1209</v>
      </c>
      <c r="D136" s="274"/>
      <c r="E136" s="274"/>
      <c r="F136" s="295" t="s">
        <v>1180</v>
      </c>
      <c r="G136" s="274"/>
      <c r="H136" s="274" t="s">
        <v>1233</v>
      </c>
      <c r="I136" s="274" t="s">
        <v>1211</v>
      </c>
      <c r="J136" s="274"/>
      <c r="K136" s="317"/>
    </row>
    <row r="137" spans="2:11" ht="15" customHeight="1">
      <c r="B137" s="315"/>
      <c r="C137" s="274" t="s">
        <v>1212</v>
      </c>
      <c r="D137" s="274"/>
      <c r="E137" s="274"/>
      <c r="F137" s="295" t="s">
        <v>1180</v>
      </c>
      <c r="G137" s="274"/>
      <c r="H137" s="274" t="s">
        <v>1234</v>
      </c>
      <c r="I137" s="274" t="s">
        <v>1214</v>
      </c>
      <c r="J137" s="274"/>
      <c r="K137" s="317"/>
    </row>
    <row r="138" spans="2:11" ht="15" customHeight="1">
      <c r="B138" s="315"/>
      <c r="C138" s="274" t="s">
        <v>1215</v>
      </c>
      <c r="D138" s="274"/>
      <c r="E138" s="274"/>
      <c r="F138" s="295" t="s">
        <v>1180</v>
      </c>
      <c r="G138" s="274"/>
      <c r="H138" s="274" t="s">
        <v>1215</v>
      </c>
      <c r="I138" s="274" t="s">
        <v>1214</v>
      </c>
      <c r="J138" s="274"/>
      <c r="K138" s="317"/>
    </row>
    <row r="139" spans="2:11" ht="15" customHeight="1">
      <c r="B139" s="315"/>
      <c r="C139" s="274" t="s">
        <v>43</v>
      </c>
      <c r="D139" s="274"/>
      <c r="E139" s="274"/>
      <c r="F139" s="295" t="s">
        <v>1180</v>
      </c>
      <c r="G139" s="274"/>
      <c r="H139" s="274" t="s">
        <v>1235</v>
      </c>
      <c r="I139" s="274" t="s">
        <v>1214</v>
      </c>
      <c r="J139" s="274"/>
      <c r="K139" s="317"/>
    </row>
    <row r="140" spans="2:11" ht="15" customHeight="1">
      <c r="B140" s="315"/>
      <c r="C140" s="274" t="s">
        <v>1236</v>
      </c>
      <c r="D140" s="274"/>
      <c r="E140" s="274"/>
      <c r="F140" s="295" t="s">
        <v>1180</v>
      </c>
      <c r="G140" s="274"/>
      <c r="H140" s="274" t="s">
        <v>1237</v>
      </c>
      <c r="I140" s="274" t="s">
        <v>1214</v>
      </c>
      <c r="J140" s="274"/>
      <c r="K140" s="317"/>
    </row>
    <row r="141" spans="2:11" ht="15" customHeight="1">
      <c r="B141" s="318"/>
      <c r="C141" s="319"/>
      <c r="D141" s="319"/>
      <c r="E141" s="319"/>
      <c r="F141" s="319"/>
      <c r="G141" s="319"/>
      <c r="H141" s="319"/>
      <c r="I141" s="319"/>
      <c r="J141" s="319"/>
      <c r="K141" s="320"/>
    </row>
    <row r="142" spans="2:11" ht="18.75" customHeight="1">
      <c r="B142" s="271"/>
      <c r="C142" s="271"/>
      <c r="D142" s="271"/>
      <c r="E142" s="271"/>
      <c r="F142" s="307"/>
      <c r="G142" s="271"/>
      <c r="H142" s="271"/>
      <c r="I142" s="271"/>
      <c r="J142" s="271"/>
      <c r="K142" s="271"/>
    </row>
    <row r="143" spans="2:11" ht="18.75" customHeight="1">
      <c r="B143" s="281"/>
      <c r="C143" s="281"/>
      <c r="D143" s="281"/>
      <c r="E143" s="281"/>
      <c r="F143" s="281"/>
      <c r="G143" s="281"/>
      <c r="H143" s="281"/>
      <c r="I143" s="281"/>
      <c r="J143" s="281"/>
      <c r="K143" s="281"/>
    </row>
    <row r="144" spans="2:11" ht="7.5" customHeight="1">
      <c r="B144" s="282"/>
      <c r="C144" s="283"/>
      <c r="D144" s="283"/>
      <c r="E144" s="283"/>
      <c r="F144" s="283"/>
      <c r="G144" s="283"/>
      <c r="H144" s="283"/>
      <c r="I144" s="283"/>
      <c r="J144" s="283"/>
      <c r="K144" s="284"/>
    </row>
    <row r="145" spans="2:11" ht="45" customHeight="1">
      <c r="B145" s="285"/>
      <c r="C145" s="286" t="s">
        <v>1238</v>
      </c>
      <c r="D145" s="286"/>
      <c r="E145" s="286"/>
      <c r="F145" s="286"/>
      <c r="G145" s="286"/>
      <c r="H145" s="286"/>
      <c r="I145" s="286"/>
      <c r="J145" s="286"/>
      <c r="K145" s="287"/>
    </row>
    <row r="146" spans="2:11" ht="17.25" customHeight="1">
      <c r="B146" s="285"/>
      <c r="C146" s="288" t="s">
        <v>1174</v>
      </c>
      <c r="D146" s="288"/>
      <c r="E146" s="288"/>
      <c r="F146" s="288" t="s">
        <v>1175</v>
      </c>
      <c r="G146" s="289"/>
      <c r="H146" s="288" t="s">
        <v>114</v>
      </c>
      <c r="I146" s="288" t="s">
        <v>62</v>
      </c>
      <c r="J146" s="288" t="s">
        <v>1176</v>
      </c>
      <c r="K146" s="287"/>
    </row>
    <row r="147" spans="2:11" ht="17.25" customHeight="1">
      <c r="B147" s="285"/>
      <c r="C147" s="290" t="s">
        <v>1177</v>
      </c>
      <c r="D147" s="290"/>
      <c r="E147" s="290"/>
      <c r="F147" s="291" t="s">
        <v>1178</v>
      </c>
      <c r="G147" s="292"/>
      <c r="H147" s="290"/>
      <c r="I147" s="290"/>
      <c r="J147" s="290" t="s">
        <v>1179</v>
      </c>
      <c r="K147" s="287"/>
    </row>
    <row r="148" spans="2:11" ht="5.25" customHeight="1">
      <c r="B148" s="296"/>
      <c r="C148" s="293"/>
      <c r="D148" s="293"/>
      <c r="E148" s="293"/>
      <c r="F148" s="293"/>
      <c r="G148" s="294"/>
      <c r="H148" s="293"/>
      <c r="I148" s="293"/>
      <c r="J148" s="293"/>
      <c r="K148" s="317"/>
    </row>
    <row r="149" spans="2:11" ht="15" customHeight="1">
      <c r="B149" s="296"/>
      <c r="C149" s="321" t="s">
        <v>1183</v>
      </c>
      <c r="D149" s="274"/>
      <c r="E149" s="274"/>
      <c r="F149" s="322" t="s">
        <v>1180</v>
      </c>
      <c r="G149" s="274"/>
      <c r="H149" s="321" t="s">
        <v>1219</v>
      </c>
      <c r="I149" s="321" t="s">
        <v>1182</v>
      </c>
      <c r="J149" s="321">
        <v>120</v>
      </c>
      <c r="K149" s="317"/>
    </row>
    <row r="150" spans="2:11" ht="15" customHeight="1">
      <c r="B150" s="296"/>
      <c r="C150" s="321" t="s">
        <v>1228</v>
      </c>
      <c r="D150" s="274"/>
      <c r="E150" s="274"/>
      <c r="F150" s="322" t="s">
        <v>1180</v>
      </c>
      <c r="G150" s="274"/>
      <c r="H150" s="321" t="s">
        <v>1239</v>
      </c>
      <c r="I150" s="321" t="s">
        <v>1182</v>
      </c>
      <c r="J150" s="321" t="s">
        <v>1230</v>
      </c>
      <c r="K150" s="317"/>
    </row>
    <row r="151" spans="2:11" ht="15" customHeight="1">
      <c r="B151" s="296"/>
      <c r="C151" s="321" t="s">
        <v>1129</v>
      </c>
      <c r="D151" s="274"/>
      <c r="E151" s="274"/>
      <c r="F151" s="322" t="s">
        <v>1180</v>
      </c>
      <c r="G151" s="274"/>
      <c r="H151" s="321" t="s">
        <v>1240</v>
      </c>
      <c r="I151" s="321" t="s">
        <v>1182</v>
      </c>
      <c r="J151" s="321" t="s">
        <v>1230</v>
      </c>
      <c r="K151" s="317"/>
    </row>
    <row r="152" spans="2:11" ht="15" customHeight="1">
      <c r="B152" s="296"/>
      <c r="C152" s="321" t="s">
        <v>1185</v>
      </c>
      <c r="D152" s="274"/>
      <c r="E152" s="274"/>
      <c r="F152" s="322" t="s">
        <v>1186</v>
      </c>
      <c r="G152" s="274"/>
      <c r="H152" s="321" t="s">
        <v>1219</v>
      </c>
      <c r="I152" s="321" t="s">
        <v>1182</v>
      </c>
      <c r="J152" s="321">
        <v>50</v>
      </c>
      <c r="K152" s="317"/>
    </row>
    <row r="153" spans="2:11" ht="15" customHeight="1">
      <c r="B153" s="296"/>
      <c r="C153" s="321" t="s">
        <v>1188</v>
      </c>
      <c r="D153" s="274"/>
      <c r="E153" s="274"/>
      <c r="F153" s="322" t="s">
        <v>1180</v>
      </c>
      <c r="G153" s="274"/>
      <c r="H153" s="321" t="s">
        <v>1219</v>
      </c>
      <c r="I153" s="321" t="s">
        <v>1190</v>
      </c>
      <c r="J153" s="321"/>
      <c r="K153" s="317"/>
    </row>
    <row r="154" spans="2:11" ht="15" customHeight="1">
      <c r="B154" s="296"/>
      <c r="C154" s="321" t="s">
        <v>1199</v>
      </c>
      <c r="D154" s="274"/>
      <c r="E154" s="274"/>
      <c r="F154" s="322" t="s">
        <v>1186</v>
      </c>
      <c r="G154" s="274"/>
      <c r="H154" s="321" t="s">
        <v>1219</v>
      </c>
      <c r="I154" s="321" t="s">
        <v>1182</v>
      </c>
      <c r="J154" s="321">
        <v>50</v>
      </c>
      <c r="K154" s="317"/>
    </row>
    <row r="155" spans="2:11" ht="15" customHeight="1">
      <c r="B155" s="296"/>
      <c r="C155" s="321" t="s">
        <v>1207</v>
      </c>
      <c r="D155" s="274"/>
      <c r="E155" s="274"/>
      <c r="F155" s="322" t="s">
        <v>1186</v>
      </c>
      <c r="G155" s="274"/>
      <c r="H155" s="321" t="s">
        <v>1219</v>
      </c>
      <c r="I155" s="321" t="s">
        <v>1182</v>
      </c>
      <c r="J155" s="321">
        <v>50</v>
      </c>
      <c r="K155" s="317"/>
    </row>
    <row r="156" spans="2:11" ht="15" customHeight="1">
      <c r="B156" s="296"/>
      <c r="C156" s="321" t="s">
        <v>1205</v>
      </c>
      <c r="D156" s="274"/>
      <c r="E156" s="274"/>
      <c r="F156" s="322" t="s">
        <v>1186</v>
      </c>
      <c r="G156" s="274"/>
      <c r="H156" s="321" t="s">
        <v>1219</v>
      </c>
      <c r="I156" s="321" t="s">
        <v>1182</v>
      </c>
      <c r="J156" s="321">
        <v>50</v>
      </c>
      <c r="K156" s="317"/>
    </row>
    <row r="157" spans="2:11" ht="15" customHeight="1">
      <c r="B157" s="296"/>
      <c r="C157" s="321" t="s">
        <v>105</v>
      </c>
      <c r="D157" s="274"/>
      <c r="E157" s="274"/>
      <c r="F157" s="322" t="s">
        <v>1180</v>
      </c>
      <c r="G157" s="274"/>
      <c r="H157" s="321" t="s">
        <v>1241</v>
      </c>
      <c r="I157" s="321" t="s">
        <v>1182</v>
      </c>
      <c r="J157" s="321" t="s">
        <v>1242</v>
      </c>
      <c r="K157" s="317"/>
    </row>
    <row r="158" spans="2:11" ht="15" customHeight="1">
      <c r="B158" s="296"/>
      <c r="C158" s="321" t="s">
        <v>1243</v>
      </c>
      <c r="D158" s="274"/>
      <c r="E158" s="274"/>
      <c r="F158" s="322" t="s">
        <v>1180</v>
      </c>
      <c r="G158" s="274"/>
      <c r="H158" s="321" t="s">
        <v>1244</v>
      </c>
      <c r="I158" s="321" t="s">
        <v>1214</v>
      </c>
      <c r="J158" s="321"/>
      <c r="K158" s="317"/>
    </row>
    <row r="159" spans="2:11" ht="15" customHeight="1">
      <c r="B159" s="323"/>
      <c r="C159" s="305"/>
      <c r="D159" s="305"/>
      <c r="E159" s="305"/>
      <c r="F159" s="305"/>
      <c r="G159" s="305"/>
      <c r="H159" s="305"/>
      <c r="I159" s="305"/>
      <c r="J159" s="305"/>
      <c r="K159" s="324"/>
    </row>
    <row r="160" spans="2:11" ht="18.75" customHeight="1">
      <c r="B160" s="271"/>
      <c r="C160" s="274"/>
      <c r="D160" s="274"/>
      <c r="E160" s="274"/>
      <c r="F160" s="295"/>
      <c r="G160" s="274"/>
      <c r="H160" s="274"/>
      <c r="I160" s="274"/>
      <c r="J160" s="274"/>
      <c r="K160" s="271"/>
    </row>
    <row r="161" spans="2:11" ht="18.75" customHeight="1">
      <c r="B161" s="281"/>
      <c r="C161" s="281"/>
      <c r="D161" s="281"/>
      <c r="E161" s="281"/>
      <c r="F161" s="281"/>
      <c r="G161" s="281"/>
      <c r="H161" s="281"/>
      <c r="I161" s="281"/>
      <c r="J161" s="281"/>
      <c r="K161" s="281"/>
    </row>
    <row r="162" spans="2:11" ht="7.5" customHeight="1">
      <c r="B162" s="258"/>
      <c r="C162" s="259"/>
      <c r="D162" s="259"/>
      <c r="E162" s="259"/>
      <c r="F162" s="259"/>
      <c r="G162" s="259"/>
      <c r="H162" s="259"/>
      <c r="I162" s="259"/>
      <c r="J162" s="259"/>
      <c r="K162" s="260"/>
    </row>
    <row r="163" spans="2:11" ht="45" customHeight="1">
      <c r="B163" s="261"/>
      <c r="C163" s="262" t="s">
        <v>1245</v>
      </c>
      <c r="D163" s="262"/>
      <c r="E163" s="262"/>
      <c r="F163" s="262"/>
      <c r="G163" s="262"/>
      <c r="H163" s="262"/>
      <c r="I163" s="262"/>
      <c r="J163" s="262"/>
      <c r="K163" s="263"/>
    </row>
    <row r="164" spans="2:11" ht="17.25" customHeight="1">
      <c r="B164" s="261"/>
      <c r="C164" s="288" t="s">
        <v>1174</v>
      </c>
      <c r="D164" s="288"/>
      <c r="E164" s="288"/>
      <c r="F164" s="288" t="s">
        <v>1175</v>
      </c>
      <c r="G164" s="325"/>
      <c r="H164" s="326" t="s">
        <v>114</v>
      </c>
      <c r="I164" s="326" t="s">
        <v>62</v>
      </c>
      <c r="J164" s="288" t="s">
        <v>1176</v>
      </c>
      <c r="K164" s="263"/>
    </row>
    <row r="165" spans="2:11" ht="17.25" customHeight="1">
      <c r="B165" s="265"/>
      <c r="C165" s="290" t="s">
        <v>1177</v>
      </c>
      <c r="D165" s="290"/>
      <c r="E165" s="290"/>
      <c r="F165" s="291" t="s">
        <v>1178</v>
      </c>
      <c r="G165" s="327"/>
      <c r="H165" s="328"/>
      <c r="I165" s="328"/>
      <c r="J165" s="290" t="s">
        <v>1179</v>
      </c>
      <c r="K165" s="267"/>
    </row>
    <row r="166" spans="2:11" ht="5.25" customHeight="1">
      <c r="B166" s="296"/>
      <c r="C166" s="293"/>
      <c r="D166" s="293"/>
      <c r="E166" s="293"/>
      <c r="F166" s="293"/>
      <c r="G166" s="294"/>
      <c r="H166" s="293"/>
      <c r="I166" s="293"/>
      <c r="J166" s="293"/>
      <c r="K166" s="317"/>
    </row>
    <row r="167" spans="2:11" ht="15" customHeight="1">
      <c r="B167" s="296"/>
      <c r="C167" s="274" t="s">
        <v>1183</v>
      </c>
      <c r="D167" s="274"/>
      <c r="E167" s="274"/>
      <c r="F167" s="295" t="s">
        <v>1180</v>
      </c>
      <c r="G167" s="274"/>
      <c r="H167" s="274" t="s">
        <v>1219</v>
      </c>
      <c r="I167" s="274" t="s">
        <v>1182</v>
      </c>
      <c r="J167" s="274">
        <v>120</v>
      </c>
      <c r="K167" s="317"/>
    </row>
    <row r="168" spans="2:11" ht="15" customHeight="1">
      <c r="B168" s="296"/>
      <c r="C168" s="274" t="s">
        <v>1228</v>
      </c>
      <c r="D168" s="274"/>
      <c r="E168" s="274"/>
      <c r="F168" s="295" t="s">
        <v>1180</v>
      </c>
      <c r="G168" s="274"/>
      <c r="H168" s="274" t="s">
        <v>1229</v>
      </c>
      <c r="I168" s="274" t="s">
        <v>1182</v>
      </c>
      <c r="J168" s="274" t="s">
        <v>1230</v>
      </c>
      <c r="K168" s="317"/>
    </row>
    <row r="169" spans="2:11" ht="15" customHeight="1">
      <c r="B169" s="296"/>
      <c r="C169" s="274" t="s">
        <v>1129</v>
      </c>
      <c r="D169" s="274"/>
      <c r="E169" s="274"/>
      <c r="F169" s="295" t="s">
        <v>1180</v>
      </c>
      <c r="G169" s="274"/>
      <c r="H169" s="274" t="s">
        <v>1246</v>
      </c>
      <c r="I169" s="274" t="s">
        <v>1182</v>
      </c>
      <c r="J169" s="274" t="s">
        <v>1230</v>
      </c>
      <c r="K169" s="317"/>
    </row>
    <row r="170" spans="2:11" ht="15" customHeight="1">
      <c r="B170" s="296"/>
      <c r="C170" s="274" t="s">
        <v>1185</v>
      </c>
      <c r="D170" s="274"/>
      <c r="E170" s="274"/>
      <c r="F170" s="295" t="s">
        <v>1186</v>
      </c>
      <c r="G170" s="274"/>
      <c r="H170" s="274" t="s">
        <v>1246</v>
      </c>
      <c r="I170" s="274" t="s">
        <v>1182</v>
      </c>
      <c r="J170" s="274">
        <v>50</v>
      </c>
      <c r="K170" s="317"/>
    </row>
    <row r="171" spans="2:11" ht="15" customHeight="1">
      <c r="B171" s="296"/>
      <c r="C171" s="274" t="s">
        <v>1188</v>
      </c>
      <c r="D171" s="274"/>
      <c r="E171" s="274"/>
      <c r="F171" s="295" t="s">
        <v>1180</v>
      </c>
      <c r="G171" s="274"/>
      <c r="H171" s="274" t="s">
        <v>1246</v>
      </c>
      <c r="I171" s="274" t="s">
        <v>1190</v>
      </c>
      <c r="J171" s="274"/>
      <c r="K171" s="317"/>
    </row>
    <row r="172" spans="2:11" ht="15" customHeight="1">
      <c r="B172" s="296"/>
      <c r="C172" s="274" t="s">
        <v>1199</v>
      </c>
      <c r="D172" s="274"/>
      <c r="E172" s="274"/>
      <c r="F172" s="295" t="s">
        <v>1186</v>
      </c>
      <c r="G172" s="274"/>
      <c r="H172" s="274" t="s">
        <v>1246</v>
      </c>
      <c r="I172" s="274" t="s">
        <v>1182</v>
      </c>
      <c r="J172" s="274">
        <v>50</v>
      </c>
      <c r="K172" s="317"/>
    </row>
    <row r="173" spans="2:11" ht="15" customHeight="1">
      <c r="B173" s="296"/>
      <c r="C173" s="274" t="s">
        <v>1207</v>
      </c>
      <c r="D173" s="274"/>
      <c r="E173" s="274"/>
      <c r="F173" s="295" t="s">
        <v>1186</v>
      </c>
      <c r="G173" s="274"/>
      <c r="H173" s="274" t="s">
        <v>1246</v>
      </c>
      <c r="I173" s="274" t="s">
        <v>1182</v>
      </c>
      <c r="J173" s="274">
        <v>50</v>
      </c>
      <c r="K173" s="317"/>
    </row>
    <row r="174" spans="2:11" ht="15" customHeight="1">
      <c r="B174" s="296"/>
      <c r="C174" s="274" t="s">
        <v>1205</v>
      </c>
      <c r="D174" s="274"/>
      <c r="E174" s="274"/>
      <c r="F174" s="295" t="s">
        <v>1186</v>
      </c>
      <c r="G174" s="274"/>
      <c r="H174" s="274" t="s">
        <v>1246</v>
      </c>
      <c r="I174" s="274" t="s">
        <v>1182</v>
      </c>
      <c r="J174" s="274">
        <v>50</v>
      </c>
      <c r="K174" s="317"/>
    </row>
    <row r="175" spans="2:11" ht="15" customHeight="1">
      <c r="B175" s="296"/>
      <c r="C175" s="274" t="s">
        <v>113</v>
      </c>
      <c r="D175" s="274"/>
      <c r="E175" s="274"/>
      <c r="F175" s="295" t="s">
        <v>1180</v>
      </c>
      <c r="G175" s="274"/>
      <c r="H175" s="274" t="s">
        <v>1247</v>
      </c>
      <c r="I175" s="274" t="s">
        <v>1248</v>
      </c>
      <c r="J175" s="274"/>
      <c r="K175" s="317"/>
    </row>
    <row r="176" spans="2:11" ht="15" customHeight="1">
      <c r="B176" s="296"/>
      <c r="C176" s="274" t="s">
        <v>62</v>
      </c>
      <c r="D176" s="274"/>
      <c r="E176" s="274"/>
      <c r="F176" s="295" t="s">
        <v>1180</v>
      </c>
      <c r="G176" s="274"/>
      <c r="H176" s="274" t="s">
        <v>1249</v>
      </c>
      <c r="I176" s="274" t="s">
        <v>1250</v>
      </c>
      <c r="J176" s="274">
        <v>1</v>
      </c>
      <c r="K176" s="317"/>
    </row>
    <row r="177" spans="2:11" ht="15" customHeight="1">
      <c r="B177" s="296"/>
      <c r="C177" s="274" t="s">
        <v>58</v>
      </c>
      <c r="D177" s="274"/>
      <c r="E177" s="274"/>
      <c r="F177" s="295" t="s">
        <v>1180</v>
      </c>
      <c r="G177" s="274"/>
      <c r="H177" s="274" t="s">
        <v>1251</v>
      </c>
      <c r="I177" s="274" t="s">
        <v>1182</v>
      </c>
      <c r="J177" s="274">
        <v>20</v>
      </c>
      <c r="K177" s="317"/>
    </row>
    <row r="178" spans="2:11" ht="15" customHeight="1">
      <c r="B178" s="296"/>
      <c r="C178" s="274" t="s">
        <v>114</v>
      </c>
      <c r="D178" s="274"/>
      <c r="E178" s="274"/>
      <c r="F178" s="295" t="s">
        <v>1180</v>
      </c>
      <c r="G178" s="274"/>
      <c r="H178" s="274" t="s">
        <v>1252</v>
      </c>
      <c r="I178" s="274" t="s">
        <v>1182</v>
      </c>
      <c r="J178" s="274">
        <v>255</v>
      </c>
      <c r="K178" s="317"/>
    </row>
    <row r="179" spans="2:11" ht="15" customHeight="1">
      <c r="B179" s="296"/>
      <c r="C179" s="274" t="s">
        <v>115</v>
      </c>
      <c r="D179" s="274"/>
      <c r="E179" s="274"/>
      <c r="F179" s="295" t="s">
        <v>1180</v>
      </c>
      <c r="G179" s="274"/>
      <c r="H179" s="274" t="s">
        <v>1145</v>
      </c>
      <c r="I179" s="274" t="s">
        <v>1182</v>
      </c>
      <c r="J179" s="274">
        <v>10</v>
      </c>
      <c r="K179" s="317"/>
    </row>
    <row r="180" spans="2:11" ht="15" customHeight="1">
      <c r="B180" s="296"/>
      <c r="C180" s="274" t="s">
        <v>116</v>
      </c>
      <c r="D180" s="274"/>
      <c r="E180" s="274"/>
      <c r="F180" s="295" t="s">
        <v>1180</v>
      </c>
      <c r="G180" s="274"/>
      <c r="H180" s="274" t="s">
        <v>1253</v>
      </c>
      <c r="I180" s="274" t="s">
        <v>1214</v>
      </c>
      <c r="J180" s="274"/>
      <c r="K180" s="317"/>
    </row>
    <row r="181" spans="2:11" ht="15" customHeight="1">
      <c r="B181" s="296"/>
      <c r="C181" s="274" t="s">
        <v>1254</v>
      </c>
      <c r="D181" s="274"/>
      <c r="E181" s="274"/>
      <c r="F181" s="295" t="s">
        <v>1180</v>
      </c>
      <c r="G181" s="274"/>
      <c r="H181" s="274" t="s">
        <v>1255</v>
      </c>
      <c r="I181" s="274" t="s">
        <v>1214</v>
      </c>
      <c r="J181" s="274"/>
      <c r="K181" s="317"/>
    </row>
    <row r="182" spans="2:11" ht="15" customHeight="1">
      <c r="B182" s="296"/>
      <c r="C182" s="274" t="s">
        <v>1243</v>
      </c>
      <c r="D182" s="274"/>
      <c r="E182" s="274"/>
      <c r="F182" s="295" t="s">
        <v>1180</v>
      </c>
      <c r="G182" s="274"/>
      <c r="H182" s="274" t="s">
        <v>1256</v>
      </c>
      <c r="I182" s="274" t="s">
        <v>1214</v>
      </c>
      <c r="J182" s="274"/>
      <c r="K182" s="317"/>
    </row>
    <row r="183" spans="2:11" ht="15" customHeight="1">
      <c r="B183" s="296"/>
      <c r="C183" s="274" t="s">
        <v>119</v>
      </c>
      <c r="D183" s="274"/>
      <c r="E183" s="274"/>
      <c r="F183" s="295" t="s">
        <v>1186</v>
      </c>
      <c r="G183" s="274"/>
      <c r="H183" s="274" t="s">
        <v>1257</v>
      </c>
      <c r="I183" s="274" t="s">
        <v>1182</v>
      </c>
      <c r="J183" s="274">
        <v>50</v>
      </c>
      <c r="K183" s="317"/>
    </row>
    <row r="184" spans="2:11" ht="15" customHeight="1">
      <c r="B184" s="323"/>
      <c r="C184" s="305"/>
      <c r="D184" s="305"/>
      <c r="E184" s="305"/>
      <c r="F184" s="305"/>
      <c r="G184" s="305"/>
      <c r="H184" s="305"/>
      <c r="I184" s="305"/>
      <c r="J184" s="305"/>
      <c r="K184" s="324"/>
    </row>
    <row r="185" spans="2:11" ht="18.75" customHeight="1">
      <c r="B185" s="271"/>
      <c r="C185" s="274"/>
      <c r="D185" s="274"/>
      <c r="E185" s="274"/>
      <c r="F185" s="295"/>
      <c r="G185" s="274"/>
      <c r="H185" s="274"/>
      <c r="I185" s="274"/>
      <c r="J185" s="274"/>
      <c r="K185" s="271"/>
    </row>
    <row r="186" spans="2:11" ht="18.75" customHeight="1">
      <c r="B186" s="281"/>
      <c r="C186" s="281"/>
      <c r="D186" s="281"/>
      <c r="E186" s="281"/>
      <c r="F186" s="281"/>
      <c r="G186" s="281"/>
      <c r="H186" s="281"/>
      <c r="I186" s="281"/>
      <c r="J186" s="281"/>
      <c r="K186" s="281"/>
    </row>
    <row r="187" spans="2:11" ht="13.5">
      <c r="B187" s="258"/>
      <c r="C187" s="259"/>
      <c r="D187" s="259"/>
      <c r="E187" s="259"/>
      <c r="F187" s="259"/>
      <c r="G187" s="259"/>
      <c r="H187" s="259"/>
      <c r="I187" s="259"/>
      <c r="J187" s="259"/>
      <c r="K187" s="260"/>
    </row>
    <row r="188" spans="2:11" ht="21">
      <c r="B188" s="261"/>
      <c r="C188" s="262" t="s">
        <v>1258</v>
      </c>
      <c r="D188" s="262"/>
      <c r="E188" s="262"/>
      <c r="F188" s="262"/>
      <c r="G188" s="262"/>
      <c r="H188" s="262"/>
      <c r="I188" s="262"/>
      <c r="J188" s="262"/>
      <c r="K188" s="263"/>
    </row>
    <row r="189" spans="2:11" ht="25.5" customHeight="1">
      <c r="B189" s="261"/>
      <c r="C189" s="329" t="s">
        <v>1259</v>
      </c>
      <c r="D189" s="329"/>
      <c r="E189" s="329"/>
      <c r="F189" s="329" t="s">
        <v>1260</v>
      </c>
      <c r="G189" s="330"/>
      <c r="H189" s="331" t="s">
        <v>1261</v>
      </c>
      <c r="I189" s="331"/>
      <c r="J189" s="331"/>
      <c r="K189" s="263"/>
    </row>
    <row r="190" spans="2:11" ht="5.25" customHeight="1">
      <c r="B190" s="296"/>
      <c r="C190" s="293"/>
      <c r="D190" s="293"/>
      <c r="E190" s="293"/>
      <c r="F190" s="293"/>
      <c r="G190" s="274"/>
      <c r="H190" s="293"/>
      <c r="I190" s="293"/>
      <c r="J190" s="293"/>
      <c r="K190" s="317"/>
    </row>
    <row r="191" spans="2:11" ht="15" customHeight="1">
      <c r="B191" s="296"/>
      <c r="C191" s="274" t="s">
        <v>1262</v>
      </c>
      <c r="D191" s="274"/>
      <c r="E191" s="274"/>
      <c r="F191" s="295" t="s">
        <v>48</v>
      </c>
      <c r="G191" s="274"/>
      <c r="H191" s="332" t="s">
        <v>1263</v>
      </c>
      <c r="I191" s="332"/>
      <c r="J191" s="332"/>
      <c r="K191" s="317"/>
    </row>
    <row r="192" spans="2:11" ht="15" customHeight="1">
      <c r="B192" s="296"/>
      <c r="C192" s="302"/>
      <c r="D192" s="274"/>
      <c r="E192" s="274"/>
      <c r="F192" s="295" t="s">
        <v>49</v>
      </c>
      <c r="G192" s="274"/>
      <c r="H192" s="332" t="s">
        <v>1264</v>
      </c>
      <c r="I192" s="332"/>
      <c r="J192" s="332"/>
      <c r="K192" s="317"/>
    </row>
    <row r="193" spans="2:11" ht="15" customHeight="1">
      <c r="B193" s="296"/>
      <c r="C193" s="302"/>
      <c r="D193" s="274"/>
      <c r="E193" s="274"/>
      <c r="F193" s="295" t="s">
        <v>52</v>
      </c>
      <c r="G193" s="274"/>
      <c r="H193" s="332" t="s">
        <v>1265</v>
      </c>
      <c r="I193" s="332"/>
      <c r="J193" s="332"/>
      <c r="K193" s="317"/>
    </row>
    <row r="194" spans="2:11" ht="15" customHeight="1">
      <c r="B194" s="296"/>
      <c r="C194" s="274"/>
      <c r="D194" s="274"/>
      <c r="E194" s="274"/>
      <c r="F194" s="295" t="s">
        <v>50</v>
      </c>
      <c r="G194" s="274"/>
      <c r="H194" s="332" t="s">
        <v>1266</v>
      </c>
      <c r="I194" s="332"/>
      <c r="J194" s="332"/>
      <c r="K194" s="317"/>
    </row>
    <row r="195" spans="2:11" ht="15" customHeight="1">
      <c r="B195" s="296"/>
      <c r="C195" s="274"/>
      <c r="D195" s="274"/>
      <c r="E195" s="274"/>
      <c r="F195" s="295" t="s">
        <v>51</v>
      </c>
      <c r="G195" s="274"/>
      <c r="H195" s="332" t="s">
        <v>1267</v>
      </c>
      <c r="I195" s="332"/>
      <c r="J195" s="332"/>
      <c r="K195" s="317"/>
    </row>
    <row r="196" spans="2:11" ht="15" customHeight="1">
      <c r="B196" s="296"/>
      <c r="C196" s="274"/>
      <c r="D196" s="274"/>
      <c r="E196" s="274"/>
      <c r="F196" s="295"/>
      <c r="G196" s="274"/>
      <c r="H196" s="274"/>
      <c r="I196" s="274"/>
      <c r="J196" s="274"/>
      <c r="K196" s="317"/>
    </row>
    <row r="197" spans="2:11" ht="15" customHeight="1">
      <c r="B197" s="296"/>
      <c r="C197" s="274" t="s">
        <v>1226</v>
      </c>
      <c r="D197" s="274"/>
      <c r="E197" s="274"/>
      <c r="F197" s="295" t="s">
        <v>83</v>
      </c>
      <c r="G197" s="274"/>
      <c r="H197" s="332" t="s">
        <v>1268</v>
      </c>
      <c r="I197" s="332"/>
      <c r="J197" s="332"/>
      <c r="K197" s="317"/>
    </row>
    <row r="198" spans="2:11" ht="15" customHeight="1">
      <c r="B198" s="296"/>
      <c r="C198" s="302"/>
      <c r="D198" s="274"/>
      <c r="E198" s="274"/>
      <c r="F198" s="295" t="s">
        <v>1125</v>
      </c>
      <c r="G198" s="274"/>
      <c r="H198" s="332" t="s">
        <v>1126</v>
      </c>
      <c r="I198" s="332"/>
      <c r="J198" s="332"/>
      <c r="K198" s="317"/>
    </row>
    <row r="199" spans="2:11" ht="15" customHeight="1">
      <c r="B199" s="296"/>
      <c r="C199" s="274"/>
      <c r="D199" s="274"/>
      <c r="E199" s="274"/>
      <c r="F199" s="295" t="s">
        <v>1123</v>
      </c>
      <c r="G199" s="274"/>
      <c r="H199" s="332" t="s">
        <v>1269</v>
      </c>
      <c r="I199" s="332"/>
      <c r="J199" s="332"/>
      <c r="K199" s="317"/>
    </row>
    <row r="200" spans="2:11" ht="15" customHeight="1">
      <c r="B200" s="333"/>
      <c r="C200" s="302"/>
      <c r="D200" s="302"/>
      <c r="E200" s="302"/>
      <c r="F200" s="295" t="s">
        <v>1127</v>
      </c>
      <c r="G200" s="280"/>
      <c r="H200" s="334" t="s">
        <v>1128</v>
      </c>
      <c r="I200" s="334"/>
      <c r="J200" s="334"/>
      <c r="K200" s="335"/>
    </row>
    <row r="201" spans="2:11" ht="15" customHeight="1">
      <c r="B201" s="333"/>
      <c r="C201" s="302"/>
      <c r="D201" s="302"/>
      <c r="E201" s="302"/>
      <c r="F201" s="295" t="s">
        <v>1054</v>
      </c>
      <c r="G201" s="280"/>
      <c r="H201" s="334" t="s">
        <v>1270</v>
      </c>
      <c r="I201" s="334"/>
      <c r="J201" s="334"/>
      <c r="K201" s="335"/>
    </row>
    <row r="202" spans="2:11" ht="15" customHeight="1">
      <c r="B202" s="333"/>
      <c r="C202" s="302"/>
      <c r="D202" s="302"/>
      <c r="E202" s="302"/>
      <c r="F202" s="336"/>
      <c r="G202" s="280"/>
      <c r="H202" s="337"/>
      <c r="I202" s="337"/>
      <c r="J202" s="337"/>
      <c r="K202" s="335"/>
    </row>
    <row r="203" spans="2:11" ht="15" customHeight="1">
      <c r="B203" s="333"/>
      <c r="C203" s="274" t="s">
        <v>1250</v>
      </c>
      <c r="D203" s="302"/>
      <c r="E203" s="302"/>
      <c r="F203" s="295">
        <v>1</v>
      </c>
      <c r="G203" s="280"/>
      <c r="H203" s="334" t="s">
        <v>1271</v>
      </c>
      <c r="I203" s="334"/>
      <c r="J203" s="334"/>
      <c r="K203" s="335"/>
    </row>
    <row r="204" spans="2:11" ht="15" customHeight="1">
      <c r="B204" s="333"/>
      <c r="C204" s="302"/>
      <c r="D204" s="302"/>
      <c r="E204" s="302"/>
      <c r="F204" s="295">
        <v>2</v>
      </c>
      <c r="G204" s="280"/>
      <c r="H204" s="334" t="s">
        <v>1272</v>
      </c>
      <c r="I204" s="334"/>
      <c r="J204" s="334"/>
      <c r="K204" s="335"/>
    </row>
    <row r="205" spans="2:11" ht="15" customHeight="1">
      <c r="B205" s="333"/>
      <c r="C205" s="302"/>
      <c r="D205" s="302"/>
      <c r="E205" s="302"/>
      <c r="F205" s="295">
        <v>3</v>
      </c>
      <c r="G205" s="280"/>
      <c r="H205" s="334" t="s">
        <v>1273</v>
      </c>
      <c r="I205" s="334"/>
      <c r="J205" s="334"/>
      <c r="K205" s="335"/>
    </row>
    <row r="206" spans="2:11" ht="15" customHeight="1">
      <c r="B206" s="333"/>
      <c r="C206" s="302"/>
      <c r="D206" s="302"/>
      <c r="E206" s="302"/>
      <c r="F206" s="295">
        <v>4</v>
      </c>
      <c r="G206" s="280"/>
      <c r="H206" s="334" t="s">
        <v>1274</v>
      </c>
      <c r="I206" s="334"/>
      <c r="J206" s="334"/>
      <c r="K206" s="335"/>
    </row>
    <row r="207" spans="2:11" ht="12.75" customHeight="1">
      <c r="B207" s="338"/>
      <c r="C207" s="339"/>
      <c r="D207" s="339"/>
      <c r="E207" s="339"/>
      <c r="F207" s="339"/>
      <c r="G207" s="339"/>
      <c r="H207" s="339"/>
      <c r="I207" s="339"/>
      <c r="J207" s="339"/>
      <c r="K207" s="340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Jirka Ševčík</cp:lastModifiedBy>
  <dcterms:modified xsi:type="dcterms:W3CDTF">2014-11-14T11:48:02Z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