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3"/>
  </bookViews>
  <sheets>
    <sheet name="Rekapitulace stavby" sheetId="1" r:id="rId1"/>
    <sheet name="OK2-00210-2015 - VON - Ve..." sheetId="2" r:id="rId2"/>
    <sheet name="OK2-10210-2015 - SO 102.1..." sheetId="3" r:id="rId3"/>
    <sheet name="OK2-20210-2015 - SO 202.1..." sheetId="4" r:id="rId4"/>
  </sheets>
  <definedNames/>
  <calcPr fullCalcOnLoad="1"/>
</workbook>
</file>

<file path=xl/sharedStrings.xml><?xml version="1.0" encoding="utf-8"?>
<sst xmlns="http://schemas.openxmlformats.org/spreadsheetml/2006/main" count="4034" uniqueCount="832">
  <si>
    <t>Export VZ</t>
  </si>
  <si>
    <t>List obsahuje:</t>
  </si>
  <si>
    <t>3.0</t>
  </si>
  <si>
    <t>ZAMOK</t>
  </si>
  <si>
    <t>False</t>
  </si>
  <si>
    <t>{695A49EF-815E-4791-AB0F-2BC615AE5A56}</t>
  </si>
  <si>
    <t>0,01</t>
  </si>
  <si>
    <t>21</t>
  </si>
  <si>
    <t>15</t>
  </si>
  <si>
    <t>REKAPITULACE STAVBY</t>
  </si>
  <si>
    <t>v ---  níže se nacházejí doplnkové a pomocné údaje k sestavám  --- v</t>
  </si>
  <si>
    <t>Návod na vyplnění</t>
  </si>
  <si>
    <t>0,001</t>
  </si>
  <si>
    <t>Kód:</t>
  </si>
  <si>
    <t>OK-002-2015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</si>
  <si>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</si>
  <si>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0,1</t>
  </si>
  <si>
    <t>Stavba:</t>
  </si>
  <si>
    <t>III/210 42 Statické zajištění silnice, Oloví - Krajková, ÚSEK 2 - km 8,500-8,700</t>
  </si>
  <si>
    <t>KSO:</t>
  </si>
  <si>
    <t>CC-CZ:</t>
  </si>
  <si>
    <t>Místo:</t>
  </si>
  <si>
    <t>Oloví</t>
  </si>
  <si>
    <t>Datum:</t>
  </si>
  <si>
    <t>28.01.2015</t>
  </si>
  <si>
    <t>Zadavatel:</t>
  </si>
  <si>
    <t>IČ:</t>
  </si>
  <si>
    <t>KSÚS Karlovarského kraje</t>
  </si>
  <si>
    <t>DIČ:</t>
  </si>
  <si>
    <t>Uchazeč:</t>
  </si>
  <si>
    <t>Vyplň údaj</t>
  </si>
  <si>
    <t>Projektant:</t>
  </si>
  <si>
    <t>AZ Consult spol. s r.o.</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</si>
  <si>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</si>
  <si>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</si>
  <si>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</si>
  <si>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</si>
  <si>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</si>
  <si>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</si>
  <si>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</si>
  <si>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</si>
  <si>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</si>
  <si>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</si>
  <si>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</si>
  <si>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</si>
  <si>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</si>
  <si>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</si>
  <si>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</si>
  <si>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</si>
  <si>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</si>
  <si>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</si>
  <si>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</si>
  <si>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</si>
  <si>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</si>
  <si>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</si>
  <si>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</si>
  <si>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</si>
  <si>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</si>
  <si>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</si>
  <si>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</si>
  <si>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</si>
  <si>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</si>
  <si>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</si>
  <si>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</si>
  <si>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</si>
  <si>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</si>
  <si>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</si>
  <si>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</si>
  <si>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</si>
  <si>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</si>
  <si>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</si>
  <si>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</si>
  <si>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OK2-00210-2015</t>
  </si>
  <si>
    <t>VON - Vedlejší a ostatní náklady</t>
  </si>
  <si>
    <t>STA</t>
  </si>
  <si>
    <t>1</t>
  </si>
  <si>
    <t>{02D1D42E-893D-40B2-AED2-7FB348623453}</t>
  </si>
  <si>
    <t>2</t>
  </si>
  <si>
    <t>OK2-10210-2015</t>
  </si>
  <si>
    <t>SO 102.1 - Vozovka a odvodnění</t>
  </si>
  <si>
    <t>{F457E6A7-D67D-4ADB-A6FE-D619226CE9BF}</t>
  </si>
  <si>
    <t>OK2-20210-2015</t>
  </si>
  <si>
    <t>SO 202.1 - Opěrná zeď 8.61</t>
  </si>
  <si>
    <t>{64045FEC-E70F-4013-A503-60A9FF198473}</t>
  </si>
  <si>
    <t>Zpět na list:</t>
  </si>
  <si>
    <t>KRYCÍ LIST SOUPISU</t>
  </si>
  <si>
    <t>Objekt:</t>
  </si>
  <si>
    <t>OK2-00210-2015 - VON - Vedlejší a ostatní náklady</t>
  </si>
  <si>
    <t>REKAPITULACE ČLENĚNÍ SOUPISU PRACÍ</t>
  </si>
  <si>
    <t>Kód dílu - Popis</t>
  </si>
  <si>
    <t>Cena celkem [CZK]</t>
  </si>
  <si>
    <t>Náklady soupisu celkem</t>
  </si>
  <si>
    <t>-1</t>
  </si>
  <si>
    <t>HSV - Práce a dodávky HSV</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</si>
  <si>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</si>
  <si>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</si>
  <si>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</si>
  <si>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</si>
  <si>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</si>
  <si>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</si>
  <si>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</si>
  <si>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</si>
  <si>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</si>
  <si>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</si>
  <si>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</si>
  <si>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</si>
  <si>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</si>
  <si>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</si>
  <si>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</si>
  <si>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</si>
  <si>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</si>
  <si>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</si>
  <si>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</si>
  <si>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</si>
  <si>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</si>
  <si>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</si>
  <si>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</si>
  <si>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VRN</t>
  </si>
  <si>
    <t>Vedlejší rozpočtové náklady</t>
  </si>
  <si>
    <t>5</t>
  </si>
  <si>
    <t>VRN1</t>
  </si>
  <si>
    <t>Průzkumné, geodetické a projektové práce</t>
  </si>
  <si>
    <t>K</t>
  </si>
  <si>
    <t>012103001</t>
  </si>
  <si>
    <t>Geodetické práce - vytyčení stavby</t>
  </si>
  <si>
    <t>komp</t>
  </si>
  <si>
    <t>16384</t>
  </si>
  <si>
    <t>-1376515650</t>
  </si>
  <si>
    <t>PP</t>
  </si>
  <si>
    <t>VV</t>
  </si>
  <si>
    <t>Vytyčení stavby (směrové a výškové) dle vytyčovacích souřadnic</t>
  </si>
  <si>
    <t>012303001</t>
  </si>
  <si>
    <t>Geodetické práce - zaměření skutečného provedení</t>
  </si>
  <si>
    <t>-1930071027</t>
  </si>
  <si>
    <t>zaměření skutečného provedení stavby</t>
  </si>
  <si>
    <t>3</t>
  </si>
  <si>
    <t>012303002</t>
  </si>
  <si>
    <t>Geodetické práce - pozemky</t>
  </si>
  <si>
    <t>-1038067911</t>
  </si>
  <si>
    <t>podklady pro majetkové vypořádání stavby</t>
  </si>
  <si>
    <t>- vypracování geometrického plánu včetně projednání a schválení na příslušném KÚ</t>
  </si>
  <si>
    <t>4</t>
  </si>
  <si>
    <t>013244000</t>
  </si>
  <si>
    <t>Dokumentace pro provádění stavby - realizační dokumentace stavby (RDS)</t>
  </si>
  <si>
    <t>CS ÚRS 2013 02</t>
  </si>
  <si>
    <t>1024</t>
  </si>
  <si>
    <t>1886274619</t>
  </si>
  <si>
    <t>Průzkumné, geodetické a projektové práce projektové práce dokumentace stavby (výkresová a textová) pro provádění stavby</t>
  </si>
  <si>
    <t>Realizační dokumentace stavby</t>
  </si>
  <si>
    <t>013254001</t>
  </si>
  <si>
    <t>Vypracování dokumentace - dokumentace skutečného provedení stavby</t>
  </si>
  <si>
    <t>8192</t>
  </si>
  <si>
    <t>384940245</t>
  </si>
  <si>
    <t xml:space="preserve">Dokumentace skutečného provedení stavby </t>
  </si>
  <si>
    <t>VRN3</t>
  </si>
  <si>
    <t>Zařízení staveniště</t>
  </si>
  <si>
    <t>6</t>
  </si>
  <si>
    <t>034503001</t>
  </si>
  <si>
    <t>Informační tabule na staveništi</t>
  </si>
  <si>
    <t>ks</t>
  </si>
  <si>
    <t>131072</t>
  </si>
  <si>
    <t>872342288</t>
  </si>
  <si>
    <t>- rozměry 2x1 m, provedení plast nebo plech, včetně umístění na stavbě</t>
  </si>
  <si>
    <t>(dle zadávací dokumentace)</t>
  </si>
  <si>
    <t>VRN4</t>
  </si>
  <si>
    <t>Inženýrská činnost</t>
  </si>
  <si>
    <t>7</t>
  </si>
  <si>
    <t>041903001</t>
  </si>
  <si>
    <t>Odborný dozor - geotechnický dozor</t>
  </si>
  <si>
    <t>428556639</t>
  </si>
  <si>
    <t xml:space="preserve">Podrobný IG průzkum v době provádění vrtných a zemních prací </t>
  </si>
  <si>
    <t>- zjištění přesných informací o skladbě a druhu hornin v podloží navrhovaných opěrných zdí</t>
  </si>
  <si>
    <t>- odebrání vzorků zemin</t>
  </si>
  <si>
    <t>- laboratorní rozbor vzorků zemin</t>
  </si>
  <si>
    <t>- závěrečná zpráva</t>
  </si>
  <si>
    <t>Zatřídění vybouraných materiálů a zeminy včetně posouzení jejich vhodnosti pro další použití na stavbě</t>
  </si>
  <si>
    <t>VRN7</t>
  </si>
  <si>
    <t>Provozní vlivy</t>
  </si>
  <si>
    <t>8</t>
  </si>
  <si>
    <t>072002010</t>
  </si>
  <si>
    <t>Dopravně inženýrská opatření v místě stavby</t>
  </si>
  <si>
    <t>2048</t>
  </si>
  <si>
    <t>-1316367057</t>
  </si>
  <si>
    <t>Dopravně inženýrská opatření v místě stavby dle požadavků PD</t>
  </si>
  <si>
    <t>- montáž, demontáž, nájem a údržba dopravních značek po dobu stavby</t>
  </si>
  <si>
    <t>- zajištění rozhodnutí o zvláštním užívání komunikace, stanovení přechodného</t>
  </si>
  <si>
    <t>značení a rozhodnutí o uzavírce</t>
  </si>
  <si>
    <t>"dopravní značky" 10*40*30*2</t>
  </si>
  <si>
    <t>"osvětlení" 2*180*30*2</t>
  </si>
  <si>
    <t>"Z" 60/10*10*30*2</t>
  </si>
  <si>
    <t>"světelná signalizace" 600*30*2</t>
  </si>
  <si>
    <t>Součet</t>
  </si>
  <si>
    <t>9</t>
  </si>
  <si>
    <t>072002020</t>
  </si>
  <si>
    <t>Dopravně inženýrská opatření v místě stavby - betonové svodidlo</t>
  </si>
  <si>
    <t>m</t>
  </si>
  <si>
    <t>-1959235152</t>
  </si>
  <si>
    <t>Silniční provoz</t>
  </si>
  <si>
    <t>- montáž, demontáž, nájem dočasného betonového svodidla po dobu stavby</t>
  </si>
  <si>
    <t>50</t>
  </si>
  <si>
    <t>OK2-10210-2015 - SO 102.1 - Vozovka a odvodnění</t>
  </si>
  <si>
    <t xml:space="preserve">    1 - Zemní práce</t>
  </si>
  <si>
    <t xml:space="preserve">    5 - Komunikace</t>
  </si>
  <si>
    <t xml:space="preserve">    9 - Ostatní konstrukce a práce-bourání</t>
  </si>
  <si>
    <t xml:space="preserve">    99 - Přesun hmot</t>
  </si>
  <si>
    <t>Zemní práce</t>
  </si>
  <si>
    <t>113154232</t>
  </si>
  <si>
    <t>Frézování živičného krytu tl 40 mm pruh š 2 m pl do 1000 m2 bez překážek v trase</t>
  </si>
  <si>
    <t>m2</t>
  </si>
  <si>
    <t>CS ÚRS 2015 01</t>
  </si>
  <si>
    <t>953449894</t>
  </si>
  <si>
    <t>Frézování živičného podkladu nebo krytu s naložením na dopravní prostředek plochy přes 500 do 1 000 m2 bez překážek v trase pruhu šířky přes 1 m do 2 m, tloušťky vrstvy 40 mm</t>
  </si>
  <si>
    <t>PSC</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</si>
  <si>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</si>
  <si>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80*5,5*1,1+55*2,2*1,1</t>
  </si>
  <si>
    <t>132301201</t>
  </si>
  <si>
    <t>Hloubení rýh š do 2000 mm v hornině tř. 4 objemu do 100 m3</t>
  </si>
  <si>
    <t>m3</t>
  </si>
  <si>
    <t>554155956</t>
  </si>
  <si>
    <t>Hloubení zapažených i nezapažených rýh šířky přes 600 do 2 000 mm s urovnáním dna do předepsaného profilu a spádu v hornině tř. 4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</si>
  <si>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</si>
  <si>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 pro potrubí hospodářského přejezdu"</t>
  </si>
  <si>
    <t>10*1,2*1,2</t>
  </si>
  <si>
    <t>132301209</t>
  </si>
  <si>
    <t>Příplatek za lepivost k hloubení rýh š do 2000 mm v hornině tř. 4</t>
  </si>
  <si>
    <t>-528962259</t>
  </si>
  <si>
    <t>Hloubení zapažených i nezapažených rýh šířky přes 600 do 2 000 mm s urovnáním dna do předepsaného profilu a spádu v hornině tř. 4 Příplatek k cenám za lepivost horniny tř. 4</t>
  </si>
  <si>
    <t>162701105</t>
  </si>
  <si>
    <t>Vodorovné přemístění do 10000 m výkopku/sypaniny z horniny tř. 1 až 4</t>
  </si>
  <si>
    <t>1196928350</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</si>
  <si>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</si>
  <si>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</si>
  <si>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14,4</t>
  </si>
  <si>
    <t>162701109</t>
  </si>
  <si>
    <t>Příplatek k vodorovnému přemístění výkopku/sypaniny z horniny tř. 1 až 4 ZKD 1000 m přes 10000 m</t>
  </si>
  <si>
    <t>-1335237808</t>
  </si>
  <si>
    <t>Vodorovné přemístění výkopku nebo sypaniny po suchu na obvyklém dopravním prostředku, bez naložení výkopku, avšak se složením bez rozhrnutí z horniny tř. 1 až 4 na vzdálenost Příplatek k ceně za každých dalších i započatých 1 000 m</t>
  </si>
  <si>
    <t>"přepravní vzdálenost 25km"</t>
  </si>
  <si>
    <t>14,4*15</t>
  </si>
  <si>
    <t>171201211</t>
  </si>
  <si>
    <t>Poplatek za uložení odpadu ze sypaniny na skládce (skládkovné)</t>
  </si>
  <si>
    <t>t</t>
  </si>
  <si>
    <t>-925774506</t>
  </si>
  <si>
    <t>Uložení sypaniny poplatek za uložení sypaniny na skládce (skládkovné)</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</si>
  <si>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</si>
  <si>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"2t/m3"</t>
  </si>
  <si>
    <t>14,4*2</t>
  </si>
  <si>
    <t>181951102</t>
  </si>
  <si>
    <t>Úprava pláně v hornině tř. 1 až 4 se zhutněním</t>
  </si>
  <si>
    <t>-1297977737</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</si>
  <si>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</si>
  <si>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</si>
  <si>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55*2*1,1</t>
  </si>
  <si>
    <t>Komunikace</t>
  </si>
  <si>
    <t>564861111</t>
  </si>
  <si>
    <t>Podklad ze štěrkodrtě ŠD tl 200 mm</t>
  </si>
  <si>
    <t>-1589283307</t>
  </si>
  <si>
    <t>Podklad ze štěrkodrti ŠD s rozprostřením a zhutněním, po zhutnění tl. 200 mm</t>
  </si>
  <si>
    <t>564952111</t>
  </si>
  <si>
    <t>Podklad z mechanicky zpevněného kameniva MZK tl 150 mm</t>
  </si>
  <si>
    <t>-71315556</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</si>
  <si>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</si>
  <si>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postřk před pokládkou asfaltových směsí, který se oceňuje cenami sooboru cen 572         2.. </t>
  </si>
  <si>
    <t>55*2,5*1,1</t>
  </si>
  <si>
    <t>10</t>
  </si>
  <si>
    <t>569831111</t>
  </si>
  <si>
    <t>Zpevnění krajnic štěrkodrtí tl 100 mm</t>
  </si>
  <si>
    <t>-1882279496</t>
  </si>
  <si>
    <t>Zpevnění krajnic nebo komunikací pro pěší s rozprostřením a zhutněním, po zhutnění štěrkodrtí tl. 100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</si>
  <si>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</si>
  <si>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200*1*1,1</t>
  </si>
  <si>
    <t>200*0,5*1,1</t>
  </si>
  <si>
    <t>11</t>
  </si>
  <si>
    <t>573111111</t>
  </si>
  <si>
    <t>Postřik živičný infiltrační s posypem z asfaltu množství 0,60 kg/m2</t>
  </si>
  <si>
    <t>-1485159778</t>
  </si>
  <si>
    <t>Postřik živičný infiltrační z asfaltu silničního s posypem kamenivem, v množství 0,60 kg/m2</t>
  </si>
  <si>
    <t>12</t>
  </si>
  <si>
    <t>573211111</t>
  </si>
  <si>
    <t>Postřik živičný spojovací z asfaltu v množství do 0,70 kg/m2</t>
  </si>
  <si>
    <t>-684306789</t>
  </si>
  <si>
    <t>Postřik živičný spojovací bez posypu kamenivem z asfaltu silničního, v množství od 0,50 do 0,70 kg/m2</t>
  </si>
  <si>
    <t>13</t>
  </si>
  <si>
    <t>577144211</t>
  </si>
  <si>
    <t>Asfaltový beton vrstva obrusná ACO 11 (ABS) tř. II tl 50 mm š do 3 m z nemodifikovaného asfaltu</t>
  </si>
  <si>
    <t>1210283224</t>
  </si>
  <si>
    <t>Asfaltový beton vrstva obrusná ACO 11 (ABS) s rozprostřením a se zhutněním z nemodifikovaného asfaltu v pruhu šířky do 3 m tř. II, po zhutnění tl. 50 mm</t>
  </si>
  <si>
    <t xml:space="preserve">Poznámka k souboru cen:
1. ČSN EN 13108-1 připouští pro ACO 11 pouze tl. 35 až 50 mm. </t>
  </si>
  <si>
    <t>80*6*1,1</t>
  </si>
  <si>
    <t>14</t>
  </si>
  <si>
    <t>577155132</t>
  </si>
  <si>
    <t>Asfaltový beton vrstva ložní ACL 16 (ABH) tl 60 mm š do 3 m z modifikovaného asfaltu</t>
  </si>
  <si>
    <t>-1952788776</t>
  </si>
  <si>
    <t>Asfaltový beton vrstva ložní ACL 16 (ABH) s rozprostřením a zhutněním z modifikovaného asfaltu v pruhu šířky do 3 m, po zhutnění tl. 60 mm</t>
  </si>
  <si>
    <t xml:space="preserve">Poznámka k souboru cen:
1. ČSN EN 13108-1 připouští pro ACL 16 pouze tl. 50 až 70 mm. </t>
  </si>
  <si>
    <t>55*3*1,1</t>
  </si>
  <si>
    <t>"vyrovnávací vrstva"</t>
  </si>
  <si>
    <t>30*3</t>
  </si>
  <si>
    <t>594711111</t>
  </si>
  <si>
    <t>Dlažba z lomového kamene s provedením lože z prohozené zeminy</t>
  </si>
  <si>
    <t>-142019168</t>
  </si>
  <si>
    <t>Dlažba nebo přídlažba z lomového kamene lomařsky upraveného rigolového v ploše vodorovné nebo ve sklonu tl. do 250 mm, bez vyplnění spár, s provedením lože tl. 50 mm z prohozené zeminy</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</si>
  <si>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</si>
  <si>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"pod prostupy odvodnění a vyústěním drenáže"</t>
  </si>
  <si>
    <t>2*1*1*1,1+0,5*0,5*3</t>
  </si>
  <si>
    <t>16</t>
  </si>
  <si>
    <t>59914111R</t>
  </si>
  <si>
    <t>Vyplnění spáry podél římsy živičnou zálivkou s těsnícím profilem (VL 403.42)</t>
  </si>
  <si>
    <t>-65707372</t>
  </si>
  <si>
    <t>Vyplnění spár mezi silničními dílci živičnou zálivkou</t>
  </si>
  <si>
    <t>42</t>
  </si>
  <si>
    <t>Ostatní konstrukce a práce-bourání</t>
  </si>
  <si>
    <t>17</t>
  </si>
  <si>
    <t>911331123</t>
  </si>
  <si>
    <t>Svodidlo ocelové jednostranné zádržnosti N2 typ JSNH4/N2 se zaberaněním sloupků v rozmezí do 4 m</t>
  </si>
  <si>
    <t>1291559385</t>
  </si>
  <si>
    <t>Silniční svodidlo ocelové s osazením sloupků zaberaněním úroveň zádržnosti N2 vzdálenosti sloupků přes 2 do 4 m JSNH4/N2 jednostranné</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</si>
  <si>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</si>
  <si>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70-42</t>
  </si>
  <si>
    <t>18</t>
  </si>
  <si>
    <t>912211121</t>
  </si>
  <si>
    <t>Montáž směrového sloupku z plastických hmot na svodidlo</t>
  </si>
  <si>
    <t>kus</t>
  </si>
  <si>
    <t>1372758767</t>
  </si>
  <si>
    <t>Montáž směrového sloupku plastového s odrazkou přišroubováním na svodidlo</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</si>
  <si>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</si>
  <si>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19</t>
  </si>
  <si>
    <t>M</t>
  </si>
  <si>
    <t>404451530</t>
  </si>
  <si>
    <t>sloupek svodidlový plastový s retroreflexní fólií s kovovým držákem</t>
  </si>
  <si>
    <t>-609368023</t>
  </si>
  <si>
    <t>výrobky a tabule orientační pro návěstí a zabezpečovací zařízení silniční značky dopravní svislé sloupky směrové sloupky plastové s retroreflexní fólií svodidlový "M" s kovovým držákem</t>
  </si>
  <si>
    <t>20</t>
  </si>
  <si>
    <t>915111122</t>
  </si>
  <si>
    <t>Vodorovné dopravní značení šířky 125 mm retroreflexní bílou barvou dělící čáry přerušované</t>
  </si>
  <si>
    <t>326105127</t>
  </si>
  <si>
    <t>Vodorovné dopravní značení stříkané barvou dělící čára šířky 125 mm přerušovaná bílá retroreflexní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</si>
  <si>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915 11 a 915 12 určuje v m a u cen 915 13 v m2 stříkané     plochy bez mezer. </t>
  </si>
  <si>
    <t>80</t>
  </si>
  <si>
    <t>915121112</t>
  </si>
  <si>
    <t>Vodorovné dopravní značení šířky 250 mm retroreflexní bílou barvou vodící čáry</t>
  </si>
  <si>
    <t>1546341349</t>
  </si>
  <si>
    <t>Vodorovné dopravní značení stříkané barvou vodící čára bílá šířky 250 mm retroreflexní</t>
  </si>
  <si>
    <t>2*80</t>
  </si>
  <si>
    <t>22</t>
  </si>
  <si>
    <t>915611111</t>
  </si>
  <si>
    <t>Předznačení vodorovného liniového značení</t>
  </si>
  <si>
    <t>-1217870059</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</si>
  <si>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</si>
  <si>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</si>
  <si>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160+80</t>
  </si>
  <si>
    <t>23</t>
  </si>
  <si>
    <t>919511112</t>
  </si>
  <si>
    <t>Čela propustků z lomového kamene</t>
  </si>
  <si>
    <t>-1719212810</t>
  </si>
  <si>
    <t>Čela propustků z lomového kamene upraveného, na maltu cementovou</t>
  </si>
  <si>
    <t xml:space="preserve">Poznámka k souboru cen:
1. V ceně 31-1112 jsou započteny i náklady na bednění a ukončující desku o tl. 50 mm. 2. V ceně 51-1112 jsou započteny i náklady na krycí desku ze železového betonu  tř. C 12/15, včetně     bednění a vyspárování cementovou maltou. 3. Ceny jsou určeny pro čela trubních propustků kolmých a šikmých do DN 1500. 4. Objem čela propustku se určuje součtem objemu základu, nadzákladového zdiva a krycí desky. 5. Pro výpočet přesunu hmot se celková hmotnost položky sníží o hmotnost betonu, pokud je beton     dodáván přímo na místo zabudování nebo do prostoru technologické 6. Při zpevnění svahu nad čelem propustku geotextílií se práce oceňují cenami souboru cen 153 31     části A01 katalogu 800-1 Zemní práce. </t>
  </si>
  <si>
    <t>2*2*1,5*0,6*1,1</t>
  </si>
  <si>
    <t>24</t>
  </si>
  <si>
    <t>919521015</t>
  </si>
  <si>
    <t>Zřízení propustků z trub betonových DN 600</t>
  </si>
  <si>
    <t>1618760848</t>
  </si>
  <si>
    <t>Zřízení propustků a hospodářských přejezdů z trub betonových a železobetonových do DN 600</t>
  </si>
  <si>
    <t xml:space="preserve">Poznámka k souboru cen:
1. V cenách jsou započteny i náklady na:     a) podkladní vrstvu tl. 100 mm z drceného kameniva,     b) montáž potrubí na betonové pražce nebo silniční panely včetně dodávky podkladních         prefabrikátů,     c) bednění a obetonování potrubí. 2. V cenách nejsou započteny náklady na:     a) zemní práce,     b) zhotovení čela propustku, které se oceňuje cenami souboru 919 4 . -1 . Čelo propustku,     c) zhotovení podkladní a krycí vrstvy komunikace, které se ocení cenou 936 56-1111 Podkladní a         krycí vrstvy. 3. Dodávka trub se oceňuje ve specifikaci. Ztratné lze dohodnout ve výši 2 %. </t>
  </si>
  <si>
    <t>25</t>
  </si>
  <si>
    <t>592224100</t>
  </si>
  <si>
    <t>trouba hrdlová přímá železobetonová s integrovaným těsněním TZH-Q 600/2500 60 x 250 x 10 cm</t>
  </si>
  <si>
    <t>-6612422</t>
  </si>
  <si>
    <t>trouby pro splaškové odpadní vody železobetonové trouby hrdlové přímé s integrovaným těsněním TZH-Q  600/2500  integro  60 x 250 x 10</t>
  </si>
  <si>
    <t>26</t>
  </si>
  <si>
    <t>919535555</t>
  </si>
  <si>
    <t>Obetonování trubního propustku betonem prostým</t>
  </si>
  <si>
    <t>579539898</t>
  </si>
  <si>
    <t>Obetonování trubního propustku betonem prostým tř. C 12/15</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</si>
  <si>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</si>
  <si>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10*0,4</t>
  </si>
  <si>
    <t>27</t>
  </si>
  <si>
    <t>919721281</t>
  </si>
  <si>
    <t>Geomříž pro vyztužení stávajícího asfaltového povrchu z PP</t>
  </si>
  <si>
    <t>1408940594</t>
  </si>
  <si>
    <t>Vyztužení stávajícího asfaltového povrchu geomříží z polypropylénu</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</si>
  <si>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</si>
  <si>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55*2</t>
  </si>
  <si>
    <t>28</t>
  </si>
  <si>
    <t>919735111</t>
  </si>
  <si>
    <t>Řezání stávajícího živičného krytu hl do 50 mm</t>
  </si>
  <si>
    <t>-416851015</t>
  </si>
  <si>
    <t>Řezání stávajícího živičného krytu nebo podkladu hloubky do 50 mm</t>
  </si>
  <si>
    <t xml:space="preserve">Poznámka k souboru cen:
1. V cenách jsou započteny i náklady na spotřebu vody. </t>
  </si>
  <si>
    <t>"spára podél římsy"</t>
  </si>
  <si>
    <t>29</t>
  </si>
  <si>
    <t>936561111</t>
  </si>
  <si>
    <t>Podkladní a krycí vrstvy trubních propustků nebo překopů cest z kameniva</t>
  </si>
  <si>
    <t>1017460824</t>
  </si>
  <si>
    <t>Podkladní a krycí vrstvy trubních propustků nebo překopů cest z kameniva drceného</t>
  </si>
  <si>
    <t>10*3*0,25</t>
  </si>
  <si>
    <t>30</t>
  </si>
  <si>
    <t>938909611</t>
  </si>
  <si>
    <t>Odstranění nánosu na krajnicích tl do 100 mm</t>
  </si>
  <si>
    <t>-246073533</t>
  </si>
  <si>
    <t>Čištění krajnic odstraněním nánosu (ulehlého, popř. zaježděného) naneseného vlivem silničního provozu, s přemístěním na hromady na vzdálenost do 50 m nebo s naložením na dopravní prostředek, ale bez složení průměrné tloušťky do 100 mm</t>
  </si>
  <si>
    <t xml:space="preserve">Poznámka k souboru cen:
1. V cenách nejsou započteny náklady na vodorovnou dopravu odstraněného materiálu z krajnic, která     se oceňuje cenami souboru cen 997 22-15 Vodorovná doprava suti. </t>
  </si>
  <si>
    <t>99</t>
  </si>
  <si>
    <t>Přesun hmot</t>
  </si>
  <si>
    <t>31</t>
  </si>
  <si>
    <t>997221551</t>
  </si>
  <si>
    <t>Vodorovná doprava suti ze sypkých materiálů do 1 km</t>
  </si>
  <si>
    <t>-23727779</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</si>
  <si>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</si>
  <si>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</si>
  <si>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32</t>
  </si>
  <si>
    <t>997221559</t>
  </si>
  <si>
    <t>Příplatek ZKD 1 km u vodorovné dopravy suti ze sypkých materiálů</t>
  </si>
  <si>
    <t>1231227425</t>
  </si>
  <si>
    <t>Vodorovná doprava suti bez naložení, ale se složením a s hrubým urovnáním Příplatek k ceně za každý další i započatý 1 km přes 1 km</t>
  </si>
  <si>
    <t>91,281*24</t>
  </si>
  <si>
    <t>33</t>
  </si>
  <si>
    <t>997221611</t>
  </si>
  <si>
    <t>Nakládání suti na dopravní prostředky pro vodorovnou dopravu</t>
  </si>
  <si>
    <t>1092194634</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</si>
  <si>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</si>
  <si>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</si>
  <si>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34</t>
  </si>
  <si>
    <t>997221855</t>
  </si>
  <si>
    <t>Poplatek za uložení odpadu z kameniva na skládce (skládkovné)</t>
  </si>
  <si>
    <t>-2094034211</t>
  </si>
  <si>
    <t>Poplatek za uložení stavebního odpadu na skládce (skládkovné) z kameniva</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</si>
  <si>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</si>
  <si>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35</t>
  </si>
  <si>
    <t>998225111</t>
  </si>
  <si>
    <t>Přesun hmot pro pozemní komunikace s krytem z kamene, monolitickým betonovým nebo živičným</t>
  </si>
  <si>
    <t>-984515350</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</si>
  <si>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</si>
  <si>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</si>
  <si>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OK2-20210-2015 - SO 202.1 - Opěrná zeď 8.61</t>
  </si>
  <si>
    <t xml:space="preserve">    2 - Zakládání</t>
  </si>
  <si>
    <t xml:space="preserve">    3 - Svislé a kompletní konstrukce</t>
  </si>
  <si>
    <t>PSV - Práce a dodávky PSV</t>
  </si>
  <si>
    <t xml:space="preserve">    711 - Izolace proti vodě, vlhkosti a plynům</t>
  </si>
  <si>
    <t>111201101</t>
  </si>
  <si>
    <t>Odstranění křovin a stromů průměru kmene do 100 mm i s kořeny z celkové plochy do 1000 m2</t>
  </si>
  <si>
    <t>628098482</t>
  </si>
  <si>
    <t>Odstranění křovin a stromů s odstraněním kořenů průměru kmene do 100 mm do sklonu terénu 1 : 5, při celkové ploše do 1 000 m2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</si>
  <si>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</si>
  <si>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55*5</t>
  </si>
  <si>
    <t>111201401</t>
  </si>
  <si>
    <t>Spálení křovin a stromů průměru kmene do 100 mm</t>
  </si>
  <si>
    <t>1019494397</t>
  </si>
  <si>
    <t>Spálení odstraněných křovin a stromů na hromadách průměru kmene do 100 mm pro jakoukoliv plochu</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</si>
  <si>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</si>
  <si>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111211121</t>
  </si>
  <si>
    <t>Spálení jehličnatého klestu se snášením D do 30 cm ve svahu přes 1:3</t>
  </si>
  <si>
    <t>-1172437294</t>
  </si>
  <si>
    <t>Pálení větví stromů se snášením na hromady jehličnatých v rovině nebo ve svahu přes 1:3, průměru kmene do 30 cm</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</si>
  <si>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</si>
  <si>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112201102</t>
  </si>
  <si>
    <t>Odstranění pařezů D do 500 mm</t>
  </si>
  <si>
    <t>-32592922</t>
  </si>
  <si>
    <t>Odstranění pařezů s jejich vykopáním, vytrháním nebo odstřelením, s přesekáním kořenů průměru přes 300 do 500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</si>
  <si>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</si>
  <si>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113107123</t>
  </si>
  <si>
    <t>Odstranění podkladu pl do 50 m2 z kameniva drceného tl 300 mm</t>
  </si>
  <si>
    <t>201424124</t>
  </si>
  <si>
    <t>Odstranění podkladů nebo krytů s přemístěním hmot na skládku na vzdálenost do 3 m nebo s naložením na dopravní prostředek v ploše jednotlivě do 50 m2 z kameniva hrubého drceného, o tl. vrstvy přes 200 do 300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</si>
  <si>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</si>
  <si>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113107143</t>
  </si>
  <si>
    <t>Odstranění podkladu pl do 50 m2 živičných tl 150 mm</t>
  </si>
  <si>
    <t>-247887473</t>
  </si>
  <si>
    <t>Odstranění podkladů nebo krytů s přemístěním hmot na skládku na vzdálenost do 3 m nebo s naložením na dopravní prostředek v ploše jednotlivě do 50 m2 živičných, o tl. vrstvy přes 100 do 150 mm</t>
  </si>
  <si>
    <t>55*1,75*1,1</t>
  </si>
  <si>
    <t>122301101</t>
  </si>
  <si>
    <t>Odkopávky a prokopávky nezapažené v hornině tř. 4 objem do 100 m3</t>
  </si>
  <si>
    <t>-953656811</t>
  </si>
  <si>
    <t>Odkopávky a prokopávky nezapažené s přehozením výkopku na vzdálenost do 3 m nebo s naložením na dopravní prostředek v hornině tř. 4 do 100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</si>
  <si>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</si>
  <si>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"60% výkopku"</t>
  </si>
  <si>
    <t>55*3,4*0,6*1,1</t>
  </si>
  <si>
    <t>122401101</t>
  </si>
  <si>
    <t>Odkopávky a prokopávky nezapažené v hornině tř. 5 objem do 100 m3</t>
  </si>
  <si>
    <t>782719679</t>
  </si>
  <si>
    <t>Odkopávky a prokopávky nezapažené s přehozením výkopku na vzdálenost do 3 m nebo s naložením na dopravní prostředek v hornině tř. 5 do 100 m3</t>
  </si>
  <si>
    <t>"40% výkopku"</t>
  </si>
  <si>
    <t>55*3,4*0,4*1,1</t>
  </si>
  <si>
    <t>15171111R</t>
  </si>
  <si>
    <t>Osazení zápor ocelových dl do 8 m</t>
  </si>
  <si>
    <t>87078559</t>
  </si>
  <si>
    <t xml:space="preserve">Osazení ocelových zápor do předem provedených vrtů </t>
  </si>
  <si>
    <t>"osazení a vycentrování do vrtu"</t>
  </si>
  <si>
    <t>7*8*5</t>
  </si>
  <si>
    <t>130109740</t>
  </si>
  <si>
    <t>ocel profilová HE-B, v jakosti 11 375, h=140 mm</t>
  </si>
  <si>
    <t>1860064681</t>
  </si>
  <si>
    <t>ocel profilová v jakosti 11 375 ocel profilová H ocel profilová HE-B h=140 mm</t>
  </si>
  <si>
    <t>P</t>
  </si>
  <si>
    <t>Poznámka k položce:
Hmotnost: 34,50 kg/m</t>
  </si>
  <si>
    <t>7*8*5*0,0337</t>
  </si>
  <si>
    <t>162301416</t>
  </si>
  <si>
    <t>Vodorovné přemístění kmenů stromů jehličnatých do 5 km D kmene do 500 mm</t>
  </si>
  <si>
    <t>1085309209</t>
  </si>
  <si>
    <t>Vodorovné přemístění větví, kmenů nebo pařezů s naložením, složením a dopravou do 5000 m kmenů stromů jehličnatých, průměru přes 300 do 500 mm</t>
  </si>
  <si>
    <t xml:space="preserve">Poznámka k souboru cen:
1. Průměr kmene i pařezu se měří v místě řezu. 2. Měrná jednotka je 1 strom. </t>
  </si>
  <si>
    <t>162301422</t>
  </si>
  <si>
    <t>Vodorovné přemístění pařezů do 5 km D do 500 mm</t>
  </si>
  <si>
    <t>-246805316</t>
  </si>
  <si>
    <t>Vodorovné přemístění větví, kmenů nebo pařezů s naložením, složením a dopravou do 5000 m pařezů kmenů, průměru přes 300 do 500 mm</t>
  </si>
  <si>
    <t>162301916</t>
  </si>
  <si>
    <t>Příplatek k vodorovnému přemístění kmenů stromů jehličnatých D kmene do 500 mm ZKD 5 km</t>
  </si>
  <si>
    <t>-1930838742</t>
  </si>
  <si>
    <t>Vodorovné přemístění větví, kmenů nebo pařezů s naložením, složením a dopravou Příplatek k cenám za každých dalších i započatých 5000 m přes 5000 m kmenů stromů jehličnatých, průměru přes 300 do 500 mm</t>
  </si>
  <si>
    <t>162301922</t>
  </si>
  <si>
    <t>Příplatek k vodorovnému přemístění pařezů D 500 mm ZKD 5 km</t>
  </si>
  <si>
    <t>362771465</t>
  </si>
  <si>
    <t>Vodorovné přemístění větví, kmenů nebo pařezů s naložením, složením a dopravou Příplatek k cenám za každých dalších i započatých 5000 m přes 5000 m pařezů kmenů, průměru přes 300 do 500 mm</t>
  </si>
  <si>
    <t>-374674005</t>
  </si>
  <si>
    <t>1528497462</t>
  </si>
  <si>
    <t>"přepravní vzdálenost 25 km"</t>
  </si>
  <si>
    <t>123,42*15</t>
  </si>
  <si>
    <t>162701155</t>
  </si>
  <si>
    <t>Vodorovné přemístění do 10000 m výkopku/sypaniny z horniny tř. 5 až 7</t>
  </si>
  <si>
    <t>1367669951</t>
  </si>
  <si>
    <t>Vodorovné přemístění výkopku nebo sypaniny po suchu na obvyklém dopravním prostředku, bez naložení výkopku, avšak se složením bez rozhrnutí z horniny tř. 5 až 7 na vzdálenost přes 9 0000 do 10 000 m</t>
  </si>
  <si>
    <t>162701159</t>
  </si>
  <si>
    <t>Příplatek k vodorovnému přemístění výkopku/sypaniny z horniny tř. 5 až 7 ZKD 1000 m přes 10000 m</t>
  </si>
  <si>
    <t>-6335665</t>
  </si>
  <si>
    <t>Vodorovné přemístění výkopku nebo sypaniny po suchu na obvyklém dopravním prostředku, bez naložení výkopku, avšak se složením bez rozhrnutí z horniny tř. 5 až 7 na vzdálenost Příplatek k ceně za každých dalších i započatých 1 000 m</t>
  </si>
  <si>
    <t>82,28*15</t>
  </si>
  <si>
    <t>167101101</t>
  </si>
  <si>
    <t>Nakládání výkopku z hornin tř. 1 až 4 do 100 m3</t>
  </si>
  <si>
    <t>1877020500</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</si>
  <si>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</si>
  <si>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</si>
  <si>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167101151</t>
  </si>
  <si>
    <t>Nakládání výkopku z hornin tř. 5 až 7 do 100 m3</t>
  </si>
  <si>
    <t>1922185056</t>
  </si>
  <si>
    <t>Nakládání, skládání a překládání neulehlého výkopku nebo sypaniny nakládání, množství do 100 m3, z hornin tř. 5 až 7</t>
  </si>
  <si>
    <t>171201201</t>
  </si>
  <si>
    <t>Uložení sypaniny na skládky</t>
  </si>
  <si>
    <t>-702342546</t>
  </si>
  <si>
    <t>123,42+82,28</t>
  </si>
  <si>
    <t>-121828832</t>
  </si>
  <si>
    <t>205,7*2</t>
  </si>
  <si>
    <t>181411123</t>
  </si>
  <si>
    <t>Založení lučního trávníku výsevem plochy do 1000 m2 ve svahu do 1:1</t>
  </si>
  <si>
    <t>-389724926</t>
  </si>
  <si>
    <t>Založení trávníku na půdě předem připravené plochy do 1000 m2 výsevem včetně utažení lučního na svahu přes 1:2 do 1:1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</si>
  <si>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</si>
  <si>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005721000</t>
  </si>
  <si>
    <t>osivo jetelotráva intenzivní víceletá 25 kg bal</t>
  </si>
  <si>
    <t>kg</t>
  </si>
  <si>
    <t>-1188092841</t>
  </si>
  <si>
    <t>osiva pícnin směsi travní balení obvykle 25 kg jetelotráva intenzívní víceletá</t>
  </si>
  <si>
    <t>275*0,015 'Přepočtené koeficientem množství</t>
  </si>
  <si>
    <t>182201101</t>
  </si>
  <si>
    <t>Svahování násypů</t>
  </si>
  <si>
    <t>2101769887</t>
  </si>
  <si>
    <t>Svahování trvalých svahů do projektovaných profilů s potřebným přemístěním výkopku při svahování násypů v jakékoliv hornině</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</si>
  <si>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</si>
  <si>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182301121</t>
  </si>
  <si>
    <t>Rozprostření ornice pl do 500 m2 ve svahu přes 1:5 tl vrstvy do 100 mm</t>
  </si>
  <si>
    <t>1505709893</t>
  </si>
  <si>
    <t>Rozprostření a urovnání ornice ve svahu sklonu přes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</si>
  <si>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</si>
  <si>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001182001</t>
  </si>
  <si>
    <t>Ornice pro ohumus</t>
  </si>
  <si>
    <t>706334726</t>
  </si>
  <si>
    <t>275*0,15</t>
  </si>
  <si>
    <t>184807111</t>
  </si>
  <si>
    <t>Zřízení ochrany stromu bedněním</t>
  </si>
  <si>
    <t>1761842660</t>
  </si>
  <si>
    <t>Ochrana kmene bedněním před poškozením stavebním provozem zřízení</t>
  </si>
  <si>
    <t xml:space="preserve">Poznámka k souboru cen:
1. V cenách jsou započteny i náklady na řezivo. 2. Množství jednotek se určuje v m2 rozvinuté plochy bednění. </t>
  </si>
  <si>
    <t>3*2</t>
  </si>
  <si>
    <t>184807112</t>
  </si>
  <si>
    <t>Odstranění ochrany stromu bedněním</t>
  </si>
  <si>
    <t>1985860826</t>
  </si>
  <si>
    <t>Ochrana kmene bedněním před poškozením stavebním provozem odstranění</t>
  </si>
  <si>
    <t>Zakládání</t>
  </si>
  <si>
    <t>211561111</t>
  </si>
  <si>
    <t>Výplň odvodňovacích žeber nebo trativodů kamenivem hrubým drceným frakce 4 až 16 mm</t>
  </si>
  <si>
    <t>1457791830</t>
  </si>
  <si>
    <t>Výplň kamenivem do rýh odvodňovacích žeber nebo trativodů bez zhutnění, s úpravou povrchu výplně kamenivem hrubým drceným frakce 4 až 16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</si>
  <si>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</si>
  <si>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42*0,2*1,1</t>
  </si>
  <si>
    <t>211971121</t>
  </si>
  <si>
    <t>Zřízení opláštění žeber nebo trativodů geotextilií v rýze nebo zářezu sklonu přes 1:2 š do 2,5 m</t>
  </si>
  <si>
    <t>-1013749853</t>
  </si>
  <si>
    <t>Zřízení opláštění výplně z geotextilie odvodňovacích žeber nebo trativodů v rýze nebo zářezu se stěnami svislými nebo šikmými o sklonu přes 1:2 při rozvinuté šířce opláštění do 2,5 m</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</si>
  <si>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</si>
  <si>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42*1,8*1,1</t>
  </si>
  <si>
    <t>693111420</t>
  </si>
  <si>
    <t>textilie GEOFILTEX 63 63/20 200 g/m2 do š 8,8 m</t>
  </si>
  <si>
    <t>-1554851614</t>
  </si>
  <si>
    <t>geotextilie geotextilie netkané GEOFILTEX 63 (polypropylenová vlákna) se základní ÚV stabilizací šíře do 8,8 m 63/ 20  200 g/m2</t>
  </si>
  <si>
    <t>212312111</t>
  </si>
  <si>
    <t>Lože pro trativody z betonu prostého</t>
  </si>
  <si>
    <t>1496112690</t>
  </si>
  <si>
    <t xml:space="preserve">Poznámka k souboru cen:
1. V cenách jsou započteny i náklady na vyčištění dna rýh a na urovnání povrchu lože. 2. V ceně materiálu jsou započteny i náklady na prohození výkopku. </t>
  </si>
  <si>
    <t>42*0,5*0,1*1,1</t>
  </si>
  <si>
    <t>212755216</t>
  </si>
  <si>
    <t>Trativody z drenážních trubek plastových flexibilních D 160 mm bez lože</t>
  </si>
  <si>
    <t>-1072051022</t>
  </si>
  <si>
    <t>Trativody bez lože z drenážních trubek plastových flexibilních D 160 mm</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</si>
  <si>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</si>
  <si>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212792311</t>
  </si>
  <si>
    <t>Odvodnění mostní opěry - drenážní plastové potrubí HDPE DN 110</t>
  </si>
  <si>
    <t>-1853143146</t>
  </si>
  <si>
    <t>Odvodnění mostní opěry z plastových trub drenážní potrubí HDPE DN 110</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</si>
  <si>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</si>
  <si>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"vyústění drenáže"</t>
  </si>
  <si>
    <t>4*3</t>
  </si>
  <si>
    <t>36</t>
  </si>
  <si>
    <t>224511116</t>
  </si>
  <si>
    <t>Vrty maloprofilové D do 245 mm úklon do 45° hl do 25 m hor. V a VI</t>
  </si>
  <si>
    <t>-1923296680</t>
  </si>
  <si>
    <t>Maloprofilové vrty průběžným sacím vrtáním průměru přes 195 do 245 mm do úklonu 45 st. v hl 0 až 25 m v hornině tř. V a VI</t>
  </si>
  <si>
    <t>7*8*4,5</t>
  </si>
  <si>
    <t>37</t>
  </si>
  <si>
    <t>273313511</t>
  </si>
  <si>
    <t>Základové desky z betonu tř. C 12/15</t>
  </si>
  <si>
    <t>526015506</t>
  </si>
  <si>
    <t>Základy z betonu prostého desky z betonu kamenem neprokládaného tř. C 12/15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</si>
  <si>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</si>
  <si>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"podkladní beton"</t>
  </si>
  <si>
    <t>42*1,8*0,1*1,1</t>
  </si>
  <si>
    <t>38</t>
  </si>
  <si>
    <t>281604111</t>
  </si>
  <si>
    <t>Injektování aktivovanými směsmi nízkotlaké vzestupné tlakem do 0,6 MPa</t>
  </si>
  <si>
    <t>hod</t>
  </si>
  <si>
    <t>1877445638</t>
  </si>
  <si>
    <t>Injektování aktivovanými směsmi vzestupné, tlakem do 0,60 MPa</t>
  </si>
  <si>
    <t xml:space="preserve">Poznámka k souboru cen:
1. Ceny jsou určeny pro injektování     a) s obturátorem i bez obturátoru,     b) injekční stanicí s automatickou registrací parametrů. 2. Ceny nelze použít pro injektování:     a) neaktivovanými směsmi jednoduchým obturátorem; toto injektování se oceňuje cenami souboru         cen 28. 60-11 Injektování,     b) mikropilot a kotev; toto injektování se oceňuje cenami souboru cen 28. 60-21 Injektování         povrchové s dvojitým obturátorem mikropilot nebo kotev,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vodou,     e) živicemi za tepla; toto injektování se oceňuje individuálně,     f) tryskové; tato injektáž se oceňuje cenami souboru cen 282 60-21 Trysková injektáž. 3. Rozhodující pro volbu ceny podle výšky tlaku je maximální tlak na jednom vrtu. </t>
  </si>
  <si>
    <t>"30 min / zápora"</t>
  </si>
  <si>
    <t>7*8*0,5</t>
  </si>
  <si>
    <t>39</t>
  </si>
  <si>
    <t>585221530</t>
  </si>
  <si>
    <t>cement struskoportlandský CEM II/B-M 32.5 R bal.</t>
  </si>
  <si>
    <t>-1789705222</t>
  </si>
  <si>
    <t>cementy struskoportlandské a vysokopecní (ČSN P ENV 197-1) CEM II/B-M (S-LL) 32.5R  PL   bal. 25 kg</t>
  </si>
  <si>
    <t>"zálivka zápory - aktivovaná cem malta"</t>
  </si>
  <si>
    <t>7*8*4,5*0,05/0,15*0,15</t>
  </si>
  <si>
    <t>40</t>
  </si>
  <si>
    <t>291111111</t>
  </si>
  <si>
    <t>Podklad pro zpevněné plochy z kameniva drceného 0 až 63 mm</t>
  </si>
  <si>
    <t>-333474072</t>
  </si>
  <si>
    <t>Podklad pro zpevněné plochy s rozprostřením a s hutněním z kameniva drceného frakce 0 - 63 mm</t>
  </si>
  <si>
    <t xml:space="preserve">Poznámka k souboru cen:
1. Ceny jsou určeny pro zpevnění plochy při zakládání objektů mechanizmy o hmotnosti přes 20 t. 2. V cenách jsou započteny i náklady na štěrk nebo kamenivo. 3. Podklady ze zemin upravených hydraulickými pojivy (vápno, cement, směs pojiv) se ocení cenami     souboru cen 561 0. v katalogu 221 Komunikace pozemní a letiště </t>
  </si>
  <si>
    <t>"pracovní plošina"</t>
  </si>
  <si>
    <t>50*2,5*0,1</t>
  </si>
  <si>
    <t>Svislé a kompletní konstrukce</t>
  </si>
  <si>
    <t>41</t>
  </si>
  <si>
    <t>31712112R</t>
  </si>
  <si>
    <t>Montáž žb prefa desky v místě odvodnění římsy</t>
  </si>
  <si>
    <t>546856052</t>
  </si>
  <si>
    <t>Montáž římsových tvárnic nebo konzol na opěrných zdech do cementové malty, hmotnosti jednotlivě Montáž žb prefa desky v místě odvodnění římsy</t>
  </si>
  <si>
    <t>592456010</t>
  </si>
  <si>
    <t>dlažba desková betonová 50x50x5 cm šedá</t>
  </si>
  <si>
    <t>1600618003</t>
  </si>
  <si>
    <t>dlaždice betonové dlažba desková betonová HBB 50 x 50 x 5 šedá</t>
  </si>
  <si>
    <t>43</t>
  </si>
  <si>
    <t>317321018</t>
  </si>
  <si>
    <t>Římsy opěrných zdí a valů ze ŽB tř. C 30/37</t>
  </si>
  <si>
    <t>-1710677948</t>
  </si>
  <si>
    <t>Římsy opěrných zdí a valů z betonu železového tř. C 30/37</t>
  </si>
  <si>
    <t xml:space="preserve">Poznámka k souboru cen:
1. Ceny lze použít i pro římsy ze železového betonu prováděné technologicky současně s betonáží zdí. 2. Množství v m3 se určí jako součin výšky římsy, šířky opěrné zdi v hlavě včetně vyložení římsy a     délky prováděné římsy a délky prováděné římsy. </t>
  </si>
  <si>
    <t>10,92*1,05</t>
  </si>
  <si>
    <t>44</t>
  </si>
  <si>
    <t>317353111</t>
  </si>
  <si>
    <t>Bednění říms opěrných zdí a valů přímých, zalomených nebo zakřivených zřízení</t>
  </si>
  <si>
    <t>81617192</t>
  </si>
  <si>
    <t>Bednění říms opěrných zdí a valů jakéhokoliv tvaru přímých, zalomených nebo jinak zakřivených zřízení</t>
  </si>
  <si>
    <t xml:space="preserve">Poznámka k souboru cen:
1. V cenách nejsou započteny náklady na podpěrné konstrukce pod bedněním říms. Tyto práce se     oceňují příslušnými cenami katalogu 800-3 Lešení. </t>
  </si>
  <si>
    <t>42*(0,35+0,4+0,2)</t>
  </si>
  <si>
    <t>45</t>
  </si>
  <si>
    <t>317353112</t>
  </si>
  <si>
    <t>Bednění říms opěrných zdí a valů přímých, zalomených nebo zakřivených odstranění</t>
  </si>
  <si>
    <t>-1288379437</t>
  </si>
  <si>
    <t>Bednění říms opěrných zdí a valů jakéhokoliv tvaru přímých, zalomených nebo jinak zakřivených odstranění</t>
  </si>
  <si>
    <t>46</t>
  </si>
  <si>
    <t>317361016</t>
  </si>
  <si>
    <t>Výztuž říms opěrných zdí a valů z betonářské oceli 10 505</t>
  </si>
  <si>
    <t>1959648285</t>
  </si>
  <si>
    <t>Výztuž říms opěrných zdí a valů z oceli 10 505 (R) nebo BSt 500</t>
  </si>
  <si>
    <t>1,019*1,05</t>
  </si>
  <si>
    <t>47</t>
  </si>
  <si>
    <t>317661142</t>
  </si>
  <si>
    <t>Výplň spár monolitické římsy tmelem polyuretanovým šířky spáry do 40 mm</t>
  </si>
  <si>
    <t>1795474627</t>
  </si>
  <si>
    <t>Výplň spár monolitické římsy tmelem polyuretanovým, spára šířky přes 15 do 40 mm</t>
  </si>
  <si>
    <t xml:space="preserve">Poznámka k souboru cen:
1. V cenách jsou započteny i náklady na bednící lišty do bednění monolitické konstrukce římsy,     vyčištění spáry, penetraci spáry slučitelnou s tmelem, vlastní tmelení spáry pistolí kartuše a     uhlazení povrchu tmelu, u dilatačních spár předtěsnění spáry. </t>
  </si>
  <si>
    <t>42/6*(0,35+0,8+0,4+0,2)</t>
  </si>
  <si>
    <t>48</t>
  </si>
  <si>
    <t>327324127</t>
  </si>
  <si>
    <t>Opěrné zdi a valy ze ŽB odolného proti agresivnímu prostředí tř. C 25/30</t>
  </si>
  <si>
    <t>-22542914</t>
  </si>
  <si>
    <t>Opěrné zdi a valy z betonu železového odolný proti agresivnímu prostředí (XA) tř. C 25/30</t>
  </si>
  <si>
    <t xml:space="preserve">Poznámka k souboru cen:
1. Ceny jsou určeny pro jakoukoliv tloušťku zdí. </t>
  </si>
  <si>
    <t>1,45*42*1,05</t>
  </si>
  <si>
    <t>49</t>
  </si>
  <si>
    <t>327351211</t>
  </si>
  <si>
    <t>Bednění opěrných zdí a valů svislých i skloněných zřízení</t>
  </si>
  <si>
    <t>-1633251254</t>
  </si>
  <si>
    <t>Bednění opěrných zdí a valů svislých i skloněných, výšky do 20 m zřízení</t>
  </si>
  <si>
    <t xml:space="preserve">Poznámka k souboru cen:
1. Bednění zdí a valů výšky přes 20 m se oceňuje podle ustanovení úvodního katalogu. 2. Ceny lze použít i pro bednění základů z betonu prostého nebo železového. </t>
  </si>
  <si>
    <t>42*(1,6+0,85+0,75)*1,1</t>
  </si>
  <si>
    <t>327351221</t>
  </si>
  <si>
    <t>Bednění opěrných zdí a valů svislých i skloněných odstranění</t>
  </si>
  <si>
    <t>2057039678</t>
  </si>
  <si>
    <t>Bednění opěrných zdí a valů svislých i skloněných, výšky do 20 m odstranění</t>
  </si>
  <si>
    <t>51</t>
  </si>
  <si>
    <t>327361006</t>
  </si>
  <si>
    <t>Výztuž opěrných zdí a valů D 12 mm z betonářské oceli 10 505</t>
  </si>
  <si>
    <t>-550027675</t>
  </si>
  <si>
    <t>Výztuž opěrných zdí a valů průměru do 12 mm, z oceli 10 505 (R) nebo BSt 500</t>
  </si>
  <si>
    <t xml:space="preserve">Poznámka k souboru cen:
1. Ceny lze použít i pro případné výztuže základů opěrných zdí a valů. </t>
  </si>
  <si>
    <t>1,216*1,05</t>
  </si>
  <si>
    <t>52</t>
  </si>
  <si>
    <t>327361016</t>
  </si>
  <si>
    <t>Výztuž opěrných zdí a valů D nad 12 mm z betonářské oceli 10 505</t>
  </si>
  <si>
    <t>1703695732</t>
  </si>
  <si>
    <t>Výztuž opěrných zdí a valů průměru přes 12 mm, z oceli 10 505 (R) nebo BSt 500</t>
  </si>
  <si>
    <t>3,788*1,05</t>
  </si>
  <si>
    <t>53</t>
  </si>
  <si>
    <t>327501111</t>
  </si>
  <si>
    <t>Výplň za opěrami a protimrazové klíny z kameniva drceného nebo těženého</t>
  </si>
  <si>
    <t>-1345612443</t>
  </si>
  <si>
    <t>Výplň za opěrami a protimrazové klíny z kameniva drceného nebo těženého se zhutněním</t>
  </si>
  <si>
    <t xml:space="preserve">Poznámka k souboru cen:
1. Cenu nelze použít pro zasypávky nebo klíny provedené z výkopku získaného na stavbě; tyto práce     se oceňují cenami katalogu 800-1 Zemní práce. </t>
  </si>
  <si>
    <t>55*1,5*1,1</t>
  </si>
  <si>
    <t>54</t>
  </si>
  <si>
    <t>91133412R</t>
  </si>
  <si>
    <t>Svodidlo ocelové zábradelní zádržnosti H2 sloupky kotvené do římsy s výplní z vodorovných tyčí</t>
  </si>
  <si>
    <t>1634999430</t>
  </si>
  <si>
    <t>Zábradelní svodidla ocelová s osazením sloupků kotvením do římsy, se svodnicí úrovně zádržnosti H2 s výplní z vodorovných tyčí</t>
  </si>
  <si>
    <t>55</t>
  </si>
  <si>
    <t>911334411</t>
  </si>
  <si>
    <t>Ukončení ocelového zábradelního madla</t>
  </si>
  <si>
    <t>-1943499537</t>
  </si>
  <si>
    <t>Zábradelní svodidla ocelová ukončení zábradelních madel</t>
  </si>
  <si>
    <t xml:space="preserve">Poznámka k souboru cen:
1. Ceny zábradelních svodidel obsahují i náklady na přišroubování patního sloupku s roztečí 2 m do     betonové nebo ocelové římsy mostu, dotažení patní desky ke konstrukci a dodávku kompletní     svodidlové sady (sloupku, svodnice, zábradelní výplně, distančních dílů, madla, spojovacího     materiálu atd.). 2. Ceny dilatace zábradelní výplně obsahují i dodávku dilatační svodnice a spojovacího materiálu. 3. Ceny dilatace madel obsahují i dodávku dilatační manžety madla a spojovacího materiálu. 4. Ceny neobsahují pružný nátěr spáry mezi betonem a sloupkem, tyto se oceňují souborem cen 628     61-11.. Nátěr mostních betonových konstrukcí akrylátový na siloxanové a plasticko-elastické bázi. </t>
  </si>
  <si>
    <t>56</t>
  </si>
  <si>
    <t>-1836410772</t>
  </si>
  <si>
    <t>57</t>
  </si>
  <si>
    <t>-2083847996</t>
  </si>
  <si>
    <t>58</t>
  </si>
  <si>
    <t>919735112</t>
  </si>
  <si>
    <t>Řezání stávajícího živičného krytu hl do 100 mm</t>
  </si>
  <si>
    <t>-1146741691</t>
  </si>
  <si>
    <t>Řezání stávajícího živičného krytu nebo podkladu hloubky přes 50 do 100 mm</t>
  </si>
  <si>
    <t>55+2+2</t>
  </si>
  <si>
    <t>59</t>
  </si>
  <si>
    <t>931992121</t>
  </si>
  <si>
    <t>Výplň dilatačních spár z extrudovaného polystyrénu tl 20 mm</t>
  </si>
  <si>
    <t>1309524234</t>
  </si>
  <si>
    <t>Výplň dilatačních spár z polystyrenu extrudovaného, tloušťky 20 mm</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</si>
  <si>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</si>
  <si>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"římsa"</t>
  </si>
  <si>
    <t>42/6*0,22</t>
  </si>
  <si>
    <t>"ztužující věnec"</t>
  </si>
  <si>
    <t>2*1,5</t>
  </si>
  <si>
    <t>60</t>
  </si>
  <si>
    <t>931994142</t>
  </si>
  <si>
    <t>Těsnění dilatační spáry betonové konstrukce polyuretanovým tmelem do pl 4,0 cm2</t>
  </si>
  <si>
    <t>-1357324439</t>
  </si>
  <si>
    <t>Těsnění spáry betonové konstrukce pásy, profily, tmely tmelem polyuretanovým spáry dilatační do 4,0 cm2</t>
  </si>
  <si>
    <t xml:space="preserve">Poznámka k souboru cen:
1. V cenách těsnění spár pásy „waterstop“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„waterstop“, vložení extrudovaného polystyrenu v 1/3 plochy tloušťky betonové stěny. 6. V cenách nejsou započteny náklady na:     a) bednění pracovních a dilatačních čel, bednění podpěr „waterstop“ svisle uložených, tyto se         oceňují cenou 327 35-3112,     b) bednění podpěr „waterstop“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</si>
  <si>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"základ a dřík"</t>
  </si>
  <si>
    <t>6*1.6</t>
  </si>
  <si>
    <t>61</t>
  </si>
  <si>
    <t>966005311</t>
  </si>
  <si>
    <t>Rozebrání a odstranění silničního svodidla s jednou pásnicí</t>
  </si>
  <si>
    <t>1847630186</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</si>
  <si>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</si>
  <si>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</si>
  <si>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70</t>
  </si>
  <si>
    <t>62</t>
  </si>
  <si>
    <t>-492554386</t>
  </si>
  <si>
    <t>63</t>
  </si>
  <si>
    <t>1412714086</t>
  </si>
  <si>
    <t>84,797*24</t>
  </si>
  <si>
    <t>64</t>
  </si>
  <si>
    <t>773394615</t>
  </si>
  <si>
    <t>65</t>
  </si>
  <si>
    <t>997221845</t>
  </si>
  <si>
    <t>Poplatek za uložení odpadu z asfaltových povrchů na skládce (skládkovné)</t>
  </si>
  <si>
    <t>-793138614</t>
  </si>
  <si>
    <t>Poplatek za uložení stavebního odpadu na skládce (skládkovné) z asfaltových povrchů</t>
  </si>
  <si>
    <t>33,457</t>
  </si>
  <si>
    <t>66</t>
  </si>
  <si>
    <t>-1068170006</t>
  </si>
  <si>
    <t>48,400</t>
  </si>
  <si>
    <t>67</t>
  </si>
  <si>
    <t>998153131</t>
  </si>
  <si>
    <t>Přesun hmot pro samostatné zdi a valy zděné z cihel, kamene, tvárnic nebo monolitické v do 20 m</t>
  </si>
  <si>
    <t>-566656150</t>
  </si>
  <si>
    <t>Přesun hmot pro zdi a valy samostatné se svislou nosnou konstrukcí zděnou nebo monolitickou betonovou tyčovou nebo plošnou vodorovná dopravní vzdálenost do 50 m, pro zdi výšky do 20 m</t>
  </si>
  <si>
    <t>PSV</t>
  </si>
  <si>
    <t>Práce a dodávky PSV</t>
  </si>
  <si>
    <t>711</t>
  </si>
  <si>
    <t>Izolace proti vodě, vlhkosti a plynům</t>
  </si>
  <si>
    <t>68</t>
  </si>
  <si>
    <t>711112001</t>
  </si>
  <si>
    <t>Provedení izolace proti zemní vlhkosti svislé za studena nátěrem penetračním</t>
  </si>
  <si>
    <t>1450466845</t>
  </si>
  <si>
    <t>Provedení izolace proti zemní vlhkosti natěradly a tmely za studena na ploše svislé S nátěrem penetračním</t>
  </si>
  <si>
    <t xml:space="preserve">Poznámka k souboru cen:
1. Izolace plochy jednotlivě do 10 m2 se oceňují skladebně cenou příslušné izolace a cenou 711     19-9095 Příplatek za plochu do 10 m2. </t>
  </si>
  <si>
    <t>42*(0,75+0,6+0,85)</t>
  </si>
  <si>
    <t>69</t>
  </si>
  <si>
    <t>111631500</t>
  </si>
  <si>
    <t>lak asfaltový ALP/9 bal 9 kg</t>
  </si>
  <si>
    <t>1066045663</t>
  </si>
  <si>
    <t>výrobky asfaltové izolační a zálivkové hmoty asfalty oxidované stavebně-izolační k penetraci suchých a očištěných podkladů pod asfaltové izolační krytiny a izolace ALP/9 bal 9 kg</t>
  </si>
  <si>
    <t>Poznámka k položce:
Spotřeba 0,3-0,4kg/m2 dle povrchu, ředidlo technický benzín</t>
  </si>
  <si>
    <t>"0,3 kg/m2"</t>
  </si>
  <si>
    <t>92,4*0,0003</t>
  </si>
  <si>
    <t>711112002</t>
  </si>
  <si>
    <t>Provedení izolace proti zemní vlhkosti svislé za studena lakem asfaltovým</t>
  </si>
  <si>
    <t>2016659969</t>
  </si>
  <si>
    <t>Provedení izolace proti zemní vlhkosti natěradly a tmely za studena na ploše svislé S nátěrem lakem asfaltovým</t>
  </si>
  <si>
    <t>71</t>
  </si>
  <si>
    <t>111631520</t>
  </si>
  <si>
    <t>lak asfaltový RENOLAK ALN bal. 160 kg</t>
  </si>
  <si>
    <t>901978426</t>
  </si>
  <si>
    <t>výrobky asfaltové izolační a zálivkové hmoty laky asfaltové izolační RENOLAK, PND 23-016-94 obnovovací a ochranné nátěry RENOLAK ALN   bal. 160 kg</t>
  </si>
  <si>
    <t>Poznámka k položce:
Spotřeba: 0,3-0,5 kg/m2</t>
  </si>
  <si>
    <t>"1,0 kg/m2"</t>
  </si>
  <si>
    <t>92,4*0,001</t>
  </si>
  <si>
    <t>72</t>
  </si>
  <si>
    <t>998711101</t>
  </si>
  <si>
    <t>Přesun hmot tonážní pro izolace proti vodě, vlhkosti a plynům v objektech výšky do 6 m</t>
  </si>
  <si>
    <t>2130393087</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</si>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</sst>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68">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sz val="8"/>
      <color indexed="20"/>
      <name val="Trebuchet MS"/>
      <family val="0"/>
    </font>
    <font>
      <sz val="8"/>
      <color indexed="63"/>
      <name val="Trebuchet MS"/>
      <family val="0"/>
    </font>
    <font>
      <sz val="8"/>
      <color indexed="10"/>
      <name val="Trebuchet MS"/>
      <family val="0"/>
    </font>
    <font>
      <i/>
      <sz val="7"/>
      <color indexed="55"/>
      <name val="Trebuchet MS"/>
      <family val="0"/>
    </font>
    <font>
      <i/>
      <sz val="8"/>
      <color indexed="12"/>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s>
  <cellStyleXfs count="61">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0" borderId="0" applyNumberFormat="0" applyBorder="0" applyAlignment="0" applyProtection="0"/>
    <xf numFmtId="0" fontId="5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1" fillId="0" borderId="7" applyNumberFormat="0" applyFill="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8" applyNumberFormat="0" applyAlignment="0" applyProtection="0"/>
    <xf numFmtId="0" fontId="65" fillId="26" borderId="8" applyNumberFormat="0" applyAlignment="0" applyProtection="0"/>
    <xf numFmtId="0" fontId="66" fillId="26" borderId="9" applyNumberFormat="0" applyAlignment="0" applyProtection="0"/>
    <xf numFmtId="0" fontId="67"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242">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2" fillId="33" borderId="0" xfId="0" applyFont="1" applyFill="1" applyAlignment="1">
      <alignment horizontal="left" vertical="center"/>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3" fillId="0" borderId="0" xfId="0" applyFont="1" applyAlignment="1" applyProtection="1">
      <alignment horizontal="left" vertical="center"/>
      <protection/>
    </xf>
    <xf numFmtId="0" fontId="0" fillId="0" borderId="14" xfId="0" applyBorder="1" applyAlignment="1" applyProtection="1">
      <alignment horizontal="left" vertical="top"/>
      <protection/>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top"/>
      <protection/>
    </xf>
    <xf numFmtId="0" fontId="6" fillId="0" borderId="0" xfId="0" applyFont="1" applyAlignment="1" applyProtection="1">
      <alignment horizontal="left" vertical="center"/>
      <protection/>
    </xf>
    <xf numFmtId="0" fontId="7" fillId="34" borderId="0" xfId="0" applyFont="1" applyFill="1" applyAlignment="1">
      <alignment horizontal="left" vertical="center"/>
    </xf>
    <xf numFmtId="49" fontId="7"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0" xfId="0" applyFont="1" applyAlignment="1" applyProtection="1">
      <alignment horizontal="righ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9"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9" fillId="35" borderId="18" xfId="0" applyFont="1" applyFill="1" applyBorder="1" applyAlignment="1" applyProtection="1">
      <alignment horizontal="center" vertical="center"/>
      <protection/>
    </xf>
    <xf numFmtId="164" fontId="9" fillId="35" borderId="18" xfId="0" applyNumberFormat="1" applyFont="1" applyFill="1" applyBorder="1" applyAlignment="1" applyProtection="1">
      <alignment horizontal="right"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3" xfId="0" applyFont="1" applyBorder="1" applyAlignment="1">
      <alignment horizontal="left" vertical="center"/>
    </xf>
    <xf numFmtId="0" fontId="12"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7" fillId="35" borderId="26" xfId="0" applyFont="1" applyFill="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9"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25" xfId="0" applyNumberFormat="1" applyFont="1" applyBorder="1" applyAlignment="1" applyProtection="1">
      <alignment horizontal="right" vertical="center"/>
      <protection/>
    </xf>
    <xf numFmtId="164" fontId="20" fillId="0" borderId="0" xfId="0" applyNumberFormat="1" applyFont="1" applyAlignment="1" applyProtection="1">
      <alignment horizontal="right" vertical="center"/>
      <protection/>
    </xf>
    <xf numFmtId="167" fontId="20" fillId="0" borderId="0" xfId="0" applyNumberFormat="1" applyFont="1" applyAlignment="1" applyProtection="1">
      <alignment horizontal="right" vertical="center"/>
      <protection/>
    </xf>
    <xf numFmtId="164" fontId="20" fillId="0" borderId="24" xfId="0" applyNumberFormat="1" applyFont="1" applyBorder="1" applyAlignment="1" applyProtection="1">
      <alignment horizontal="right" vertical="center"/>
      <protection/>
    </xf>
    <xf numFmtId="164" fontId="20" fillId="0" borderId="31" xfId="0" applyNumberFormat="1" applyFont="1" applyBorder="1" applyAlignment="1" applyProtection="1">
      <alignment horizontal="right" vertical="center"/>
      <protection/>
    </xf>
    <xf numFmtId="164" fontId="20" fillId="0" borderId="32" xfId="0" applyNumberFormat="1" applyFont="1" applyBorder="1" applyAlignment="1" applyProtection="1">
      <alignment horizontal="right" vertical="center"/>
      <protection/>
    </xf>
    <xf numFmtId="167" fontId="20" fillId="0" borderId="32" xfId="0" applyNumberFormat="1" applyFont="1" applyBorder="1" applyAlignment="1" applyProtection="1">
      <alignment horizontal="right" vertical="center"/>
      <protection/>
    </xf>
    <xf numFmtId="164" fontId="20" fillId="0" borderId="33" xfId="0" applyNumberFormat="1" applyFont="1" applyBorder="1" applyAlignment="1" applyProtection="1">
      <alignment horizontal="right" vertical="center"/>
      <protection/>
    </xf>
    <xf numFmtId="0" fontId="0" fillId="0" borderId="11" xfId="0" applyBorder="1" applyAlignment="1">
      <alignment horizontal="left" vertical="top"/>
    </xf>
    <xf numFmtId="0" fontId="6" fillId="0" borderId="0" xfId="0" applyFont="1" applyAlignment="1">
      <alignment horizontal="left" vertical="center"/>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34" xfId="0" applyBorder="1" applyAlignment="1" applyProtection="1">
      <alignment horizontal="left" vertical="center"/>
      <protection/>
    </xf>
    <xf numFmtId="0" fontId="10" fillId="0" borderId="0" xfId="0" applyFont="1" applyAlignment="1" applyProtection="1">
      <alignment horizontal="left" vertical="center"/>
      <protection/>
    </xf>
    <xf numFmtId="0" fontId="11" fillId="0" borderId="0" xfId="0" applyFont="1" applyAlignment="1">
      <alignment horizontal="right" vertical="center"/>
    </xf>
    <xf numFmtId="164" fontId="11" fillId="0" borderId="0" xfId="0" applyNumberFormat="1" applyFont="1" applyAlignment="1" applyProtection="1">
      <alignment horizontal="right" vertical="center"/>
      <protection/>
    </xf>
    <xf numFmtId="165" fontId="11" fillId="0" borderId="0" xfId="0" applyNumberFormat="1" applyFont="1" applyAlignment="1">
      <alignment horizontal="right" vertical="center"/>
    </xf>
    <xf numFmtId="0" fontId="9" fillId="35" borderId="18" xfId="0" applyFont="1" applyFill="1" applyBorder="1" applyAlignment="1" applyProtection="1">
      <alignment horizontal="right" vertical="center"/>
      <protection/>
    </xf>
    <xf numFmtId="0" fontId="0" fillId="35" borderId="18" xfId="0" applyFill="1" applyBorder="1" applyAlignment="1">
      <alignment horizontal="left" vertical="center"/>
    </xf>
    <xf numFmtId="0" fontId="0" fillId="35" borderId="35" xfId="0" applyFill="1" applyBorder="1" applyAlignment="1" applyProtection="1">
      <alignment horizontal="left" vertical="center"/>
      <protection/>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35" borderId="0" xfId="0" applyFont="1" applyFill="1" applyAlignment="1" applyProtection="1">
      <alignment horizontal="left" vertical="center"/>
      <protection/>
    </xf>
    <xf numFmtId="0" fontId="0" fillId="35" borderId="0" xfId="0" applyFill="1" applyAlignment="1">
      <alignment horizontal="left" vertical="center"/>
    </xf>
    <xf numFmtId="0" fontId="7" fillId="35" borderId="0" xfId="0" applyFont="1" applyFill="1" applyAlignment="1" applyProtection="1">
      <alignment horizontal="right" vertical="center"/>
      <protection/>
    </xf>
    <xf numFmtId="0" fontId="21" fillId="0" borderId="13"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32" xfId="0" applyFont="1" applyBorder="1" applyAlignment="1" applyProtection="1">
      <alignment horizontal="left" vertical="center"/>
      <protection/>
    </xf>
    <xf numFmtId="0" fontId="21" fillId="0" borderId="32" xfId="0" applyFont="1" applyBorder="1" applyAlignment="1">
      <alignment horizontal="left" vertical="center"/>
    </xf>
    <xf numFmtId="164" fontId="21" fillId="0" borderId="32" xfId="0" applyNumberFormat="1" applyFont="1" applyBorder="1" applyAlignment="1" applyProtection="1">
      <alignment horizontal="right" vertical="center"/>
      <protection/>
    </xf>
    <xf numFmtId="0" fontId="21" fillId="0" borderId="14" xfId="0" applyFont="1" applyBorder="1" applyAlignment="1" applyProtection="1">
      <alignment horizontal="left" vertical="center"/>
      <protection/>
    </xf>
    <xf numFmtId="0" fontId="22" fillId="0" borderId="0" xfId="0" applyFont="1" applyAlignment="1">
      <alignment horizontal="left" vertical="center"/>
    </xf>
    <xf numFmtId="0" fontId="23" fillId="0" borderId="13" xfId="0" applyFont="1" applyBorder="1" applyAlignment="1" applyProtection="1">
      <alignment horizontal="left" vertical="center"/>
      <protection/>
    </xf>
    <xf numFmtId="0" fontId="23" fillId="0" borderId="0" xfId="0" applyFont="1" applyAlignment="1" applyProtection="1">
      <alignment horizontal="left" vertical="center"/>
      <protection/>
    </xf>
    <xf numFmtId="0" fontId="23" fillId="0" borderId="32" xfId="0" applyFont="1" applyBorder="1" applyAlignment="1" applyProtection="1">
      <alignment horizontal="left" vertical="center"/>
      <protection/>
    </xf>
    <xf numFmtId="0" fontId="23" fillId="0" borderId="32" xfId="0" applyFont="1" applyBorder="1" applyAlignment="1">
      <alignment horizontal="left" vertical="center"/>
    </xf>
    <xf numFmtId="164" fontId="23" fillId="0" borderId="32" xfId="0" applyNumberFormat="1" applyFont="1" applyBorder="1" applyAlignment="1" applyProtection="1">
      <alignment horizontal="right" vertical="center"/>
      <protection/>
    </xf>
    <xf numFmtId="0" fontId="23"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7" fillId="35" borderId="28" xfId="0" applyFont="1" applyFill="1" applyBorder="1" applyAlignment="1">
      <alignment horizontal="center" vertical="center" wrapText="1"/>
    </xf>
    <xf numFmtId="0" fontId="7"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4" fontId="14" fillId="0" borderId="0" xfId="0" applyNumberFormat="1" applyFont="1" applyAlignment="1" applyProtection="1">
      <alignment horizontal="right"/>
      <protection/>
    </xf>
    <xf numFmtId="167" fontId="24" fillId="0" borderId="22" xfId="0" applyNumberFormat="1" applyFont="1" applyBorder="1" applyAlignment="1" applyProtection="1">
      <alignment horizontal="right"/>
      <protection/>
    </xf>
    <xf numFmtId="167" fontId="24" fillId="0" borderId="23" xfId="0" applyNumberFormat="1" applyFont="1" applyBorder="1" applyAlignment="1" applyProtection="1">
      <alignment horizontal="right"/>
      <protection/>
    </xf>
    <xf numFmtId="164" fontId="25" fillId="0" borderId="0" xfId="0" applyNumberFormat="1" applyFont="1" applyAlignment="1">
      <alignment horizontal="right" vertical="center"/>
    </xf>
    <xf numFmtId="0" fontId="0" fillId="0" borderId="0" xfId="0" applyFont="1" applyAlignment="1">
      <alignment horizontal="left"/>
    </xf>
    <xf numFmtId="0" fontId="26" fillId="0" borderId="13" xfId="0" applyFont="1" applyBorder="1" applyAlignment="1" applyProtection="1">
      <alignment horizontal="left"/>
      <protection/>
    </xf>
    <xf numFmtId="0" fontId="26" fillId="0" borderId="0" xfId="0" applyFont="1" applyAlignment="1" applyProtection="1">
      <alignment horizontal="left"/>
      <protection/>
    </xf>
    <xf numFmtId="0" fontId="21" fillId="0" borderId="0" xfId="0" applyFont="1" applyAlignment="1" applyProtection="1">
      <alignment horizontal="left"/>
      <protection/>
    </xf>
    <xf numFmtId="164" fontId="21" fillId="0" borderId="0" xfId="0" applyNumberFormat="1" applyFont="1" applyAlignment="1" applyProtection="1">
      <alignment horizontal="right"/>
      <protection/>
    </xf>
    <xf numFmtId="0" fontId="26" fillId="0" borderId="13" xfId="0" applyFont="1" applyBorder="1" applyAlignment="1">
      <alignment horizontal="left"/>
    </xf>
    <xf numFmtId="0" fontId="26" fillId="0" borderId="25" xfId="0" applyFont="1" applyBorder="1" applyAlignment="1" applyProtection="1">
      <alignment horizontal="left"/>
      <protection/>
    </xf>
    <xf numFmtId="167" fontId="26" fillId="0" borderId="0" xfId="0" applyNumberFormat="1" applyFont="1" applyAlignment="1" applyProtection="1">
      <alignment horizontal="right"/>
      <protection/>
    </xf>
    <xf numFmtId="167" fontId="26" fillId="0" borderId="24" xfId="0" applyNumberFormat="1" applyFont="1" applyBorder="1" applyAlignment="1" applyProtection="1">
      <alignment horizontal="right"/>
      <protection/>
    </xf>
    <xf numFmtId="0" fontId="26" fillId="0" borderId="0" xfId="0" applyFont="1" applyAlignment="1">
      <alignment horizontal="left"/>
    </xf>
    <xf numFmtId="164" fontId="26" fillId="0" borderId="0" xfId="0" applyNumberFormat="1" applyFont="1" applyAlignment="1">
      <alignment horizontal="right" vertical="center"/>
    </xf>
    <xf numFmtId="0" fontId="23" fillId="0" borderId="0" xfId="0" applyFont="1" applyAlignment="1" applyProtection="1">
      <alignment horizontal="left"/>
      <protection/>
    </xf>
    <xf numFmtId="164" fontId="23" fillId="0" borderId="0" xfId="0" applyNumberFormat="1" applyFont="1" applyAlignment="1" applyProtection="1">
      <alignment horizontal="righ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8" fontId="0" fillId="0" borderId="36" xfId="0" applyNumberFormat="1" applyFont="1" applyBorder="1" applyAlignment="1" applyProtection="1">
      <alignment horizontal="right" vertical="center"/>
      <protection/>
    </xf>
    <xf numFmtId="164" fontId="0" fillId="34" borderId="36" xfId="0" applyNumberFormat="1" applyFont="1" applyFill="1" applyBorder="1" applyAlignment="1">
      <alignment horizontal="right" vertical="center"/>
    </xf>
    <xf numFmtId="164" fontId="0" fillId="0" borderId="36" xfId="0" applyNumberFormat="1" applyFont="1" applyBorder="1" applyAlignment="1" applyProtection="1">
      <alignment horizontal="right" vertical="center"/>
      <protection/>
    </xf>
    <xf numFmtId="0" fontId="11" fillId="34" borderId="36"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7"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0" fontId="29" fillId="0" borderId="13" xfId="0" applyFont="1" applyBorder="1" applyAlignment="1" applyProtection="1">
      <alignment horizontal="left" vertical="center"/>
      <protection/>
    </xf>
    <xf numFmtId="0" fontId="29"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29" fillId="0" borderId="0" xfId="0" applyFont="1" applyAlignment="1" applyProtection="1">
      <alignment horizontal="left" vertical="center" wrapText="1"/>
      <protection/>
    </xf>
    <xf numFmtId="0" fontId="29" fillId="0" borderId="13" xfId="0" applyFont="1" applyBorder="1" applyAlignment="1">
      <alignment horizontal="left" vertical="center"/>
    </xf>
    <xf numFmtId="0" fontId="29" fillId="0" borderId="25" xfId="0" applyFont="1" applyBorder="1" applyAlignment="1" applyProtection="1">
      <alignment horizontal="left" vertical="center"/>
      <protection/>
    </xf>
    <xf numFmtId="0" fontId="29" fillId="0" borderId="24" xfId="0" applyFont="1" applyBorder="1" applyAlignment="1" applyProtection="1">
      <alignment horizontal="left" vertical="center"/>
      <protection/>
    </xf>
    <xf numFmtId="0" fontId="29" fillId="0" borderId="0" xfId="0" applyFont="1" applyAlignment="1">
      <alignment horizontal="left" vertical="center"/>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168" fontId="30" fillId="0" borderId="0" xfId="0" applyNumberFormat="1" applyFont="1" applyAlignment="1" applyProtection="1">
      <alignment horizontal="right" vertical="center"/>
      <protection/>
    </xf>
    <xf numFmtId="0" fontId="30" fillId="0" borderId="13" xfId="0" applyFont="1" applyBorder="1" applyAlignment="1">
      <alignment horizontal="left" vertical="center"/>
    </xf>
    <xf numFmtId="0" fontId="30" fillId="0" borderId="25"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0" fillId="0" borderId="0" xfId="0" applyFont="1" applyAlignment="1">
      <alignment horizontal="left" vertical="center"/>
    </xf>
    <xf numFmtId="0" fontId="31" fillId="0" borderId="13" xfId="0" applyFont="1" applyBorder="1" applyAlignment="1" applyProtection="1">
      <alignment horizontal="left" vertical="center"/>
      <protection/>
    </xf>
    <xf numFmtId="0" fontId="31"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168" fontId="31" fillId="0" borderId="0" xfId="0" applyNumberFormat="1" applyFont="1" applyAlignment="1" applyProtection="1">
      <alignment horizontal="right" vertical="center"/>
      <protection/>
    </xf>
    <xf numFmtId="0" fontId="31" fillId="0" borderId="13" xfId="0" applyFont="1" applyBorder="1" applyAlignment="1">
      <alignment horizontal="left" vertical="center"/>
    </xf>
    <xf numFmtId="0" fontId="31" fillId="0" borderId="25" xfId="0" applyFont="1" applyBorder="1" applyAlignment="1" applyProtection="1">
      <alignment horizontal="left" vertical="center"/>
      <protection/>
    </xf>
    <xf numFmtId="0" fontId="31" fillId="0" borderId="24" xfId="0" applyFont="1" applyBorder="1" applyAlignment="1" applyProtection="1">
      <alignment horizontal="left" vertical="center"/>
      <protection/>
    </xf>
    <xf numFmtId="0" fontId="31" fillId="0" borderId="0" xfId="0" applyFont="1" applyAlignment="1">
      <alignment horizontal="left" vertical="center"/>
    </xf>
    <xf numFmtId="0" fontId="30" fillId="0" borderId="31" xfId="0" applyFont="1" applyBorder="1" applyAlignment="1" applyProtection="1">
      <alignment horizontal="left" vertical="center"/>
      <protection/>
    </xf>
    <xf numFmtId="0" fontId="30" fillId="0" borderId="32" xfId="0" applyFont="1" applyBorder="1" applyAlignment="1" applyProtection="1">
      <alignment horizontal="left" vertical="center"/>
      <protection/>
    </xf>
    <xf numFmtId="0" fontId="30" fillId="0" borderId="33" xfId="0" applyFont="1" applyBorder="1" applyAlignment="1" applyProtection="1">
      <alignment horizontal="left" vertical="center"/>
      <protection/>
    </xf>
    <xf numFmtId="0" fontId="32" fillId="0" borderId="0" xfId="0" applyFont="1" applyAlignment="1" applyProtection="1">
      <alignment horizontal="left" vertical="top" wrapText="1"/>
      <protection/>
    </xf>
    <xf numFmtId="0" fontId="33" fillId="0" borderId="36" xfId="0" applyFont="1" applyBorder="1" applyAlignment="1" applyProtection="1">
      <alignment horizontal="center" vertical="center"/>
      <protection/>
    </xf>
    <xf numFmtId="49" fontId="33" fillId="0" borderId="36" xfId="0" applyNumberFormat="1" applyFont="1" applyBorder="1" applyAlignment="1" applyProtection="1">
      <alignment horizontal="left" vertical="center" wrapText="1"/>
      <protection/>
    </xf>
    <xf numFmtId="0" fontId="33" fillId="0" borderId="36" xfId="0" applyFont="1" applyBorder="1" applyAlignment="1" applyProtection="1">
      <alignment horizontal="left" vertical="center" wrapText="1"/>
      <protection/>
    </xf>
    <xf numFmtId="0" fontId="33" fillId="0" borderId="36" xfId="0" applyFont="1" applyBorder="1" applyAlignment="1" applyProtection="1">
      <alignment horizontal="center" vertical="center" wrapText="1"/>
      <protection/>
    </xf>
    <xf numFmtId="168" fontId="33" fillId="0" borderId="36" xfId="0" applyNumberFormat="1" applyFont="1" applyBorder="1" applyAlignment="1" applyProtection="1">
      <alignment horizontal="right" vertical="center"/>
      <protection/>
    </xf>
    <xf numFmtId="164" fontId="33" fillId="34" borderId="36" xfId="0" applyNumberFormat="1" applyFont="1" applyFill="1" applyBorder="1" applyAlignment="1">
      <alignment horizontal="right" vertical="center"/>
    </xf>
    <xf numFmtId="164" fontId="33" fillId="0" borderId="36" xfId="0" applyNumberFormat="1" applyFont="1" applyBorder="1" applyAlignment="1" applyProtection="1">
      <alignment horizontal="right" vertical="center"/>
      <protection/>
    </xf>
    <xf numFmtId="0" fontId="33" fillId="0" borderId="13" xfId="0" applyFont="1" applyBorder="1" applyAlignment="1">
      <alignment horizontal="left" vertical="center"/>
    </xf>
    <xf numFmtId="0" fontId="33" fillId="34" borderId="36" xfId="0" applyFont="1" applyFill="1" applyBorder="1" applyAlignment="1">
      <alignment horizontal="left" vertical="center" wrapText="1"/>
    </xf>
    <xf numFmtId="0" fontId="33" fillId="0" borderId="0" xfId="0" applyFont="1" applyAlignment="1" applyProtection="1">
      <alignment horizontal="center" vertical="center" wrapText="1"/>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0" xfId="0" applyAlignment="1">
      <alignment horizontal="left" vertical="top"/>
    </xf>
    <xf numFmtId="0" fontId="0" fillId="0" borderId="0" xfId="0" applyFont="1" applyAlignment="1">
      <alignment horizontal="left" vertical="top"/>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0" fontId="7" fillId="35" borderId="17" xfId="0" applyFont="1" applyFill="1" applyBorder="1" applyAlignment="1" applyProtection="1">
      <alignment horizontal="center" vertical="center"/>
      <protection/>
    </xf>
    <xf numFmtId="0" fontId="0" fillId="35" borderId="18" xfId="0" applyFill="1" applyBorder="1" applyAlignment="1" applyProtection="1">
      <alignment horizontal="left" vertical="center"/>
      <protection/>
    </xf>
    <xf numFmtId="0" fontId="7" fillId="35" borderId="18" xfId="0" applyFont="1" applyFill="1" applyBorder="1" applyAlignment="1" applyProtection="1">
      <alignment horizontal="center" vertical="center"/>
      <protection/>
    </xf>
    <xf numFmtId="0" fontId="7" fillId="35" borderId="18" xfId="0" applyFont="1" applyFill="1" applyBorder="1" applyAlignment="1" applyProtection="1">
      <alignment horizontal="right" vertical="center"/>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9" fillId="35" borderId="18" xfId="0" applyFont="1" applyFill="1" applyBorder="1" applyAlignment="1" applyProtection="1">
      <alignment horizontal="left" vertical="center"/>
      <protection/>
    </xf>
    <xf numFmtId="164" fontId="9"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0" xfId="0" applyAlignment="1" applyProtection="1">
      <alignment horizontal="left" vertical="center"/>
      <protection/>
    </xf>
    <xf numFmtId="0" fontId="7" fillId="0" borderId="0" xfId="0" applyFont="1" applyAlignment="1" applyProtection="1">
      <alignment horizontal="left" vertical="center"/>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0" xfId="0" applyFont="1" applyAlignment="1">
      <alignment horizontal="left" vertical="center"/>
    </xf>
    <xf numFmtId="0" fontId="0" fillId="0" borderId="25" xfId="0" applyBorder="1" applyAlignment="1" applyProtection="1">
      <alignment horizontal="left" vertical="center"/>
      <protection/>
    </xf>
    <xf numFmtId="165" fontId="11" fillId="0" borderId="0" xfId="0" applyNumberFormat="1" applyFont="1" applyAlignment="1" applyProtection="1">
      <alignment horizontal="center" vertical="center"/>
      <protection/>
    </xf>
    <xf numFmtId="0" fontId="11" fillId="0" borderId="0" xfId="0" applyFont="1" applyAlignment="1" applyProtection="1">
      <alignment horizontal="left" vertical="center"/>
      <protection/>
    </xf>
    <xf numFmtId="164" fontId="8" fillId="0" borderId="0" xfId="0" applyNumberFormat="1" applyFont="1" applyAlignment="1" applyProtection="1">
      <alignment horizontal="right" vertical="center"/>
      <protection/>
    </xf>
    <xf numFmtId="0" fontId="8" fillId="0" borderId="0" xfId="0" applyFont="1" applyAlignment="1">
      <alignment horizontal="left" vertical="top" wrapText="1"/>
    </xf>
    <xf numFmtId="0" fontId="11" fillId="0" borderId="0" xfId="0" applyFont="1" applyAlignment="1">
      <alignment horizontal="left" vertical="center"/>
    </xf>
    <xf numFmtId="0" fontId="0" fillId="0" borderId="0" xfId="0" applyAlignment="1" applyProtection="1">
      <alignment horizontal="left" vertical="top"/>
      <protection/>
    </xf>
    <xf numFmtId="0" fontId="9" fillId="0" borderId="0" xfId="0" applyFont="1" applyAlignment="1" applyProtection="1">
      <alignment horizontal="left" vertical="top" wrapText="1"/>
      <protection/>
    </xf>
    <xf numFmtId="49" fontId="7" fillId="34" borderId="0" xfId="0" applyNumberFormat="1" applyFont="1" applyFill="1" applyAlignment="1">
      <alignment horizontal="left" vertical="top"/>
    </xf>
    <xf numFmtId="0" fontId="7"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0" fontId="11" fillId="0" borderId="0" xfId="0" applyFont="1" applyAlignment="1" applyProtection="1">
      <alignment horizontal="right" vertical="center"/>
      <protection/>
    </xf>
    <xf numFmtId="0" fontId="0" fillId="33" borderId="0" xfId="0" applyFill="1" applyAlignment="1">
      <alignment horizontal="left" vertical="top"/>
    </xf>
    <xf numFmtId="0" fontId="0" fillId="33" borderId="0" xfId="0" applyFont="1" applyFill="1" applyAlignment="1">
      <alignment horizontal="left" vertical="top"/>
    </xf>
    <xf numFmtId="0" fontId="6" fillId="0" borderId="0" xfId="0" applyFont="1" applyAlignment="1" applyProtection="1">
      <alignment horizontal="left" vertical="center" wrapText="1"/>
      <protection/>
    </xf>
    <xf numFmtId="0" fontId="0" fillId="0" borderId="0" xfId="0" applyAlignment="1" applyProtection="1">
      <alignment horizontal="left" vertical="center"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56"/>
  <sheetViews>
    <sheetView showGridLines="0" zoomScalePageLayoutView="0" workbookViewId="0" topLeftCell="A1">
      <pane ySplit="1" topLeftCell="A46"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660156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4" t="s">
        <v>0</v>
      </c>
      <c r="B1" s="5"/>
      <c r="C1" s="5"/>
      <c r="D1" s="6" t="s">
        <v>1</v>
      </c>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4" t="s">
        <v>2</v>
      </c>
      <c r="BB1" s="4" t="s">
        <v>3</v>
      </c>
      <c r="BC1" s="5"/>
      <c r="BD1" s="5"/>
      <c r="BE1" s="5"/>
      <c r="BF1" s="5"/>
      <c r="BG1" s="5"/>
      <c r="BH1" s="5"/>
      <c r="BI1" s="5"/>
      <c r="BJ1" s="5"/>
      <c r="BK1" s="5"/>
      <c r="BL1" s="5"/>
      <c r="BM1" s="5"/>
      <c r="BN1" s="5"/>
      <c r="BO1" s="5"/>
      <c r="BP1" s="5"/>
      <c r="BQ1" s="5"/>
      <c r="BR1" s="5"/>
      <c r="BS1" s="5"/>
      <c r="BT1" s="4" t="s">
        <v>4</v>
      </c>
      <c r="BU1" s="4" t="s">
        <v>4</v>
      </c>
      <c r="BV1" s="4" t="s">
        <v>5</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44:72" s="2" customFormat="1" ht="37.5" customHeight="1">
      <c r="AR2" s="201"/>
      <c r="AS2" s="202"/>
      <c r="AT2" s="202"/>
      <c r="AU2" s="202"/>
      <c r="AV2" s="202"/>
      <c r="AW2" s="202"/>
      <c r="AX2" s="202"/>
      <c r="AY2" s="202"/>
      <c r="AZ2" s="202"/>
      <c r="BA2" s="202"/>
      <c r="BB2" s="202"/>
      <c r="BC2" s="202"/>
      <c r="BD2" s="202"/>
      <c r="BE2" s="202"/>
      <c r="BS2" s="7" t="s">
        <v>6</v>
      </c>
      <c r="BT2" s="7" t="s">
        <v>7</v>
      </c>
    </row>
    <row r="3" spans="2:72" s="2" customFormat="1" ht="7.5" customHeight="1">
      <c r="B3" s="8"/>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10"/>
      <c r="BS3" s="7" t="s">
        <v>6</v>
      </c>
      <c r="BT3" s="7" t="s">
        <v>8</v>
      </c>
    </row>
    <row r="4" spans="2:71" s="2" customFormat="1" ht="37.5" customHeight="1">
      <c r="B4" s="11"/>
      <c r="C4" s="12"/>
      <c r="D4" s="13" t="s">
        <v>9</v>
      </c>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4"/>
      <c r="AS4" s="15" t="s">
        <v>10</v>
      </c>
      <c r="BE4" s="16" t="s">
        <v>11</v>
      </c>
      <c r="BS4" s="7" t="s">
        <v>12</v>
      </c>
    </row>
    <row r="5" spans="2:71" s="2" customFormat="1" ht="15" customHeight="1">
      <c r="B5" s="11"/>
      <c r="C5" s="12"/>
      <c r="D5" s="17" t="s">
        <v>13</v>
      </c>
      <c r="E5" s="12"/>
      <c r="F5" s="12"/>
      <c r="G5" s="12"/>
      <c r="H5" s="12"/>
      <c r="I5" s="12"/>
      <c r="J5" s="12"/>
      <c r="K5" s="220" t="s">
        <v>14</v>
      </c>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12"/>
      <c r="AQ5" s="14"/>
      <c r="BE5" s="229" t="s">
        <v>15</v>
      </c>
      <c r="BS5" s="7" t="s">
        <v>16</v>
      </c>
    </row>
    <row r="6" spans="2:71" s="2" customFormat="1" ht="37.5" customHeight="1">
      <c r="B6" s="11"/>
      <c r="C6" s="12"/>
      <c r="D6" s="19" t="s">
        <v>17</v>
      </c>
      <c r="E6" s="12"/>
      <c r="F6" s="12"/>
      <c r="G6" s="12"/>
      <c r="H6" s="12"/>
      <c r="I6" s="12"/>
      <c r="J6" s="12"/>
      <c r="K6" s="232" t="s">
        <v>18</v>
      </c>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12"/>
      <c r="AQ6" s="14"/>
      <c r="BE6" s="202"/>
      <c r="BS6" s="7" t="s">
        <v>16</v>
      </c>
    </row>
    <row r="7" spans="2:71" s="2" customFormat="1" ht="15" customHeight="1">
      <c r="B7" s="11"/>
      <c r="C7" s="12"/>
      <c r="D7" s="20" t="s">
        <v>19</v>
      </c>
      <c r="E7" s="12"/>
      <c r="F7" s="12"/>
      <c r="G7" s="12"/>
      <c r="H7" s="12"/>
      <c r="I7" s="12"/>
      <c r="J7" s="12"/>
      <c r="K7" s="18"/>
      <c r="L7" s="12"/>
      <c r="M7" s="12"/>
      <c r="N7" s="12"/>
      <c r="O7" s="12"/>
      <c r="P7" s="12"/>
      <c r="Q7" s="12"/>
      <c r="R7" s="12"/>
      <c r="S7" s="12"/>
      <c r="T7" s="12"/>
      <c r="U7" s="12"/>
      <c r="V7" s="12"/>
      <c r="W7" s="12"/>
      <c r="X7" s="12"/>
      <c r="Y7" s="12"/>
      <c r="Z7" s="12"/>
      <c r="AA7" s="12"/>
      <c r="AB7" s="12"/>
      <c r="AC7" s="12"/>
      <c r="AD7" s="12"/>
      <c r="AE7" s="12"/>
      <c r="AF7" s="12"/>
      <c r="AG7" s="12"/>
      <c r="AH7" s="12"/>
      <c r="AI7" s="12"/>
      <c r="AJ7" s="12"/>
      <c r="AK7" s="20" t="s">
        <v>20</v>
      </c>
      <c r="AL7" s="12"/>
      <c r="AM7" s="12"/>
      <c r="AN7" s="18"/>
      <c r="AO7" s="12"/>
      <c r="AP7" s="12"/>
      <c r="AQ7" s="14"/>
      <c r="BE7" s="202"/>
      <c r="BS7" s="7" t="s">
        <v>16</v>
      </c>
    </row>
    <row r="8" spans="2:71" s="2" customFormat="1" ht="15" customHeight="1">
      <c r="B8" s="11"/>
      <c r="C8" s="12"/>
      <c r="D8" s="20" t="s">
        <v>21</v>
      </c>
      <c r="E8" s="12"/>
      <c r="F8" s="12"/>
      <c r="G8" s="12"/>
      <c r="H8" s="12"/>
      <c r="I8" s="12"/>
      <c r="J8" s="12"/>
      <c r="K8" s="18" t="s">
        <v>22</v>
      </c>
      <c r="L8" s="12"/>
      <c r="M8" s="12"/>
      <c r="N8" s="12"/>
      <c r="O8" s="12"/>
      <c r="P8" s="12"/>
      <c r="Q8" s="12"/>
      <c r="R8" s="12"/>
      <c r="S8" s="12"/>
      <c r="T8" s="12"/>
      <c r="U8" s="12"/>
      <c r="V8" s="12"/>
      <c r="W8" s="12"/>
      <c r="X8" s="12"/>
      <c r="Y8" s="12"/>
      <c r="Z8" s="12"/>
      <c r="AA8" s="12"/>
      <c r="AB8" s="12"/>
      <c r="AC8" s="12"/>
      <c r="AD8" s="12"/>
      <c r="AE8" s="12"/>
      <c r="AF8" s="12"/>
      <c r="AG8" s="12"/>
      <c r="AH8" s="12"/>
      <c r="AI8" s="12"/>
      <c r="AJ8" s="12"/>
      <c r="AK8" s="20" t="s">
        <v>23</v>
      </c>
      <c r="AL8" s="12"/>
      <c r="AM8" s="12"/>
      <c r="AN8" s="21" t="s">
        <v>24</v>
      </c>
      <c r="AO8" s="12"/>
      <c r="AP8" s="12"/>
      <c r="AQ8" s="14"/>
      <c r="BE8" s="202"/>
      <c r="BS8" s="7" t="s">
        <v>16</v>
      </c>
    </row>
    <row r="9" spans="2:71" s="2" customFormat="1" ht="15" customHeight="1">
      <c r="B9" s="11"/>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4"/>
      <c r="BE9" s="202"/>
      <c r="BS9" s="7" t="s">
        <v>16</v>
      </c>
    </row>
    <row r="10" spans="2:71" s="2" customFormat="1" ht="15" customHeight="1">
      <c r="B10" s="11"/>
      <c r="C10" s="12"/>
      <c r="D10" s="20" t="s">
        <v>25</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20" t="s">
        <v>26</v>
      </c>
      <c r="AL10" s="12"/>
      <c r="AM10" s="12"/>
      <c r="AN10" s="18"/>
      <c r="AO10" s="12"/>
      <c r="AP10" s="12"/>
      <c r="AQ10" s="14"/>
      <c r="BE10" s="202"/>
      <c r="BS10" s="7" t="s">
        <v>16</v>
      </c>
    </row>
    <row r="11" spans="2:71" s="2" customFormat="1" ht="19.5" customHeight="1">
      <c r="B11" s="11"/>
      <c r="C11" s="12"/>
      <c r="D11" s="12"/>
      <c r="E11" s="18" t="s">
        <v>27</v>
      </c>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20" t="s">
        <v>28</v>
      </c>
      <c r="AL11" s="12"/>
      <c r="AM11" s="12"/>
      <c r="AN11" s="18"/>
      <c r="AO11" s="12"/>
      <c r="AP11" s="12"/>
      <c r="AQ11" s="14"/>
      <c r="BE11" s="202"/>
      <c r="BS11" s="7" t="s">
        <v>16</v>
      </c>
    </row>
    <row r="12" spans="2:71" s="2" customFormat="1" ht="7.5" customHeight="1">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4"/>
      <c r="BE12" s="202"/>
      <c r="BS12" s="7" t="s">
        <v>16</v>
      </c>
    </row>
    <row r="13" spans="2:71" s="2" customFormat="1" ht="15" customHeight="1">
      <c r="B13" s="11"/>
      <c r="C13" s="12"/>
      <c r="D13" s="20" t="s">
        <v>29</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20" t="s">
        <v>26</v>
      </c>
      <c r="AL13" s="12"/>
      <c r="AM13" s="12"/>
      <c r="AN13" s="22" t="s">
        <v>30</v>
      </c>
      <c r="AO13" s="12"/>
      <c r="AP13" s="12"/>
      <c r="AQ13" s="14"/>
      <c r="BE13" s="202"/>
      <c r="BS13" s="7" t="s">
        <v>16</v>
      </c>
    </row>
    <row r="14" spans="2:71" s="2" customFormat="1" ht="15.75" customHeight="1">
      <c r="B14" s="11"/>
      <c r="C14" s="12"/>
      <c r="D14" s="12"/>
      <c r="E14" s="233" t="s">
        <v>30</v>
      </c>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0" t="s">
        <v>28</v>
      </c>
      <c r="AL14" s="12"/>
      <c r="AM14" s="12"/>
      <c r="AN14" s="22" t="s">
        <v>30</v>
      </c>
      <c r="AO14" s="12"/>
      <c r="AP14" s="12"/>
      <c r="AQ14" s="14"/>
      <c r="BE14" s="202"/>
      <c r="BS14" s="7" t="s">
        <v>16</v>
      </c>
    </row>
    <row r="15" spans="2:71" s="2" customFormat="1" ht="7.5" customHeight="1">
      <c r="B15" s="11"/>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4"/>
      <c r="BE15" s="202"/>
      <c r="BS15" s="7" t="s">
        <v>4</v>
      </c>
    </row>
    <row r="16" spans="2:71" s="2" customFormat="1" ht="15" customHeight="1">
      <c r="B16" s="11"/>
      <c r="C16" s="12"/>
      <c r="D16" s="20" t="s">
        <v>31</v>
      </c>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20" t="s">
        <v>26</v>
      </c>
      <c r="AL16" s="12"/>
      <c r="AM16" s="12"/>
      <c r="AN16" s="18"/>
      <c r="AO16" s="12"/>
      <c r="AP16" s="12"/>
      <c r="AQ16" s="14"/>
      <c r="BE16" s="202"/>
      <c r="BS16" s="7" t="s">
        <v>4</v>
      </c>
    </row>
    <row r="17" spans="2:71" s="2" customFormat="1" ht="19.5" customHeight="1">
      <c r="B17" s="11"/>
      <c r="C17" s="12"/>
      <c r="D17" s="12"/>
      <c r="E17" s="18" t="s">
        <v>32</v>
      </c>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20" t="s">
        <v>28</v>
      </c>
      <c r="AL17" s="12"/>
      <c r="AM17" s="12"/>
      <c r="AN17" s="18"/>
      <c r="AO17" s="12"/>
      <c r="AP17" s="12"/>
      <c r="AQ17" s="14"/>
      <c r="BE17" s="202"/>
      <c r="BS17" s="7" t="s">
        <v>4</v>
      </c>
    </row>
    <row r="18" spans="2:71" s="2" customFormat="1" ht="7.5" customHeight="1">
      <c r="B18" s="11"/>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4"/>
      <c r="BE18" s="202"/>
      <c r="BS18" s="7" t="s">
        <v>6</v>
      </c>
    </row>
    <row r="19" spans="2:71" s="2" customFormat="1" ht="15" customHeight="1">
      <c r="B19" s="11"/>
      <c r="C19" s="12"/>
      <c r="D19" s="20" t="s">
        <v>33</v>
      </c>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4"/>
      <c r="BE19" s="202"/>
      <c r="BS19" s="7" t="s">
        <v>6</v>
      </c>
    </row>
    <row r="20" spans="2:71" s="2" customFormat="1" ht="15.75" customHeight="1">
      <c r="B20" s="11"/>
      <c r="C20" s="12"/>
      <c r="D20" s="12"/>
      <c r="E20" s="234"/>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12"/>
      <c r="AP20" s="12"/>
      <c r="AQ20" s="14"/>
      <c r="BE20" s="202"/>
      <c r="BS20" s="7" t="s">
        <v>4</v>
      </c>
    </row>
    <row r="21" spans="2:57" s="2" customFormat="1" ht="7.5" customHeight="1">
      <c r="B21" s="11"/>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4"/>
      <c r="BE21" s="202"/>
    </row>
    <row r="22" spans="2:57" s="2" customFormat="1" ht="7.5" customHeight="1">
      <c r="B22" s="11"/>
      <c r="C22" s="12"/>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12"/>
      <c r="AQ22" s="14"/>
      <c r="BE22" s="202"/>
    </row>
    <row r="23" spans="2:57" s="7" customFormat="1" ht="27" customHeight="1">
      <c r="B23" s="24"/>
      <c r="C23" s="25"/>
      <c r="D23" s="26" t="s">
        <v>34</v>
      </c>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35">
        <f>ROUND($AG$51,2)</f>
        <v>0</v>
      </c>
      <c r="AL23" s="236"/>
      <c r="AM23" s="236"/>
      <c r="AN23" s="236"/>
      <c r="AO23" s="236"/>
      <c r="AP23" s="25"/>
      <c r="AQ23" s="28"/>
      <c r="BE23" s="224"/>
    </row>
    <row r="24" spans="2:57" s="7" customFormat="1" ht="7.5" customHeight="1">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8"/>
      <c r="BE24" s="224"/>
    </row>
    <row r="25" spans="2:57" s="7" customFormat="1" ht="14.25" customHeight="1">
      <c r="B25" s="24"/>
      <c r="C25" s="25"/>
      <c r="D25" s="25"/>
      <c r="E25" s="25"/>
      <c r="F25" s="25"/>
      <c r="G25" s="25"/>
      <c r="H25" s="25"/>
      <c r="I25" s="25"/>
      <c r="J25" s="25"/>
      <c r="K25" s="25"/>
      <c r="L25" s="237" t="s">
        <v>35</v>
      </c>
      <c r="M25" s="219"/>
      <c r="N25" s="219"/>
      <c r="O25" s="219"/>
      <c r="P25" s="25"/>
      <c r="Q25" s="25"/>
      <c r="R25" s="25"/>
      <c r="S25" s="25"/>
      <c r="T25" s="25"/>
      <c r="U25" s="25"/>
      <c r="V25" s="25"/>
      <c r="W25" s="237" t="s">
        <v>36</v>
      </c>
      <c r="X25" s="219"/>
      <c r="Y25" s="219"/>
      <c r="Z25" s="219"/>
      <c r="AA25" s="219"/>
      <c r="AB25" s="219"/>
      <c r="AC25" s="219"/>
      <c r="AD25" s="219"/>
      <c r="AE25" s="219"/>
      <c r="AF25" s="25"/>
      <c r="AG25" s="25"/>
      <c r="AH25" s="25"/>
      <c r="AI25" s="25"/>
      <c r="AJ25" s="25"/>
      <c r="AK25" s="237" t="s">
        <v>37</v>
      </c>
      <c r="AL25" s="219"/>
      <c r="AM25" s="219"/>
      <c r="AN25" s="219"/>
      <c r="AO25" s="219"/>
      <c r="AP25" s="25"/>
      <c r="AQ25" s="28"/>
      <c r="BE25" s="224"/>
    </row>
    <row r="26" spans="2:57" s="7" customFormat="1" ht="15" customHeight="1">
      <c r="B26" s="30"/>
      <c r="C26" s="31"/>
      <c r="D26" s="31" t="s">
        <v>38</v>
      </c>
      <c r="E26" s="31"/>
      <c r="F26" s="31" t="s">
        <v>39</v>
      </c>
      <c r="G26" s="31"/>
      <c r="H26" s="31"/>
      <c r="I26" s="31"/>
      <c r="J26" s="31"/>
      <c r="K26" s="31"/>
      <c r="L26" s="226">
        <v>0.21</v>
      </c>
      <c r="M26" s="227"/>
      <c r="N26" s="227"/>
      <c r="O26" s="227"/>
      <c r="P26" s="31"/>
      <c r="Q26" s="31"/>
      <c r="R26" s="31"/>
      <c r="S26" s="31"/>
      <c r="T26" s="31"/>
      <c r="U26" s="31"/>
      <c r="V26" s="31"/>
      <c r="W26" s="228">
        <f>ROUND($AZ$51,2)</f>
        <v>0</v>
      </c>
      <c r="X26" s="227"/>
      <c r="Y26" s="227"/>
      <c r="Z26" s="227"/>
      <c r="AA26" s="227"/>
      <c r="AB26" s="227"/>
      <c r="AC26" s="227"/>
      <c r="AD26" s="227"/>
      <c r="AE26" s="227"/>
      <c r="AF26" s="31"/>
      <c r="AG26" s="31"/>
      <c r="AH26" s="31"/>
      <c r="AI26" s="31"/>
      <c r="AJ26" s="31"/>
      <c r="AK26" s="228">
        <f>ROUND($AV$51,2)</f>
        <v>0</v>
      </c>
      <c r="AL26" s="227"/>
      <c r="AM26" s="227"/>
      <c r="AN26" s="227"/>
      <c r="AO26" s="227"/>
      <c r="AP26" s="31"/>
      <c r="AQ26" s="32"/>
      <c r="BE26" s="230"/>
    </row>
    <row r="27" spans="2:57" s="7" customFormat="1" ht="15" customHeight="1">
      <c r="B27" s="30"/>
      <c r="C27" s="31"/>
      <c r="D27" s="31"/>
      <c r="E27" s="31"/>
      <c r="F27" s="31" t="s">
        <v>40</v>
      </c>
      <c r="G27" s="31"/>
      <c r="H27" s="31"/>
      <c r="I27" s="31"/>
      <c r="J27" s="31"/>
      <c r="K27" s="31"/>
      <c r="L27" s="226">
        <v>0.15</v>
      </c>
      <c r="M27" s="227"/>
      <c r="N27" s="227"/>
      <c r="O27" s="227"/>
      <c r="P27" s="31"/>
      <c r="Q27" s="31"/>
      <c r="R27" s="31"/>
      <c r="S27" s="31"/>
      <c r="T27" s="31"/>
      <c r="U27" s="31"/>
      <c r="V27" s="31"/>
      <c r="W27" s="228">
        <f>ROUND($BA$51,2)</f>
        <v>0</v>
      </c>
      <c r="X27" s="227"/>
      <c r="Y27" s="227"/>
      <c r="Z27" s="227"/>
      <c r="AA27" s="227"/>
      <c r="AB27" s="227"/>
      <c r="AC27" s="227"/>
      <c r="AD27" s="227"/>
      <c r="AE27" s="227"/>
      <c r="AF27" s="31"/>
      <c r="AG27" s="31"/>
      <c r="AH27" s="31"/>
      <c r="AI27" s="31"/>
      <c r="AJ27" s="31"/>
      <c r="AK27" s="228">
        <f>ROUND($AW$51,2)</f>
        <v>0</v>
      </c>
      <c r="AL27" s="227"/>
      <c r="AM27" s="227"/>
      <c r="AN27" s="227"/>
      <c r="AO27" s="227"/>
      <c r="AP27" s="31"/>
      <c r="AQ27" s="32"/>
      <c r="BE27" s="230"/>
    </row>
    <row r="28" spans="2:57" s="7" customFormat="1" ht="15" customHeight="1" hidden="1">
      <c r="B28" s="30"/>
      <c r="C28" s="31"/>
      <c r="D28" s="31"/>
      <c r="E28" s="31"/>
      <c r="F28" s="31" t="s">
        <v>41</v>
      </c>
      <c r="G28" s="31"/>
      <c r="H28" s="31"/>
      <c r="I28" s="31"/>
      <c r="J28" s="31"/>
      <c r="K28" s="31"/>
      <c r="L28" s="226">
        <v>0.21</v>
      </c>
      <c r="M28" s="227"/>
      <c r="N28" s="227"/>
      <c r="O28" s="227"/>
      <c r="P28" s="31"/>
      <c r="Q28" s="31"/>
      <c r="R28" s="31"/>
      <c r="S28" s="31"/>
      <c r="T28" s="31"/>
      <c r="U28" s="31"/>
      <c r="V28" s="31"/>
      <c r="W28" s="228">
        <f>ROUND($BB$51,2)</f>
        <v>0</v>
      </c>
      <c r="X28" s="227"/>
      <c r="Y28" s="227"/>
      <c r="Z28" s="227"/>
      <c r="AA28" s="227"/>
      <c r="AB28" s="227"/>
      <c r="AC28" s="227"/>
      <c r="AD28" s="227"/>
      <c r="AE28" s="227"/>
      <c r="AF28" s="31"/>
      <c r="AG28" s="31"/>
      <c r="AH28" s="31"/>
      <c r="AI28" s="31"/>
      <c r="AJ28" s="31"/>
      <c r="AK28" s="228">
        <v>0</v>
      </c>
      <c r="AL28" s="227"/>
      <c r="AM28" s="227"/>
      <c r="AN28" s="227"/>
      <c r="AO28" s="227"/>
      <c r="AP28" s="31"/>
      <c r="AQ28" s="32"/>
      <c r="BE28" s="230"/>
    </row>
    <row r="29" spans="2:57" s="7" customFormat="1" ht="15" customHeight="1" hidden="1">
      <c r="B29" s="30"/>
      <c r="C29" s="31"/>
      <c r="D29" s="31"/>
      <c r="E29" s="31"/>
      <c r="F29" s="31" t="s">
        <v>42</v>
      </c>
      <c r="G29" s="31"/>
      <c r="H29" s="31"/>
      <c r="I29" s="31"/>
      <c r="J29" s="31"/>
      <c r="K29" s="31"/>
      <c r="L29" s="226">
        <v>0.15</v>
      </c>
      <c r="M29" s="227"/>
      <c r="N29" s="227"/>
      <c r="O29" s="227"/>
      <c r="P29" s="31"/>
      <c r="Q29" s="31"/>
      <c r="R29" s="31"/>
      <c r="S29" s="31"/>
      <c r="T29" s="31"/>
      <c r="U29" s="31"/>
      <c r="V29" s="31"/>
      <c r="W29" s="228">
        <f>ROUND($BC$51,2)</f>
        <v>0</v>
      </c>
      <c r="X29" s="227"/>
      <c r="Y29" s="227"/>
      <c r="Z29" s="227"/>
      <c r="AA29" s="227"/>
      <c r="AB29" s="227"/>
      <c r="AC29" s="227"/>
      <c r="AD29" s="227"/>
      <c r="AE29" s="227"/>
      <c r="AF29" s="31"/>
      <c r="AG29" s="31"/>
      <c r="AH29" s="31"/>
      <c r="AI29" s="31"/>
      <c r="AJ29" s="31"/>
      <c r="AK29" s="228">
        <v>0</v>
      </c>
      <c r="AL29" s="227"/>
      <c r="AM29" s="227"/>
      <c r="AN29" s="227"/>
      <c r="AO29" s="227"/>
      <c r="AP29" s="31"/>
      <c r="AQ29" s="32"/>
      <c r="BE29" s="230"/>
    </row>
    <row r="30" spans="2:57" s="7" customFormat="1" ht="15" customHeight="1" hidden="1">
      <c r="B30" s="30"/>
      <c r="C30" s="31"/>
      <c r="D30" s="31"/>
      <c r="E30" s="31"/>
      <c r="F30" s="31" t="s">
        <v>43</v>
      </c>
      <c r="G30" s="31"/>
      <c r="H30" s="31"/>
      <c r="I30" s="31"/>
      <c r="J30" s="31"/>
      <c r="K30" s="31"/>
      <c r="L30" s="226">
        <v>0</v>
      </c>
      <c r="M30" s="227"/>
      <c r="N30" s="227"/>
      <c r="O30" s="227"/>
      <c r="P30" s="31"/>
      <c r="Q30" s="31"/>
      <c r="R30" s="31"/>
      <c r="S30" s="31"/>
      <c r="T30" s="31"/>
      <c r="U30" s="31"/>
      <c r="V30" s="31"/>
      <c r="W30" s="228">
        <f>ROUND($BD$51,2)</f>
        <v>0</v>
      </c>
      <c r="X30" s="227"/>
      <c r="Y30" s="227"/>
      <c r="Z30" s="227"/>
      <c r="AA30" s="227"/>
      <c r="AB30" s="227"/>
      <c r="AC30" s="227"/>
      <c r="AD30" s="227"/>
      <c r="AE30" s="227"/>
      <c r="AF30" s="31"/>
      <c r="AG30" s="31"/>
      <c r="AH30" s="31"/>
      <c r="AI30" s="31"/>
      <c r="AJ30" s="31"/>
      <c r="AK30" s="228">
        <v>0</v>
      </c>
      <c r="AL30" s="227"/>
      <c r="AM30" s="227"/>
      <c r="AN30" s="227"/>
      <c r="AO30" s="227"/>
      <c r="AP30" s="31"/>
      <c r="AQ30" s="32"/>
      <c r="BE30" s="230"/>
    </row>
    <row r="31" spans="2:57" s="7" customFormat="1" ht="7.5" customHeight="1">
      <c r="B31" s="24"/>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8"/>
      <c r="BE31" s="224"/>
    </row>
    <row r="32" spans="2:57" s="7" customFormat="1" ht="27" customHeight="1">
      <c r="B32" s="24"/>
      <c r="C32" s="33"/>
      <c r="D32" s="34" t="s">
        <v>44</v>
      </c>
      <c r="E32" s="35"/>
      <c r="F32" s="35"/>
      <c r="G32" s="35"/>
      <c r="H32" s="35"/>
      <c r="I32" s="35"/>
      <c r="J32" s="35"/>
      <c r="K32" s="35"/>
      <c r="L32" s="35"/>
      <c r="M32" s="35"/>
      <c r="N32" s="35"/>
      <c r="O32" s="35"/>
      <c r="P32" s="35"/>
      <c r="Q32" s="35"/>
      <c r="R32" s="35"/>
      <c r="S32" s="35"/>
      <c r="T32" s="36" t="s">
        <v>45</v>
      </c>
      <c r="U32" s="35"/>
      <c r="V32" s="35"/>
      <c r="W32" s="35"/>
      <c r="X32" s="213" t="s">
        <v>46</v>
      </c>
      <c r="Y32" s="208"/>
      <c r="Z32" s="208"/>
      <c r="AA32" s="208"/>
      <c r="AB32" s="208"/>
      <c r="AC32" s="35"/>
      <c r="AD32" s="35"/>
      <c r="AE32" s="35"/>
      <c r="AF32" s="35"/>
      <c r="AG32" s="35"/>
      <c r="AH32" s="35"/>
      <c r="AI32" s="35"/>
      <c r="AJ32" s="35"/>
      <c r="AK32" s="214">
        <f>SUM($AK$23:$AK$30)</f>
        <v>0</v>
      </c>
      <c r="AL32" s="208"/>
      <c r="AM32" s="208"/>
      <c r="AN32" s="208"/>
      <c r="AO32" s="215"/>
      <c r="AP32" s="33"/>
      <c r="AQ32" s="38"/>
      <c r="BE32" s="224"/>
    </row>
    <row r="33" spans="2:43" s="7" customFormat="1" ht="7.5" customHeight="1">
      <c r="B33" s="24"/>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8"/>
    </row>
    <row r="34" spans="2:43" s="7" customFormat="1" ht="7.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1"/>
    </row>
    <row r="38" spans="2:44" s="7" customFormat="1" ht="7.5" customHeight="1">
      <c r="B38" s="42"/>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4"/>
    </row>
    <row r="39" spans="2:44" s="7" customFormat="1" ht="37.5" customHeight="1">
      <c r="B39" s="24"/>
      <c r="C39" s="13" t="s">
        <v>47</v>
      </c>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44"/>
    </row>
    <row r="40" spans="2:44" s="7" customFormat="1" ht="7.5" customHeight="1">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44"/>
    </row>
    <row r="41" spans="2:44" s="45" customFormat="1" ht="15" customHeight="1">
      <c r="B41" s="46"/>
      <c r="C41" s="20" t="s">
        <v>13</v>
      </c>
      <c r="D41" s="18"/>
      <c r="E41" s="18"/>
      <c r="F41" s="18"/>
      <c r="G41" s="18"/>
      <c r="H41" s="18"/>
      <c r="I41" s="18"/>
      <c r="J41" s="18"/>
      <c r="K41" s="18"/>
      <c r="L41" s="18" t="str">
        <f>$K$5</f>
        <v>OK-002-2015</v>
      </c>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47"/>
    </row>
    <row r="42" spans="2:44" s="48" customFormat="1" ht="37.5" customHeight="1">
      <c r="B42" s="49"/>
      <c r="C42" s="50" t="s">
        <v>17</v>
      </c>
      <c r="D42" s="50"/>
      <c r="E42" s="50"/>
      <c r="F42" s="50"/>
      <c r="G42" s="50"/>
      <c r="H42" s="50"/>
      <c r="I42" s="50"/>
      <c r="J42" s="50"/>
      <c r="K42" s="50"/>
      <c r="L42" s="216" t="str">
        <f>$K$6</f>
        <v>III/210 42 Statické zajištění silnice, Oloví - Krajková, ÚSEK 2 - km 8,500-8,700</v>
      </c>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50"/>
      <c r="AQ42" s="50"/>
      <c r="AR42" s="51"/>
    </row>
    <row r="43" spans="2:44" s="7" customFormat="1" ht="7.5" customHeight="1">
      <c r="B43" s="24"/>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44"/>
    </row>
    <row r="44" spans="2:44" s="7" customFormat="1" ht="15.75" customHeight="1">
      <c r="B44" s="24"/>
      <c r="C44" s="20" t="s">
        <v>21</v>
      </c>
      <c r="D44" s="25"/>
      <c r="E44" s="25"/>
      <c r="F44" s="25"/>
      <c r="G44" s="25"/>
      <c r="H44" s="25"/>
      <c r="I44" s="25"/>
      <c r="J44" s="25"/>
      <c r="K44" s="25"/>
      <c r="L44" s="52" t="str">
        <f>IF($K$8="","",$K$8)</f>
        <v>Oloví</v>
      </c>
      <c r="M44" s="25"/>
      <c r="N44" s="25"/>
      <c r="O44" s="25"/>
      <c r="P44" s="25"/>
      <c r="Q44" s="25"/>
      <c r="R44" s="25"/>
      <c r="S44" s="25"/>
      <c r="T44" s="25"/>
      <c r="U44" s="25"/>
      <c r="V44" s="25"/>
      <c r="W44" s="25"/>
      <c r="X44" s="25"/>
      <c r="Y44" s="25"/>
      <c r="Z44" s="25"/>
      <c r="AA44" s="25"/>
      <c r="AB44" s="25"/>
      <c r="AC44" s="25"/>
      <c r="AD44" s="25"/>
      <c r="AE44" s="25"/>
      <c r="AF44" s="25"/>
      <c r="AG44" s="25"/>
      <c r="AH44" s="25"/>
      <c r="AI44" s="20" t="s">
        <v>23</v>
      </c>
      <c r="AJ44" s="25"/>
      <c r="AK44" s="25"/>
      <c r="AL44" s="25"/>
      <c r="AM44" s="218" t="str">
        <f>IF($AN$8="","",$AN$8)</f>
        <v>28.01.2015</v>
      </c>
      <c r="AN44" s="219"/>
      <c r="AO44" s="25"/>
      <c r="AP44" s="25"/>
      <c r="AQ44" s="25"/>
      <c r="AR44" s="44"/>
    </row>
    <row r="45" spans="2:44" s="7" customFormat="1" ht="7.5" customHeight="1">
      <c r="B45" s="24"/>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44"/>
    </row>
    <row r="46" spans="2:56" s="7" customFormat="1" ht="18.75" customHeight="1">
      <c r="B46" s="24"/>
      <c r="C46" s="20" t="s">
        <v>25</v>
      </c>
      <c r="D46" s="25"/>
      <c r="E46" s="25"/>
      <c r="F46" s="25"/>
      <c r="G46" s="25"/>
      <c r="H46" s="25"/>
      <c r="I46" s="25"/>
      <c r="J46" s="25"/>
      <c r="K46" s="25"/>
      <c r="L46" s="18" t="str">
        <f>IF($E$11="","",$E$11)</f>
        <v>KSÚS Karlovarského kraje</v>
      </c>
      <c r="M46" s="25"/>
      <c r="N46" s="25"/>
      <c r="O46" s="25"/>
      <c r="P46" s="25"/>
      <c r="Q46" s="25"/>
      <c r="R46" s="25"/>
      <c r="S46" s="25"/>
      <c r="T46" s="25"/>
      <c r="U46" s="25"/>
      <c r="V46" s="25"/>
      <c r="W46" s="25"/>
      <c r="X46" s="25"/>
      <c r="Y46" s="25"/>
      <c r="Z46" s="25"/>
      <c r="AA46" s="25"/>
      <c r="AB46" s="25"/>
      <c r="AC46" s="25"/>
      <c r="AD46" s="25"/>
      <c r="AE46" s="25"/>
      <c r="AF46" s="25"/>
      <c r="AG46" s="25"/>
      <c r="AH46" s="25"/>
      <c r="AI46" s="20" t="s">
        <v>31</v>
      </c>
      <c r="AJ46" s="25"/>
      <c r="AK46" s="25"/>
      <c r="AL46" s="25"/>
      <c r="AM46" s="220" t="str">
        <f>IF($E$17="","",$E$17)</f>
        <v>AZ Consult spol. s r.o.</v>
      </c>
      <c r="AN46" s="219"/>
      <c r="AO46" s="219"/>
      <c r="AP46" s="219"/>
      <c r="AQ46" s="25"/>
      <c r="AR46" s="44"/>
      <c r="AS46" s="221" t="s">
        <v>48</v>
      </c>
      <c r="AT46" s="222"/>
      <c r="AU46" s="54"/>
      <c r="AV46" s="54"/>
      <c r="AW46" s="54"/>
      <c r="AX46" s="54"/>
      <c r="AY46" s="54"/>
      <c r="AZ46" s="54"/>
      <c r="BA46" s="54"/>
      <c r="BB46" s="54"/>
      <c r="BC46" s="54"/>
      <c r="BD46" s="55"/>
    </row>
    <row r="47" spans="2:56" s="7" customFormat="1" ht="15.75" customHeight="1">
      <c r="B47" s="24"/>
      <c r="C47" s="20" t="s">
        <v>29</v>
      </c>
      <c r="D47" s="25"/>
      <c r="E47" s="25"/>
      <c r="F47" s="25"/>
      <c r="G47" s="25"/>
      <c r="H47" s="25"/>
      <c r="I47" s="25"/>
      <c r="J47" s="25"/>
      <c r="K47" s="25"/>
      <c r="L47" s="18">
        <f>IF($E$14="Vyplň údaj","",$E$14)</f>
      </c>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44"/>
      <c r="AS47" s="223"/>
      <c r="AT47" s="224"/>
      <c r="BD47" s="56"/>
    </row>
    <row r="48" spans="2:56" s="7" customFormat="1" ht="12" customHeight="1">
      <c r="B48" s="24"/>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44"/>
      <c r="AS48" s="225"/>
      <c r="AT48" s="219"/>
      <c r="AU48" s="25"/>
      <c r="AV48" s="25"/>
      <c r="AW48" s="25"/>
      <c r="AX48" s="25"/>
      <c r="AY48" s="25"/>
      <c r="AZ48" s="25"/>
      <c r="BA48" s="25"/>
      <c r="BB48" s="25"/>
      <c r="BC48" s="25"/>
      <c r="BD48" s="58"/>
    </row>
    <row r="49" spans="2:57" s="7" customFormat="1" ht="30" customHeight="1">
      <c r="B49" s="24"/>
      <c r="C49" s="207" t="s">
        <v>49</v>
      </c>
      <c r="D49" s="208"/>
      <c r="E49" s="208"/>
      <c r="F49" s="208"/>
      <c r="G49" s="208"/>
      <c r="H49" s="35"/>
      <c r="I49" s="209" t="s">
        <v>50</v>
      </c>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10" t="s">
        <v>51</v>
      </c>
      <c r="AH49" s="208"/>
      <c r="AI49" s="208"/>
      <c r="AJ49" s="208"/>
      <c r="AK49" s="208"/>
      <c r="AL49" s="208"/>
      <c r="AM49" s="208"/>
      <c r="AN49" s="209" t="s">
        <v>52</v>
      </c>
      <c r="AO49" s="208"/>
      <c r="AP49" s="208"/>
      <c r="AQ49" s="59" t="s">
        <v>53</v>
      </c>
      <c r="AR49" s="44"/>
      <c r="AS49" s="60" t="s">
        <v>54</v>
      </c>
      <c r="AT49" s="61" t="s">
        <v>55</v>
      </c>
      <c r="AU49" s="61" t="s">
        <v>56</v>
      </c>
      <c r="AV49" s="61" t="s">
        <v>57</v>
      </c>
      <c r="AW49" s="61" t="s">
        <v>58</v>
      </c>
      <c r="AX49" s="61" t="s">
        <v>59</v>
      </c>
      <c r="AY49" s="61" t="s">
        <v>60</v>
      </c>
      <c r="AZ49" s="61" t="s">
        <v>61</v>
      </c>
      <c r="BA49" s="61" t="s">
        <v>62</v>
      </c>
      <c r="BB49" s="61" t="s">
        <v>63</v>
      </c>
      <c r="BC49" s="61" t="s">
        <v>64</v>
      </c>
      <c r="BD49" s="62" t="s">
        <v>65</v>
      </c>
      <c r="BE49" s="63"/>
    </row>
    <row r="50" spans="2:56" s="7" customFormat="1" ht="12" customHeight="1">
      <c r="B50" s="24"/>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44"/>
      <c r="AS50" s="64"/>
      <c r="AT50" s="65"/>
      <c r="AU50" s="65"/>
      <c r="AV50" s="65"/>
      <c r="AW50" s="65"/>
      <c r="AX50" s="65"/>
      <c r="AY50" s="65"/>
      <c r="AZ50" s="65"/>
      <c r="BA50" s="65"/>
      <c r="BB50" s="65"/>
      <c r="BC50" s="65"/>
      <c r="BD50" s="66"/>
    </row>
    <row r="51" spans="2:76" s="48" customFormat="1" ht="33" customHeight="1">
      <c r="B51" s="49"/>
      <c r="C51" s="67" t="s">
        <v>66</v>
      </c>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211">
        <f>ROUND(SUM($AG$52:$AG$54),2)</f>
        <v>0</v>
      </c>
      <c r="AH51" s="212"/>
      <c r="AI51" s="212"/>
      <c r="AJ51" s="212"/>
      <c r="AK51" s="212"/>
      <c r="AL51" s="212"/>
      <c r="AM51" s="212"/>
      <c r="AN51" s="211">
        <f>SUM($AG$51,$AT$51)</f>
        <v>0</v>
      </c>
      <c r="AO51" s="212"/>
      <c r="AP51" s="212"/>
      <c r="AQ51" s="69"/>
      <c r="AR51" s="51"/>
      <c r="AS51" s="70">
        <f>ROUND(SUM($AS$52:$AS$54),2)</f>
        <v>0</v>
      </c>
      <c r="AT51" s="71">
        <f>ROUND(SUM($AV$51:$AW$51),2)</f>
        <v>0</v>
      </c>
      <c r="AU51" s="72">
        <f>ROUND(SUM($AU$52:$AU$54),5)</f>
        <v>0</v>
      </c>
      <c r="AV51" s="71">
        <f>ROUND($AZ$51*$L$26,2)</f>
        <v>0</v>
      </c>
      <c r="AW51" s="71">
        <f>ROUND($BA$51*$L$27,2)</f>
        <v>0</v>
      </c>
      <c r="AX51" s="71">
        <f>ROUND($BB$51*$L$26,2)</f>
        <v>0</v>
      </c>
      <c r="AY51" s="71">
        <f>ROUND($BC$51*$L$27,2)</f>
        <v>0</v>
      </c>
      <c r="AZ51" s="71">
        <f>ROUND(SUM($AZ$52:$AZ$54),2)</f>
        <v>0</v>
      </c>
      <c r="BA51" s="71">
        <f>ROUND(SUM($BA$52:$BA$54),2)</f>
        <v>0</v>
      </c>
      <c r="BB51" s="71">
        <f>ROUND(SUM($BB$52:$BB$54),2)</f>
        <v>0</v>
      </c>
      <c r="BC51" s="71">
        <f>ROUND(SUM($BC$52:$BC$54),2)</f>
        <v>0</v>
      </c>
      <c r="BD51" s="73">
        <f>ROUND(SUM($BD$52:$BD$54),2)</f>
        <v>0</v>
      </c>
      <c r="BS51" s="48" t="s">
        <v>67</v>
      </c>
      <c r="BT51" s="48" t="s">
        <v>68</v>
      </c>
      <c r="BU51" s="74" t="s">
        <v>69</v>
      </c>
      <c r="BV51" s="48" t="s">
        <v>70</v>
      </c>
      <c r="BW51" s="48" t="s">
        <v>5</v>
      </c>
      <c r="BX51" s="48" t="s">
        <v>71</v>
      </c>
    </row>
    <row r="52" spans="2:91" s="75" customFormat="1" ht="28.5" customHeight="1">
      <c r="B52" s="76"/>
      <c r="C52" s="77"/>
      <c r="D52" s="205" t="s">
        <v>72</v>
      </c>
      <c r="E52" s="206"/>
      <c r="F52" s="206"/>
      <c r="G52" s="206"/>
      <c r="H52" s="206"/>
      <c r="I52" s="77"/>
      <c r="J52" s="205" t="s">
        <v>73</v>
      </c>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3">
        <f>'OK2-00210-2015 - VON - Ve...'!$J$27</f>
        <v>0</v>
      </c>
      <c r="AH52" s="204"/>
      <c r="AI52" s="204"/>
      <c r="AJ52" s="204"/>
      <c r="AK52" s="204"/>
      <c r="AL52" s="204"/>
      <c r="AM52" s="204"/>
      <c r="AN52" s="203">
        <f>SUM($AG$52,$AT$52)</f>
        <v>0</v>
      </c>
      <c r="AO52" s="204"/>
      <c r="AP52" s="204"/>
      <c r="AQ52" s="78" t="s">
        <v>74</v>
      </c>
      <c r="AR52" s="79"/>
      <c r="AS52" s="80">
        <v>0</v>
      </c>
      <c r="AT52" s="81">
        <f>ROUND(SUM($AV$52:$AW$52),2)</f>
        <v>0</v>
      </c>
      <c r="AU52" s="82">
        <f>'OK2-00210-2015 - VON - Ve...'!$P$82</f>
        <v>0</v>
      </c>
      <c r="AV52" s="81">
        <f>'OK2-00210-2015 - VON - Ve...'!$J$30</f>
        <v>0</v>
      </c>
      <c r="AW52" s="81">
        <f>'OK2-00210-2015 - VON - Ve...'!$J$31</f>
        <v>0</v>
      </c>
      <c r="AX52" s="81">
        <f>'OK2-00210-2015 - VON - Ve...'!$J$32</f>
        <v>0</v>
      </c>
      <c r="AY52" s="81">
        <f>'OK2-00210-2015 - VON - Ve...'!$J$33</f>
        <v>0</v>
      </c>
      <c r="AZ52" s="81">
        <f>'OK2-00210-2015 - VON - Ve...'!$F$30</f>
        <v>0</v>
      </c>
      <c r="BA52" s="81">
        <f>'OK2-00210-2015 - VON - Ve...'!$F$31</f>
        <v>0</v>
      </c>
      <c r="BB52" s="81">
        <f>'OK2-00210-2015 - VON - Ve...'!$F$32</f>
        <v>0</v>
      </c>
      <c r="BC52" s="81">
        <f>'OK2-00210-2015 - VON - Ve...'!$F$33</f>
        <v>0</v>
      </c>
      <c r="BD52" s="83">
        <f>'OK2-00210-2015 - VON - Ve...'!$F$34</f>
        <v>0</v>
      </c>
      <c r="BT52" s="75" t="s">
        <v>75</v>
      </c>
      <c r="BV52" s="75" t="s">
        <v>70</v>
      </c>
      <c r="BW52" s="75" t="s">
        <v>76</v>
      </c>
      <c r="BX52" s="75" t="s">
        <v>5</v>
      </c>
      <c r="CM52" s="75" t="s">
        <v>77</v>
      </c>
    </row>
    <row r="53" spans="2:91" s="75" customFormat="1" ht="28.5" customHeight="1">
      <c r="B53" s="76"/>
      <c r="C53" s="77"/>
      <c r="D53" s="205" t="s">
        <v>78</v>
      </c>
      <c r="E53" s="206"/>
      <c r="F53" s="206"/>
      <c r="G53" s="206"/>
      <c r="H53" s="206"/>
      <c r="I53" s="77"/>
      <c r="J53" s="205" t="s">
        <v>79</v>
      </c>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3">
        <f>'OK2-10210-2015 - SO 102.1...'!$J$27</f>
        <v>0</v>
      </c>
      <c r="AH53" s="204"/>
      <c r="AI53" s="204"/>
      <c r="AJ53" s="204"/>
      <c r="AK53" s="204"/>
      <c r="AL53" s="204"/>
      <c r="AM53" s="204"/>
      <c r="AN53" s="203">
        <f>SUM($AG$53,$AT$53)</f>
        <v>0</v>
      </c>
      <c r="AO53" s="204"/>
      <c r="AP53" s="204"/>
      <c r="AQ53" s="78" t="s">
        <v>74</v>
      </c>
      <c r="AR53" s="79"/>
      <c r="AS53" s="80">
        <v>0</v>
      </c>
      <c r="AT53" s="81">
        <f>ROUND(SUM($AV$53:$AW$53),2)</f>
        <v>0</v>
      </c>
      <c r="AU53" s="82">
        <f>'OK2-10210-2015 - SO 102.1...'!$P$81</f>
        <v>0</v>
      </c>
      <c r="AV53" s="81">
        <f>'OK2-10210-2015 - SO 102.1...'!$J$30</f>
        <v>0</v>
      </c>
      <c r="AW53" s="81">
        <f>'OK2-10210-2015 - SO 102.1...'!$J$31</f>
        <v>0</v>
      </c>
      <c r="AX53" s="81">
        <f>'OK2-10210-2015 - SO 102.1...'!$J$32</f>
        <v>0</v>
      </c>
      <c r="AY53" s="81">
        <f>'OK2-10210-2015 - SO 102.1...'!$J$33</f>
        <v>0</v>
      </c>
      <c r="AZ53" s="81">
        <f>'OK2-10210-2015 - SO 102.1...'!$F$30</f>
        <v>0</v>
      </c>
      <c r="BA53" s="81">
        <f>'OK2-10210-2015 - SO 102.1...'!$F$31</f>
        <v>0</v>
      </c>
      <c r="BB53" s="81">
        <f>'OK2-10210-2015 - SO 102.1...'!$F$32</f>
        <v>0</v>
      </c>
      <c r="BC53" s="81">
        <f>'OK2-10210-2015 - SO 102.1...'!$F$33</f>
        <v>0</v>
      </c>
      <c r="BD53" s="83">
        <f>'OK2-10210-2015 - SO 102.1...'!$F$34</f>
        <v>0</v>
      </c>
      <c r="BT53" s="75" t="s">
        <v>75</v>
      </c>
      <c r="BV53" s="75" t="s">
        <v>70</v>
      </c>
      <c r="BW53" s="75" t="s">
        <v>80</v>
      </c>
      <c r="BX53" s="75" t="s">
        <v>5</v>
      </c>
      <c r="CM53" s="75" t="s">
        <v>77</v>
      </c>
    </row>
    <row r="54" spans="2:91" s="75" customFormat="1" ht="28.5" customHeight="1">
      <c r="B54" s="76"/>
      <c r="C54" s="77"/>
      <c r="D54" s="205" t="s">
        <v>81</v>
      </c>
      <c r="E54" s="206"/>
      <c r="F54" s="206"/>
      <c r="G54" s="206"/>
      <c r="H54" s="206"/>
      <c r="I54" s="77"/>
      <c r="J54" s="205" t="s">
        <v>82</v>
      </c>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3">
        <f>'OK2-20210-2015 - SO 202.1...'!$J$27</f>
        <v>0</v>
      </c>
      <c r="AH54" s="204"/>
      <c r="AI54" s="204"/>
      <c r="AJ54" s="204"/>
      <c r="AK54" s="204"/>
      <c r="AL54" s="204"/>
      <c r="AM54" s="204"/>
      <c r="AN54" s="203">
        <f>SUM($AG$54,$AT$54)</f>
        <v>0</v>
      </c>
      <c r="AO54" s="204"/>
      <c r="AP54" s="204"/>
      <c r="AQ54" s="78" t="s">
        <v>74</v>
      </c>
      <c r="AR54" s="79"/>
      <c r="AS54" s="84">
        <v>0</v>
      </c>
      <c r="AT54" s="85">
        <f>ROUND(SUM($AV$54:$AW$54),2)</f>
        <v>0</v>
      </c>
      <c r="AU54" s="86">
        <f>'OK2-20210-2015 - SO 202.1...'!$P$84</f>
        <v>0</v>
      </c>
      <c r="AV54" s="85">
        <f>'OK2-20210-2015 - SO 202.1...'!$J$30</f>
        <v>0</v>
      </c>
      <c r="AW54" s="85">
        <f>'OK2-20210-2015 - SO 202.1...'!$J$31</f>
        <v>0</v>
      </c>
      <c r="AX54" s="85">
        <f>'OK2-20210-2015 - SO 202.1...'!$J$32</f>
        <v>0</v>
      </c>
      <c r="AY54" s="85">
        <f>'OK2-20210-2015 - SO 202.1...'!$J$33</f>
        <v>0</v>
      </c>
      <c r="AZ54" s="85">
        <f>'OK2-20210-2015 - SO 202.1...'!$F$30</f>
        <v>0</v>
      </c>
      <c r="BA54" s="85">
        <f>'OK2-20210-2015 - SO 202.1...'!$F$31</f>
        <v>0</v>
      </c>
      <c r="BB54" s="85">
        <f>'OK2-20210-2015 - SO 202.1...'!$F$32</f>
        <v>0</v>
      </c>
      <c r="BC54" s="85">
        <f>'OK2-20210-2015 - SO 202.1...'!$F$33</f>
        <v>0</v>
      </c>
      <c r="BD54" s="87">
        <f>'OK2-20210-2015 - SO 202.1...'!$F$34</f>
        <v>0</v>
      </c>
      <c r="BT54" s="75" t="s">
        <v>75</v>
      </c>
      <c r="BV54" s="75" t="s">
        <v>70</v>
      </c>
      <c r="BW54" s="75" t="s">
        <v>83</v>
      </c>
      <c r="BX54" s="75" t="s">
        <v>5</v>
      </c>
      <c r="CM54" s="75" t="s">
        <v>77</v>
      </c>
    </row>
    <row r="55" spans="2:44" s="7" customFormat="1" ht="30.75" customHeight="1">
      <c r="B55" s="24"/>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44"/>
    </row>
    <row r="56" spans="2:44" s="7" customFormat="1" ht="7.5" customHeight="1">
      <c r="B56" s="39"/>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4"/>
    </row>
  </sheetData>
  <sheetProtection sheet="1"/>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I49:AF49"/>
    <mergeCell ref="AG49:AM49"/>
    <mergeCell ref="AN49:AP49"/>
    <mergeCell ref="AN52:AP52"/>
    <mergeCell ref="AG52:AM52"/>
    <mergeCell ref="D52:H52"/>
    <mergeCell ref="J52:AF52"/>
    <mergeCell ref="AG51:AM51"/>
    <mergeCell ref="AN51:AP51"/>
    <mergeCell ref="AR2:BE2"/>
    <mergeCell ref="AN53:AP53"/>
    <mergeCell ref="AG53:AM53"/>
    <mergeCell ref="D53:H53"/>
    <mergeCell ref="J53:AF53"/>
    <mergeCell ref="AN54:AP54"/>
    <mergeCell ref="AG54:AM54"/>
    <mergeCell ref="D54:H54"/>
    <mergeCell ref="J54:AF54"/>
    <mergeCell ref="C49:G49"/>
  </mergeCells>
  <printOptions/>
  <pageMargins left="0.5902777910232544" right="0.5902777910232544" top="0.5902777910232544" bottom="0.5902777910232544" header="0" footer="0"/>
  <pageSetup blackAndWhite="1" fitToHeight="999" fitToWidth="1" orientation="landscape"/>
</worksheet>
</file>

<file path=xl/worksheets/sheet2.xml><?xml version="1.0" encoding="utf-8"?>
<worksheet xmlns="http://schemas.openxmlformats.org/spreadsheetml/2006/main" xmlns:r="http://schemas.openxmlformats.org/officeDocument/2006/relationships">
  <sheetPr>
    <pageSetUpPr fitToPage="1"/>
  </sheetPr>
  <dimension ref="A1:IV14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5"/>
      <c r="C1" s="5"/>
      <c r="D1" s="6" t="s">
        <v>1</v>
      </c>
      <c r="E1" s="5"/>
      <c r="F1" s="5"/>
      <c r="G1" s="238"/>
      <c r="H1" s="239"/>
      <c r="I1" s="5"/>
      <c r="J1" s="5"/>
      <c r="K1" s="6" t="s">
        <v>84</v>
      </c>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46" s="2" customFormat="1" ht="37.5" customHeight="1">
      <c r="L2" s="201"/>
      <c r="M2" s="202"/>
      <c r="N2" s="202"/>
      <c r="O2" s="202"/>
      <c r="P2" s="202"/>
      <c r="Q2" s="202"/>
      <c r="R2" s="202"/>
      <c r="S2" s="202"/>
      <c r="T2" s="202"/>
      <c r="U2" s="202"/>
      <c r="V2" s="202"/>
      <c r="AT2" s="2" t="s">
        <v>76</v>
      </c>
    </row>
    <row r="3" spans="2:46" s="2" customFormat="1" ht="7.5" customHeight="1">
      <c r="B3" s="8"/>
      <c r="C3" s="9"/>
      <c r="D3" s="9"/>
      <c r="E3" s="9"/>
      <c r="F3" s="9"/>
      <c r="G3" s="9"/>
      <c r="H3" s="9"/>
      <c r="I3" s="88"/>
      <c r="J3" s="9"/>
      <c r="K3" s="10"/>
      <c r="AT3" s="2" t="s">
        <v>77</v>
      </c>
    </row>
    <row r="4" spans="2:46" s="2" customFormat="1" ht="37.5" customHeight="1">
      <c r="B4" s="11"/>
      <c r="C4" s="12"/>
      <c r="D4" s="13" t="s">
        <v>85</v>
      </c>
      <c r="E4" s="12"/>
      <c r="F4" s="12"/>
      <c r="G4" s="12"/>
      <c r="H4" s="12"/>
      <c r="J4" s="12"/>
      <c r="K4" s="14"/>
      <c r="M4" s="15" t="s">
        <v>10</v>
      </c>
      <c r="AT4" s="2" t="s">
        <v>4</v>
      </c>
    </row>
    <row r="5" spans="2:11" s="2" customFormat="1" ht="7.5" customHeight="1">
      <c r="B5" s="11"/>
      <c r="C5" s="12"/>
      <c r="D5" s="12"/>
      <c r="E5" s="12"/>
      <c r="F5" s="12"/>
      <c r="G5" s="12"/>
      <c r="H5" s="12"/>
      <c r="J5" s="12"/>
      <c r="K5" s="14"/>
    </row>
    <row r="6" spans="2:11" s="2" customFormat="1" ht="15.75" customHeight="1">
      <c r="B6" s="11"/>
      <c r="C6" s="12"/>
      <c r="D6" s="20" t="s">
        <v>17</v>
      </c>
      <c r="E6" s="12"/>
      <c r="F6" s="12"/>
      <c r="G6" s="12"/>
      <c r="H6" s="12"/>
      <c r="J6" s="12"/>
      <c r="K6" s="14"/>
    </row>
    <row r="7" spans="2:11" s="2" customFormat="1" ht="15.75" customHeight="1">
      <c r="B7" s="11"/>
      <c r="C7" s="12"/>
      <c r="D7" s="12"/>
      <c r="E7" s="240" t="str">
        <f>'Rekapitulace stavby'!$K$6</f>
        <v>III/210 42 Statické zajištění silnice, Oloví - Krajková, ÚSEK 2 - km 8,500-8,700</v>
      </c>
      <c r="F7" s="231"/>
      <c r="G7" s="231"/>
      <c r="H7" s="231"/>
      <c r="J7" s="12"/>
      <c r="K7" s="14"/>
    </row>
    <row r="8" spans="2:11" s="7" customFormat="1" ht="15.75" customHeight="1">
      <c r="B8" s="24"/>
      <c r="C8" s="25"/>
      <c r="D8" s="20" t="s">
        <v>86</v>
      </c>
      <c r="E8" s="25"/>
      <c r="F8" s="25"/>
      <c r="G8" s="25"/>
      <c r="H8" s="25"/>
      <c r="J8" s="25"/>
      <c r="K8" s="28"/>
    </row>
    <row r="9" spans="2:11" s="7" customFormat="1" ht="37.5" customHeight="1">
      <c r="B9" s="24"/>
      <c r="C9" s="25"/>
      <c r="D9" s="25"/>
      <c r="E9" s="216" t="s">
        <v>87</v>
      </c>
      <c r="F9" s="219"/>
      <c r="G9" s="219"/>
      <c r="H9" s="219"/>
      <c r="J9" s="25"/>
      <c r="K9" s="28"/>
    </row>
    <row r="10" spans="2:11" s="7" customFormat="1" ht="14.25" customHeight="1">
      <c r="B10" s="24"/>
      <c r="C10" s="25"/>
      <c r="D10" s="25"/>
      <c r="E10" s="25"/>
      <c r="F10" s="25"/>
      <c r="G10" s="25"/>
      <c r="H10" s="25"/>
      <c r="J10" s="25"/>
      <c r="K10" s="28"/>
    </row>
    <row r="11" spans="2:11" s="7" customFormat="1" ht="15" customHeight="1">
      <c r="B11" s="24"/>
      <c r="C11" s="25"/>
      <c r="D11" s="20" t="s">
        <v>19</v>
      </c>
      <c r="E11" s="25"/>
      <c r="F11" s="18"/>
      <c r="G11" s="25"/>
      <c r="H11" s="25"/>
      <c r="I11" s="89" t="s">
        <v>20</v>
      </c>
      <c r="J11" s="18"/>
      <c r="K11" s="28"/>
    </row>
    <row r="12" spans="2:11" s="7" customFormat="1" ht="15" customHeight="1">
      <c r="B12" s="24"/>
      <c r="C12" s="25"/>
      <c r="D12" s="20" t="s">
        <v>21</v>
      </c>
      <c r="E12" s="25"/>
      <c r="F12" s="18" t="s">
        <v>22</v>
      </c>
      <c r="G12" s="25"/>
      <c r="H12" s="25"/>
      <c r="I12" s="89" t="s">
        <v>23</v>
      </c>
      <c r="J12" s="53" t="str">
        <f>'Rekapitulace stavby'!$AN$8</f>
        <v>28.01.2015</v>
      </c>
      <c r="K12" s="28"/>
    </row>
    <row r="13" spans="2:11" s="7" customFormat="1" ht="12" customHeight="1">
      <c r="B13" s="24"/>
      <c r="C13" s="25"/>
      <c r="D13" s="25"/>
      <c r="E13" s="25"/>
      <c r="F13" s="25"/>
      <c r="G13" s="25"/>
      <c r="H13" s="25"/>
      <c r="J13" s="25"/>
      <c r="K13" s="28"/>
    </row>
    <row r="14" spans="2:11" s="7" customFormat="1" ht="15" customHeight="1">
      <c r="B14" s="24"/>
      <c r="C14" s="25"/>
      <c r="D14" s="20" t="s">
        <v>25</v>
      </c>
      <c r="E14" s="25"/>
      <c r="F14" s="25"/>
      <c r="G14" s="25"/>
      <c r="H14" s="25"/>
      <c r="I14" s="89" t="s">
        <v>26</v>
      </c>
      <c r="J14" s="18"/>
      <c r="K14" s="28"/>
    </row>
    <row r="15" spans="2:11" s="7" customFormat="1" ht="18.75" customHeight="1">
      <c r="B15" s="24"/>
      <c r="C15" s="25"/>
      <c r="D15" s="25"/>
      <c r="E15" s="18" t="s">
        <v>27</v>
      </c>
      <c r="F15" s="25"/>
      <c r="G15" s="25"/>
      <c r="H15" s="25"/>
      <c r="I15" s="89" t="s">
        <v>28</v>
      </c>
      <c r="J15" s="18"/>
      <c r="K15" s="28"/>
    </row>
    <row r="16" spans="2:11" s="7" customFormat="1" ht="7.5" customHeight="1">
      <c r="B16" s="24"/>
      <c r="C16" s="25"/>
      <c r="D16" s="25"/>
      <c r="E16" s="25"/>
      <c r="F16" s="25"/>
      <c r="G16" s="25"/>
      <c r="H16" s="25"/>
      <c r="J16" s="25"/>
      <c r="K16" s="28"/>
    </row>
    <row r="17" spans="2:11" s="7" customFormat="1" ht="15" customHeight="1">
      <c r="B17" s="24"/>
      <c r="C17" s="25"/>
      <c r="D17" s="20" t="s">
        <v>29</v>
      </c>
      <c r="E17" s="25"/>
      <c r="F17" s="25"/>
      <c r="G17" s="25"/>
      <c r="H17" s="25"/>
      <c r="I17" s="89" t="s">
        <v>26</v>
      </c>
      <c r="J17" s="18">
        <f>IF('Rekapitulace stavby'!$AN$13="Vyplň údaj","",IF('Rekapitulace stavby'!$AN$13="","",'Rekapitulace stavby'!$AN$13))</f>
      </c>
      <c r="K17" s="28"/>
    </row>
    <row r="18" spans="2:11" s="7" customFormat="1" ht="18.75" customHeight="1">
      <c r="B18" s="24"/>
      <c r="C18" s="25"/>
      <c r="D18" s="25"/>
      <c r="E18" s="18">
        <f>IF('Rekapitulace stavby'!$E$14="Vyplň údaj","",IF('Rekapitulace stavby'!$E$14="","",'Rekapitulace stavby'!$E$14))</f>
      </c>
      <c r="F18" s="25"/>
      <c r="G18" s="25"/>
      <c r="H18" s="25"/>
      <c r="I18" s="89" t="s">
        <v>28</v>
      </c>
      <c r="J18" s="18">
        <f>IF('Rekapitulace stavby'!$AN$14="Vyplň údaj","",IF('Rekapitulace stavby'!$AN$14="","",'Rekapitulace stavby'!$AN$14))</f>
      </c>
      <c r="K18" s="28"/>
    </row>
    <row r="19" spans="2:11" s="7" customFormat="1" ht="7.5" customHeight="1">
      <c r="B19" s="24"/>
      <c r="C19" s="25"/>
      <c r="D19" s="25"/>
      <c r="E19" s="25"/>
      <c r="F19" s="25"/>
      <c r="G19" s="25"/>
      <c r="H19" s="25"/>
      <c r="J19" s="25"/>
      <c r="K19" s="28"/>
    </row>
    <row r="20" spans="2:11" s="7" customFormat="1" ht="15" customHeight="1">
      <c r="B20" s="24"/>
      <c r="C20" s="25"/>
      <c r="D20" s="20" t="s">
        <v>31</v>
      </c>
      <c r="E20" s="25"/>
      <c r="F20" s="25"/>
      <c r="G20" s="25"/>
      <c r="H20" s="25"/>
      <c r="I20" s="89" t="s">
        <v>26</v>
      </c>
      <c r="J20" s="18"/>
      <c r="K20" s="28"/>
    </row>
    <row r="21" spans="2:11" s="7" customFormat="1" ht="18.75" customHeight="1">
      <c r="B21" s="24"/>
      <c r="C21" s="25"/>
      <c r="D21" s="25"/>
      <c r="E21" s="18" t="s">
        <v>32</v>
      </c>
      <c r="F21" s="25"/>
      <c r="G21" s="25"/>
      <c r="H21" s="25"/>
      <c r="I21" s="89" t="s">
        <v>28</v>
      </c>
      <c r="J21" s="18"/>
      <c r="K21" s="28"/>
    </row>
    <row r="22" spans="2:11" s="7" customFormat="1" ht="7.5" customHeight="1">
      <c r="B22" s="24"/>
      <c r="C22" s="25"/>
      <c r="D22" s="25"/>
      <c r="E22" s="25"/>
      <c r="F22" s="25"/>
      <c r="G22" s="25"/>
      <c r="H22" s="25"/>
      <c r="J22" s="25"/>
      <c r="K22" s="28"/>
    </row>
    <row r="23" spans="2:11" s="7" customFormat="1" ht="15" customHeight="1">
      <c r="B23" s="24"/>
      <c r="C23" s="25"/>
      <c r="D23" s="20" t="s">
        <v>33</v>
      </c>
      <c r="E23" s="25"/>
      <c r="F23" s="25"/>
      <c r="G23" s="25"/>
      <c r="H23" s="25"/>
      <c r="J23" s="25"/>
      <c r="K23" s="28"/>
    </row>
    <row r="24" spans="2:11" s="90" customFormat="1" ht="15.75" customHeight="1">
      <c r="B24" s="91"/>
      <c r="C24" s="92"/>
      <c r="D24" s="92"/>
      <c r="E24" s="234"/>
      <c r="F24" s="241"/>
      <c r="G24" s="241"/>
      <c r="H24" s="241"/>
      <c r="J24" s="92"/>
      <c r="K24" s="93"/>
    </row>
    <row r="25" spans="2:11" s="7" customFormat="1" ht="7.5" customHeight="1">
      <c r="B25" s="24"/>
      <c r="C25" s="25"/>
      <c r="D25" s="25"/>
      <c r="E25" s="25"/>
      <c r="F25" s="25"/>
      <c r="G25" s="25"/>
      <c r="H25" s="25"/>
      <c r="J25" s="25"/>
      <c r="K25" s="28"/>
    </row>
    <row r="26" spans="2:11" s="7" customFormat="1" ht="7.5" customHeight="1">
      <c r="B26" s="24"/>
      <c r="C26" s="25"/>
      <c r="D26" s="65"/>
      <c r="E26" s="65"/>
      <c r="F26" s="65"/>
      <c r="G26" s="65"/>
      <c r="H26" s="65"/>
      <c r="I26" s="54"/>
      <c r="J26" s="65"/>
      <c r="K26" s="94"/>
    </row>
    <row r="27" spans="2:11" s="7" customFormat="1" ht="26.25" customHeight="1">
      <c r="B27" s="24"/>
      <c r="C27" s="25"/>
      <c r="D27" s="95" t="s">
        <v>34</v>
      </c>
      <c r="E27" s="25"/>
      <c r="F27" s="25"/>
      <c r="G27" s="25"/>
      <c r="H27" s="25"/>
      <c r="J27" s="68">
        <f>ROUND($J$82,2)</f>
        <v>0</v>
      </c>
      <c r="K27" s="28"/>
    </row>
    <row r="28" spans="2:11" s="7" customFormat="1" ht="7.5" customHeight="1">
      <c r="B28" s="24"/>
      <c r="C28" s="25"/>
      <c r="D28" s="65"/>
      <c r="E28" s="65"/>
      <c r="F28" s="65"/>
      <c r="G28" s="65"/>
      <c r="H28" s="65"/>
      <c r="I28" s="54"/>
      <c r="J28" s="65"/>
      <c r="K28" s="94"/>
    </row>
    <row r="29" spans="2:11" s="7" customFormat="1" ht="15" customHeight="1">
      <c r="B29" s="24"/>
      <c r="C29" s="25"/>
      <c r="D29" s="25"/>
      <c r="E29" s="25"/>
      <c r="F29" s="29" t="s">
        <v>36</v>
      </c>
      <c r="G29" s="25"/>
      <c r="H29" s="25"/>
      <c r="I29" s="96" t="s">
        <v>35</v>
      </c>
      <c r="J29" s="29" t="s">
        <v>37</v>
      </c>
      <c r="K29" s="28"/>
    </row>
    <row r="30" spans="2:11" s="7" customFormat="1" ht="15" customHeight="1">
      <c r="B30" s="24"/>
      <c r="C30" s="25"/>
      <c r="D30" s="31" t="s">
        <v>38</v>
      </c>
      <c r="E30" s="31" t="s">
        <v>39</v>
      </c>
      <c r="F30" s="97">
        <f>ROUND(SUM($BE$82:$BE$140),2)</f>
        <v>0</v>
      </c>
      <c r="G30" s="25"/>
      <c r="H30" s="25"/>
      <c r="I30" s="98">
        <v>0.21</v>
      </c>
      <c r="J30" s="97">
        <f>ROUND(ROUND((SUM($BE$82:$BE$140)),2)*$I$30,2)</f>
        <v>0</v>
      </c>
      <c r="K30" s="28"/>
    </row>
    <row r="31" spans="2:11" s="7" customFormat="1" ht="15" customHeight="1">
      <c r="B31" s="24"/>
      <c r="C31" s="25"/>
      <c r="D31" s="25"/>
      <c r="E31" s="31" t="s">
        <v>40</v>
      </c>
      <c r="F31" s="97">
        <f>ROUND(SUM($BF$82:$BF$140),2)</f>
        <v>0</v>
      </c>
      <c r="G31" s="25"/>
      <c r="H31" s="25"/>
      <c r="I31" s="98">
        <v>0.15</v>
      </c>
      <c r="J31" s="97">
        <f>ROUND(ROUND((SUM($BF$82:$BF$140)),2)*$I$31,2)</f>
        <v>0</v>
      </c>
      <c r="K31" s="28"/>
    </row>
    <row r="32" spans="2:11" s="7" customFormat="1" ht="15" customHeight="1" hidden="1">
      <c r="B32" s="24"/>
      <c r="C32" s="25"/>
      <c r="D32" s="25"/>
      <c r="E32" s="31" t="s">
        <v>41</v>
      </c>
      <c r="F32" s="97">
        <f>ROUND(SUM($BG$82:$BG$140),2)</f>
        <v>0</v>
      </c>
      <c r="G32" s="25"/>
      <c r="H32" s="25"/>
      <c r="I32" s="98">
        <v>0.21</v>
      </c>
      <c r="J32" s="97">
        <v>0</v>
      </c>
      <c r="K32" s="28"/>
    </row>
    <row r="33" spans="2:11" s="7" customFormat="1" ht="15" customHeight="1" hidden="1">
      <c r="B33" s="24"/>
      <c r="C33" s="25"/>
      <c r="D33" s="25"/>
      <c r="E33" s="31" t="s">
        <v>42</v>
      </c>
      <c r="F33" s="97">
        <f>ROUND(SUM($BH$82:$BH$140),2)</f>
        <v>0</v>
      </c>
      <c r="G33" s="25"/>
      <c r="H33" s="25"/>
      <c r="I33" s="98">
        <v>0.15</v>
      </c>
      <c r="J33" s="97">
        <v>0</v>
      </c>
      <c r="K33" s="28"/>
    </row>
    <row r="34" spans="2:11" s="7" customFormat="1" ht="15" customHeight="1" hidden="1">
      <c r="B34" s="24"/>
      <c r="C34" s="25"/>
      <c r="D34" s="25"/>
      <c r="E34" s="31" t="s">
        <v>43</v>
      </c>
      <c r="F34" s="97">
        <f>ROUND(SUM($BI$82:$BI$140),2)</f>
        <v>0</v>
      </c>
      <c r="G34" s="25"/>
      <c r="H34" s="25"/>
      <c r="I34" s="98">
        <v>0</v>
      </c>
      <c r="J34" s="97">
        <v>0</v>
      </c>
      <c r="K34" s="28"/>
    </row>
    <row r="35" spans="2:11" s="7" customFormat="1" ht="7.5" customHeight="1">
      <c r="B35" s="24"/>
      <c r="C35" s="25"/>
      <c r="D35" s="25"/>
      <c r="E35" s="25"/>
      <c r="F35" s="25"/>
      <c r="G35" s="25"/>
      <c r="H35" s="25"/>
      <c r="J35" s="25"/>
      <c r="K35" s="28"/>
    </row>
    <row r="36" spans="2:11" s="7" customFormat="1" ht="26.25" customHeight="1">
      <c r="B36" s="24"/>
      <c r="C36" s="33"/>
      <c r="D36" s="34" t="s">
        <v>44</v>
      </c>
      <c r="E36" s="35"/>
      <c r="F36" s="35"/>
      <c r="G36" s="99" t="s">
        <v>45</v>
      </c>
      <c r="H36" s="36" t="s">
        <v>46</v>
      </c>
      <c r="I36" s="100"/>
      <c r="J36" s="37">
        <f>SUM($J$27:$J$34)</f>
        <v>0</v>
      </c>
      <c r="K36" s="101"/>
    </row>
    <row r="37" spans="2:11" s="7" customFormat="1" ht="15" customHeight="1">
      <c r="B37" s="39"/>
      <c r="C37" s="40"/>
      <c r="D37" s="40"/>
      <c r="E37" s="40"/>
      <c r="F37" s="40"/>
      <c r="G37" s="40"/>
      <c r="H37" s="40"/>
      <c r="I37" s="102"/>
      <c r="J37" s="40"/>
      <c r="K37" s="41"/>
    </row>
    <row r="41" spans="2:11" s="7" customFormat="1" ht="7.5" customHeight="1">
      <c r="B41" s="103"/>
      <c r="C41" s="104"/>
      <c r="D41" s="104"/>
      <c r="E41" s="104"/>
      <c r="F41" s="104"/>
      <c r="G41" s="104"/>
      <c r="H41" s="104"/>
      <c r="I41" s="104"/>
      <c r="J41" s="104"/>
      <c r="K41" s="105"/>
    </row>
    <row r="42" spans="2:11" s="7" customFormat="1" ht="37.5" customHeight="1">
      <c r="B42" s="24"/>
      <c r="C42" s="13" t="s">
        <v>88</v>
      </c>
      <c r="D42" s="25"/>
      <c r="E42" s="25"/>
      <c r="F42" s="25"/>
      <c r="G42" s="25"/>
      <c r="H42" s="25"/>
      <c r="J42" s="25"/>
      <c r="K42" s="28"/>
    </row>
    <row r="43" spans="2:11" s="7" customFormat="1" ht="7.5" customHeight="1">
      <c r="B43" s="24"/>
      <c r="C43" s="25"/>
      <c r="D43" s="25"/>
      <c r="E43" s="25"/>
      <c r="F43" s="25"/>
      <c r="G43" s="25"/>
      <c r="H43" s="25"/>
      <c r="J43" s="25"/>
      <c r="K43" s="28"/>
    </row>
    <row r="44" spans="2:11" s="7" customFormat="1" ht="15" customHeight="1">
      <c r="B44" s="24"/>
      <c r="C44" s="20" t="s">
        <v>17</v>
      </c>
      <c r="D44" s="25"/>
      <c r="E44" s="25"/>
      <c r="F44" s="25"/>
      <c r="G44" s="25"/>
      <c r="H44" s="25"/>
      <c r="J44" s="25"/>
      <c r="K44" s="28"/>
    </row>
    <row r="45" spans="2:11" s="7" customFormat="1" ht="16.5" customHeight="1">
      <c r="B45" s="24"/>
      <c r="C45" s="25"/>
      <c r="D45" s="25"/>
      <c r="E45" s="240" t="str">
        <f>$E$7</f>
        <v>III/210 42 Statické zajištění silnice, Oloví - Krajková, ÚSEK 2 - km 8,500-8,700</v>
      </c>
      <c r="F45" s="219"/>
      <c r="G45" s="219"/>
      <c r="H45" s="219"/>
      <c r="J45" s="25"/>
      <c r="K45" s="28"/>
    </row>
    <row r="46" spans="2:11" s="7" customFormat="1" ht="15" customHeight="1">
      <c r="B46" s="24"/>
      <c r="C46" s="20" t="s">
        <v>86</v>
      </c>
      <c r="D46" s="25"/>
      <c r="E46" s="25"/>
      <c r="F46" s="25"/>
      <c r="G46" s="25"/>
      <c r="H46" s="25"/>
      <c r="J46" s="25"/>
      <c r="K46" s="28"/>
    </row>
    <row r="47" spans="2:11" s="7" customFormat="1" ht="19.5" customHeight="1">
      <c r="B47" s="24"/>
      <c r="C47" s="25"/>
      <c r="D47" s="25"/>
      <c r="E47" s="216" t="str">
        <f>$E$9</f>
        <v>OK2-00210-2015 - VON - Vedlejší a ostatní náklady</v>
      </c>
      <c r="F47" s="219"/>
      <c r="G47" s="219"/>
      <c r="H47" s="219"/>
      <c r="J47" s="25"/>
      <c r="K47" s="28"/>
    </row>
    <row r="48" spans="2:11" s="7" customFormat="1" ht="7.5" customHeight="1">
      <c r="B48" s="24"/>
      <c r="C48" s="25"/>
      <c r="D48" s="25"/>
      <c r="E48" s="25"/>
      <c r="F48" s="25"/>
      <c r="G48" s="25"/>
      <c r="H48" s="25"/>
      <c r="J48" s="25"/>
      <c r="K48" s="28"/>
    </row>
    <row r="49" spans="2:11" s="7" customFormat="1" ht="18.75" customHeight="1">
      <c r="B49" s="24"/>
      <c r="C49" s="20" t="s">
        <v>21</v>
      </c>
      <c r="D49" s="25"/>
      <c r="E49" s="25"/>
      <c r="F49" s="18" t="str">
        <f>$F$12</f>
        <v>Oloví</v>
      </c>
      <c r="G49" s="25"/>
      <c r="H49" s="25"/>
      <c r="I49" s="89" t="s">
        <v>23</v>
      </c>
      <c r="J49" s="53" t="str">
        <f>IF($J$12="","",$J$12)</f>
        <v>28.01.2015</v>
      </c>
      <c r="K49" s="28"/>
    </row>
    <row r="50" spans="2:11" s="7" customFormat="1" ht="7.5" customHeight="1">
      <c r="B50" s="24"/>
      <c r="C50" s="25"/>
      <c r="D50" s="25"/>
      <c r="E50" s="25"/>
      <c r="F50" s="25"/>
      <c r="G50" s="25"/>
      <c r="H50" s="25"/>
      <c r="J50" s="25"/>
      <c r="K50" s="28"/>
    </row>
    <row r="51" spans="2:11" s="7" customFormat="1" ht="15.75" customHeight="1">
      <c r="B51" s="24"/>
      <c r="C51" s="20" t="s">
        <v>25</v>
      </c>
      <c r="D51" s="25"/>
      <c r="E51" s="25"/>
      <c r="F51" s="18" t="str">
        <f>$E$15</f>
        <v>KSÚS Karlovarského kraje</v>
      </c>
      <c r="G51" s="25"/>
      <c r="H51" s="25"/>
      <c r="I51" s="89" t="s">
        <v>31</v>
      </c>
      <c r="J51" s="18" t="str">
        <f>$E$21</f>
        <v>AZ Consult spol. s r.o.</v>
      </c>
      <c r="K51" s="28"/>
    </row>
    <row r="52" spans="2:11" s="7" customFormat="1" ht="15" customHeight="1">
      <c r="B52" s="24"/>
      <c r="C52" s="20" t="s">
        <v>29</v>
      </c>
      <c r="D52" s="25"/>
      <c r="E52" s="25"/>
      <c r="F52" s="18">
        <f>IF($E$18="","",$E$18)</f>
      </c>
      <c r="G52" s="25"/>
      <c r="H52" s="25"/>
      <c r="J52" s="25"/>
      <c r="K52" s="28"/>
    </row>
    <row r="53" spans="2:11" s="7" customFormat="1" ht="11.25" customHeight="1">
      <c r="B53" s="24"/>
      <c r="C53" s="25"/>
      <c r="D53" s="25"/>
      <c r="E53" s="25"/>
      <c r="F53" s="25"/>
      <c r="G53" s="25"/>
      <c r="H53" s="25"/>
      <c r="J53" s="25"/>
      <c r="K53" s="28"/>
    </row>
    <row r="54" spans="2:11" s="7" customFormat="1" ht="30" customHeight="1">
      <c r="B54" s="24"/>
      <c r="C54" s="106" t="s">
        <v>89</v>
      </c>
      <c r="D54" s="33"/>
      <c r="E54" s="33"/>
      <c r="F54" s="33"/>
      <c r="G54" s="33"/>
      <c r="H54" s="33"/>
      <c r="I54" s="107"/>
      <c r="J54" s="108" t="s">
        <v>90</v>
      </c>
      <c r="K54" s="38"/>
    </row>
    <row r="55" spans="2:11" s="7" customFormat="1" ht="11.25" customHeight="1">
      <c r="B55" s="24"/>
      <c r="C55" s="25"/>
      <c r="D55" s="25"/>
      <c r="E55" s="25"/>
      <c r="F55" s="25"/>
      <c r="G55" s="25"/>
      <c r="H55" s="25"/>
      <c r="J55" s="25"/>
      <c r="K55" s="28"/>
    </row>
    <row r="56" spans="2:47" s="7" customFormat="1" ht="30" customHeight="1">
      <c r="B56" s="24"/>
      <c r="C56" s="67" t="s">
        <v>91</v>
      </c>
      <c r="D56" s="25"/>
      <c r="E56" s="25"/>
      <c r="F56" s="25"/>
      <c r="G56" s="25"/>
      <c r="H56" s="25"/>
      <c r="J56" s="68">
        <f>$J$82</f>
        <v>0</v>
      </c>
      <c r="K56" s="28"/>
      <c r="AU56" s="7" t="s">
        <v>92</v>
      </c>
    </row>
    <row r="57" spans="2:11" s="74" customFormat="1" ht="25.5" customHeight="1">
      <c r="B57" s="109"/>
      <c r="C57" s="110"/>
      <c r="D57" s="111" t="s">
        <v>93</v>
      </c>
      <c r="E57" s="111"/>
      <c r="F57" s="111"/>
      <c r="G57" s="111"/>
      <c r="H57" s="111"/>
      <c r="I57" s="112"/>
      <c r="J57" s="113">
        <f>$J$83</f>
        <v>0</v>
      </c>
      <c r="K57" s="114"/>
    </row>
    <row r="58" spans="2:11" s="74" customFormat="1" ht="25.5" customHeight="1">
      <c r="B58" s="109"/>
      <c r="C58" s="110"/>
      <c r="D58" s="111" t="s">
        <v>94</v>
      </c>
      <c r="E58" s="111"/>
      <c r="F58" s="111"/>
      <c r="G58" s="111"/>
      <c r="H58" s="111"/>
      <c r="I58" s="112"/>
      <c r="J58" s="113">
        <f>$J$84</f>
        <v>0</v>
      </c>
      <c r="K58" s="114"/>
    </row>
    <row r="59" spans="2:11" s="115" customFormat="1" ht="21" customHeight="1">
      <c r="B59" s="116"/>
      <c r="C59" s="117"/>
      <c r="D59" s="118" t="s">
        <v>95</v>
      </c>
      <c r="E59" s="118"/>
      <c r="F59" s="118"/>
      <c r="G59" s="118"/>
      <c r="H59" s="118"/>
      <c r="I59" s="119"/>
      <c r="J59" s="120">
        <f>$J$85</f>
        <v>0</v>
      </c>
      <c r="K59" s="121"/>
    </row>
    <row r="60" spans="2:11" s="115" customFormat="1" ht="21" customHeight="1">
      <c r="B60" s="116"/>
      <c r="C60" s="117"/>
      <c r="D60" s="118" t="s">
        <v>96</v>
      </c>
      <c r="E60" s="118"/>
      <c r="F60" s="118"/>
      <c r="G60" s="118"/>
      <c r="H60" s="118"/>
      <c r="I60" s="119"/>
      <c r="J60" s="120">
        <f>$J$107</f>
        <v>0</v>
      </c>
      <c r="K60" s="121"/>
    </row>
    <row r="61" spans="2:11" s="115" customFormat="1" ht="21" customHeight="1">
      <c r="B61" s="116"/>
      <c r="C61" s="117"/>
      <c r="D61" s="118" t="s">
        <v>97</v>
      </c>
      <c r="E61" s="118"/>
      <c r="F61" s="118"/>
      <c r="G61" s="118"/>
      <c r="H61" s="118"/>
      <c r="I61" s="119"/>
      <c r="J61" s="120">
        <f>$J$113</f>
        <v>0</v>
      </c>
      <c r="K61" s="121"/>
    </row>
    <row r="62" spans="2:11" s="115" customFormat="1" ht="21" customHeight="1">
      <c r="B62" s="116"/>
      <c r="C62" s="117"/>
      <c r="D62" s="118" t="s">
        <v>98</v>
      </c>
      <c r="E62" s="118"/>
      <c r="F62" s="118"/>
      <c r="G62" s="118"/>
      <c r="H62" s="118"/>
      <c r="I62" s="119"/>
      <c r="J62" s="120">
        <f>$J$123</f>
        <v>0</v>
      </c>
      <c r="K62" s="121"/>
    </row>
    <row r="63" spans="2:11" s="7" customFormat="1" ht="22.5" customHeight="1">
      <c r="B63" s="24"/>
      <c r="C63" s="25"/>
      <c r="D63" s="25"/>
      <c r="E63" s="25"/>
      <c r="F63" s="25"/>
      <c r="G63" s="25"/>
      <c r="H63" s="25"/>
      <c r="J63" s="25"/>
      <c r="K63" s="28"/>
    </row>
    <row r="64" spans="2:11" s="7" customFormat="1" ht="7.5" customHeight="1">
      <c r="B64" s="39"/>
      <c r="C64" s="40"/>
      <c r="D64" s="40"/>
      <c r="E64" s="40"/>
      <c r="F64" s="40"/>
      <c r="G64" s="40"/>
      <c r="H64" s="40"/>
      <c r="I64" s="102"/>
      <c r="J64" s="40"/>
      <c r="K64" s="41"/>
    </row>
    <row r="68" spans="2:12" s="7" customFormat="1" ht="7.5" customHeight="1">
      <c r="B68" s="42"/>
      <c r="C68" s="43"/>
      <c r="D68" s="43"/>
      <c r="E68" s="43"/>
      <c r="F68" s="43"/>
      <c r="G68" s="43"/>
      <c r="H68" s="43"/>
      <c r="I68" s="104"/>
      <c r="J68" s="43"/>
      <c r="K68" s="43"/>
      <c r="L68" s="44"/>
    </row>
    <row r="69" spans="2:12" s="7" customFormat="1" ht="37.5" customHeight="1">
      <c r="B69" s="24"/>
      <c r="C69" s="13" t="s">
        <v>99</v>
      </c>
      <c r="D69" s="25"/>
      <c r="E69" s="25"/>
      <c r="F69" s="25"/>
      <c r="G69" s="25"/>
      <c r="H69" s="25"/>
      <c r="J69" s="25"/>
      <c r="K69" s="25"/>
      <c r="L69" s="44"/>
    </row>
    <row r="70" spans="2:12" s="7" customFormat="1" ht="7.5" customHeight="1">
      <c r="B70" s="24"/>
      <c r="C70" s="25"/>
      <c r="D70" s="25"/>
      <c r="E70" s="25"/>
      <c r="F70" s="25"/>
      <c r="G70" s="25"/>
      <c r="H70" s="25"/>
      <c r="J70" s="25"/>
      <c r="K70" s="25"/>
      <c r="L70" s="44"/>
    </row>
    <row r="71" spans="2:12" s="7" customFormat="1" ht="15" customHeight="1">
      <c r="B71" s="24"/>
      <c r="C71" s="20" t="s">
        <v>17</v>
      </c>
      <c r="D71" s="25"/>
      <c r="E71" s="25"/>
      <c r="F71" s="25"/>
      <c r="G71" s="25"/>
      <c r="H71" s="25"/>
      <c r="J71" s="25"/>
      <c r="K71" s="25"/>
      <c r="L71" s="44"/>
    </row>
    <row r="72" spans="2:12" s="7" customFormat="1" ht="16.5" customHeight="1">
      <c r="B72" s="24"/>
      <c r="C72" s="25"/>
      <c r="D72" s="25"/>
      <c r="E72" s="240" t="str">
        <f>$E$7</f>
        <v>III/210 42 Statické zajištění silnice, Oloví - Krajková, ÚSEK 2 - km 8,500-8,700</v>
      </c>
      <c r="F72" s="219"/>
      <c r="G72" s="219"/>
      <c r="H72" s="219"/>
      <c r="J72" s="25"/>
      <c r="K72" s="25"/>
      <c r="L72" s="44"/>
    </row>
    <row r="73" spans="2:12" s="7" customFormat="1" ht="15" customHeight="1">
      <c r="B73" s="24"/>
      <c r="C73" s="20" t="s">
        <v>86</v>
      </c>
      <c r="D73" s="25"/>
      <c r="E73" s="25"/>
      <c r="F73" s="25"/>
      <c r="G73" s="25"/>
      <c r="H73" s="25"/>
      <c r="J73" s="25"/>
      <c r="K73" s="25"/>
      <c r="L73" s="44"/>
    </row>
    <row r="74" spans="2:12" s="7" customFormat="1" ht="19.5" customHeight="1">
      <c r="B74" s="24"/>
      <c r="C74" s="25"/>
      <c r="D74" s="25"/>
      <c r="E74" s="216" t="str">
        <f>$E$9</f>
        <v>OK2-00210-2015 - VON - Vedlejší a ostatní náklady</v>
      </c>
      <c r="F74" s="219"/>
      <c r="G74" s="219"/>
      <c r="H74" s="219"/>
      <c r="J74" s="25"/>
      <c r="K74" s="25"/>
      <c r="L74" s="44"/>
    </row>
    <row r="75" spans="2:12" s="7" customFormat="1" ht="7.5" customHeight="1">
      <c r="B75" s="24"/>
      <c r="C75" s="25"/>
      <c r="D75" s="25"/>
      <c r="E75" s="25"/>
      <c r="F75" s="25"/>
      <c r="G75" s="25"/>
      <c r="H75" s="25"/>
      <c r="J75" s="25"/>
      <c r="K75" s="25"/>
      <c r="L75" s="44"/>
    </row>
    <row r="76" spans="2:12" s="7" customFormat="1" ht="18.75" customHeight="1">
      <c r="B76" s="24"/>
      <c r="C76" s="20" t="s">
        <v>21</v>
      </c>
      <c r="D76" s="25"/>
      <c r="E76" s="25"/>
      <c r="F76" s="18" t="str">
        <f>$F$12</f>
        <v>Oloví</v>
      </c>
      <c r="G76" s="25"/>
      <c r="H76" s="25"/>
      <c r="I76" s="89" t="s">
        <v>23</v>
      </c>
      <c r="J76" s="53" t="str">
        <f>IF($J$12="","",$J$12)</f>
        <v>28.01.2015</v>
      </c>
      <c r="K76" s="25"/>
      <c r="L76" s="44"/>
    </row>
    <row r="77" spans="2:12" s="7" customFormat="1" ht="7.5" customHeight="1">
      <c r="B77" s="24"/>
      <c r="C77" s="25"/>
      <c r="D77" s="25"/>
      <c r="E77" s="25"/>
      <c r="F77" s="25"/>
      <c r="G77" s="25"/>
      <c r="H77" s="25"/>
      <c r="J77" s="25"/>
      <c r="K77" s="25"/>
      <c r="L77" s="44"/>
    </row>
    <row r="78" spans="2:12" s="7" customFormat="1" ht="15.75" customHeight="1">
      <c r="B78" s="24"/>
      <c r="C78" s="20" t="s">
        <v>25</v>
      </c>
      <c r="D78" s="25"/>
      <c r="E78" s="25"/>
      <c r="F78" s="18" t="str">
        <f>$E$15</f>
        <v>KSÚS Karlovarského kraje</v>
      </c>
      <c r="G78" s="25"/>
      <c r="H78" s="25"/>
      <c r="I78" s="89" t="s">
        <v>31</v>
      </c>
      <c r="J78" s="18" t="str">
        <f>$E$21</f>
        <v>AZ Consult spol. s r.o.</v>
      </c>
      <c r="K78" s="25"/>
      <c r="L78" s="44"/>
    </row>
    <row r="79" spans="2:12" s="7" customFormat="1" ht="15" customHeight="1">
      <c r="B79" s="24"/>
      <c r="C79" s="20" t="s">
        <v>29</v>
      </c>
      <c r="D79" s="25"/>
      <c r="E79" s="25"/>
      <c r="F79" s="18">
        <f>IF($E$18="","",$E$18)</f>
      </c>
      <c r="G79" s="25"/>
      <c r="H79" s="25"/>
      <c r="J79" s="25"/>
      <c r="K79" s="25"/>
      <c r="L79" s="44"/>
    </row>
    <row r="80" spans="2:12" s="7" customFormat="1" ht="11.25" customHeight="1">
      <c r="B80" s="24"/>
      <c r="C80" s="25"/>
      <c r="D80" s="25"/>
      <c r="E80" s="25"/>
      <c r="F80" s="25"/>
      <c r="G80" s="25"/>
      <c r="H80" s="25"/>
      <c r="J80" s="25"/>
      <c r="K80" s="25"/>
      <c r="L80" s="44"/>
    </row>
    <row r="81" spans="2:20" s="122" customFormat="1" ht="30" customHeight="1">
      <c r="B81" s="123"/>
      <c r="C81" s="124" t="s">
        <v>100</v>
      </c>
      <c r="D81" s="125" t="s">
        <v>53</v>
      </c>
      <c r="E81" s="125" t="s">
        <v>49</v>
      </c>
      <c r="F81" s="125" t="s">
        <v>101</v>
      </c>
      <c r="G81" s="125" t="s">
        <v>102</v>
      </c>
      <c r="H81" s="125" t="s">
        <v>103</v>
      </c>
      <c r="I81" s="126" t="s">
        <v>104</v>
      </c>
      <c r="J81" s="125" t="s">
        <v>105</v>
      </c>
      <c r="K81" s="127" t="s">
        <v>106</v>
      </c>
      <c r="L81" s="128"/>
      <c r="M81" s="60" t="s">
        <v>107</v>
      </c>
      <c r="N81" s="61" t="s">
        <v>38</v>
      </c>
      <c r="O81" s="61" t="s">
        <v>108</v>
      </c>
      <c r="P81" s="61" t="s">
        <v>109</v>
      </c>
      <c r="Q81" s="61" t="s">
        <v>110</v>
      </c>
      <c r="R81" s="61" t="s">
        <v>111</v>
      </c>
      <c r="S81" s="61" t="s">
        <v>112</v>
      </c>
      <c r="T81" s="62" t="s">
        <v>113</v>
      </c>
    </row>
    <row r="82" spans="2:63" s="7" customFormat="1" ht="30" customHeight="1">
      <c r="B82" s="24"/>
      <c r="C82" s="67" t="s">
        <v>91</v>
      </c>
      <c r="D82" s="25"/>
      <c r="E82" s="25"/>
      <c r="F82" s="25"/>
      <c r="G82" s="25"/>
      <c r="H82" s="25"/>
      <c r="J82" s="129">
        <f>$BK$82</f>
        <v>0</v>
      </c>
      <c r="K82" s="25"/>
      <c r="L82" s="44"/>
      <c r="M82" s="64"/>
      <c r="N82" s="65"/>
      <c r="O82" s="65"/>
      <c r="P82" s="130">
        <f>$P$83+$P$84</f>
        <v>0</v>
      </c>
      <c r="Q82" s="65"/>
      <c r="R82" s="130">
        <f>$R$83+$R$84</f>
        <v>0</v>
      </c>
      <c r="S82" s="65"/>
      <c r="T82" s="131">
        <f>$T$83+$T$84</f>
        <v>0</v>
      </c>
      <c r="AT82" s="7" t="s">
        <v>67</v>
      </c>
      <c r="AU82" s="7" t="s">
        <v>92</v>
      </c>
      <c r="BK82" s="132">
        <f>$BK$83+$BK$84</f>
        <v>0</v>
      </c>
    </row>
    <row r="83" spans="2:63" s="133" customFormat="1" ht="37.5" customHeight="1">
      <c r="B83" s="134"/>
      <c r="C83" s="135"/>
      <c r="D83" s="135" t="s">
        <v>67</v>
      </c>
      <c r="E83" s="136" t="s">
        <v>114</v>
      </c>
      <c r="F83" s="136" t="s">
        <v>115</v>
      </c>
      <c r="G83" s="135"/>
      <c r="H83" s="135"/>
      <c r="J83" s="137">
        <f>$BK$83</f>
        <v>0</v>
      </c>
      <c r="K83" s="135"/>
      <c r="L83" s="138"/>
      <c r="M83" s="139"/>
      <c r="N83" s="135"/>
      <c r="O83" s="135"/>
      <c r="P83" s="140">
        <v>0</v>
      </c>
      <c r="Q83" s="135"/>
      <c r="R83" s="140">
        <v>0</v>
      </c>
      <c r="S83" s="135"/>
      <c r="T83" s="141">
        <v>0</v>
      </c>
      <c r="AR83" s="142" t="s">
        <v>75</v>
      </c>
      <c r="AT83" s="142" t="s">
        <v>67</v>
      </c>
      <c r="AU83" s="142" t="s">
        <v>68</v>
      </c>
      <c r="AY83" s="142" t="s">
        <v>116</v>
      </c>
      <c r="BK83" s="143">
        <v>0</v>
      </c>
    </row>
    <row r="84" spans="2:63" s="133" customFormat="1" ht="25.5" customHeight="1">
      <c r="B84" s="134"/>
      <c r="C84" s="135"/>
      <c r="D84" s="135" t="s">
        <v>67</v>
      </c>
      <c r="E84" s="136" t="s">
        <v>117</v>
      </c>
      <c r="F84" s="136" t="s">
        <v>118</v>
      </c>
      <c r="G84" s="135"/>
      <c r="H84" s="135"/>
      <c r="J84" s="137">
        <f>$BK$84</f>
        <v>0</v>
      </c>
      <c r="K84" s="135"/>
      <c r="L84" s="138"/>
      <c r="M84" s="139"/>
      <c r="N84" s="135"/>
      <c r="O84" s="135"/>
      <c r="P84" s="140">
        <f>$P$85+$P$107+$P$113+$P$123</f>
        <v>0</v>
      </c>
      <c r="Q84" s="135"/>
      <c r="R84" s="140">
        <f>$R$85+$R$107+$R$113+$R$123</f>
        <v>0</v>
      </c>
      <c r="S84" s="135"/>
      <c r="T84" s="141">
        <f>$T$85+$T$107+$T$113+$T$123</f>
        <v>0</v>
      </c>
      <c r="AR84" s="142" t="s">
        <v>119</v>
      </c>
      <c r="AT84" s="142" t="s">
        <v>67</v>
      </c>
      <c r="AU84" s="142" t="s">
        <v>68</v>
      </c>
      <c r="AY84" s="142" t="s">
        <v>116</v>
      </c>
      <c r="BK84" s="143">
        <f>$BK$85+$BK$107+$BK$113+$BK$123</f>
        <v>0</v>
      </c>
    </row>
    <row r="85" spans="2:63" s="133" customFormat="1" ht="21" customHeight="1">
      <c r="B85" s="134"/>
      <c r="C85" s="135"/>
      <c r="D85" s="135" t="s">
        <v>67</v>
      </c>
      <c r="E85" s="144" t="s">
        <v>120</v>
      </c>
      <c r="F85" s="144" t="s">
        <v>121</v>
      </c>
      <c r="G85" s="135"/>
      <c r="H85" s="135"/>
      <c r="J85" s="145">
        <f>$BK$85</f>
        <v>0</v>
      </c>
      <c r="K85" s="135"/>
      <c r="L85" s="138"/>
      <c r="M85" s="139"/>
      <c r="N85" s="135"/>
      <c r="O85" s="135"/>
      <c r="P85" s="140">
        <f>SUM($P$86:$P$106)</f>
        <v>0</v>
      </c>
      <c r="Q85" s="135"/>
      <c r="R85" s="140">
        <f>SUM($R$86:$R$106)</f>
        <v>0</v>
      </c>
      <c r="S85" s="135"/>
      <c r="T85" s="141">
        <f>SUM($T$86:$T$106)</f>
        <v>0</v>
      </c>
      <c r="AR85" s="142" t="s">
        <v>119</v>
      </c>
      <c r="AT85" s="142" t="s">
        <v>67</v>
      </c>
      <c r="AU85" s="142" t="s">
        <v>75</v>
      </c>
      <c r="AY85" s="142" t="s">
        <v>116</v>
      </c>
      <c r="BK85" s="143">
        <f>SUM($BK$86:$BK$106)</f>
        <v>0</v>
      </c>
    </row>
    <row r="86" spans="2:65" s="7" customFormat="1" ht="15.75" customHeight="1">
      <c r="B86" s="24"/>
      <c r="C86" s="146" t="s">
        <v>75</v>
      </c>
      <c r="D86" s="146" t="s">
        <v>122</v>
      </c>
      <c r="E86" s="147" t="s">
        <v>123</v>
      </c>
      <c r="F86" s="148" t="s">
        <v>124</v>
      </c>
      <c r="G86" s="149" t="s">
        <v>125</v>
      </c>
      <c r="H86" s="150">
        <v>1</v>
      </c>
      <c r="I86" s="151"/>
      <c r="J86" s="152">
        <f>ROUND($I$86*$H$86,2)</f>
        <v>0</v>
      </c>
      <c r="K86" s="148"/>
      <c r="L86" s="44"/>
      <c r="M86" s="153"/>
      <c r="N86" s="154" t="s">
        <v>39</v>
      </c>
      <c r="O86" s="25"/>
      <c r="P86" s="155">
        <f>$O$86*$H$86</f>
        <v>0</v>
      </c>
      <c r="Q86" s="155">
        <v>0</v>
      </c>
      <c r="R86" s="155">
        <f>$Q$86*$H$86</f>
        <v>0</v>
      </c>
      <c r="S86" s="155">
        <v>0</v>
      </c>
      <c r="T86" s="156">
        <f>$S$86*$H$86</f>
        <v>0</v>
      </c>
      <c r="AR86" s="90" t="s">
        <v>126</v>
      </c>
      <c r="AT86" s="90" t="s">
        <v>122</v>
      </c>
      <c r="AU86" s="90" t="s">
        <v>77</v>
      </c>
      <c r="AY86" s="7" t="s">
        <v>116</v>
      </c>
      <c r="BE86" s="157">
        <f>IF($N$86="základní",$J$86,0)</f>
        <v>0</v>
      </c>
      <c r="BF86" s="157">
        <f>IF($N$86="snížená",$J$86,0)</f>
        <v>0</v>
      </c>
      <c r="BG86" s="157">
        <f>IF($N$86="zákl. přenesená",$J$86,0)</f>
        <v>0</v>
      </c>
      <c r="BH86" s="157">
        <f>IF($N$86="sníž. přenesená",$J$86,0)</f>
        <v>0</v>
      </c>
      <c r="BI86" s="157">
        <f>IF($N$86="nulová",$J$86,0)</f>
        <v>0</v>
      </c>
      <c r="BJ86" s="90" t="s">
        <v>75</v>
      </c>
      <c r="BK86" s="157">
        <f>ROUND($I$86*$H$86,2)</f>
        <v>0</v>
      </c>
      <c r="BL86" s="90" t="s">
        <v>126</v>
      </c>
      <c r="BM86" s="90" t="s">
        <v>127</v>
      </c>
    </row>
    <row r="87" spans="2:47" s="7" customFormat="1" ht="16.5" customHeight="1">
      <c r="B87" s="24"/>
      <c r="C87" s="25"/>
      <c r="D87" s="158" t="s">
        <v>128</v>
      </c>
      <c r="E87" s="25"/>
      <c r="F87" s="159" t="s">
        <v>124</v>
      </c>
      <c r="G87" s="25"/>
      <c r="H87" s="25"/>
      <c r="J87" s="25"/>
      <c r="K87" s="25"/>
      <c r="L87" s="44"/>
      <c r="M87" s="57"/>
      <c r="N87" s="25"/>
      <c r="O87" s="25"/>
      <c r="P87" s="25"/>
      <c r="Q87" s="25"/>
      <c r="R87" s="25"/>
      <c r="S87" s="25"/>
      <c r="T87" s="58"/>
      <c r="AT87" s="7" t="s">
        <v>128</v>
      </c>
      <c r="AU87" s="7" t="s">
        <v>77</v>
      </c>
    </row>
    <row r="88" spans="2:51" s="7" customFormat="1" ht="15.75" customHeight="1">
      <c r="B88" s="160"/>
      <c r="C88" s="161"/>
      <c r="D88" s="162" t="s">
        <v>129</v>
      </c>
      <c r="E88" s="161"/>
      <c r="F88" s="163" t="s">
        <v>130</v>
      </c>
      <c r="G88" s="161"/>
      <c r="H88" s="161"/>
      <c r="J88" s="161"/>
      <c r="K88" s="161"/>
      <c r="L88" s="164"/>
      <c r="M88" s="165"/>
      <c r="N88" s="161"/>
      <c r="O88" s="161"/>
      <c r="P88" s="161"/>
      <c r="Q88" s="161"/>
      <c r="R88" s="161"/>
      <c r="S88" s="161"/>
      <c r="T88" s="166"/>
      <c r="AT88" s="167" t="s">
        <v>129</v>
      </c>
      <c r="AU88" s="167" t="s">
        <v>77</v>
      </c>
      <c r="AV88" s="167" t="s">
        <v>75</v>
      </c>
      <c r="AW88" s="167" t="s">
        <v>92</v>
      </c>
      <c r="AX88" s="167" t="s">
        <v>68</v>
      </c>
      <c r="AY88" s="167" t="s">
        <v>116</v>
      </c>
    </row>
    <row r="89" spans="2:51" s="7" customFormat="1" ht="15.75" customHeight="1">
      <c r="B89" s="168"/>
      <c r="C89" s="169"/>
      <c r="D89" s="162" t="s">
        <v>129</v>
      </c>
      <c r="E89" s="169"/>
      <c r="F89" s="170" t="s">
        <v>75</v>
      </c>
      <c r="G89" s="169"/>
      <c r="H89" s="171">
        <v>1</v>
      </c>
      <c r="J89" s="169"/>
      <c r="K89" s="169"/>
      <c r="L89" s="172"/>
      <c r="M89" s="173"/>
      <c r="N89" s="169"/>
      <c r="O89" s="169"/>
      <c r="P89" s="169"/>
      <c r="Q89" s="169"/>
      <c r="R89" s="169"/>
      <c r="S89" s="169"/>
      <c r="T89" s="174"/>
      <c r="AT89" s="175" t="s">
        <v>129</v>
      </c>
      <c r="AU89" s="175" t="s">
        <v>77</v>
      </c>
      <c r="AV89" s="175" t="s">
        <v>77</v>
      </c>
      <c r="AW89" s="175" t="s">
        <v>92</v>
      </c>
      <c r="AX89" s="175" t="s">
        <v>75</v>
      </c>
      <c r="AY89" s="175" t="s">
        <v>116</v>
      </c>
    </row>
    <row r="90" spans="2:65" s="7" customFormat="1" ht="15.75" customHeight="1">
      <c r="B90" s="24"/>
      <c r="C90" s="146" t="s">
        <v>77</v>
      </c>
      <c r="D90" s="146" t="s">
        <v>122</v>
      </c>
      <c r="E90" s="147" t="s">
        <v>131</v>
      </c>
      <c r="F90" s="148" t="s">
        <v>132</v>
      </c>
      <c r="G90" s="149" t="s">
        <v>125</v>
      </c>
      <c r="H90" s="150">
        <v>1</v>
      </c>
      <c r="I90" s="151"/>
      <c r="J90" s="152">
        <f>ROUND($I$90*$H$90,2)</f>
        <v>0</v>
      </c>
      <c r="K90" s="148"/>
      <c r="L90" s="44"/>
      <c r="M90" s="153"/>
      <c r="N90" s="154" t="s">
        <v>39</v>
      </c>
      <c r="O90" s="25"/>
      <c r="P90" s="155">
        <f>$O$90*$H$90</f>
        <v>0</v>
      </c>
      <c r="Q90" s="155">
        <v>0</v>
      </c>
      <c r="R90" s="155">
        <f>$Q$90*$H$90</f>
        <v>0</v>
      </c>
      <c r="S90" s="155">
        <v>0</v>
      </c>
      <c r="T90" s="156">
        <f>$S$90*$H$90</f>
        <v>0</v>
      </c>
      <c r="AR90" s="90" t="s">
        <v>126</v>
      </c>
      <c r="AT90" s="90" t="s">
        <v>122</v>
      </c>
      <c r="AU90" s="90" t="s">
        <v>77</v>
      </c>
      <c r="AY90" s="7" t="s">
        <v>116</v>
      </c>
      <c r="BE90" s="157">
        <f>IF($N$90="základní",$J$90,0)</f>
        <v>0</v>
      </c>
      <c r="BF90" s="157">
        <f>IF($N$90="snížená",$J$90,0)</f>
        <v>0</v>
      </c>
      <c r="BG90" s="157">
        <f>IF($N$90="zákl. přenesená",$J$90,0)</f>
        <v>0</v>
      </c>
      <c r="BH90" s="157">
        <f>IF($N$90="sníž. přenesená",$J$90,0)</f>
        <v>0</v>
      </c>
      <c r="BI90" s="157">
        <f>IF($N$90="nulová",$J$90,0)</f>
        <v>0</v>
      </c>
      <c r="BJ90" s="90" t="s">
        <v>75</v>
      </c>
      <c r="BK90" s="157">
        <f>ROUND($I$90*$H$90,2)</f>
        <v>0</v>
      </c>
      <c r="BL90" s="90" t="s">
        <v>126</v>
      </c>
      <c r="BM90" s="90" t="s">
        <v>133</v>
      </c>
    </row>
    <row r="91" spans="2:47" s="7" customFormat="1" ht="16.5" customHeight="1">
      <c r="B91" s="24"/>
      <c r="C91" s="25"/>
      <c r="D91" s="158" t="s">
        <v>128</v>
      </c>
      <c r="E91" s="25"/>
      <c r="F91" s="159" t="s">
        <v>132</v>
      </c>
      <c r="G91" s="25"/>
      <c r="H91" s="25"/>
      <c r="J91" s="25"/>
      <c r="K91" s="25"/>
      <c r="L91" s="44"/>
      <c r="M91" s="57"/>
      <c r="N91" s="25"/>
      <c r="O91" s="25"/>
      <c r="P91" s="25"/>
      <c r="Q91" s="25"/>
      <c r="R91" s="25"/>
      <c r="S91" s="25"/>
      <c r="T91" s="58"/>
      <c r="AT91" s="7" t="s">
        <v>128</v>
      </c>
      <c r="AU91" s="7" t="s">
        <v>77</v>
      </c>
    </row>
    <row r="92" spans="2:51" s="7" customFormat="1" ht="15.75" customHeight="1">
      <c r="B92" s="160"/>
      <c r="C92" s="161"/>
      <c r="D92" s="162" t="s">
        <v>129</v>
      </c>
      <c r="E92" s="161"/>
      <c r="F92" s="163" t="s">
        <v>134</v>
      </c>
      <c r="G92" s="161"/>
      <c r="H92" s="161"/>
      <c r="J92" s="161"/>
      <c r="K92" s="161"/>
      <c r="L92" s="164"/>
      <c r="M92" s="165"/>
      <c r="N92" s="161"/>
      <c r="O92" s="161"/>
      <c r="P92" s="161"/>
      <c r="Q92" s="161"/>
      <c r="R92" s="161"/>
      <c r="S92" s="161"/>
      <c r="T92" s="166"/>
      <c r="AT92" s="167" t="s">
        <v>129</v>
      </c>
      <c r="AU92" s="167" t="s">
        <v>77</v>
      </c>
      <c r="AV92" s="167" t="s">
        <v>75</v>
      </c>
      <c r="AW92" s="167" t="s">
        <v>92</v>
      </c>
      <c r="AX92" s="167" t="s">
        <v>68</v>
      </c>
      <c r="AY92" s="167" t="s">
        <v>116</v>
      </c>
    </row>
    <row r="93" spans="2:51" s="7" customFormat="1" ht="15.75" customHeight="1">
      <c r="B93" s="168"/>
      <c r="C93" s="169"/>
      <c r="D93" s="162" t="s">
        <v>129</v>
      </c>
      <c r="E93" s="169"/>
      <c r="F93" s="170" t="s">
        <v>75</v>
      </c>
      <c r="G93" s="169"/>
      <c r="H93" s="171">
        <v>1</v>
      </c>
      <c r="J93" s="169"/>
      <c r="K93" s="169"/>
      <c r="L93" s="172"/>
      <c r="M93" s="173"/>
      <c r="N93" s="169"/>
      <c r="O93" s="169"/>
      <c r="P93" s="169"/>
      <c r="Q93" s="169"/>
      <c r="R93" s="169"/>
      <c r="S93" s="169"/>
      <c r="T93" s="174"/>
      <c r="AT93" s="175" t="s">
        <v>129</v>
      </c>
      <c r="AU93" s="175" t="s">
        <v>77</v>
      </c>
      <c r="AV93" s="175" t="s">
        <v>77</v>
      </c>
      <c r="AW93" s="175" t="s">
        <v>92</v>
      </c>
      <c r="AX93" s="175" t="s">
        <v>75</v>
      </c>
      <c r="AY93" s="175" t="s">
        <v>116</v>
      </c>
    </row>
    <row r="94" spans="2:65" s="7" customFormat="1" ht="15.75" customHeight="1">
      <c r="B94" s="24"/>
      <c r="C94" s="146" t="s">
        <v>135</v>
      </c>
      <c r="D94" s="146" t="s">
        <v>122</v>
      </c>
      <c r="E94" s="147" t="s">
        <v>136</v>
      </c>
      <c r="F94" s="148" t="s">
        <v>137</v>
      </c>
      <c r="G94" s="149" t="s">
        <v>125</v>
      </c>
      <c r="H94" s="150">
        <v>1</v>
      </c>
      <c r="I94" s="151"/>
      <c r="J94" s="152">
        <f>ROUND($I$94*$H$94,2)</f>
        <v>0</v>
      </c>
      <c r="K94" s="148"/>
      <c r="L94" s="44"/>
      <c r="M94" s="153"/>
      <c r="N94" s="154" t="s">
        <v>39</v>
      </c>
      <c r="O94" s="25"/>
      <c r="P94" s="155">
        <f>$O$94*$H$94</f>
        <v>0</v>
      </c>
      <c r="Q94" s="155">
        <v>0</v>
      </c>
      <c r="R94" s="155">
        <f>$Q$94*$H$94</f>
        <v>0</v>
      </c>
      <c r="S94" s="155">
        <v>0</v>
      </c>
      <c r="T94" s="156">
        <f>$S$94*$H$94</f>
        <v>0</v>
      </c>
      <c r="AR94" s="90" t="s">
        <v>126</v>
      </c>
      <c r="AT94" s="90" t="s">
        <v>122</v>
      </c>
      <c r="AU94" s="90" t="s">
        <v>77</v>
      </c>
      <c r="AY94" s="7" t="s">
        <v>116</v>
      </c>
      <c r="BE94" s="157">
        <f>IF($N$94="základní",$J$94,0)</f>
        <v>0</v>
      </c>
      <c r="BF94" s="157">
        <f>IF($N$94="snížená",$J$94,0)</f>
        <v>0</v>
      </c>
      <c r="BG94" s="157">
        <f>IF($N$94="zákl. přenesená",$J$94,0)</f>
        <v>0</v>
      </c>
      <c r="BH94" s="157">
        <f>IF($N$94="sníž. přenesená",$J$94,0)</f>
        <v>0</v>
      </c>
      <c r="BI94" s="157">
        <f>IF($N$94="nulová",$J$94,0)</f>
        <v>0</v>
      </c>
      <c r="BJ94" s="90" t="s">
        <v>75</v>
      </c>
      <c r="BK94" s="157">
        <f>ROUND($I$94*$H$94,2)</f>
        <v>0</v>
      </c>
      <c r="BL94" s="90" t="s">
        <v>126</v>
      </c>
      <c r="BM94" s="90" t="s">
        <v>138</v>
      </c>
    </row>
    <row r="95" spans="2:47" s="7" customFormat="1" ht="16.5" customHeight="1">
      <c r="B95" s="24"/>
      <c r="C95" s="25"/>
      <c r="D95" s="158" t="s">
        <v>128</v>
      </c>
      <c r="E95" s="25"/>
      <c r="F95" s="159" t="s">
        <v>137</v>
      </c>
      <c r="G95" s="25"/>
      <c r="H95" s="25"/>
      <c r="J95" s="25"/>
      <c r="K95" s="25"/>
      <c r="L95" s="44"/>
      <c r="M95" s="57"/>
      <c r="N95" s="25"/>
      <c r="O95" s="25"/>
      <c r="P95" s="25"/>
      <c r="Q95" s="25"/>
      <c r="R95" s="25"/>
      <c r="S95" s="25"/>
      <c r="T95" s="58"/>
      <c r="AT95" s="7" t="s">
        <v>128</v>
      </c>
      <c r="AU95" s="7" t="s">
        <v>77</v>
      </c>
    </row>
    <row r="96" spans="2:51" s="7" customFormat="1" ht="15.75" customHeight="1">
      <c r="B96" s="160"/>
      <c r="C96" s="161"/>
      <c r="D96" s="162" t="s">
        <v>129</v>
      </c>
      <c r="E96" s="161"/>
      <c r="F96" s="163" t="s">
        <v>139</v>
      </c>
      <c r="G96" s="161"/>
      <c r="H96" s="161"/>
      <c r="J96" s="161"/>
      <c r="K96" s="161"/>
      <c r="L96" s="164"/>
      <c r="M96" s="165"/>
      <c r="N96" s="161"/>
      <c r="O96" s="161"/>
      <c r="P96" s="161"/>
      <c r="Q96" s="161"/>
      <c r="R96" s="161"/>
      <c r="S96" s="161"/>
      <c r="T96" s="166"/>
      <c r="AT96" s="167" t="s">
        <v>129</v>
      </c>
      <c r="AU96" s="167" t="s">
        <v>77</v>
      </c>
      <c r="AV96" s="167" t="s">
        <v>75</v>
      </c>
      <c r="AW96" s="167" t="s">
        <v>92</v>
      </c>
      <c r="AX96" s="167" t="s">
        <v>68</v>
      </c>
      <c r="AY96" s="167" t="s">
        <v>116</v>
      </c>
    </row>
    <row r="97" spans="2:51" s="7" customFormat="1" ht="15.75" customHeight="1">
      <c r="B97" s="160"/>
      <c r="C97" s="161"/>
      <c r="D97" s="162" t="s">
        <v>129</v>
      </c>
      <c r="E97" s="161"/>
      <c r="F97" s="163" t="s">
        <v>140</v>
      </c>
      <c r="G97" s="161"/>
      <c r="H97" s="161"/>
      <c r="J97" s="161"/>
      <c r="K97" s="161"/>
      <c r="L97" s="164"/>
      <c r="M97" s="165"/>
      <c r="N97" s="161"/>
      <c r="O97" s="161"/>
      <c r="P97" s="161"/>
      <c r="Q97" s="161"/>
      <c r="R97" s="161"/>
      <c r="S97" s="161"/>
      <c r="T97" s="166"/>
      <c r="AT97" s="167" t="s">
        <v>129</v>
      </c>
      <c r="AU97" s="167" t="s">
        <v>77</v>
      </c>
      <c r="AV97" s="167" t="s">
        <v>75</v>
      </c>
      <c r="AW97" s="167" t="s">
        <v>92</v>
      </c>
      <c r="AX97" s="167" t="s">
        <v>68</v>
      </c>
      <c r="AY97" s="167" t="s">
        <v>116</v>
      </c>
    </row>
    <row r="98" spans="2:51" s="7" customFormat="1" ht="15.75" customHeight="1">
      <c r="B98" s="168"/>
      <c r="C98" s="169"/>
      <c r="D98" s="162" t="s">
        <v>129</v>
      </c>
      <c r="E98" s="169"/>
      <c r="F98" s="170" t="s">
        <v>75</v>
      </c>
      <c r="G98" s="169"/>
      <c r="H98" s="171">
        <v>1</v>
      </c>
      <c r="J98" s="169"/>
      <c r="K98" s="169"/>
      <c r="L98" s="172"/>
      <c r="M98" s="173"/>
      <c r="N98" s="169"/>
      <c r="O98" s="169"/>
      <c r="P98" s="169"/>
      <c r="Q98" s="169"/>
      <c r="R98" s="169"/>
      <c r="S98" s="169"/>
      <c r="T98" s="174"/>
      <c r="AT98" s="175" t="s">
        <v>129</v>
      </c>
      <c r="AU98" s="175" t="s">
        <v>77</v>
      </c>
      <c r="AV98" s="175" t="s">
        <v>77</v>
      </c>
      <c r="AW98" s="175" t="s">
        <v>92</v>
      </c>
      <c r="AX98" s="175" t="s">
        <v>75</v>
      </c>
      <c r="AY98" s="175" t="s">
        <v>116</v>
      </c>
    </row>
    <row r="99" spans="2:65" s="7" customFormat="1" ht="15.75" customHeight="1">
      <c r="B99" s="24"/>
      <c r="C99" s="146" t="s">
        <v>141</v>
      </c>
      <c r="D99" s="146" t="s">
        <v>122</v>
      </c>
      <c r="E99" s="147" t="s">
        <v>142</v>
      </c>
      <c r="F99" s="148" t="s">
        <v>143</v>
      </c>
      <c r="G99" s="149" t="s">
        <v>125</v>
      </c>
      <c r="H99" s="150">
        <v>1</v>
      </c>
      <c r="I99" s="151"/>
      <c r="J99" s="152">
        <f>ROUND($I$99*$H$99,2)</f>
        <v>0</v>
      </c>
      <c r="K99" s="148" t="s">
        <v>144</v>
      </c>
      <c r="L99" s="44"/>
      <c r="M99" s="153"/>
      <c r="N99" s="154" t="s">
        <v>39</v>
      </c>
      <c r="O99" s="25"/>
      <c r="P99" s="155">
        <f>$O$99*$H$99</f>
        <v>0</v>
      </c>
      <c r="Q99" s="155">
        <v>0</v>
      </c>
      <c r="R99" s="155">
        <f>$Q$99*$H$99</f>
        <v>0</v>
      </c>
      <c r="S99" s="155">
        <v>0</v>
      </c>
      <c r="T99" s="156">
        <f>$S$99*$H$99</f>
        <v>0</v>
      </c>
      <c r="AR99" s="90" t="s">
        <v>145</v>
      </c>
      <c r="AT99" s="90" t="s">
        <v>122</v>
      </c>
      <c r="AU99" s="90" t="s">
        <v>77</v>
      </c>
      <c r="AY99" s="7" t="s">
        <v>116</v>
      </c>
      <c r="BE99" s="157">
        <f>IF($N$99="základní",$J$99,0)</f>
        <v>0</v>
      </c>
      <c r="BF99" s="157">
        <f>IF($N$99="snížená",$J$99,0)</f>
        <v>0</v>
      </c>
      <c r="BG99" s="157">
        <f>IF($N$99="zákl. přenesená",$J$99,0)</f>
        <v>0</v>
      </c>
      <c r="BH99" s="157">
        <f>IF($N$99="sníž. přenesená",$J$99,0)</f>
        <v>0</v>
      </c>
      <c r="BI99" s="157">
        <f>IF($N$99="nulová",$J$99,0)</f>
        <v>0</v>
      </c>
      <c r="BJ99" s="90" t="s">
        <v>75</v>
      </c>
      <c r="BK99" s="157">
        <f>ROUND($I$99*$H$99,2)</f>
        <v>0</v>
      </c>
      <c r="BL99" s="90" t="s">
        <v>145</v>
      </c>
      <c r="BM99" s="90" t="s">
        <v>146</v>
      </c>
    </row>
    <row r="100" spans="2:47" s="7" customFormat="1" ht="27" customHeight="1">
      <c r="B100" s="24"/>
      <c r="C100" s="25"/>
      <c r="D100" s="158" t="s">
        <v>128</v>
      </c>
      <c r="E100" s="25"/>
      <c r="F100" s="159" t="s">
        <v>147</v>
      </c>
      <c r="G100" s="25"/>
      <c r="H100" s="25"/>
      <c r="J100" s="25"/>
      <c r="K100" s="25"/>
      <c r="L100" s="44"/>
      <c r="M100" s="57"/>
      <c r="N100" s="25"/>
      <c r="O100" s="25"/>
      <c r="P100" s="25"/>
      <c r="Q100" s="25"/>
      <c r="R100" s="25"/>
      <c r="S100" s="25"/>
      <c r="T100" s="58"/>
      <c r="AT100" s="7" t="s">
        <v>128</v>
      </c>
      <c r="AU100" s="7" t="s">
        <v>77</v>
      </c>
    </row>
    <row r="101" spans="2:51" s="7" customFormat="1" ht="15.75" customHeight="1">
      <c r="B101" s="160"/>
      <c r="C101" s="161"/>
      <c r="D101" s="162" t="s">
        <v>129</v>
      </c>
      <c r="E101" s="161"/>
      <c r="F101" s="163" t="s">
        <v>148</v>
      </c>
      <c r="G101" s="161"/>
      <c r="H101" s="161"/>
      <c r="J101" s="161"/>
      <c r="K101" s="161"/>
      <c r="L101" s="164"/>
      <c r="M101" s="165"/>
      <c r="N101" s="161"/>
      <c r="O101" s="161"/>
      <c r="P101" s="161"/>
      <c r="Q101" s="161"/>
      <c r="R101" s="161"/>
      <c r="S101" s="161"/>
      <c r="T101" s="166"/>
      <c r="AT101" s="167" t="s">
        <v>129</v>
      </c>
      <c r="AU101" s="167" t="s">
        <v>77</v>
      </c>
      <c r="AV101" s="167" t="s">
        <v>75</v>
      </c>
      <c r="AW101" s="167" t="s">
        <v>92</v>
      </c>
      <c r="AX101" s="167" t="s">
        <v>68</v>
      </c>
      <c r="AY101" s="167" t="s">
        <v>116</v>
      </c>
    </row>
    <row r="102" spans="2:51" s="7" customFormat="1" ht="15.75" customHeight="1">
      <c r="B102" s="168"/>
      <c r="C102" s="169"/>
      <c r="D102" s="162" t="s">
        <v>129</v>
      </c>
      <c r="E102" s="169"/>
      <c r="F102" s="170" t="s">
        <v>75</v>
      </c>
      <c r="G102" s="169"/>
      <c r="H102" s="171">
        <v>1</v>
      </c>
      <c r="J102" s="169"/>
      <c r="K102" s="169"/>
      <c r="L102" s="172"/>
      <c r="M102" s="173"/>
      <c r="N102" s="169"/>
      <c r="O102" s="169"/>
      <c r="P102" s="169"/>
      <c r="Q102" s="169"/>
      <c r="R102" s="169"/>
      <c r="S102" s="169"/>
      <c r="T102" s="174"/>
      <c r="AT102" s="175" t="s">
        <v>129</v>
      </c>
      <c r="AU102" s="175" t="s">
        <v>77</v>
      </c>
      <c r="AV102" s="175" t="s">
        <v>77</v>
      </c>
      <c r="AW102" s="175" t="s">
        <v>92</v>
      </c>
      <c r="AX102" s="175" t="s">
        <v>75</v>
      </c>
      <c r="AY102" s="175" t="s">
        <v>116</v>
      </c>
    </row>
    <row r="103" spans="2:65" s="7" customFormat="1" ht="15.75" customHeight="1">
      <c r="B103" s="24"/>
      <c r="C103" s="146" t="s">
        <v>119</v>
      </c>
      <c r="D103" s="146" t="s">
        <v>122</v>
      </c>
      <c r="E103" s="147" t="s">
        <v>149</v>
      </c>
      <c r="F103" s="148" t="s">
        <v>150</v>
      </c>
      <c r="G103" s="149" t="s">
        <v>125</v>
      </c>
      <c r="H103" s="150">
        <v>1</v>
      </c>
      <c r="I103" s="151"/>
      <c r="J103" s="152">
        <f>ROUND($I$103*$H$103,2)</f>
        <v>0</v>
      </c>
      <c r="K103" s="148"/>
      <c r="L103" s="44"/>
      <c r="M103" s="153"/>
      <c r="N103" s="154" t="s">
        <v>39</v>
      </c>
      <c r="O103" s="25"/>
      <c r="P103" s="155">
        <f>$O$103*$H$103</f>
        <v>0</v>
      </c>
      <c r="Q103" s="155">
        <v>0</v>
      </c>
      <c r="R103" s="155">
        <f>$Q$103*$H$103</f>
        <v>0</v>
      </c>
      <c r="S103" s="155">
        <v>0</v>
      </c>
      <c r="T103" s="156">
        <f>$S$103*$H$103</f>
        <v>0</v>
      </c>
      <c r="AR103" s="90" t="s">
        <v>151</v>
      </c>
      <c r="AT103" s="90" t="s">
        <v>122</v>
      </c>
      <c r="AU103" s="90" t="s">
        <v>77</v>
      </c>
      <c r="AY103" s="7" t="s">
        <v>116</v>
      </c>
      <c r="BE103" s="157">
        <f>IF($N$103="základní",$J$103,0)</f>
        <v>0</v>
      </c>
      <c r="BF103" s="157">
        <f>IF($N$103="snížená",$J$103,0)</f>
        <v>0</v>
      </c>
      <c r="BG103" s="157">
        <f>IF($N$103="zákl. přenesená",$J$103,0)</f>
        <v>0</v>
      </c>
      <c r="BH103" s="157">
        <f>IF($N$103="sníž. přenesená",$J$103,0)</f>
        <v>0</v>
      </c>
      <c r="BI103" s="157">
        <f>IF($N$103="nulová",$J$103,0)</f>
        <v>0</v>
      </c>
      <c r="BJ103" s="90" t="s">
        <v>75</v>
      </c>
      <c r="BK103" s="157">
        <f>ROUND($I$103*$H$103,2)</f>
        <v>0</v>
      </c>
      <c r="BL103" s="90" t="s">
        <v>151</v>
      </c>
      <c r="BM103" s="90" t="s">
        <v>152</v>
      </c>
    </row>
    <row r="104" spans="2:47" s="7" customFormat="1" ht="16.5" customHeight="1">
      <c r="B104" s="24"/>
      <c r="C104" s="25"/>
      <c r="D104" s="158" t="s">
        <v>128</v>
      </c>
      <c r="E104" s="25"/>
      <c r="F104" s="159" t="s">
        <v>150</v>
      </c>
      <c r="G104" s="25"/>
      <c r="H104" s="25"/>
      <c r="J104" s="25"/>
      <c r="K104" s="25"/>
      <c r="L104" s="44"/>
      <c r="M104" s="57"/>
      <c r="N104" s="25"/>
      <c r="O104" s="25"/>
      <c r="P104" s="25"/>
      <c r="Q104" s="25"/>
      <c r="R104" s="25"/>
      <c r="S104" s="25"/>
      <c r="T104" s="58"/>
      <c r="AT104" s="7" t="s">
        <v>128</v>
      </c>
      <c r="AU104" s="7" t="s">
        <v>77</v>
      </c>
    </row>
    <row r="105" spans="2:51" s="7" customFormat="1" ht="15.75" customHeight="1">
      <c r="B105" s="160"/>
      <c r="C105" s="161"/>
      <c r="D105" s="162" t="s">
        <v>129</v>
      </c>
      <c r="E105" s="161"/>
      <c r="F105" s="163" t="s">
        <v>153</v>
      </c>
      <c r="G105" s="161"/>
      <c r="H105" s="161"/>
      <c r="J105" s="161"/>
      <c r="K105" s="161"/>
      <c r="L105" s="164"/>
      <c r="M105" s="165"/>
      <c r="N105" s="161"/>
      <c r="O105" s="161"/>
      <c r="P105" s="161"/>
      <c r="Q105" s="161"/>
      <c r="R105" s="161"/>
      <c r="S105" s="161"/>
      <c r="T105" s="166"/>
      <c r="AT105" s="167" t="s">
        <v>129</v>
      </c>
      <c r="AU105" s="167" t="s">
        <v>77</v>
      </c>
      <c r="AV105" s="167" t="s">
        <v>75</v>
      </c>
      <c r="AW105" s="167" t="s">
        <v>92</v>
      </c>
      <c r="AX105" s="167" t="s">
        <v>68</v>
      </c>
      <c r="AY105" s="167" t="s">
        <v>116</v>
      </c>
    </row>
    <row r="106" spans="2:51" s="7" customFormat="1" ht="15.75" customHeight="1">
      <c r="B106" s="168"/>
      <c r="C106" s="169"/>
      <c r="D106" s="162" t="s">
        <v>129</v>
      </c>
      <c r="E106" s="169"/>
      <c r="F106" s="170" t="s">
        <v>75</v>
      </c>
      <c r="G106" s="169"/>
      <c r="H106" s="171">
        <v>1</v>
      </c>
      <c r="J106" s="169"/>
      <c r="K106" s="169"/>
      <c r="L106" s="172"/>
      <c r="M106" s="173"/>
      <c r="N106" s="169"/>
      <c r="O106" s="169"/>
      <c r="P106" s="169"/>
      <c r="Q106" s="169"/>
      <c r="R106" s="169"/>
      <c r="S106" s="169"/>
      <c r="T106" s="174"/>
      <c r="AT106" s="175" t="s">
        <v>129</v>
      </c>
      <c r="AU106" s="175" t="s">
        <v>77</v>
      </c>
      <c r="AV106" s="175" t="s">
        <v>77</v>
      </c>
      <c r="AW106" s="175" t="s">
        <v>92</v>
      </c>
      <c r="AX106" s="175" t="s">
        <v>75</v>
      </c>
      <c r="AY106" s="175" t="s">
        <v>116</v>
      </c>
    </row>
    <row r="107" spans="2:63" s="133" customFormat="1" ht="30.75" customHeight="1">
      <c r="B107" s="134"/>
      <c r="C107" s="135"/>
      <c r="D107" s="135" t="s">
        <v>67</v>
      </c>
      <c r="E107" s="144" t="s">
        <v>154</v>
      </c>
      <c r="F107" s="144" t="s">
        <v>155</v>
      </c>
      <c r="G107" s="135"/>
      <c r="H107" s="135"/>
      <c r="J107" s="145">
        <f>$BK$107</f>
        <v>0</v>
      </c>
      <c r="K107" s="135"/>
      <c r="L107" s="138"/>
      <c r="M107" s="139"/>
      <c r="N107" s="135"/>
      <c r="O107" s="135"/>
      <c r="P107" s="140">
        <f>SUM($P$108:$P$112)</f>
        <v>0</v>
      </c>
      <c r="Q107" s="135"/>
      <c r="R107" s="140">
        <f>SUM($R$108:$R$112)</f>
        <v>0</v>
      </c>
      <c r="S107" s="135"/>
      <c r="T107" s="141">
        <f>SUM($T$108:$T$112)</f>
        <v>0</v>
      </c>
      <c r="AR107" s="142" t="s">
        <v>119</v>
      </c>
      <c r="AT107" s="142" t="s">
        <v>67</v>
      </c>
      <c r="AU107" s="142" t="s">
        <v>75</v>
      </c>
      <c r="AY107" s="142" t="s">
        <v>116</v>
      </c>
      <c r="BK107" s="143">
        <f>SUM($BK$108:$BK$112)</f>
        <v>0</v>
      </c>
    </row>
    <row r="108" spans="2:65" s="7" customFormat="1" ht="15.75" customHeight="1">
      <c r="B108" s="24"/>
      <c r="C108" s="146" t="s">
        <v>156</v>
      </c>
      <c r="D108" s="146" t="s">
        <v>122</v>
      </c>
      <c r="E108" s="147" t="s">
        <v>157</v>
      </c>
      <c r="F108" s="148" t="s">
        <v>158</v>
      </c>
      <c r="G108" s="149" t="s">
        <v>159</v>
      </c>
      <c r="H108" s="150">
        <v>1</v>
      </c>
      <c r="I108" s="151"/>
      <c r="J108" s="152">
        <f>ROUND($I$108*$H$108,2)</f>
        <v>0</v>
      </c>
      <c r="K108" s="148"/>
      <c r="L108" s="44"/>
      <c r="M108" s="153"/>
      <c r="N108" s="154" t="s">
        <v>39</v>
      </c>
      <c r="O108" s="25"/>
      <c r="P108" s="155">
        <f>$O$108*$H$108</f>
        <v>0</v>
      </c>
      <c r="Q108" s="155">
        <v>0</v>
      </c>
      <c r="R108" s="155">
        <f>$Q$108*$H$108</f>
        <v>0</v>
      </c>
      <c r="S108" s="155">
        <v>0</v>
      </c>
      <c r="T108" s="156">
        <f>$S$108*$H$108</f>
        <v>0</v>
      </c>
      <c r="AR108" s="90" t="s">
        <v>160</v>
      </c>
      <c r="AT108" s="90" t="s">
        <v>122</v>
      </c>
      <c r="AU108" s="90" t="s">
        <v>77</v>
      </c>
      <c r="AY108" s="7" t="s">
        <v>116</v>
      </c>
      <c r="BE108" s="157">
        <f>IF($N$108="základní",$J$108,0)</f>
        <v>0</v>
      </c>
      <c r="BF108" s="157">
        <f>IF($N$108="snížená",$J$108,0)</f>
        <v>0</v>
      </c>
      <c r="BG108" s="157">
        <f>IF($N$108="zákl. přenesená",$J$108,0)</f>
        <v>0</v>
      </c>
      <c r="BH108" s="157">
        <f>IF($N$108="sníž. přenesená",$J$108,0)</f>
        <v>0</v>
      </c>
      <c r="BI108" s="157">
        <f>IF($N$108="nulová",$J$108,0)</f>
        <v>0</v>
      </c>
      <c r="BJ108" s="90" t="s">
        <v>75</v>
      </c>
      <c r="BK108" s="157">
        <f>ROUND($I$108*$H$108,2)</f>
        <v>0</v>
      </c>
      <c r="BL108" s="90" t="s">
        <v>160</v>
      </c>
      <c r="BM108" s="90" t="s">
        <v>161</v>
      </c>
    </row>
    <row r="109" spans="2:47" s="7" customFormat="1" ht="16.5" customHeight="1">
      <c r="B109" s="24"/>
      <c r="C109" s="25"/>
      <c r="D109" s="158" t="s">
        <v>128</v>
      </c>
      <c r="E109" s="25"/>
      <c r="F109" s="159" t="s">
        <v>158</v>
      </c>
      <c r="G109" s="25"/>
      <c r="H109" s="25"/>
      <c r="J109" s="25"/>
      <c r="K109" s="25"/>
      <c r="L109" s="44"/>
      <c r="M109" s="57"/>
      <c r="N109" s="25"/>
      <c r="O109" s="25"/>
      <c r="P109" s="25"/>
      <c r="Q109" s="25"/>
      <c r="R109" s="25"/>
      <c r="S109" s="25"/>
      <c r="T109" s="58"/>
      <c r="AT109" s="7" t="s">
        <v>128</v>
      </c>
      <c r="AU109" s="7" t="s">
        <v>77</v>
      </c>
    </row>
    <row r="110" spans="2:51" s="7" customFormat="1" ht="15.75" customHeight="1">
      <c r="B110" s="160"/>
      <c r="C110" s="161"/>
      <c r="D110" s="162" t="s">
        <v>129</v>
      </c>
      <c r="E110" s="161"/>
      <c r="F110" s="163" t="s">
        <v>162</v>
      </c>
      <c r="G110" s="161"/>
      <c r="H110" s="161"/>
      <c r="J110" s="161"/>
      <c r="K110" s="161"/>
      <c r="L110" s="164"/>
      <c r="M110" s="165"/>
      <c r="N110" s="161"/>
      <c r="O110" s="161"/>
      <c r="P110" s="161"/>
      <c r="Q110" s="161"/>
      <c r="R110" s="161"/>
      <c r="S110" s="161"/>
      <c r="T110" s="166"/>
      <c r="AT110" s="167" t="s">
        <v>129</v>
      </c>
      <c r="AU110" s="167" t="s">
        <v>77</v>
      </c>
      <c r="AV110" s="167" t="s">
        <v>75</v>
      </c>
      <c r="AW110" s="167" t="s">
        <v>92</v>
      </c>
      <c r="AX110" s="167" t="s">
        <v>68</v>
      </c>
      <c r="AY110" s="167" t="s">
        <v>116</v>
      </c>
    </row>
    <row r="111" spans="2:51" s="7" customFormat="1" ht="15.75" customHeight="1">
      <c r="B111" s="160"/>
      <c r="C111" s="161"/>
      <c r="D111" s="162" t="s">
        <v>129</v>
      </c>
      <c r="E111" s="161"/>
      <c r="F111" s="163" t="s">
        <v>163</v>
      </c>
      <c r="G111" s="161"/>
      <c r="H111" s="161"/>
      <c r="J111" s="161"/>
      <c r="K111" s="161"/>
      <c r="L111" s="164"/>
      <c r="M111" s="165"/>
      <c r="N111" s="161"/>
      <c r="O111" s="161"/>
      <c r="P111" s="161"/>
      <c r="Q111" s="161"/>
      <c r="R111" s="161"/>
      <c r="S111" s="161"/>
      <c r="T111" s="166"/>
      <c r="AT111" s="167" t="s">
        <v>129</v>
      </c>
      <c r="AU111" s="167" t="s">
        <v>77</v>
      </c>
      <c r="AV111" s="167" t="s">
        <v>75</v>
      </c>
      <c r="AW111" s="167" t="s">
        <v>92</v>
      </c>
      <c r="AX111" s="167" t="s">
        <v>68</v>
      </c>
      <c r="AY111" s="167" t="s">
        <v>116</v>
      </c>
    </row>
    <row r="112" spans="2:51" s="7" customFormat="1" ht="15.75" customHeight="1">
      <c r="B112" s="168"/>
      <c r="C112" s="169"/>
      <c r="D112" s="162" t="s">
        <v>129</v>
      </c>
      <c r="E112" s="169"/>
      <c r="F112" s="170" t="s">
        <v>75</v>
      </c>
      <c r="G112" s="169"/>
      <c r="H112" s="171">
        <v>1</v>
      </c>
      <c r="J112" s="169"/>
      <c r="K112" s="169"/>
      <c r="L112" s="172"/>
      <c r="M112" s="173"/>
      <c r="N112" s="169"/>
      <c r="O112" s="169"/>
      <c r="P112" s="169"/>
      <c r="Q112" s="169"/>
      <c r="R112" s="169"/>
      <c r="S112" s="169"/>
      <c r="T112" s="174"/>
      <c r="AT112" s="175" t="s">
        <v>129</v>
      </c>
      <c r="AU112" s="175" t="s">
        <v>77</v>
      </c>
      <c r="AV112" s="175" t="s">
        <v>77</v>
      </c>
      <c r="AW112" s="175" t="s">
        <v>92</v>
      </c>
      <c r="AX112" s="175" t="s">
        <v>75</v>
      </c>
      <c r="AY112" s="175" t="s">
        <v>116</v>
      </c>
    </row>
    <row r="113" spans="2:63" s="133" customFormat="1" ht="30.75" customHeight="1">
      <c r="B113" s="134"/>
      <c r="C113" s="135"/>
      <c r="D113" s="135" t="s">
        <v>67</v>
      </c>
      <c r="E113" s="144" t="s">
        <v>164</v>
      </c>
      <c r="F113" s="144" t="s">
        <v>165</v>
      </c>
      <c r="G113" s="135"/>
      <c r="H113" s="135"/>
      <c r="J113" s="145">
        <f>$BK$113</f>
        <v>0</v>
      </c>
      <c r="K113" s="135"/>
      <c r="L113" s="138"/>
      <c r="M113" s="139"/>
      <c r="N113" s="135"/>
      <c r="O113" s="135"/>
      <c r="P113" s="140">
        <f>SUM($P$114:$P$122)</f>
        <v>0</v>
      </c>
      <c r="Q113" s="135"/>
      <c r="R113" s="140">
        <f>SUM($R$114:$R$122)</f>
        <v>0</v>
      </c>
      <c r="S113" s="135"/>
      <c r="T113" s="141">
        <f>SUM($T$114:$T$122)</f>
        <v>0</v>
      </c>
      <c r="AR113" s="142" t="s">
        <v>119</v>
      </c>
      <c r="AT113" s="142" t="s">
        <v>67</v>
      </c>
      <c r="AU113" s="142" t="s">
        <v>75</v>
      </c>
      <c r="AY113" s="142" t="s">
        <v>116</v>
      </c>
      <c r="BK113" s="143">
        <f>SUM($BK$114:$BK$122)</f>
        <v>0</v>
      </c>
    </row>
    <row r="114" spans="2:65" s="7" customFormat="1" ht="15.75" customHeight="1">
      <c r="B114" s="24"/>
      <c r="C114" s="146" t="s">
        <v>166</v>
      </c>
      <c r="D114" s="146" t="s">
        <v>122</v>
      </c>
      <c r="E114" s="147" t="s">
        <v>167</v>
      </c>
      <c r="F114" s="148" t="s">
        <v>168</v>
      </c>
      <c r="G114" s="149" t="s">
        <v>125</v>
      </c>
      <c r="H114" s="150">
        <v>1</v>
      </c>
      <c r="I114" s="151"/>
      <c r="J114" s="152">
        <f>ROUND($I$114*$H$114,2)</f>
        <v>0</v>
      </c>
      <c r="K114" s="148"/>
      <c r="L114" s="44"/>
      <c r="M114" s="153"/>
      <c r="N114" s="154" t="s">
        <v>39</v>
      </c>
      <c r="O114" s="25"/>
      <c r="P114" s="155">
        <f>$O$114*$H$114</f>
        <v>0</v>
      </c>
      <c r="Q114" s="155">
        <v>0</v>
      </c>
      <c r="R114" s="155">
        <f>$Q$114*$H$114</f>
        <v>0</v>
      </c>
      <c r="S114" s="155">
        <v>0</v>
      </c>
      <c r="T114" s="156">
        <f>$S$114*$H$114</f>
        <v>0</v>
      </c>
      <c r="AR114" s="90" t="s">
        <v>160</v>
      </c>
      <c r="AT114" s="90" t="s">
        <v>122</v>
      </c>
      <c r="AU114" s="90" t="s">
        <v>77</v>
      </c>
      <c r="AY114" s="7" t="s">
        <v>116</v>
      </c>
      <c r="BE114" s="157">
        <f>IF($N$114="základní",$J$114,0)</f>
        <v>0</v>
      </c>
      <c r="BF114" s="157">
        <f>IF($N$114="snížená",$J$114,0)</f>
        <v>0</v>
      </c>
      <c r="BG114" s="157">
        <f>IF($N$114="zákl. přenesená",$J$114,0)</f>
        <v>0</v>
      </c>
      <c r="BH114" s="157">
        <f>IF($N$114="sníž. přenesená",$J$114,0)</f>
        <v>0</v>
      </c>
      <c r="BI114" s="157">
        <f>IF($N$114="nulová",$J$114,0)</f>
        <v>0</v>
      </c>
      <c r="BJ114" s="90" t="s">
        <v>75</v>
      </c>
      <c r="BK114" s="157">
        <f>ROUND($I$114*$H$114,2)</f>
        <v>0</v>
      </c>
      <c r="BL114" s="90" t="s">
        <v>160</v>
      </c>
      <c r="BM114" s="90" t="s">
        <v>169</v>
      </c>
    </row>
    <row r="115" spans="2:47" s="7" customFormat="1" ht="16.5" customHeight="1">
      <c r="B115" s="24"/>
      <c r="C115" s="25"/>
      <c r="D115" s="158" t="s">
        <v>128</v>
      </c>
      <c r="E115" s="25"/>
      <c r="F115" s="159" t="s">
        <v>168</v>
      </c>
      <c r="G115" s="25"/>
      <c r="H115" s="25"/>
      <c r="J115" s="25"/>
      <c r="K115" s="25"/>
      <c r="L115" s="44"/>
      <c r="M115" s="57"/>
      <c r="N115" s="25"/>
      <c r="O115" s="25"/>
      <c r="P115" s="25"/>
      <c r="Q115" s="25"/>
      <c r="R115" s="25"/>
      <c r="S115" s="25"/>
      <c r="T115" s="58"/>
      <c r="AT115" s="7" t="s">
        <v>128</v>
      </c>
      <c r="AU115" s="7" t="s">
        <v>77</v>
      </c>
    </row>
    <row r="116" spans="2:51" s="7" customFormat="1" ht="15.75" customHeight="1">
      <c r="B116" s="160"/>
      <c r="C116" s="161"/>
      <c r="D116" s="162" t="s">
        <v>129</v>
      </c>
      <c r="E116" s="161"/>
      <c r="F116" s="163" t="s">
        <v>170</v>
      </c>
      <c r="G116" s="161"/>
      <c r="H116" s="161"/>
      <c r="J116" s="161"/>
      <c r="K116" s="161"/>
      <c r="L116" s="164"/>
      <c r="M116" s="165"/>
      <c r="N116" s="161"/>
      <c r="O116" s="161"/>
      <c r="P116" s="161"/>
      <c r="Q116" s="161"/>
      <c r="R116" s="161"/>
      <c r="S116" s="161"/>
      <c r="T116" s="166"/>
      <c r="AT116" s="167" t="s">
        <v>129</v>
      </c>
      <c r="AU116" s="167" t="s">
        <v>77</v>
      </c>
      <c r="AV116" s="167" t="s">
        <v>75</v>
      </c>
      <c r="AW116" s="167" t="s">
        <v>92</v>
      </c>
      <c r="AX116" s="167" t="s">
        <v>68</v>
      </c>
      <c r="AY116" s="167" t="s">
        <v>116</v>
      </c>
    </row>
    <row r="117" spans="2:51" s="7" customFormat="1" ht="15.75" customHeight="1">
      <c r="B117" s="160"/>
      <c r="C117" s="161"/>
      <c r="D117" s="162" t="s">
        <v>129</v>
      </c>
      <c r="E117" s="161"/>
      <c r="F117" s="163" t="s">
        <v>171</v>
      </c>
      <c r="G117" s="161"/>
      <c r="H117" s="161"/>
      <c r="J117" s="161"/>
      <c r="K117" s="161"/>
      <c r="L117" s="164"/>
      <c r="M117" s="165"/>
      <c r="N117" s="161"/>
      <c r="O117" s="161"/>
      <c r="P117" s="161"/>
      <c r="Q117" s="161"/>
      <c r="R117" s="161"/>
      <c r="S117" s="161"/>
      <c r="T117" s="166"/>
      <c r="AT117" s="167" t="s">
        <v>129</v>
      </c>
      <c r="AU117" s="167" t="s">
        <v>77</v>
      </c>
      <c r="AV117" s="167" t="s">
        <v>75</v>
      </c>
      <c r="AW117" s="167" t="s">
        <v>92</v>
      </c>
      <c r="AX117" s="167" t="s">
        <v>68</v>
      </c>
      <c r="AY117" s="167" t="s">
        <v>116</v>
      </c>
    </row>
    <row r="118" spans="2:51" s="7" customFormat="1" ht="15.75" customHeight="1">
      <c r="B118" s="160"/>
      <c r="C118" s="161"/>
      <c r="D118" s="162" t="s">
        <v>129</v>
      </c>
      <c r="E118" s="161"/>
      <c r="F118" s="163" t="s">
        <v>172</v>
      </c>
      <c r="G118" s="161"/>
      <c r="H118" s="161"/>
      <c r="J118" s="161"/>
      <c r="K118" s="161"/>
      <c r="L118" s="164"/>
      <c r="M118" s="165"/>
      <c r="N118" s="161"/>
      <c r="O118" s="161"/>
      <c r="P118" s="161"/>
      <c r="Q118" s="161"/>
      <c r="R118" s="161"/>
      <c r="S118" s="161"/>
      <c r="T118" s="166"/>
      <c r="AT118" s="167" t="s">
        <v>129</v>
      </c>
      <c r="AU118" s="167" t="s">
        <v>77</v>
      </c>
      <c r="AV118" s="167" t="s">
        <v>75</v>
      </c>
      <c r="AW118" s="167" t="s">
        <v>92</v>
      </c>
      <c r="AX118" s="167" t="s">
        <v>68</v>
      </c>
      <c r="AY118" s="167" t="s">
        <v>116</v>
      </c>
    </row>
    <row r="119" spans="2:51" s="7" customFormat="1" ht="15.75" customHeight="1">
      <c r="B119" s="160"/>
      <c r="C119" s="161"/>
      <c r="D119" s="162" t="s">
        <v>129</v>
      </c>
      <c r="E119" s="161"/>
      <c r="F119" s="163" t="s">
        <v>173</v>
      </c>
      <c r="G119" s="161"/>
      <c r="H119" s="161"/>
      <c r="J119" s="161"/>
      <c r="K119" s="161"/>
      <c r="L119" s="164"/>
      <c r="M119" s="165"/>
      <c r="N119" s="161"/>
      <c r="O119" s="161"/>
      <c r="P119" s="161"/>
      <c r="Q119" s="161"/>
      <c r="R119" s="161"/>
      <c r="S119" s="161"/>
      <c r="T119" s="166"/>
      <c r="AT119" s="167" t="s">
        <v>129</v>
      </c>
      <c r="AU119" s="167" t="s">
        <v>77</v>
      </c>
      <c r="AV119" s="167" t="s">
        <v>75</v>
      </c>
      <c r="AW119" s="167" t="s">
        <v>92</v>
      </c>
      <c r="AX119" s="167" t="s">
        <v>68</v>
      </c>
      <c r="AY119" s="167" t="s">
        <v>116</v>
      </c>
    </row>
    <row r="120" spans="2:51" s="7" customFormat="1" ht="15.75" customHeight="1">
      <c r="B120" s="160"/>
      <c r="C120" s="161"/>
      <c r="D120" s="162" t="s">
        <v>129</v>
      </c>
      <c r="E120" s="161"/>
      <c r="F120" s="163" t="s">
        <v>174</v>
      </c>
      <c r="G120" s="161"/>
      <c r="H120" s="161"/>
      <c r="J120" s="161"/>
      <c r="K120" s="161"/>
      <c r="L120" s="164"/>
      <c r="M120" s="165"/>
      <c r="N120" s="161"/>
      <c r="O120" s="161"/>
      <c r="P120" s="161"/>
      <c r="Q120" s="161"/>
      <c r="R120" s="161"/>
      <c r="S120" s="161"/>
      <c r="T120" s="166"/>
      <c r="AT120" s="167" t="s">
        <v>129</v>
      </c>
      <c r="AU120" s="167" t="s">
        <v>77</v>
      </c>
      <c r="AV120" s="167" t="s">
        <v>75</v>
      </c>
      <c r="AW120" s="167" t="s">
        <v>92</v>
      </c>
      <c r="AX120" s="167" t="s">
        <v>68</v>
      </c>
      <c r="AY120" s="167" t="s">
        <v>116</v>
      </c>
    </row>
    <row r="121" spans="2:51" s="7" customFormat="1" ht="15.75" customHeight="1">
      <c r="B121" s="160"/>
      <c r="C121" s="161"/>
      <c r="D121" s="162" t="s">
        <v>129</v>
      </c>
      <c r="E121" s="161"/>
      <c r="F121" s="163" t="s">
        <v>175</v>
      </c>
      <c r="G121" s="161"/>
      <c r="H121" s="161"/>
      <c r="J121" s="161"/>
      <c r="K121" s="161"/>
      <c r="L121" s="164"/>
      <c r="M121" s="165"/>
      <c r="N121" s="161"/>
      <c r="O121" s="161"/>
      <c r="P121" s="161"/>
      <c r="Q121" s="161"/>
      <c r="R121" s="161"/>
      <c r="S121" s="161"/>
      <c r="T121" s="166"/>
      <c r="AT121" s="167" t="s">
        <v>129</v>
      </c>
      <c r="AU121" s="167" t="s">
        <v>77</v>
      </c>
      <c r="AV121" s="167" t="s">
        <v>75</v>
      </c>
      <c r="AW121" s="167" t="s">
        <v>92</v>
      </c>
      <c r="AX121" s="167" t="s">
        <v>68</v>
      </c>
      <c r="AY121" s="167" t="s">
        <v>116</v>
      </c>
    </row>
    <row r="122" spans="2:51" s="7" customFormat="1" ht="15.75" customHeight="1">
      <c r="B122" s="168"/>
      <c r="C122" s="169"/>
      <c r="D122" s="162" t="s">
        <v>129</v>
      </c>
      <c r="E122" s="169"/>
      <c r="F122" s="170" t="s">
        <v>75</v>
      </c>
      <c r="G122" s="169"/>
      <c r="H122" s="171">
        <v>1</v>
      </c>
      <c r="J122" s="169"/>
      <c r="K122" s="169"/>
      <c r="L122" s="172"/>
      <c r="M122" s="173"/>
      <c r="N122" s="169"/>
      <c r="O122" s="169"/>
      <c r="P122" s="169"/>
      <c r="Q122" s="169"/>
      <c r="R122" s="169"/>
      <c r="S122" s="169"/>
      <c r="T122" s="174"/>
      <c r="AT122" s="175" t="s">
        <v>129</v>
      </c>
      <c r="AU122" s="175" t="s">
        <v>77</v>
      </c>
      <c r="AV122" s="175" t="s">
        <v>77</v>
      </c>
      <c r="AW122" s="175" t="s">
        <v>92</v>
      </c>
      <c r="AX122" s="175" t="s">
        <v>75</v>
      </c>
      <c r="AY122" s="175" t="s">
        <v>116</v>
      </c>
    </row>
    <row r="123" spans="2:63" s="133" customFormat="1" ht="30.75" customHeight="1">
      <c r="B123" s="134"/>
      <c r="C123" s="135"/>
      <c r="D123" s="135" t="s">
        <v>67</v>
      </c>
      <c r="E123" s="144" t="s">
        <v>176</v>
      </c>
      <c r="F123" s="144" t="s">
        <v>177</v>
      </c>
      <c r="G123" s="135"/>
      <c r="H123" s="135"/>
      <c r="J123" s="145">
        <f>$BK$123</f>
        <v>0</v>
      </c>
      <c r="K123" s="135"/>
      <c r="L123" s="138"/>
      <c r="M123" s="139"/>
      <c r="N123" s="135"/>
      <c r="O123" s="135"/>
      <c r="P123" s="140">
        <f>SUM($P$124:$P$140)</f>
        <v>0</v>
      </c>
      <c r="Q123" s="135"/>
      <c r="R123" s="140">
        <f>SUM($R$124:$R$140)</f>
        <v>0</v>
      </c>
      <c r="S123" s="135"/>
      <c r="T123" s="141">
        <f>SUM($T$124:$T$140)</f>
        <v>0</v>
      </c>
      <c r="AR123" s="142" t="s">
        <v>119</v>
      </c>
      <c r="AT123" s="142" t="s">
        <v>67</v>
      </c>
      <c r="AU123" s="142" t="s">
        <v>75</v>
      </c>
      <c r="AY123" s="142" t="s">
        <v>116</v>
      </c>
      <c r="BK123" s="143">
        <f>SUM($BK$124:$BK$140)</f>
        <v>0</v>
      </c>
    </row>
    <row r="124" spans="2:65" s="7" customFormat="1" ht="15.75" customHeight="1">
      <c r="B124" s="24"/>
      <c r="C124" s="146" t="s">
        <v>178</v>
      </c>
      <c r="D124" s="146" t="s">
        <v>122</v>
      </c>
      <c r="E124" s="147" t="s">
        <v>179</v>
      </c>
      <c r="F124" s="148" t="s">
        <v>180</v>
      </c>
      <c r="G124" s="149" t="s">
        <v>125</v>
      </c>
      <c r="H124" s="150">
        <v>1</v>
      </c>
      <c r="I124" s="151"/>
      <c r="J124" s="152">
        <f>ROUND($I$124*$H$124,2)</f>
        <v>0</v>
      </c>
      <c r="K124" s="148"/>
      <c r="L124" s="44"/>
      <c r="M124" s="153"/>
      <c r="N124" s="154" t="s">
        <v>39</v>
      </c>
      <c r="O124" s="25"/>
      <c r="P124" s="155">
        <f>$O$124*$H$124</f>
        <v>0</v>
      </c>
      <c r="Q124" s="155">
        <v>0</v>
      </c>
      <c r="R124" s="155">
        <f>$Q$124*$H$124</f>
        <v>0</v>
      </c>
      <c r="S124" s="155">
        <v>0</v>
      </c>
      <c r="T124" s="156">
        <f>$S$124*$H$124</f>
        <v>0</v>
      </c>
      <c r="AR124" s="90" t="s">
        <v>181</v>
      </c>
      <c r="AT124" s="90" t="s">
        <v>122</v>
      </c>
      <c r="AU124" s="90" t="s">
        <v>77</v>
      </c>
      <c r="AY124" s="7" t="s">
        <v>116</v>
      </c>
      <c r="BE124" s="157">
        <f>IF($N$124="základní",$J$124,0)</f>
        <v>0</v>
      </c>
      <c r="BF124" s="157">
        <f>IF($N$124="snížená",$J$124,0)</f>
        <v>0</v>
      </c>
      <c r="BG124" s="157">
        <f>IF($N$124="zákl. přenesená",$J$124,0)</f>
        <v>0</v>
      </c>
      <c r="BH124" s="157">
        <f>IF($N$124="sníž. přenesená",$J$124,0)</f>
        <v>0</v>
      </c>
      <c r="BI124" s="157">
        <f>IF($N$124="nulová",$J$124,0)</f>
        <v>0</v>
      </c>
      <c r="BJ124" s="90" t="s">
        <v>75</v>
      </c>
      <c r="BK124" s="157">
        <f>ROUND($I$124*$H$124,2)</f>
        <v>0</v>
      </c>
      <c r="BL124" s="90" t="s">
        <v>181</v>
      </c>
      <c r="BM124" s="90" t="s">
        <v>182</v>
      </c>
    </row>
    <row r="125" spans="2:47" s="7" customFormat="1" ht="16.5" customHeight="1">
      <c r="B125" s="24"/>
      <c r="C125" s="25"/>
      <c r="D125" s="158" t="s">
        <v>128</v>
      </c>
      <c r="E125" s="25"/>
      <c r="F125" s="159" t="s">
        <v>180</v>
      </c>
      <c r="G125" s="25"/>
      <c r="H125" s="25"/>
      <c r="J125" s="25"/>
      <c r="K125" s="25"/>
      <c r="L125" s="44"/>
      <c r="M125" s="57"/>
      <c r="N125" s="25"/>
      <c r="O125" s="25"/>
      <c r="P125" s="25"/>
      <c r="Q125" s="25"/>
      <c r="R125" s="25"/>
      <c r="S125" s="25"/>
      <c r="T125" s="58"/>
      <c r="AT125" s="7" t="s">
        <v>128</v>
      </c>
      <c r="AU125" s="7" t="s">
        <v>77</v>
      </c>
    </row>
    <row r="126" spans="2:51" s="7" customFormat="1" ht="15.75" customHeight="1">
      <c r="B126" s="160"/>
      <c r="C126" s="161"/>
      <c r="D126" s="162" t="s">
        <v>129</v>
      </c>
      <c r="E126" s="161"/>
      <c r="F126" s="163" t="s">
        <v>183</v>
      </c>
      <c r="G126" s="161"/>
      <c r="H126" s="161"/>
      <c r="J126" s="161"/>
      <c r="K126" s="161"/>
      <c r="L126" s="164"/>
      <c r="M126" s="165"/>
      <c r="N126" s="161"/>
      <c r="O126" s="161"/>
      <c r="P126" s="161"/>
      <c r="Q126" s="161"/>
      <c r="R126" s="161"/>
      <c r="S126" s="161"/>
      <c r="T126" s="166"/>
      <c r="AT126" s="167" t="s">
        <v>129</v>
      </c>
      <c r="AU126" s="167" t="s">
        <v>77</v>
      </c>
      <c r="AV126" s="167" t="s">
        <v>75</v>
      </c>
      <c r="AW126" s="167" t="s">
        <v>92</v>
      </c>
      <c r="AX126" s="167" t="s">
        <v>68</v>
      </c>
      <c r="AY126" s="167" t="s">
        <v>116</v>
      </c>
    </row>
    <row r="127" spans="2:51" s="7" customFormat="1" ht="15.75" customHeight="1">
      <c r="B127" s="160"/>
      <c r="C127" s="161"/>
      <c r="D127" s="162" t="s">
        <v>129</v>
      </c>
      <c r="E127" s="161"/>
      <c r="F127" s="163" t="s">
        <v>184</v>
      </c>
      <c r="G127" s="161"/>
      <c r="H127" s="161"/>
      <c r="J127" s="161"/>
      <c r="K127" s="161"/>
      <c r="L127" s="164"/>
      <c r="M127" s="165"/>
      <c r="N127" s="161"/>
      <c r="O127" s="161"/>
      <c r="P127" s="161"/>
      <c r="Q127" s="161"/>
      <c r="R127" s="161"/>
      <c r="S127" s="161"/>
      <c r="T127" s="166"/>
      <c r="AT127" s="167" t="s">
        <v>129</v>
      </c>
      <c r="AU127" s="167" t="s">
        <v>77</v>
      </c>
      <c r="AV127" s="167" t="s">
        <v>75</v>
      </c>
      <c r="AW127" s="167" t="s">
        <v>92</v>
      </c>
      <c r="AX127" s="167" t="s">
        <v>68</v>
      </c>
      <c r="AY127" s="167" t="s">
        <v>116</v>
      </c>
    </row>
    <row r="128" spans="2:51" s="7" customFormat="1" ht="15.75" customHeight="1">
      <c r="B128" s="160"/>
      <c r="C128" s="161"/>
      <c r="D128" s="162" t="s">
        <v>129</v>
      </c>
      <c r="E128" s="161"/>
      <c r="F128" s="163" t="s">
        <v>185</v>
      </c>
      <c r="G128" s="161"/>
      <c r="H128" s="161"/>
      <c r="J128" s="161"/>
      <c r="K128" s="161"/>
      <c r="L128" s="164"/>
      <c r="M128" s="165"/>
      <c r="N128" s="161"/>
      <c r="O128" s="161"/>
      <c r="P128" s="161"/>
      <c r="Q128" s="161"/>
      <c r="R128" s="161"/>
      <c r="S128" s="161"/>
      <c r="T128" s="166"/>
      <c r="AT128" s="167" t="s">
        <v>129</v>
      </c>
      <c r="AU128" s="167" t="s">
        <v>77</v>
      </c>
      <c r="AV128" s="167" t="s">
        <v>75</v>
      </c>
      <c r="AW128" s="167" t="s">
        <v>92</v>
      </c>
      <c r="AX128" s="167" t="s">
        <v>68</v>
      </c>
      <c r="AY128" s="167" t="s">
        <v>116</v>
      </c>
    </row>
    <row r="129" spans="2:51" s="7" customFormat="1" ht="15.75" customHeight="1">
      <c r="B129" s="160"/>
      <c r="C129" s="161"/>
      <c r="D129" s="162" t="s">
        <v>129</v>
      </c>
      <c r="E129" s="161"/>
      <c r="F129" s="163" t="s">
        <v>186</v>
      </c>
      <c r="G129" s="161"/>
      <c r="H129" s="161"/>
      <c r="J129" s="161"/>
      <c r="K129" s="161"/>
      <c r="L129" s="164"/>
      <c r="M129" s="165"/>
      <c r="N129" s="161"/>
      <c r="O129" s="161"/>
      <c r="P129" s="161"/>
      <c r="Q129" s="161"/>
      <c r="R129" s="161"/>
      <c r="S129" s="161"/>
      <c r="T129" s="166"/>
      <c r="AT129" s="167" t="s">
        <v>129</v>
      </c>
      <c r="AU129" s="167" t="s">
        <v>77</v>
      </c>
      <c r="AV129" s="167" t="s">
        <v>75</v>
      </c>
      <c r="AW129" s="167" t="s">
        <v>92</v>
      </c>
      <c r="AX129" s="167" t="s">
        <v>68</v>
      </c>
      <c r="AY129" s="167" t="s">
        <v>116</v>
      </c>
    </row>
    <row r="130" spans="2:51" s="7" customFormat="1" ht="15.75" customHeight="1">
      <c r="B130" s="168"/>
      <c r="C130" s="169"/>
      <c r="D130" s="162" t="s">
        <v>129</v>
      </c>
      <c r="E130" s="169"/>
      <c r="F130" s="170" t="s">
        <v>187</v>
      </c>
      <c r="G130" s="169"/>
      <c r="H130" s="171">
        <v>24000</v>
      </c>
      <c r="J130" s="169"/>
      <c r="K130" s="169"/>
      <c r="L130" s="172"/>
      <c r="M130" s="173"/>
      <c r="N130" s="169"/>
      <c r="O130" s="169"/>
      <c r="P130" s="169"/>
      <c r="Q130" s="169"/>
      <c r="R130" s="169"/>
      <c r="S130" s="169"/>
      <c r="T130" s="174"/>
      <c r="AT130" s="175" t="s">
        <v>129</v>
      </c>
      <c r="AU130" s="175" t="s">
        <v>77</v>
      </c>
      <c r="AV130" s="175" t="s">
        <v>77</v>
      </c>
      <c r="AW130" s="175" t="s">
        <v>92</v>
      </c>
      <c r="AX130" s="175" t="s">
        <v>68</v>
      </c>
      <c r="AY130" s="175" t="s">
        <v>116</v>
      </c>
    </row>
    <row r="131" spans="2:51" s="7" customFormat="1" ht="15.75" customHeight="1">
      <c r="B131" s="168"/>
      <c r="C131" s="169"/>
      <c r="D131" s="162" t="s">
        <v>129</v>
      </c>
      <c r="E131" s="169"/>
      <c r="F131" s="170" t="s">
        <v>188</v>
      </c>
      <c r="G131" s="169"/>
      <c r="H131" s="171">
        <v>21600</v>
      </c>
      <c r="J131" s="169"/>
      <c r="K131" s="169"/>
      <c r="L131" s="172"/>
      <c r="M131" s="173"/>
      <c r="N131" s="169"/>
      <c r="O131" s="169"/>
      <c r="P131" s="169"/>
      <c r="Q131" s="169"/>
      <c r="R131" s="169"/>
      <c r="S131" s="169"/>
      <c r="T131" s="174"/>
      <c r="AT131" s="175" t="s">
        <v>129</v>
      </c>
      <c r="AU131" s="175" t="s">
        <v>77</v>
      </c>
      <c r="AV131" s="175" t="s">
        <v>77</v>
      </c>
      <c r="AW131" s="175" t="s">
        <v>92</v>
      </c>
      <c r="AX131" s="175" t="s">
        <v>68</v>
      </c>
      <c r="AY131" s="175" t="s">
        <v>116</v>
      </c>
    </row>
    <row r="132" spans="2:51" s="7" customFormat="1" ht="15.75" customHeight="1">
      <c r="B132" s="168"/>
      <c r="C132" s="169"/>
      <c r="D132" s="162" t="s">
        <v>129</v>
      </c>
      <c r="E132" s="169"/>
      <c r="F132" s="170" t="s">
        <v>189</v>
      </c>
      <c r="G132" s="169"/>
      <c r="H132" s="171">
        <v>3600</v>
      </c>
      <c r="J132" s="169"/>
      <c r="K132" s="169"/>
      <c r="L132" s="172"/>
      <c r="M132" s="173"/>
      <c r="N132" s="169"/>
      <c r="O132" s="169"/>
      <c r="P132" s="169"/>
      <c r="Q132" s="169"/>
      <c r="R132" s="169"/>
      <c r="S132" s="169"/>
      <c r="T132" s="174"/>
      <c r="AT132" s="175" t="s">
        <v>129</v>
      </c>
      <c r="AU132" s="175" t="s">
        <v>77</v>
      </c>
      <c r="AV132" s="175" t="s">
        <v>77</v>
      </c>
      <c r="AW132" s="175" t="s">
        <v>92</v>
      </c>
      <c r="AX132" s="175" t="s">
        <v>68</v>
      </c>
      <c r="AY132" s="175" t="s">
        <v>116</v>
      </c>
    </row>
    <row r="133" spans="2:51" s="7" customFormat="1" ht="15.75" customHeight="1">
      <c r="B133" s="168"/>
      <c r="C133" s="169"/>
      <c r="D133" s="162" t="s">
        <v>129</v>
      </c>
      <c r="E133" s="169"/>
      <c r="F133" s="170" t="s">
        <v>190</v>
      </c>
      <c r="G133" s="169"/>
      <c r="H133" s="171">
        <v>36000</v>
      </c>
      <c r="J133" s="169"/>
      <c r="K133" s="169"/>
      <c r="L133" s="172"/>
      <c r="M133" s="173"/>
      <c r="N133" s="169"/>
      <c r="O133" s="169"/>
      <c r="P133" s="169"/>
      <c r="Q133" s="169"/>
      <c r="R133" s="169"/>
      <c r="S133" s="169"/>
      <c r="T133" s="174"/>
      <c r="AT133" s="175" t="s">
        <v>129</v>
      </c>
      <c r="AU133" s="175" t="s">
        <v>77</v>
      </c>
      <c r="AV133" s="175" t="s">
        <v>77</v>
      </c>
      <c r="AW133" s="175" t="s">
        <v>92</v>
      </c>
      <c r="AX133" s="175" t="s">
        <v>68</v>
      </c>
      <c r="AY133" s="175" t="s">
        <v>116</v>
      </c>
    </row>
    <row r="134" spans="2:51" s="7" customFormat="1" ht="15.75" customHeight="1">
      <c r="B134" s="176"/>
      <c r="C134" s="177"/>
      <c r="D134" s="162" t="s">
        <v>129</v>
      </c>
      <c r="E134" s="177"/>
      <c r="F134" s="178" t="s">
        <v>191</v>
      </c>
      <c r="G134" s="177"/>
      <c r="H134" s="179">
        <v>85200</v>
      </c>
      <c r="J134" s="177"/>
      <c r="K134" s="177"/>
      <c r="L134" s="180"/>
      <c r="M134" s="181"/>
      <c r="N134" s="177"/>
      <c r="O134" s="177"/>
      <c r="P134" s="177"/>
      <c r="Q134" s="177"/>
      <c r="R134" s="177"/>
      <c r="S134" s="177"/>
      <c r="T134" s="182"/>
      <c r="AT134" s="183" t="s">
        <v>129</v>
      </c>
      <c r="AU134" s="183" t="s">
        <v>77</v>
      </c>
      <c r="AV134" s="183" t="s">
        <v>141</v>
      </c>
      <c r="AW134" s="183" t="s">
        <v>92</v>
      </c>
      <c r="AX134" s="183" t="s">
        <v>68</v>
      </c>
      <c r="AY134" s="183" t="s">
        <v>116</v>
      </c>
    </row>
    <row r="135" spans="2:51" s="7" customFormat="1" ht="15.75" customHeight="1">
      <c r="B135" s="168"/>
      <c r="C135" s="169"/>
      <c r="D135" s="162" t="s">
        <v>129</v>
      </c>
      <c r="E135" s="169"/>
      <c r="F135" s="170" t="s">
        <v>75</v>
      </c>
      <c r="G135" s="169"/>
      <c r="H135" s="171">
        <v>1</v>
      </c>
      <c r="J135" s="169"/>
      <c r="K135" s="169"/>
      <c r="L135" s="172"/>
      <c r="M135" s="173"/>
      <c r="N135" s="169"/>
      <c r="O135" s="169"/>
      <c r="P135" s="169"/>
      <c r="Q135" s="169"/>
      <c r="R135" s="169"/>
      <c r="S135" s="169"/>
      <c r="T135" s="174"/>
      <c r="AT135" s="175" t="s">
        <v>129</v>
      </c>
      <c r="AU135" s="175" t="s">
        <v>77</v>
      </c>
      <c r="AV135" s="175" t="s">
        <v>77</v>
      </c>
      <c r="AW135" s="175" t="s">
        <v>92</v>
      </c>
      <c r="AX135" s="175" t="s">
        <v>75</v>
      </c>
      <c r="AY135" s="175" t="s">
        <v>116</v>
      </c>
    </row>
    <row r="136" spans="2:65" s="7" customFormat="1" ht="15.75" customHeight="1">
      <c r="B136" s="24"/>
      <c r="C136" s="146" t="s">
        <v>192</v>
      </c>
      <c r="D136" s="146" t="s">
        <v>122</v>
      </c>
      <c r="E136" s="147" t="s">
        <v>193</v>
      </c>
      <c r="F136" s="148" t="s">
        <v>194</v>
      </c>
      <c r="G136" s="149" t="s">
        <v>195</v>
      </c>
      <c r="H136" s="150">
        <v>50</v>
      </c>
      <c r="I136" s="151"/>
      <c r="J136" s="152">
        <f>ROUND($I$136*$H$136,2)</f>
        <v>0</v>
      </c>
      <c r="K136" s="148"/>
      <c r="L136" s="44"/>
      <c r="M136" s="153"/>
      <c r="N136" s="154" t="s">
        <v>39</v>
      </c>
      <c r="O136" s="25"/>
      <c r="P136" s="155">
        <f>$O$136*$H$136</f>
        <v>0</v>
      </c>
      <c r="Q136" s="155">
        <v>0</v>
      </c>
      <c r="R136" s="155">
        <f>$Q$136*$H$136</f>
        <v>0</v>
      </c>
      <c r="S136" s="155">
        <v>0</v>
      </c>
      <c r="T136" s="156">
        <f>$S$136*$H$136</f>
        <v>0</v>
      </c>
      <c r="AR136" s="90" t="s">
        <v>181</v>
      </c>
      <c r="AT136" s="90" t="s">
        <v>122</v>
      </c>
      <c r="AU136" s="90" t="s">
        <v>77</v>
      </c>
      <c r="AY136" s="7" t="s">
        <v>116</v>
      </c>
      <c r="BE136" s="157">
        <f>IF($N$136="základní",$J$136,0)</f>
        <v>0</v>
      </c>
      <c r="BF136" s="157">
        <f>IF($N$136="snížená",$J$136,0)</f>
        <v>0</v>
      </c>
      <c r="BG136" s="157">
        <f>IF($N$136="zákl. přenesená",$J$136,0)</f>
        <v>0</v>
      </c>
      <c r="BH136" s="157">
        <f>IF($N$136="sníž. přenesená",$J$136,0)</f>
        <v>0</v>
      </c>
      <c r="BI136" s="157">
        <f>IF($N$136="nulová",$J$136,0)</f>
        <v>0</v>
      </c>
      <c r="BJ136" s="90" t="s">
        <v>75</v>
      </c>
      <c r="BK136" s="157">
        <f>ROUND($I$136*$H$136,2)</f>
        <v>0</v>
      </c>
      <c r="BL136" s="90" t="s">
        <v>181</v>
      </c>
      <c r="BM136" s="90" t="s">
        <v>196</v>
      </c>
    </row>
    <row r="137" spans="2:47" s="7" customFormat="1" ht="16.5" customHeight="1">
      <c r="B137" s="24"/>
      <c r="C137" s="25"/>
      <c r="D137" s="158" t="s">
        <v>128</v>
      </c>
      <c r="E137" s="25"/>
      <c r="F137" s="159" t="s">
        <v>197</v>
      </c>
      <c r="G137" s="25"/>
      <c r="H137" s="25"/>
      <c r="J137" s="25"/>
      <c r="K137" s="25"/>
      <c r="L137" s="44"/>
      <c r="M137" s="57"/>
      <c r="N137" s="25"/>
      <c r="O137" s="25"/>
      <c r="P137" s="25"/>
      <c r="Q137" s="25"/>
      <c r="R137" s="25"/>
      <c r="S137" s="25"/>
      <c r="T137" s="58"/>
      <c r="AT137" s="7" t="s">
        <v>128</v>
      </c>
      <c r="AU137" s="7" t="s">
        <v>77</v>
      </c>
    </row>
    <row r="138" spans="2:51" s="7" customFormat="1" ht="15.75" customHeight="1">
      <c r="B138" s="160"/>
      <c r="C138" s="161"/>
      <c r="D138" s="162" t="s">
        <v>129</v>
      </c>
      <c r="E138" s="161"/>
      <c r="F138" s="163" t="s">
        <v>183</v>
      </c>
      <c r="G138" s="161"/>
      <c r="H138" s="161"/>
      <c r="J138" s="161"/>
      <c r="K138" s="161"/>
      <c r="L138" s="164"/>
      <c r="M138" s="165"/>
      <c r="N138" s="161"/>
      <c r="O138" s="161"/>
      <c r="P138" s="161"/>
      <c r="Q138" s="161"/>
      <c r="R138" s="161"/>
      <c r="S138" s="161"/>
      <c r="T138" s="166"/>
      <c r="AT138" s="167" t="s">
        <v>129</v>
      </c>
      <c r="AU138" s="167" t="s">
        <v>77</v>
      </c>
      <c r="AV138" s="167" t="s">
        <v>75</v>
      </c>
      <c r="AW138" s="167" t="s">
        <v>92</v>
      </c>
      <c r="AX138" s="167" t="s">
        <v>68</v>
      </c>
      <c r="AY138" s="167" t="s">
        <v>116</v>
      </c>
    </row>
    <row r="139" spans="2:51" s="7" customFormat="1" ht="15.75" customHeight="1">
      <c r="B139" s="160"/>
      <c r="C139" s="161"/>
      <c r="D139" s="162" t="s">
        <v>129</v>
      </c>
      <c r="E139" s="161"/>
      <c r="F139" s="163" t="s">
        <v>198</v>
      </c>
      <c r="G139" s="161"/>
      <c r="H139" s="161"/>
      <c r="J139" s="161"/>
      <c r="K139" s="161"/>
      <c r="L139" s="164"/>
      <c r="M139" s="165"/>
      <c r="N139" s="161"/>
      <c r="O139" s="161"/>
      <c r="P139" s="161"/>
      <c r="Q139" s="161"/>
      <c r="R139" s="161"/>
      <c r="S139" s="161"/>
      <c r="T139" s="166"/>
      <c r="AT139" s="167" t="s">
        <v>129</v>
      </c>
      <c r="AU139" s="167" t="s">
        <v>77</v>
      </c>
      <c r="AV139" s="167" t="s">
        <v>75</v>
      </c>
      <c r="AW139" s="167" t="s">
        <v>92</v>
      </c>
      <c r="AX139" s="167" t="s">
        <v>68</v>
      </c>
      <c r="AY139" s="167" t="s">
        <v>116</v>
      </c>
    </row>
    <row r="140" spans="2:51" s="7" customFormat="1" ht="15.75" customHeight="1">
      <c r="B140" s="168"/>
      <c r="C140" s="169"/>
      <c r="D140" s="162" t="s">
        <v>129</v>
      </c>
      <c r="E140" s="169"/>
      <c r="F140" s="170" t="s">
        <v>199</v>
      </c>
      <c r="G140" s="169"/>
      <c r="H140" s="171">
        <v>50</v>
      </c>
      <c r="J140" s="169"/>
      <c r="K140" s="169"/>
      <c r="L140" s="172"/>
      <c r="M140" s="184"/>
      <c r="N140" s="185"/>
      <c r="O140" s="185"/>
      <c r="P140" s="185"/>
      <c r="Q140" s="185"/>
      <c r="R140" s="185"/>
      <c r="S140" s="185"/>
      <c r="T140" s="186"/>
      <c r="AT140" s="175" t="s">
        <v>129</v>
      </c>
      <c r="AU140" s="175" t="s">
        <v>77</v>
      </c>
      <c r="AV140" s="175" t="s">
        <v>77</v>
      </c>
      <c r="AW140" s="175" t="s">
        <v>92</v>
      </c>
      <c r="AX140" s="175" t="s">
        <v>75</v>
      </c>
      <c r="AY140" s="175" t="s">
        <v>116</v>
      </c>
    </row>
    <row r="141" spans="2:12" s="7" customFormat="1" ht="7.5" customHeight="1">
      <c r="B141" s="39"/>
      <c r="C141" s="40"/>
      <c r="D141" s="40"/>
      <c r="E141" s="40"/>
      <c r="F141" s="40"/>
      <c r="G141" s="40"/>
      <c r="H141" s="40"/>
      <c r="I141" s="102"/>
      <c r="J141" s="40"/>
      <c r="K141" s="40"/>
      <c r="L141" s="44"/>
    </row>
    <row r="142" s="2" customFormat="1" ht="14.25" customHeight="1"/>
  </sheetData>
  <sheetProtection sheet="1"/>
  <mergeCells count="9">
    <mergeCell ref="E74:H74"/>
    <mergeCell ref="G1:H1"/>
    <mergeCell ref="L2:V2"/>
    <mergeCell ref="E7:H7"/>
    <mergeCell ref="E9:H9"/>
    <mergeCell ref="E24:H24"/>
    <mergeCell ref="E45:H45"/>
    <mergeCell ref="E47:H47"/>
    <mergeCell ref="E72:H72"/>
  </mergeCells>
  <printOptions/>
  <pageMargins left="0.5902777910232544" right="0.5902777910232544" top="0.5902777910232544" bottom="0.5902777910232544" header="0" footer="0"/>
  <pageSetup blackAndWhite="1" fitToHeight="999" fitToWidth="1" orientation="landscape"/>
</worksheet>
</file>

<file path=xl/worksheets/sheet3.xml><?xml version="1.0" encoding="utf-8"?>
<worksheet xmlns="http://schemas.openxmlformats.org/spreadsheetml/2006/main" xmlns:r="http://schemas.openxmlformats.org/officeDocument/2006/relationships">
  <sheetPr>
    <pageSetUpPr fitToPage="1"/>
  </sheetPr>
  <dimension ref="A1:IV22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5"/>
      <c r="C1" s="5"/>
      <c r="D1" s="6" t="s">
        <v>1</v>
      </c>
      <c r="E1" s="5"/>
      <c r="F1" s="5"/>
      <c r="G1" s="238"/>
      <c r="H1" s="239"/>
      <c r="I1" s="5"/>
      <c r="J1" s="5"/>
      <c r="K1" s="6" t="s">
        <v>84</v>
      </c>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46" s="2" customFormat="1" ht="37.5" customHeight="1">
      <c r="L2" s="201"/>
      <c r="M2" s="202"/>
      <c r="N2" s="202"/>
      <c r="O2" s="202"/>
      <c r="P2" s="202"/>
      <c r="Q2" s="202"/>
      <c r="R2" s="202"/>
      <c r="S2" s="202"/>
      <c r="T2" s="202"/>
      <c r="U2" s="202"/>
      <c r="V2" s="202"/>
      <c r="AT2" s="2" t="s">
        <v>80</v>
      </c>
    </row>
    <row r="3" spans="2:46" s="2" customFormat="1" ht="7.5" customHeight="1">
      <c r="B3" s="8"/>
      <c r="C3" s="9"/>
      <c r="D3" s="9"/>
      <c r="E3" s="9"/>
      <c r="F3" s="9"/>
      <c r="G3" s="9"/>
      <c r="H3" s="9"/>
      <c r="I3" s="88"/>
      <c r="J3" s="9"/>
      <c r="K3" s="10"/>
      <c r="AT3" s="2" t="s">
        <v>77</v>
      </c>
    </row>
    <row r="4" spans="2:46" s="2" customFormat="1" ht="37.5" customHeight="1">
      <c r="B4" s="11"/>
      <c r="C4" s="12"/>
      <c r="D4" s="13" t="s">
        <v>85</v>
      </c>
      <c r="E4" s="12"/>
      <c r="F4" s="12"/>
      <c r="G4" s="12"/>
      <c r="H4" s="12"/>
      <c r="J4" s="12"/>
      <c r="K4" s="14"/>
      <c r="M4" s="15" t="s">
        <v>10</v>
      </c>
      <c r="AT4" s="2" t="s">
        <v>4</v>
      </c>
    </row>
    <row r="5" spans="2:11" s="2" customFormat="1" ht="7.5" customHeight="1">
      <c r="B5" s="11"/>
      <c r="C5" s="12"/>
      <c r="D5" s="12"/>
      <c r="E5" s="12"/>
      <c r="F5" s="12"/>
      <c r="G5" s="12"/>
      <c r="H5" s="12"/>
      <c r="J5" s="12"/>
      <c r="K5" s="14"/>
    </row>
    <row r="6" spans="2:11" s="2" customFormat="1" ht="15.75" customHeight="1">
      <c r="B6" s="11"/>
      <c r="C6" s="12"/>
      <c r="D6" s="20" t="s">
        <v>17</v>
      </c>
      <c r="E6" s="12"/>
      <c r="F6" s="12"/>
      <c r="G6" s="12"/>
      <c r="H6" s="12"/>
      <c r="J6" s="12"/>
      <c r="K6" s="14"/>
    </row>
    <row r="7" spans="2:11" s="2" customFormat="1" ht="15.75" customHeight="1">
      <c r="B7" s="11"/>
      <c r="C7" s="12"/>
      <c r="D7" s="12"/>
      <c r="E7" s="240" t="str">
        <f>'Rekapitulace stavby'!$K$6</f>
        <v>III/210 42 Statické zajištění silnice, Oloví - Krajková, ÚSEK 2 - km 8,500-8,700</v>
      </c>
      <c r="F7" s="231"/>
      <c r="G7" s="231"/>
      <c r="H7" s="231"/>
      <c r="J7" s="12"/>
      <c r="K7" s="14"/>
    </row>
    <row r="8" spans="2:11" s="7" customFormat="1" ht="15.75" customHeight="1">
      <c r="B8" s="24"/>
      <c r="C8" s="25"/>
      <c r="D8" s="20" t="s">
        <v>86</v>
      </c>
      <c r="E8" s="25"/>
      <c r="F8" s="25"/>
      <c r="G8" s="25"/>
      <c r="H8" s="25"/>
      <c r="J8" s="25"/>
      <c r="K8" s="28"/>
    </row>
    <row r="9" spans="2:11" s="7" customFormat="1" ht="37.5" customHeight="1">
      <c r="B9" s="24"/>
      <c r="C9" s="25"/>
      <c r="D9" s="25"/>
      <c r="E9" s="216" t="s">
        <v>200</v>
      </c>
      <c r="F9" s="219"/>
      <c r="G9" s="219"/>
      <c r="H9" s="219"/>
      <c r="J9" s="25"/>
      <c r="K9" s="28"/>
    </row>
    <row r="10" spans="2:11" s="7" customFormat="1" ht="14.25" customHeight="1">
      <c r="B10" s="24"/>
      <c r="C10" s="25"/>
      <c r="D10" s="25"/>
      <c r="E10" s="25"/>
      <c r="F10" s="25"/>
      <c r="G10" s="25"/>
      <c r="H10" s="25"/>
      <c r="J10" s="25"/>
      <c r="K10" s="28"/>
    </row>
    <row r="11" spans="2:11" s="7" customFormat="1" ht="15" customHeight="1">
      <c r="B11" s="24"/>
      <c r="C11" s="25"/>
      <c r="D11" s="20" t="s">
        <v>19</v>
      </c>
      <c r="E11" s="25"/>
      <c r="F11" s="18"/>
      <c r="G11" s="25"/>
      <c r="H11" s="25"/>
      <c r="I11" s="89" t="s">
        <v>20</v>
      </c>
      <c r="J11" s="18"/>
      <c r="K11" s="28"/>
    </row>
    <row r="12" spans="2:11" s="7" customFormat="1" ht="15" customHeight="1">
      <c r="B12" s="24"/>
      <c r="C12" s="25"/>
      <c r="D12" s="20" t="s">
        <v>21</v>
      </c>
      <c r="E12" s="25"/>
      <c r="F12" s="18" t="s">
        <v>22</v>
      </c>
      <c r="G12" s="25"/>
      <c r="H12" s="25"/>
      <c r="I12" s="89" t="s">
        <v>23</v>
      </c>
      <c r="J12" s="53" t="str">
        <f>'Rekapitulace stavby'!$AN$8</f>
        <v>28.01.2015</v>
      </c>
      <c r="K12" s="28"/>
    </row>
    <row r="13" spans="2:11" s="7" customFormat="1" ht="12" customHeight="1">
      <c r="B13" s="24"/>
      <c r="C13" s="25"/>
      <c r="D13" s="25"/>
      <c r="E13" s="25"/>
      <c r="F13" s="25"/>
      <c r="G13" s="25"/>
      <c r="H13" s="25"/>
      <c r="J13" s="25"/>
      <c r="K13" s="28"/>
    </row>
    <row r="14" spans="2:11" s="7" customFormat="1" ht="15" customHeight="1">
      <c r="B14" s="24"/>
      <c r="C14" s="25"/>
      <c r="D14" s="20" t="s">
        <v>25</v>
      </c>
      <c r="E14" s="25"/>
      <c r="F14" s="25"/>
      <c r="G14" s="25"/>
      <c r="H14" s="25"/>
      <c r="I14" s="89" t="s">
        <v>26</v>
      </c>
      <c r="J14" s="18"/>
      <c r="K14" s="28"/>
    </row>
    <row r="15" spans="2:11" s="7" customFormat="1" ht="18.75" customHeight="1">
      <c r="B15" s="24"/>
      <c r="C15" s="25"/>
      <c r="D15" s="25"/>
      <c r="E15" s="18" t="s">
        <v>27</v>
      </c>
      <c r="F15" s="25"/>
      <c r="G15" s="25"/>
      <c r="H15" s="25"/>
      <c r="I15" s="89" t="s">
        <v>28</v>
      </c>
      <c r="J15" s="18"/>
      <c r="K15" s="28"/>
    </row>
    <row r="16" spans="2:11" s="7" customFormat="1" ht="7.5" customHeight="1">
      <c r="B16" s="24"/>
      <c r="C16" s="25"/>
      <c r="D16" s="25"/>
      <c r="E16" s="25"/>
      <c r="F16" s="25"/>
      <c r="G16" s="25"/>
      <c r="H16" s="25"/>
      <c r="J16" s="25"/>
      <c r="K16" s="28"/>
    </row>
    <row r="17" spans="2:11" s="7" customFormat="1" ht="15" customHeight="1">
      <c r="B17" s="24"/>
      <c r="C17" s="25"/>
      <c r="D17" s="20" t="s">
        <v>29</v>
      </c>
      <c r="E17" s="25"/>
      <c r="F17" s="25"/>
      <c r="G17" s="25"/>
      <c r="H17" s="25"/>
      <c r="I17" s="89" t="s">
        <v>26</v>
      </c>
      <c r="J17" s="18">
        <f>IF('Rekapitulace stavby'!$AN$13="Vyplň údaj","",IF('Rekapitulace stavby'!$AN$13="","",'Rekapitulace stavby'!$AN$13))</f>
      </c>
      <c r="K17" s="28"/>
    </row>
    <row r="18" spans="2:11" s="7" customFormat="1" ht="18.75" customHeight="1">
      <c r="B18" s="24"/>
      <c r="C18" s="25"/>
      <c r="D18" s="25"/>
      <c r="E18" s="18">
        <f>IF('Rekapitulace stavby'!$E$14="Vyplň údaj","",IF('Rekapitulace stavby'!$E$14="","",'Rekapitulace stavby'!$E$14))</f>
      </c>
      <c r="F18" s="25"/>
      <c r="G18" s="25"/>
      <c r="H18" s="25"/>
      <c r="I18" s="89" t="s">
        <v>28</v>
      </c>
      <c r="J18" s="18">
        <f>IF('Rekapitulace stavby'!$AN$14="Vyplň údaj","",IF('Rekapitulace stavby'!$AN$14="","",'Rekapitulace stavby'!$AN$14))</f>
      </c>
      <c r="K18" s="28"/>
    </row>
    <row r="19" spans="2:11" s="7" customFormat="1" ht="7.5" customHeight="1">
      <c r="B19" s="24"/>
      <c r="C19" s="25"/>
      <c r="D19" s="25"/>
      <c r="E19" s="25"/>
      <c r="F19" s="25"/>
      <c r="G19" s="25"/>
      <c r="H19" s="25"/>
      <c r="J19" s="25"/>
      <c r="K19" s="28"/>
    </row>
    <row r="20" spans="2:11" s="7" customFormat="1" ht="15" customHeight="1">
      <c r="B20" s="24"/>
      <c r="C20" s="25"/>
      <c r="D20" s="20" t="s">
        <v>31</v>
      </c>
      <c r="E20" s="25"/>
      <c r="F20" s="25"/>
      <c r="G20" s="25"/>
      <c r="H20" s="25"/>
      <c r="I20" s="89" t="s">
        <v>26</v>
      </c>
      <c r="J20" s="18"/>
      <c r="K20" s="28"/>
    </row>
    <row r="21" spans="2:11" s="7" customFormat="1" ht="18.75" customHeight="1">
      <c r="B21" s="24"/>
      <c r="C21" s="25"/>
      <c r="D21" s="25"/>
      <c r="E21" s="18" t="s">
        <v>32</v>
      </c>
      <c r="F21" s="25"/>
      <c r="G21" s="25"/>
      <c r="H21" s="25"/>
      <c r="I21" s="89" t="s">
        <v>28</v>
      </c>
      <c r="J21" s="18"/>
      <c r="K21" s="28"/>
    </row>
    <row r="22" spans="2:11" s="7" customFormat="1" ht="7.5" customHeight="1">
      <c r="B22" s="24"/>
      <c r="C22" s="25"/>
      <c r="D22" s="25"/>
      <c r="E22" s="25"/>
      <c r="F22" s="25"/>
      <c r="G22" s="25"/>
      <c r="H22" s="25"/>
      <c r="J22" s="25"/>
      <c r="K22" s="28"/>
    </row>
    <row r="23" spans="2:11" s="7" customFormat="1" ht="15" customHeight="1">
      <c r="B23" s="24"/>
      <c r="C23" s="25"/>
      <c r="D23" s="20" t="s">
        <v>33</v>
      </c>
      <c r="E23" s="25"/>
      <c r="F23" s="25"/>
      <c r="G23" s="25"/>
      <c r="H23" s="25"/>
      <c r="J23" s="25"/>
      <c r="K23" s="28"/>
    </row>
    <row r="24" spans="2:11" s="90" customFormat="1" ht="15.75" customHeight="1">
      <c r="B24" s="91"/>
      <c r="C24" s="92"/>
      <c r="D24" s="92"/>
      <c r="E24" s="234"/>
      <c r="F24" s="241"/>
      <c r="G24" s="241"/>
      <c r="H24" s="241"/>
      <c r="J24" s="92"/>
      <c r="K24" s="93"/>
    </row>
    <row r="25" spans="2:11" s="7" customFormat="1" ht="7.5" customHeight="1">
      <c r="B25" s="24"/>
      <c r="C25" s="25"/>
      <c r="D25" s="25"/>
      <c r="E25" s="25"/>
      <c r="F25" s="25"/>
      <c r="G25" s="25"/>
      <c r="H25" s="25"/>
      <c r="J25" s="25"/>
      <c r="K25" s="28"/>
    </row>
    <row r="26" spans="2:11" s="7" customFormat="1" ht="7.5" customHeight="1">
      <c r="B26" s="24"/>
      <c r="C26" s="25"/>
      <c r="D26" s="65"/>
      <c r="E26" s="65"/>
      <c r="F26" s="65"/>
      <c r="G26" s="65"/>
      <c r="H26" s="65"/>
      <c r="I26" s="54"/>
      <c r="J26" s="65"/>
      <c r="K26" s="94"/>
    </row>
    <row r="27" spans="2:11" s="7" customFormat="1" ht="26.25" customHeight="1">
      <c r="B27" s="24"/>
      <c r="C27" s="25"/>
      <c r="D27" s="95" t="s">
        <v>34</v>
      </c>
      <c r="E27" s="25"/>
      <c r="F27" s="25"/>
      <c r="G27" s="25"/>
      <c r="H27" s="25"/>
      <c r="J27" s="68">
        <f>ROUND($J$81,2)</f>
        <v>0</v>
      </c>
      <c r="K27" s="28"/>
    </row>
    <row r="28" spans="2:11" s="7" customFormat="1" ht="7.5" customHeight="1">
      <c r="B28" s="24"/>
      <c r="C28" s="25"/>
      <c r="D28" s="65"/>
      <c r="E28" s="65"/>
      <c r="F28" s="65"/>
      <c r="G28" s="65"/>
      <c r="H28" s="65"/>
      <c r="I28" s="54"/>
      <c r="J28" s="65"/>
      <c r="K28" s="94"/>
    </row>
    <row r="29" spans="2:11" s="7" customFormat="1" ht="15" customHeight="1">
      <c r="B29" s="24"/>
      <c r="C29" s="25"/>
      <c r="D29" s="25"/>
      <c r="E29" s="25"/>
      <c r="F29" s="29" t="s">
        <v>36</v>
      </c>
      <c r="G29" s="25"/>
      <c r="H29" s="25"/>
      <c r="I29" s="96" t="s">
        <v>35</v>
      </c>
      <c r="J29" s="29" t="s">
        <v>37</v>
      </c>
      <c r="K29" s="28"/>
    </row>
    <row r="30" spans="2:11" s="7" customFormat="1" ht="15" customHeight="1">
      <c r="B30" s="24"/>
      <c r="C30" s="25"/>
      <c r="D30" s="31" t="s">
        <v>38</v>
      </c>
      <c r="E30" s="31" t="s">
        <v>39</v>
      </c>
      <c r="F30" s="97">
        <f>ROUND(SUM($BE$81:$BE$220),2)</f>
        <v>0</v>
      </c>
      <c r="G30" s="25"/>
      <c r="H30" s="25"/>
      <c r="I30" s="98">
        <v>0.21</v>
      </c>
      <c r="J30" s="97">
        <f>ROUND(ROUND((SUM($BE$81:$BE$220)),2)*$I$30,2)</f>
        <v>0</v>
      </c>
      <c r="K30" s="28"/>
    </row>
    <row r="31" spans="2:11" s="7" customFormat="1" ht="15" customHeight="1">
      <c r="B31" s="24"/>
      <c r="C31" s="25"/>
      <c r="D31" s="25"/>
      <c r="E31" s="31" t="s">
        <v>40</v>
      </c>
      <c r="F31" s="97">
        <f>ROUND(SUM($BF$81:$BF$220),2)</f>
        <v>0</v>
      </c>
      <c r="G31" s="25"/>
      <c r="H31" s="25"/>
      <c r="I31" s="98">
        <v>0.15</v>
      </c>
      <c r="J31" s="97">
        <f>ROUND(ROUND((SUM($BF$81:$BF$220)),2)*$I$31,2)</f>
        <v>0</v>
      </c>
      <c r="K31" s="28"/>
    </row>
    <row r="32" spans="2:11" s="7" customFormat="1" ht="15" customHeight="1" hidden="1">
      <c r="B32" s="24"/>
      <c r="C32" s="25"/>
      <c r="D32" s="25"/>
      <c r="E32" s="31" t="s">
        <v>41</v>
      </c>
      <c r="F32" s="97">
        <f>ROUND(SUM($BG$81:$BG$220),2)</f>
        <v>0</v>
      </c>
      <c r="G32" s="25"/>
      <c r="H32" s="25"/>
      <c r="I32" s="98">
        <v>0.21</v>
      </c>
      <c r="J32" s="97">
        <v>0</v>
      </c>
      <c r="K32" s="28"/>
    </row>
    <row r="33" spans="2:11" s="7" customFormat="1" ht="15" customHeight="1" hidden="1">
      <c r="B33" s="24"/>
      <c r="C33" s="25"/>
      <c r="D33" s="25"/>
      <c r="E33" s="31" t="s">
        <v>42</v>
      </c>
      <c r="F33" s="97">
        <f>ROUND(SUM($BH$81:$BH$220),2)</f>
        <v>0</v>
      </c>
      <c r="G33" s="25"/>
      <c r="H33" s="25"/>
      <c r="I33" s="98">
        <v>0.15</v>
      </c>
      <c r="J33" s="97">
        <v>0</v>
      </c>
      <c r="K33" s="28"/>
    </row>
    <row r="34" spans="2:11" s="7" customFormat="1" ht="15" customHeight="1" hidden="1">
      <c r="B34" s="24"/>
      <c r="C34" s="25"/>
      <c r="D34" s="25"/>
      <c r="E34" s="31" t="s">
        <v>43</v>
      </c>
      <c r="F34" s="97">
        <f>ROUND(SUM($BI$81:$BI$220),2)</f>
        <v>0</v>
      </c>
      <c r="G34" s="25"/>
      <c r="H34" s="25"/>
      <c r="I34" s="98">
        <v>0</v>
      </c>
      <c r="J34" s="97">
        <v>0</v>
      </c>
      <c r="K34" s="28"/>
    </row>
    <row r="35" spans="2:11" s="7" customFormat="1" ht="7.5" customHeight="1">
      <c r="B35" s="24"/>
      <c r="C35" s="25"/>
      <c r="D35" s="25"/>
      <c r="E35" s="25"/>
      <c r="F35" s="25"/>
      <c r="G35" s="25"/>
      <c r="H35" s="25"/>
      <c r="J35" s="25"/>
      <c r="K35" s="28"/>
    </row>
    <row r="36" spans="2:11" s="7" customFormat="1" ht="26.25" customHeight="1">
      <c r="B36" s="24"/>
      <c r="C36" s="33"/>
      <c r="D36" s="34" t="s">
        <v>44</v>
      </c>
      <c r="E36" s="35"/>
      <c r="F36" s="35"/>
      <c r="G36" s="99" t="s">
        <v>45</v>
      </c>
      <c r="H36" s="36" t="s">
        <v>46</v>
      </c>
      <c r="I36" s="100"/>
      <c r="J36" s="37">
        <f>SUM($J$27:$J$34)</f>
        <v>0</v>
      </c>
      <c r="K36" s="101"/>
    </row>
    <row r="37" spans="2:11" s="7" customFormat="1" ht="15" customHeight="1">
      <c r="B37" s="39"/>
      <c r="C37" s="40"/>
      <c r="D37" s="40"/>
      <c r="E37" s="40"/>
      <c r="F37" s="40"/>
      <c r="G37" s="40"/>
      <c r="H37" s="40"/>
      <c r="I37" s="102"/>
      <c r="J37" s="40"/>
      <c r="K37" s="41"/>
    </row>
    <row r="41" spans="2:11" s="7" customFormat="1" ht="7.5" customHeight="1">
      <c r="B41" s="103"/>
      <c r="C41" s="104"/>
      <c r="D41" s="104"/>
      <c r="E41" s="104"/>
      <c r="F41" s="104"/>
      <c r="G41" s="104"/>
      <c r="H41" s="104"/>
      <c r="I41" s="104"/>
      <c r="J41" s="104"/>
      <c r="K41" s="105"/>
    </row>
    <row r="42" spans="2:11" s="7" customFormat="1" ht="37.5" customHeight="1">
      <c r="B42" s="24"/>
      <c r="C42" s="13" t="s">
        <v>88</v>
      </c>
      <c r="D42" s="25"/>
      <c r="E42" s="25"/>
      <c r="F42" s="25"/>
      <c r="G42" s="25"/>
      <c r="H42" s="25"/>
      <c r="J42" s="25"/>
      <c r="K42" s="28"/>
    </row>
    <row r="43" spans="2:11" s="7" customFormat="1" ht="7.5" customHeight="1">
      <c r="B43" s="24"/>
      <c r="C43" s="25"/>
      <c r="D43" s="25"/>
      <c r="E43" s="25"/>
      <c r="F43" s="25"/>
      <c r="G43" s="25"/>
      <c r="H43" s="25"/>
      <c r="J43" s="25"/>
      <c r="K43" s="28"/>
    </row>
    <row r="44" spans="2:11" s="7" customFormat="1" ht="15" customHeight="1">
      <c r="B44" s="24"/>
      <c r="C44" s="20" t="s">
        <v>17</v>
      </c>
      <c r="D44" s="25"/>
      <c r="E44" s="25"/>
      <c r="F44" s="25"/>
      <c r="G44" s="25"/>
      <c r="H44" s="25"/>
      <c r="J44" s="25"/>
      <c r="K44" s="28"/>
    </row>
    <row r="45" spans="2:11" s="7" customFormat="1" ht="16.5" customHeight="1">
      <c r="B45" s="24"/>
      <c r="C45" s="25"/>
      <c r="D45" s="25"/>
      <c r="E45" s="240" t="str">
        <f>$E$7</f>
        <v>III/210 42 Statické zajištění silnice, Oloví - Krajková, ÚSEK 2 - km 8,500-8,700</v>
      </c>
      <c r="F45" s="219"/>
      <c r="G45" s="219"/>
      <c r="H45" s="219"/>
      <c r="J45" s="25"/>
      <c r="K45" s="28"/>
    </row>
    <row r="46" spans="2:11" s="7" customFormat="1" ht="15" customHeight="1">
      <c r="B46" s="24"/>
      <c r="C46" s="20" t="s">
        <v>86</v>
      </c>
      <c r="D46" s="25"/>
      <c r="E46" s="25"/>
      <c r="F46" s="25"/>
      <c r="G46" s="25"/>
      <c r="H46" s="25"/>
      <c r="J46" s="25"/>
      <c r="K46" s="28"/>
    </row>
    <row r="47" spans="2:11" s="7" customFormat="1" ht="19.5" customHeight="1">
      <c r="B47" s="24"/>
      <c r="C47" s="25"/>
      <c r="D47" s="25"/>
      <c r="E47" s="216" t="str">
        <f>$E$9</f>
        <v>OK2-10210-2015 - SO 102.1 - Vozovka a odvodnění</v>
      </c>
      <c r="F47" s="219"/>
      <c r="G47" s="219"/>
      <c r="H47" s="219"/>
      <c r="J47" s="25"/>
      <c r="K47" s="28"/>
    </row>
    <row r="48" spans="2:11" s="7" customFormat="1" ht="7.5" customHeight="1">
      <c r="B48" s="24"/>
      <c r="C48" s="25"/>
      <c r="D48" s="25"/>
      <c r="E48" s="25"/>
      <c r="F48" s="25"/>
      <c r="G48" s="25"/>
      <c r="H48" s="25"/>
      <c r="J48" s="25"/>
      <c r="K48" s="28"/>
    </row>
    <row r="49" spans="2:11" s="7" customFormat="1" ht="18.75" customHeight="1">
      <c r="B49" s="24"/>
      <c r="C49" s="20" t="s">
        <v>21</v>
      </c>
      <c r="D49" s="25"/>
      <c r="E49" s="25"/>
      <c r="F49" s="18" t="str">
        <f>$F$12</f>
        <v>Oloví</v>
      </c>
      <c r="G49" s="25"/>
      <c r="H49" s="25"/>
      <c r="I49" s="89" t="s">
        <v>23</v>
      </c>
      <c r="J49" s="53" t="str">
        <f>IF($J$12="","",$J$12)</f>
        <v>28.01.2015</v>
      </c>
      <c r="K49" s="28"/>
    </row>
    <row r="50" spans="2:11" s="7" customFormat="1" ht="7.5" customHeight="1">
      <c r="B50" s="24"/>
      <c r="C50" s="25"/>
      <c r="D50" s="25"/>
      <c r="E50" s="25"/>
      <c r="F50" s="25"/>
      <c r="G50" s="25"/>
      <c r="H50" s="25"/>
      <c r="J50" s="25"/>
      <c r="K50" s="28"/>
    </row>
    <row r="51" spans="2:11" s="7" customFormat="1" ht="15.75" customHeight="1">
      <c r="B51" s="24"/>
      <c r="C51" s="20" t="s">
        <v>25</v>
      </c>
      <c r="D51" s="25"/>
      <c r="E51" s="25"/>
      <c r="F51" s="18" t="str">
        <f>$E$15</f>
        <v>KSÚS Karlovarského kraje</v>
      </c>
      <c r="G51" s="25"/>
      <c r="H51" s="25"/>
      <c r="I51" s="89" t="s">
        <v>31</v>
      </c>
      <c r="J51" s="18" t="str">
        <f>$E$21</f>
        <v>AZ Consult spol. s r.o.</v>
      </c>
      <c r="K51" s="28"/>
    </row>
    <row r="52" spans="2:11" s="7" customFormat="1" ht="15" customHeight="1">
      <c r="B52" s="24"/>
      <c r="C52" s="20" t="s">
        <v>29</v>
      </c>
      <c r="D52" s="25"/>
      <c r="E52" s="25"/>
      <c r="F52" s="18">
        <f>IF($E$18="","",$E$18)</f>
      </c>
      <c r="G52" s="25"/>
      <c r="H52" s="25"/>
      <c r="J52" s="25"/>
      <c r="K52" s="28"/>
    </row>
    <row r="53" spans="2:11" s="7" customFormat="1" ht="11.25" customHeight="1">
      <c r="B53" s="24"/>
      <c r="C53" s="25"/>
      <c r="D53" s="25"/>
      <c r="E53" s="25"/>
      <c r="F53" s="25"/>
      <c r="G53" s="25"/>
      <c r="H53" s="25"/>
      <c r="J53" s="25"/>
      <c r="K53" s="28"/>
    </row>
    <row r="54" spans="2:11" s="7" customFormat="1" ht="30" customHeight="1">
      <c r="B54" s="24"/>
      <c r="C54" s="106" t="s">
        <v>89</v>
      </c>
      <c r="D54" s="33"/>
      <c r="E54" s="33"/>
      <c r="F54" s="33"/>
      <c r="G54" s="33"/>
      <c r="H54" s="33"/>
      <c r="I54" s="107"/>
      <c r="J54" s="108" t="s">
        <v>90</v>
      </c>
      <c r="K54" s="38"/>
    </row>
    <row r="55" spans="2:11" s="7" customFormat="1" ht="11.25" customHeight="1">
      <c r="B55" s="24"/>
      <c r="C55" s="25"/>
      <c r="D55" s="25"/>
      <c r="E55" s="25"/>
      <c r="F55" s="25"/>
      <c r="G55" s="25"/>
      <c r="H55" s="25"/>
      <c r="J55" s="25"/>
      <c r="K55" s="28"/>
    </row>
    <row r="56" spans="2:47" s="7" customFormat="1" ht="30" customHeight="1">
      <c r="B56" s="24"/>
      <c r="C56" s="67" t="s">
        <v>91</v>
      </c>
      <c r="D56" s="25"/>
      <c r="E56" s="25"/>
      <c r="F56" s="25"/>
      <c r="G56" s="25"/>
      <c r="H56" s="25"/>
      <c r="J56" s="68">
        <f>$J$81</f>
        <v>0</v>
      </c>
      <c r="K56" s="28"/>
      <c r="AU56" s="7" t="s">
        <v>92</v>
      </c>
    </row>
    <row r="57" spans="2:11" s="74" customFormat="1" ht="25.5" customHeight="1">
      <c r="B57" s="109"/>
      <c r="C57" s="110"/>
      <c r="D57" s="111" t="s">
        <v>93</v>
      </c>
      <c r="E57" s="111"/>
      <c r="F57" s="111"/>
      <c r="G57" s="111"/>
      <c r="H57" s="111"/>
      <c r="I57" s="112"/>
      <c r="J57" s="113">
        <f>$J$82</f>
        <v>0</v>
      </c>
      <c r="K57" s="114"/>
    </row>
    <row r="58" spans="2:11" s="115" customFormat="1" ht="21" customHeight="1">
      <c r="B58" s="116"/>
      <c r="C58" s="117"/>
      <c r="D58" s="118" t="s">
        <v>201</v>
      </c>
      <c r="E58" s="118"/>
      <c r="F58" s="118"/>
      <c r="G58" s="118"/>
      <c r="H58" s="118"/>
      <c r="I58" s="119"/>
      <c r="J58" s="120">
        <f>$J$83</f>
        <v>0</v>
      </c>
      <c r="K58" s="121"/>
    </row>
    <row r="59" spans="2:11" s="115" customFormat="1" ht="21" customHeight="1">
      <c r="B59" s="116"/>
      <c r="C59" s="117"/>
      <c r="D59" s="118" t="s">
        <v>202</v>
      </c>
      <c r="E59" s="118"/>
      <c r="F59" s="118"/>
      <c r="G59" s="118"/>
      <c r="H59" s="118"/>
      <c r="I59" s="119"/>
      <c r="J59" s="120">
        <f>$J$114</f>
        <v>0</v>
      </c>
      <c r="K59" s="121"/>
    </row>
    <row r="60" spans="2:11" s="115" customFormat="1" ht="21" customHeight="1">
      <c r="B60" s="116"/>
      <c r="C60" s="117"/>
      <c r="D60" s="118" t="s">
        <v>203</v>
      </c>
      <c r="E60" s="118"/>
      <c r="F60" s="118"/>
      <c r="G60" s="118"/>
      <c r="H60" s="118"/>
      <c r="I60" s="119"/>
      <c r="J60" s="120">
        <f>$J$151</f>
        <v>0</v>
      </c>
      <c r="K60" s="121"/>
    </row>
    <row r="61" spans="2:11" s="115" customFormat="1" ht="21" customHeight="1">
      <c r="B61" s="116"/>
      <c r="C61" s="117"/>
      <c r="D61" s="118" t="s">
        <v>204</v>
      </c>
      <c r="E61" s="118"/>
      <c r="F61" s="118"/>
      <c r="G61" s="118"/>
      <c r="H61" s="118"/>
      <c r="I61" s="119"/>
      <c r="J61" s="120">
        <f>$J$203</f>
        <v>0</v>
      </c>
      <c r="K61" s="121"/>
    </row>
    <row r="62" spans="2:11" s="7" customFormat="1" ht="22.5" customHeight="1">
      <c r="B62" s="24"/>
      <c r="C62" s="25"/>
      <c r="D62" s="25"/>
      <c r="E62" s="25"/>
      <c r="F62" s="25"/>
      <c r="G62" s="25"/>
      <c r="H62" s="25"/>
      <c r="J62" s="25"/>
      <c r="K62" s="28"/>
    </row>
    <row r="63" spans="2:11" s="7" customFormat="1" ht="7.5" customHeight="1">
      <c r="B63" s="39"/>
      <c r="C63" s="40"/>
      <c r="D63" s="40"/>
      <c r="E63" s="40"/>
      <c r="F63" s="40"/>
      <c r="G63" s="40"/>
      <c r="H63" s="40"/>
      <c r="I63" s="102"/>
      <c r="J63" s="40"/>
      <c r="K63" s="41"/>
    </row>
    <row r="67" spans="2:12" s="7" customFormat="1" ht="7.5" customHeight="1">
      <c r="B67" s="42"/>
      <c r="C67" s="43"/>
      <c r="D67" s="43"/>
      <c r="E67" s="43"/>
      <c r="F67" s="43"/>
      <c r="G67" s="43"/>
      <c r="H67" s="43"/>
      <c r="I67" s="104"/>
      <c r="J67" s="43"/>
      <c r="K67" s="43"/>
      <c r="L67" s="44"/>
    </row>
    <row r="68" spans="2:12" s="7" customFormat="1" ht="37.5" customHeight="1">
      <c r="B68" s="24"/>
      <c r="C68" s="13" t="s">
        <v>99</v>
      </c>
      <c r="D68" s="25"/>
      <c r="E68" s="25"/>
      <c r="F68" s="25"/>
      <c r="G68" s="25"/>
      <c r="H68" s="25"/>
      <c r="J68" s="25"/>
      <c r="K68" s="25"/>
      <c r="L68" s="44"/>
    </row>
    <row r="69" spans="2:12" s="7" customFormat="1" ht="7.5" customHeight="1">
      <c r="B69" s="24"/>
      <c r="C69" s="25"/>
      <c r="D69" s="25"/>
      <c r="E69" s="25"/>
      <c r="F69" s="25"/>
      <c r="G69" s="25"/>
      <c r="H69" s="25"/>
      <c r="J69" s="25"/>
      <c r="K69" s="25"/>
      <c r="L69" s="44"/>
    </row>
    <row r="70" spans="2:12" s="7" customFormat="1" ht="15" customHeight="1">
      <c r="B70" s="24"/>
      <c r="C70" s="20" t="s">
        <v>17</v>
      </c>
      <c r="D70" s="25"/>
      <c r="E70" s="25"/>
      <c r="F70" s="25"/>
      <c r="G70" s="25"/>
      <c r="H70" s="25"/>
      <c r="J70" s="25"/>
      <c r="K70" s="25"/>
      <c r="L70" s="44"/>
    </row>
    <row r="71" spans="2:12" s="7" customFormat="1" ht="16.5" customHeight="1">
      <c r="B71" s="24"/>
      <c r="C71" s="25"/>
      <c r="D71" s="25"/>
      <c r="E71" s="240" t="str">
        <f>$E$7</f>
        <v>III/210 42 Statické zajištění silnice, Oloví - Krajková, ÚSEK 2 - km 8,500-8,700</v>
      </c>
      <c r="F71" s="219"/>
      <c r="G71" s="219"/>
      <c r="H71" s="219"/>
      <c r="J71" s="25"/>
      <c r="K71" s="25"/>
      <c r="L71" s="44"/>
    </row>
    <row r="72" spans="2:12" s="7" customFormat="1" ht="15" customHeight="1">
      <c r="B72" s="24"/>
      <c r="C72" s="20" t="s">
        <v>86</v>
      </c>
      <c r="D72" s="25"/>
      <c r="E72" s="25"/>
      <c r="F72" s="25"/>
      <c r="G72" s="25"/>
      <c r="H72" s="25"/>
      <c r="J72" s="25"/>
      <c r="K72" s="25"/>
      <c r="L72" s="44"/>
    </row>
    <row r="73" spans="2:12" s="7" customFormat="1" ht="19.5" customHeight="1">
      <c r="B73" s="24"/>
      <c r="C73" s="25"/>
      <c r="D73" s="25"/>
      <c r="E73" s="216" t="str">
        <f>$E$9</f>
        <v>OK2-10210-2015 - SO 102.1 - Vozovka a odvodnění</v>
      </c>
      <c r="F73" s="219"/>
      <c r="G73" s="219"/>
      <c r="H73" s="219"/>
      <c r="J73" s="25"/>
      <c r="K73" s="25"/>
      <c r="L73" s="44"/>
    </row>
    <row r="74" spans="2:12" s="7" customFormat="1" ht="7.5" customHeight="1">
      <c r="B74" s="24"/>
      <c r="C74" s="25"/>
      <c r="D74" s="25"/>
      <c r="E74" s="25"/>
      <c r="F74" s="25"/>
      <c r="G74" s="25"/>
      <c r="H74" s="25"/>
      <c r="J74" s="25"/>
      <c r="K74" s="25"/>
      <c r="L74" s="44"/>
    </row>
    <row r="75" spans="2:12" s="7" customFormat="1" ht="18.75" customHeight="1">
      <c r="B75" s="24"/>
      <c r="C75" s="20" t="s">
        <v>21</v>
      </c>
      <c r="D75" s="25"/>
      <c r="E75" s="25"/>
      <c r="F75" s="18" t="str">
        <f>$F$12</f>
        <v>Oloví</v>
      </c>
      <c r="G75" s="25"/>
      <c r="H75" s="25"/>
      <c r="I75" s="89" t="s">
        <v>23</v>
      </c>
      <c r="J75" s="53" t="str">
        <f>IF($J$12="","",$J$12)</f>
        <v>28.01.2015</v>
      </c>
      <c r="K75" s="25"/>
      <c r="L75" s="44"/>
    </row>
    <row r="76" spans="2:12" s="7" customFormat="1" ht="7.5" customHeight="1">
      <c r="B76" s="24"/>
      <c r="C76" s="25"/>
      <c r="D76" s="25"/>
      <c r="E76" s="25"/>
      <c r="F76" s="25"/>
      <c r="G76" s="25"/>
      <c r="H76" s="25"/>
      <c r="J76" s="25"/>
      <c r="K76" s="25"/>
      <c r="L76" s="44"/>
    </row>
    <row r="77" spans="2:12" s="7" customFormat="1" ht="15.75" customHeight="1">
      <c r="B77" s="24"/>
      <c r="C77" s="20" t="s">
        <v>25</v>
      </c>
      <c r="D77" s="25"/>
      <c r="E77" s="25"/>
      <c r="F77" s="18" t="str">
        <f>$E$15</f>
        <v>KSÚS Karlovarského kraje</v>
      </c>
      <c r="G77" s="25"/>
      <c r="H77" s="25"/>
      <c r="I77" s="89" t="s">
        <v>31</v>
      </c>
      <c r="J77" s="18" t="str">
        <f>$E$21</f>
        <v>AZ Consult spol. s r.o.</v>
      </c>
      <c r="K77" s="25"/>
      <c r="L77" s="44"/>
    </row>
    <row r="78" spans="2:12" s="7" customFormat="1" ht="15" customHeight="1">
      <c r="B78" s="24"/>
      <c r="C78" s="20" t="s">
        <v>29</v>
      </c>
      <c r="D78" s="25"/>
      <c r="E78" s="25"/>
      <c r="F78" s="18">
        <f>IF($E$18="","",$E$18)</f>
      </c>
      <c r="G78" s="25"/>
      <c r="H78" s="25"/>
      <c r="J78" s="25"/>
      <c r="K78" s="25"/>
      <c r="L78" s="44"/>
    </row>
    <row r="79" spans="2:12" s="7" customFormat="1" ht="11.25" customHeight="1">
      <c r="B79" s="24"/>
      <c r="C79" s="25"/>
      <c r="D79" s="25"/>
      <c r="E79" s="25"/>
      <c r="F79" s="25"/>
      <c r="G79" s="25"/>
      <c r="H79" s="25"/>
      <c r="J79" s="25"/>
      <c r="K79" s="25"/>
      <c r="L79" s="44"/>
    </row>
    <row r="80" spans="2:20" s="122" customFormat="1" ht="30" customHeight="1">
      <c r="B80" s="123"/>
      <c r="C80" s="124" t="s">
        <v>100</v>
      </c>
      <c r="D80" s="125" t="s">
        <v>53</v>
      </c>
      <c r="E80" s="125" t="s">
        <v>49</v>
      </c>
      <c r="F80" s="125" t="s">
        <v>101</v>
      </c>
      <c r="G80" s="125" t="s">
        <v>102</v>
      </c>
      <c r="H80" s="125" t="s">
        <v>103</v>
      </c>
      <c r="I80" s="126" t="s">
        <v>104</v>
      </c>
      <c r="J80" s="125" t="s">
        <v>105</v>
      </c>
      <c r="K80" s="127" t="s">
        <v>106</v>
      </c>
      <c r="L80" s="128"/>
      <c r="M80" s="60" t="s">
        <v>107</v>
      </c>
      <c r="N80" s="61" t="s">
        <v>38</v>
      </c>
      <c r="O80" s="61" t="s">
        <v>108</v>
      </c>
      <c r="P80" s="61" t="s">
        <v>109</v>
      </c>
      <c r="Q80" s="61" t="s">
        <v>110</v>
      </c>
      <c r="R80" s="61" t="s">
        <v>111</v>
      </c>
      <c r="S80" s="61" t="s">
        <v>112</v>
      </c>
      <c r="T80" s="62" t="s">
        <v>113</v>
      </c>
    </row>
    <row r="81" spans="2:63" s="7" customFormat="1" ht="30" customHeight="1">
      <c r="B81" s="24"/>
      <c r="C81" s="67" t="s">
        <v>91</v>
      </c>
      <c r="D81" s="25"/>
      <c r="E81" s="25"/>
      <c r="F81" s="25"/>
      <c r="G81" s="25"/>
      <c r="H81" s="25"/>
      <c r="J81" s="129">
        <f>$BK$81</f>
        <v>0</v>
      </c>
      <c r="K81" s="25"/>
      <c r="L81" s="44"/>
      <c r="M81" s="64"/>
      <c r="N81" s="65"/>
      <c r="O81" s="65"/>
      <c r="P81" s="130">
        <f>$P$82</f>
        <v>0</v>
      </c>
      <c r="Q81" s="65"/>
      <c r="R81" s="130">
        <f>$R$82</f>
        <v>120.9970782</v>
      </c>
      <c r="S81" s="65"/>
      <c r="T81" s="131">
        <f>$T$82</f>
        <v>91.28129999999999</v>
      </c>
      <c r="AT81" s="7" t="s">
        <v>67</v>
      </c>
      <c r="AU81" s="7" t="s">
        <v>92</v>
      </c>
      <c r="BK81" s="132">
        <f>$BK$82</f>
        <v>0</v>
      </c>
    </row>
    <row r="82" spans="2:63" s="133" customFormat="1" ht="37.5" customHeight="1">
      <c r="B82" s="134"/>
      <c r="C82" s="135"/>
      <c r="D82" s="135" t="s">
        <v>67</v>
      </c>
      <c r="E82" s="136" t="s">
        <v>114</v>
      </c>
      <c r="F82" s="136" t="s">
        <v>115</v>
      </c>
      <c r="G82" s="135"/>
      <c r="H82" s="135"/>
      <c r="J82" s="137">
        <f>$BK$82</f>
        <v>0</v>
      </c>
      <c r="K82" s="135"/>
      <c r="L82" s="138"/>
      <c r="M82" s="139"/>
      <c r="N82" s="135"/>
      <c r="O82" s="135"/>
      <c r="P82" s="140">
        <f>$P$83+$P$114+$P$151+$P$203</f>
        <v>0</v>
      </c>
      <c r="Q82" s="135"/>
      <c r="R82" s="140">
        <f>$R$83+$R$114+$R$151+$R$203</f>
        <v>120.9970782</v>
      </c>
      <c r="S82" s="135"/>
      <c r="T82" s="141">
        <f>$T$83+$T$114+$T$151+$T$203</f>
        <v>91.28129999999999</v>
      </c>
      <c r="AR82" s="142" t="s">
        <v>75</v>
      </c>
      <c r="AT82" s="142" t="s">
        <v>67</v>
      </c>
      <c r="AU82" s="142" t="s">
        <v>68</v>
      </c>
      <c r="AY82" s="142" t="s">
        <v>116</v>
      </c>
      <c r="BK82" s="143">
        <f>$BK$83+$BK$114+$BK$151+$BK$203</f>
        <v>0</v>
      </c>
    </row>
    <row r="83" spans="2:63" s="133" customFormat="1" ht="21" customHeight="1">
      <c r="B83" s="134"/>
      <c r="C83" s="135"/>
      <c r="D83" s="135" t="s">
        <v>67</v>
      </c>
      <c r="E83" s="144" t="s">
        <v>75</v>
      </c>
      <c r="F83" s="144" t="s">
        <v>205</v>
      </c>
      <c r="G83" s="135"/>
      <c r="H83" s="135"/>
      <c r="J83" s="145">
        <f>$BK$83</f>
        <v>0</v>
      </c>
      <c r="K83" s="135"/>
      <c r="L83" s="138"/>
      <c r="M83" s="139"/>
      <c r="N83" s="135"/>
      <c r="O83" s="135"/>
      <c r="P83" s="140">
        <f>SUM($P$84:$P$113)</f>
        <v>0</v>
      </c>
      <c r="Q83" s="135"/>
      <c r="R83" s="140">
        <f>SUM($R$84:$R$113)</f>
        <v>0.037026</v>
      </c>
      <c r="S83" s="135"/>
      <c r="T83" s="141">
        <f>SUM($T$84:$T$113)</f>
        <v>63.561299999999996</v>
      </c>
      <c r="AR83" s="142" t="s">
        <v>75</v>
      </c>
      <c r="AT83" s="142" t="s">
        <v>67</v>
      </c>
      <c r="AU83" s="142" t="s">
        <v>75</v>
      </c>
      <c r="AY83" s="142" t="s">
        <v>116</v>
      </c>
      <c r="BK83" s="143">
        <f>SUM($BK$84:$BK$113)</f>
        <v>0</v>
      </c>
    </row>
    <row r="84" spans="2:65" s="7" customFormat="1" ht="15.75" customHeight="1">
      <c r="B84" s="24"/>
      <c r="C84" s="146" t="s">
        <v>75</v>
      </c>
      <c r="D84" s="146" t="s">
        <v>122</v>
      </c>
      <c r="E84" s="147" t="s">
        <v>206</v>
      </c>
      <c r="F84" s="148" t="s">
        <v>207</v>
      </c>
      <c r="G84" s="149" t="s">
        <v>208</v>
      </c>
      <c r="H84" s="150">
        <v>617.1</v>
      </c>
      <c r="I84" s="151"/>
      <c r="J84" s="152">
        <f>ROUND($I$84*$H$84,2)</f>
        <v>0</v>
      </c>
      <c r="K84" s="148" t="s">
        <v>209</v>
      </c>
      <c r="L84" s="44"/>
      <c r="M84" s="153"/>
      <c r="N84" s="154" t="s">
        <v>39</v>
      </c>
      <c r="O84" s="25"/>
      <c r="P84" s="155">
        <f>$O$84*$H$84</f>
        <v>0</v>
      </c>
      <c r="Q84" s="155">
        <v>6E-05</v>
      </c>
      <c r="R84" s="155">
        <f>$Q$84*$H$84</f>
        <v>0.037026</v>
      </c>
      <c r="S84" s="155">
        <v>0.103</v>
      </c>
      <c r="T84" s="156">
        <f>$S$84*$H$84</f>
        <v>63.561299999999996</v>
      </c>
      <c r="AR84" s="90" t="s">
        <v>141</v>
      </c>
      <c r="AT84" s="90" t="s">
        <v>122</v>
      </c>
      <c r="AU84" s="90" t="s">
        <v>77</v>
      </c>
      <c r="AY84" s="7" t="s">
        <v>116</v>
      </c>
      <c r="BE84" s="157">
        <f>IF($N$84="základní",$J$84,0)</f>
        <v>0</v>
      </c>
      <c r="BF84" s="157">
        <f>IF($N$84="snížená",$J$84,0)</f>
        <v>0</v>
      </c>
      <c r="BG84" s="157">
        <f>IF($N$84="zákl. přenesená",$J$84,0)</f>
        <v>0</v>
      </c>
      <c r="BH84" s="157">
        <f>IF($N$84="sníž. přenesená",$J$84,0)</f>
        <v>0</v>
      </c>
      <c r="BI84" s="157">
        <f>IF($N$84="nulová",$J$84,0)</f>
        <v>0</v>
      </c>
      <c r="BJ84" s="90" t="s">
        <v>75</v>
      </c>
      <c r="BK84" s="157">
        <f>ROUND($I$84*$H$84,2)</f>
        <v>0</v>
      </c>
      <c r="BL84" s="90" t="s">
        <v>141</v>
      </c>
      <c r="BM84" s="90" t="s">
        <v>210</v>
      </c>
    </row>
    <row r="85" spans="2:47" s="7" customFormat="1" ht="27" customHeight="1">
      <c r="B85" s="24"/>
      <c r="C85" s="25"/>
      <c r="D85" s="158" t="s">
        <v>128</v>
      </c>
      <c r="E85" s="25"/>
      <c r="F85" s="159" t="s">
        <v>211</v>
      </c>
      <c r="G85" s="25"/>
      <c r="H85" s="25"/>
      <c r="J85" s="25"/>
      <c r="K85" s="25"/>
      <c r="L85" s="44"/>
      <c r="M85" s="57"/>
      <c r="N85" s="25"/>
      <c r="O85" s="25"/>
      <c r="P85" s="25"/>
      <c r="Q85" s="25"/>
      <c r="R85" s="25"/>
      <c r="S85" s="25"/>
      <c r="T85" s="58"/>
      <c r="AT85" s="7" t="s">
        <v>128</v>
      </c>
      <c r="AU85" s="7" t="s">
        <v>77</v>
      </c>
    </row>
    <row r="86" spans="2:47" s="7" customFormat="1" ht="179.25" customHeight="1">
      <c r="B86" s="24"/>
      <c r="C86" s="25"/>
      <c r="D86" s="162" t="s">
        <v>212</v>
      </c>
      <c r="E86" s="25"/>
      <c r="F86" s="187" t="s">
        <v>213</v>
      </c>
      <c r="G86" s="25"/>
      <c r="H86" s="25"/>
      <c r="J86" s="25"/>
      <c r="K86" s="25"/>
      <c r="L86" s="44"/>
      <c r="M86" s="57"/>
      <c r="N86" s="25"/>
      <c r="O86" s="25"/>
      <c r="P86" s="25"/>
      <c r="Q86" s="25"/>
      <c r="R86" s="25"/>
      <c r="S86" s="25"/>
      <c r="T86" s="58"/>
      <c r="AT86" s="7" t="s">
        <v>212</v>
      </c>
      <c r="AU86" s="7" t="s">
        <v>77</v>
      </c>
    </row>
    <row r="87" spans="2:51" s="7" customFormat="1" ht="15.75" customHeight="1">
      <c r="B87" s="168"/>
      <c r="C87" s="169"/>
      <c r="D87" s="162" t="s">
        <v>129</v>
      </c>
      <c r="E87" s="169"/>
      <c r="F87" s="170" t="s">
        <v>214</v>
      </c>
      <c r="G87" s="169"/>
      <c r="H87" s="171">
        <v>617.1</v>
      </c>
      <c r="J87" s="169"/>
      <c r="K87" s="169"/>
      <c r="L87" s="172"/>
      <c r="M87" s="173"/>
      <c r="N87" s="169"/>
      <c r="O87" s="169"/>
      <c r="P87" s="169"/>
      <c r="Q87" s="169"/>
      <c r="R87" s="169"/>
      <c r="S87" s="169"/>
      <c r="T87" s="174"/>
      <c r="AT87" s="175" t="s">
        <v>129</v>
      </c>
      <c r="AU87" s="175" t="s">
        <v>77</v>
      </c>
      <c r="AV87" s="175" t="s">
        <v>77</v>
      </c>
      <c r="AW87" s="175" t="s">
        <v>92</v>
      </c>
      <c r="AX87" s="175" t="s">
        <v>75</v>
      </c>
      <c r="AY87" s="175" t="s">
        <v>116</v>
      </c>
    </row>
    <row r="88" spans="2:65" s="7" customFormat="1" ht="15.75" customHeight="1">
      <c r="B88" s="24"/>
      <c r="C88" s="146" t="s">
        <v>77</v>
      </c>
      <c r="D88" s="146" t="s">
        <v>122</v>
      </c>
      <c r="E88" s="147" t="s">
        <v>215</v>
      </c>
      <c r="F88" s="148" t="s">
        <v>216</v>
      </c>
      <c r="G88" s="149" t="s">
        <v>217</v>
      </c>
      <c r="H88" s="150">
        <v>14.4</v>
      </c>
      <c r="I88" s="151"/>
      <c r="J88" s="152">
        <f>ROUND($I$88*$H$88,2)</f>
        <v>0</v>
      </c>
      <c r="K88" s="148" t="s">
        <v>209</v>
      </c>
      <c r="L88" s="44"/>
      <c r="M88" s="153"/>
      <c r="N88" s="154" t="s">
        <v>39</v>
      </c>
      <c r="O88" s="25"/>
      <c r="P88" s="155">
        <f>$O$88*$H$88</f>
        <v>0</v>
      </c>
      <c r="Q88" s="155">
        <v>0</v>
      </c>
      <c r="R88" s="155">
        <f>$Q$88*$H$88</f>
        <v>0</v>
      </c>
      <c r="S88" s="155">
        <v>0</v>
      </c>
      <c r="T88" s="156">
        <f>$S$88*$H$88</f>
        <v>0</v>
      </c>
      <c r="AR88" s="90" t="s">
        <v>141</v>
      </c>
      <c r="AT88" s="90" t="s">
        <v>122</v>
      </c>
      <c r="AU88" s="90" t="s">
        <v>77</v>
      </c>
      <c r="AY88" s="7" t="s">
        <v>116</v>
      </c>
      <c r="BE88" s="157">
        <f>IF($N$88="základní",$J$88,0)</f>
        <v>0</v>
      </c>
      <c r="BF88" s="157">
        <f>IF($N$88="snížená",$J$88,0)</f>
        <v>0</v>
      </c>
      <c r="BG88" s="157">
        <f>IF($N$88="zákl. přenesená",$J$88,0)</f>
        <v>0</v>
      </c>
      <c r="BH88" s="157">
        <f>IF($N$88="sníž. přenesená",$J$88,0)</f>
        <v>0</v>
      </c>
      <c r="BI88" s="157">
        <f>IF($N$88="nulová",$J$88,0)</f>
        <v>0</v>
      </c>
      <c r="BJ88" s="90" t="s">
        <v>75</v>
      </c>
      <c r="BK88" s="157">
        <f>ROUND($I$88*$H$88,2)</f>
        <v>0</v>
      </c>
      <c r="BL88" s="90" t="s">
        <v>141</v>
      </c>
      <c r="BM88" s="90" t="s">
        <v>218</v>
      </c>
    </row>
    <row r="89" spans="2:47" s="7" customFormat="1" ht="27" customHeight="1">
      <c r="B89" s="24"/>
      <c r="C89" s="25"/>
      <c r="D89" s="158" t="s">
        <v>128</v>
      </c>
      <c r="E89" s="25"/>
      <c r="F89" s="159" t="s">
        <v>219</v>
      </c>
      <c r="G89" s="25"/>
      <c r="H89" s="25"/>
      <c r="J89" s="25"/>
      <c r="K89" s="25"/>
      <c r="L89" s="44"/>
      <c r="M89" s="57"/>
      <c r="N89" s="25"/>
      <c r="O89" s="25"/>
      <c r="P89" s="25"/>
      <c r="Q89" s="25"/>
      <c r="R89" s="25"/>
      <c r="S89" s="25"/>
      <c r="T89" s="58"/>
      <c r="AT89" s="7" t="s">
        <v>128</v>
      </c>
      <c r="AU89" s="7" t="s">
        <v>77</v>
      </c>
    </row>
    <row r="90" spans="2:47" s="7" customFormat="1" ht="165.75" customHeight="1">
      <c r="B90" s="24"/>
      <c r="C90" s="25"/>
      <c r="D90" s="162" t="s">
        <v>212</v>
      </c>
      <c r="E90" s="25"/>
      <c r="F90" s="187" t="s">
        <v>220</v>
      </c>
      <c r="G90" s="25"/>
      <c r="H90" s="25"/>
      <c r="J90" s="25"/>
      <c r="K90" s="25"/>
      <c r="L90" s="44"/>
      <c r="M90" s="57"/>
      <c r="N90" s="25"/>
      <c r="O90" s="25"/>
      <c r="P90" s="25"/>
      <c r="Q90" s="25"/>
      <c r="R90" s="25"/>
      <c r="S90" s="25"/>
      <c r="T90" s="58"/>
      <c r="AT90" s="7" t="s">
        <v>212</v>
      </c>
      <c r="AU90" s="7" t="s">
        <v>77</v>
      </c>
    </row>
    <row r="91" spans="2:51" s="7" customFormat="1" ht="15.75" customHeight="1">
      <c r="B91" s="160"/>
      <c r="C91" s="161"/>
      <c r="D91" s="162" t="s">
        <v>129</v>
      </c>
      <c r="E91" s="161"/>
      <c r="F91" s="163" t="s">
        <v>221</v>
      </c>
      <c r="G91" s="161"/>
      <c r="H91" s="161"/>
      <c r="J91" s="161"/>
      <c r="K91" s="161"/>
      <c r="L91" s="164"/>
      <c r="M91" s="165"/>
      <c r="N91" s="161"/>
      <c r="O91" s="161"/>
      <c r="P91" s="161"/>
      <c r="Q91" s="161"/>
      <c r="R91" s="161"/>
      <c r="S91" s="161"/>
      <c r="T91" s="166"/>
      <c r="AT91" s="167" t="s">
        <v>129</v>
      </c>
      <c r="AU91" s="167" t="s">
        <v>77</v>
      </c>
      <c r="AV91" s="167" t="s">
        <v>75</v>
      </c>
      <c r="AW91" s="167" t="s">
        <v>92</v>
      </c>
      <c r="AX91" s="167" t="s">
        <v>68</v>
      </c>
      <c r="AY91" s="167" t="s">
        <v>116</v>
      </c>
    </row>
    <row r="92" spans="2:51" s="7" customFormat="1" ht="15.75" customHeight="1">
      <c r="B92" s="168"/>
      <c r="C92" s="169"/>
      <c r="D92" s="162" t="s">
        <v>129</v>
      </c>
      <c r="E92" s="169"/>
      <c r="F92" s="170" t="s">
        <v>222</v>
      </c>
      <c r="G92" s="169"/>
      <c r="H92" s="171">
        <v>14.4</v>
      </c>
      <c r="J92" s="169"/>
      <c r="K92" s="169"/>
      <c r="L92" s="172"/>
      <c r="M92" s="173"/>
      <c r="N92" s="169"/>
      <c r="O92" s="169"/>
      <c r="P92" s="169"/>
      <c r="Q92" s="169"/>
      <c r="R92" s="169"/>
      <c r="S92" s="169"/>
      <c r="T92" s="174"/>
      <c r="AT92" s="175" t="s">
        <v>129</v>
      </c>
      <c r="AU92" s="175" t="s">
        <v>77</v>
      </c>
      <c r="AV92" s="175" t="s">
        <v>77</v>
      </c>
      <c r="AW92" s="175" t="s">
        <v>92</v>
      </c>
      <c r="AX92" s="175" t="s">
        <v>75</v>
      </c>
      <c r="AY92" s="175" t="s">
        <v>116</v>
      </c>
    </row>
    <row r="93" spans="2:65" s="7" customFormat="1" ht="15.75" customHeight="1">
      <c r="B93" s="24"/>
      <c r="C93" s="146" t="s">
        <v>135</v>
      </c>
      <c r="D93" s="146" t="s">
        <v>122</v>
      </c>
      <c r="E93" s="147" t="s">
        <v>223</v>
      </c>
      <c r="F93" s="148" t="s">
        <v>224</v>
      </c>
      <c r="G93" s="149" t="s">
        <v>217</v>
      </c>
      <c r="H93" s="150">
        <v>14.4</v>
      </c>
      <c r="I93" s="151"/>
      <c r="J93" s="152">
        <f>ROUND($I$93*$H$93,2)</f>
        <v>0</v>
      </c>
      <c r="K93" s="148" t="s">
        <v>209</v>
      </c>
      <c r="L93" s="44"/>
      <c r="M93" s="153"/>
      <c r="N93" s="154" t="s">
        <v>39</v>
      </c>
      <c r="O93" s="25"/>
      <c r="P93" s="155">
        <f>$O$93*$H$93</f>
        <v>0</v>
      </c>
      <c r="Q93" s="155">
        <v>0</v>
      </c>
      <c r="R93" s="155">
        <f>$Q$93*$H$93</f>
        <v>0</v>
      </c>
      <c r="S93" s="155">
        <v>0</v>
      </c>
      <c r="T93" s="156">
        <f>$S$93*$H$93</f>
        <v>0</v>
      </c>
      <c r="AR93" s="90" t="s">
        <v>141</v>
      </c>
      <c r="AT93" s="90" t="s">
        <v>122</v>
      </c>
      <c r="AU93" s="90" t="s">
        <v>77</v>
      </c>
      <c r="AY93" s="7" t="s">
        <v>116</v>
      </c>
      <c r="BE93" s="157">
        <f>IF($N$93="základní",$J$93,0)</f>
        <v>0</v>
      </c>
      <c r="BF93" s="157">
        <f>IF($N$93="snížená",$J$93,0)</f>
        <v>0</v>
      </c>
      <c r="BG93" s="157">
        <f>IF($N$93="zákl. přenesená",$J$93,0)</f>
        <v>0</v>
      </c>
      <c r="BH93" s="157">
        <f>IF($N$93="sníž. přenesená",$J$93,0)</f>
        <v>0</v>
      </c>
      <c r="BI93" s="157">
        <f>IF($N$93="nulová",$J$93,0)</f>
        <v>0</v>
      </c>
      <c r="BJ93" s="90" t="s">
        <v>75</v>
      </c>
      <c r="BK93" s="157">
        <f>ROUND($I$93*$H$93,2)</f>
        <v>0</v>
      </c>
      <c r="BL93" s="90" t="s">
        <v>141</v>
      </c>
      <c r="BM93" s="90" t="s">
        <v>225</v>
      </c>
    </row>
    <row r="94" spans="2:47" s="7" customFormat="1" ht="27" customHeight="1">
      <c r="B94" s="24"/>
      <c r="C94" s="25"/>
      <c r="D94" s="158" t="s">
        <v>128</v>
      </c>
      <c r="E94" s="25"/>
      <c r="F94" s="159" t="s">
        <v>226</v>
      </c>
      <c r="G94" s="25"/>
      <c r="H94" s="25"/>
      <c r="J94" s="25"/>
      <c r="K94" s="25"/>
      <c r="L94" s="44"/>
      <c r="M94" s="57"/>
      <c r="N94" s="25"/>
      <c r="O94" s="25"/>
      <c r="P94" s="25"/>
      <c r="Q94" s="25"/>
      <c r="R94" s="25"/>
      <c r="S94" s="25"/>
      <c r="T94" s="58"/>
      <c r="AT94" s="7" t="s">
        <v>128</v>
      </c>
      <c r="AU94" s="7" t="s">
        <v>77</v>
      </c>
    </row>
    <row r="95" spans="2:47" s="7" customFormat="1" ht="165.75" customHeight="1">
      <c r="B95" s="24"/>
      <c r="C95" s="25"/>
      <c r="D95" s="162" t="s">
        <v>212</v>
      </c>
      <c r="E95" s="25"/>
      <c r="F95" s="187" t="s">
        <v>220</v>
      </c>
      <c r="G95" s="25"/>
      <c r="H95" s="25"/>
      <c r="J95" s="25"/>
      <c r="K95" s="25"/>
      <c r="L95" s="44"/>
      <c r="M95" s="57"/>
      <c r="N95" s="25"/>
      <c r="O95" s="25"/>
      <c r="P95" s="25"/>
      <c r="Q95" s="25"/>
      <c r="R95" s="25"/>
      <c r="S95" s="25"/>
      <c r="T95" s="58"/>
      <c r="AT95" s="7" t="s">
        <v>212</v>
      </c>
      <c r="AU95" s="7" t="s">
        <v>77</v>
      </c>
    </row>
    <row r="96" spans="2:65" s="7" customFormat="1" ht="15.75" customHeight="1">
      <c r="B96" s="24"/>
      <c r="C96" s="146" t="s">
        <v>141</v>
      </c>
      <c r="D96" s="146" t="s">
        <v>122</v>
      </c>
      <c r="E96" s="147" t="s">
        <v>227</v>
      </c>
      <c r="F96" s="148" t="s">
        <v>228</v>
      </c>
      <c r="G96" s="149" t="s">
        <v>217</v>
      </c>
      <c r="H96" s="150">
        <v>14.4</v>
      </c>
      <c r="I96" s="151"/>
      <c r="J96" s="152">
        <f>ROUND($I$96*$H$96,2)</f>
        <v>0</v>
      </c>
      <c r="K96" s="148" t="s">
        <v>209</v>
      </c>
      <c r="L96" s="44"/>
      <c r="M96" s="153"/>
      <c r="N96" s="154" t="s">
        <v>39</v>
      </c>
      <c r="O96" s="25"/>
      <c r="P96" s="155">
        <f>$O$96*$H$96</f>
        <v>0</v>
      </c>
      <c r="Q96" s="155">
        <v>0</v>
      </c>
      <c r="R96" s="155">
        <f>$Q$96*$H$96</f>
        <v>0</v>
      </c>
      <c r="S96" s="155">
        <v>0</v>
      </c>
      <c r="T96" s="156">
        <f>$S$96*$H$96</f>
        <v>0</v>
      </c>
      <c r="AR96" s="90" t="s">
        <v>141</v>
      </c>
      <c r="AT96" s="90" t="s">
        <v>122</v>
      </c>
      <c r="AU96" s="90" t="s">
        <v>77</v>
      </c>
      <c r="AY96" s="7" t="s">
        <v>116</v>
      </c>
      <c r="BE96" s="157">
        <f>IF($N$96="základní",$J$96,0)</f>
        <v>0</v>
      </c>
      <c r="BF96" s="157">
        <f>IF($N$96="snížená",$J$96,0)</f>
        <v>0</v>
      </c>
      <c r="BG96" s="157">
        <f>IF($N$96="zákl. přenesená",$J$96,0)</f>
        <v>0</v>
      </c>
      <c r="BH96" s="157">
        <f>IF($N$96="sníž. přenesená",$J$96,0)</f>
        <v>0</v>
      </c>
      <c r="BI96" s="157">
        <f>IF($N$96="nulová",$J$96,0)</f>
        <v>0</v>
      </c>
      <c r="BJ96" s="90" t="s">
        <v>75</v>
      </c>
      <c r="BK96" s="157">
        <f>ROUND($I$96*$H$96,2)</f>
        <v>0</v>
      </c>
      <c r="BL96" s="90" t="s">
        <v>141</v>
      </c>
      <c r="BM96" s="90" t="s">
        <v>229</v>
      </c>
    </row>
    <row r="97" spans="2:47" s="7" customFormat="1" ht="27" customHeight="1">
      <c r="B97" s="24"/>
      <c r="C97" s="25"/>
      <c r="D97" s="158" t="s">
        <v>128</v>
      </c>
      <c r="E97" s="25"/>
      <c r="F97" s="159" t="s">
        <v>230</v>
      </c>
      <c r="G97" s="25"/>
      <c r="H97" s="25"/>
      <c r="J97" s="25"/>
      <c r="K97" s="25"/>
      <c r="L97" s="44"/>
      <c r="M97" s="57"/>
      <c r="N97" s="25"/>
      <c r="O97" s="25"/>
      <c r="P97" s="25"/>
      <c r="Q97" s="25"/>
      <c r="R97" s="25"/>
      <c r="S97" s="25"/>
      <c r="T97" s="58"/>
      <c r="AT97" s="7" t="s">
        <v>128</v>
      </c>
      <c r="AU97" s="7" t="s">
        <v>77</v>
      </c>
    </row>
    <row r="98" spans="2:47" s="7" customFormat="1" ht="165.75" customHeight="1">
      <c r="B98" s="24"/>
      <c r="C98" s="25"/>
      <c r="D98" s="162" t="s">
        <v>212</v>
      </c>
      <c r="E98" s="25"/>
      <c r="F98" s="187" t="s">
        <v>231</v>
      </c>
      <c r="G98" s="25"/>
      <c r="H98" s="25"/>
      <c r="J98" s="25"/>
      <c r="K98" s="25"/>
      <c r="L98" s="44"/>
      <c r="M98" s="57"/>
      <c r="N98" s="25"/>
      <c r="O98" s="25"/>
      <c r="P98" s="25"/>
      <c r="Q98" s="25"/>
      <c r="R98" s="25"/>
      <c r="S98" s="25"/>
      <c r="T98" s="58"/>
      <c r="AT98" s="7" t="s">
        <v>212</v>
      </c>
      <c r="AU98" s="7" t="s">
        <v>77</v>
      </c>
    </row>
    <row r="99" spans="2:51" s="7" customFormat="1" ht="15.75" customHeight="1">
      <c r="B99" s="168"/>
      <c r="C99" s="169"/>
      <c r="D99" s="162" t="s">
        <v>129</v>
      </c>
      <c r="E99" s="169"/>
      <c r="F99" s="170" t="s">
        <v>232</v>
      </c>
      <c r="G99" s="169"/>
      <c r="H99" s="171">
        <v>14.4</v>
      </c>
      <c r="J99" s="169"/>
      <c r="K99" s="169"/>
      <c r="L99" s="172"/>
      <c r="M99" s="173"/>
      <c r="N99" s="169"/>
      <c r="O99" s="169"/>
      <c r="P99" s="169"/>
      <c r="Q99" s="169"/>
      <c r="R99" s="169"/>
      <c r="S99" s="169"/>
      <c r="T99" s="174"/>
      <c r="AT99" s="175" t="s">
        <v>129</v>
      </c>
      <c r="AU99" s="175" t="s">
        <v>77</v>
      </c>
      <c r="AV99" s="175" t="s">
        <v>77</v>
      </c>
      <c r="AW99" s="175" t="s">
        <v>92</v>
      </c>
      <c r="AX99" s="175" t="s">
        <v>75</v>
      </c>
      <c r="AY99" s="175" t="s">
        <v>116</v>
      </c>
    </row>
    <row r="100" spans="2:65" s="7" customFormat="1" ht="15.75" customHeight="1">
      <c r="B100" s="24"/>
      <c r="C100" s="146" t="s">
        <v>119</v>
      </c>
      <c r="D100" s="146" t="s">
        <v>122</v>
      </c>
      <c r="E100" s="147" t="s">
        <v>233</v>
      </c>
      <c r="F100" s="148" t="s">
        <v>234</v>
      </c>
      <c r="G100" s="149" t="s">
        <v>217</v>
      </c>
      <c r="H100" s="150">
        <v>216</v>
      </c>
      <c r="I100" s="151"/>
      <c r="J100" s="152">
        <f>ROUND($I$100*$H$100,2)</f>
        <v>0</v>
      </c>
      <c r="K100" s="148" t="s">
        <v>209</v>
      </c>
      <c r="L100" s="44"/>
      <c r="M100" s="153"/>
      <c r="N100" s="154" t="s">
        <v>39</v>
      </c>
      <c r="O100" s="25"/>
      <c r="P100" s="155">
        <f>$O$100*$H$100</f>
        <v>0</v>
      </c>
      <c r="Q100" s="155">
        <v>0</v>
      </c>
      <c r="R100" s="155">
        <f>$Q$100*$H$100</f>
        <v>0</v>
      </c>
      <c r="S100" s="155">
        <v>0</v>
      </c>
      <c r="T100" s="156">
        <f>$S$100*$H$100</f>
        <v>0</v>
      </c>
      <c r="AR100" s="90" t="s">
        <v>141</v>
      </c>
      <c r="AT100" s="90" t="s">
        <v>122</v>
      </c>
      <c r="AU100" s="90" t="s">
        <v>77</v>
      </c>
      <c r="AY100" s="7" t="s">
        <v>116</v>
      </c>
      <c r="BE100" s="157">
        <f>IF($N$100="základní",$J$100,0)</f>
        <v>0</v>
      </c>
      <c r="BF100" s="157">
        <f>IF($N$100="snížená",$J$100,0)</f>
        <v>0</v>
      </c>
      <c r="BG100" s="157">
        <f>IF($N$100="zákl. přenesená",$J$100,0)</f>
        <v>0</v>
      </c>
      <c r="BH100" s="157">
        <f>IF($N$100="sníž. přenesená",$J$100,0)</f>
        <v>0</v>
      </c>
      <c r="BI100" s="157">
        <f>IF($N$100="nulová",$J$100,0)</f>
        <v>0</v>
      </c>
      <c r="BJ100" s="90" t="s">
        <v>75</v>
      </c>
      <c r="BK100" s="157">
        <f>ROUND($I$100*$H$100,2)</f>
        <v>0</v>
      </c>
      <c r="BL100" s="90" t="s">
        <v>141</v>
      </c>
      <c r="BM100" s="90" t="s">
        <v>235</v>
      </c>
    </row>
    <row r="101" spans="2:47" s="7" customFormat="1" ht="27" customHeight="1">
      <c r="B101" s="24"/>
      <c r="C101" s="25"/>
      <c r="D101" s="158" t="s">
        <v>128</v>
      </c>
      <c r="E101" s="25"/>
      <c r="F101" s="159" t="s">
        <v>236</v>
      </c>
      <c r="G101" s="25"/>
      <c r="H101" s="25"/>
      <c r="J101" s="25"/>
      <c r="K101" s="25"/>
      <c r="L101" s="44"/>
      <c r="M101" s="57"/>
      <c r="N101" s="25"/>
      <c r="O101" s="25"/>
      <c r="P101" s="25"/>
      <c r="Q101" s="25"/>
      <c r="R101" s="25"/>
      <c r="S101" s="25"/>
      <c r="T101" s="58"/>
      <c r="AT101" s="7" t="s">
        <v>128</v>
      </c>
      <c r="AU101" s="7" t="s">
        <v>77</v>
      </c>
    </row>
    <row r="102" spans="2:47" s="7" customFormat="1" ht="165.75" customHeight="1">
      <c r="B102" s="24"/>
      <c r="C102" s="25"/>
      <c r="D102" s="162" t="s">
        <v>212</v>
      </c>
      <c r="E102" s="25"/>
      <c r="F102" s="187" t="s">
        <v>231</v>
      </c>
      <c r="G102" s="25"/>
      <c r="H102" s="25"/>
      <c r="J102" s="25"/>
      <c r="K102" s="25"/>
      <c r="L102" s="44"/>
      <c r="M102" s="57"/>
      <c r="N102" s="25"/>
      <c r="O102" s="25"/>
      <c r="P102" s="25"/>
      <c r="Q102" s="25"/>
      <c r="R102" s="25"/>
      <c r="S102" s="25"/>
      <c r="T102" s="58"/>
      <c r="AT102" s="7" t="s">
        <v>212</v>
      </c>
      <c r="AU102" s="7" t="s">
        <v>77</v>
      </c>
    </row>
    <row r="103" spans="2:51" s="7" customFormat="1" ht="15.75" customHeight="1">
      <c r="B103" s="160"/>
      <c r="C103" s="161"/>
      <c r="D103" s="162" t="s">
        <v>129</v>
      </c>
      <c r="E103" s="161"/>
      <c r="F103" s="163" t="s">
        <v>237</v>
      </c>
      <c r="G103" s="161"/>
      <c r="H103" s="161"/>
      <c r="J103" s="161"/>
      <c r="K103" s="161"/>
      <c r="L103" s="164"/>
      <c r="M103" s="165"/>
      <c r="N103" s="161"/>
      <c r="O103" s="161"/>
      <c r="P103" s="161"/>
      <c r="Q103" s="161"/>
      <c r="R103" s="161"/>
      <c r="S103" s="161"/>
      <c r="T103" s="166"/>
      <c r="AT103" s="167" t="s">
        <v>129</v>
      </c>
      <c r="AU103" s="167" t="s">
        <v>77</v>
      </c>
      <c r="AV103" s="167" t="s">
        <v>75</v>
      </c>
      <c r="AW103" s="167" t="s">
        <v>92</v>
      </c>
      <c r="AX103" s="167" t="s">
        <v>68</v>
      </c>
      <c r="AY103" s="167" t="s">
        <v>116</v>
      </c>
    </row>
    <row r="104" spans="2:51" s="7" customFormat="1" ht="15.75" customHeight="1">
      <c r="B104" s="168"/>
      <c r="C104" s="169"/>
      <c r="D104" s="162" t="s">
        <v>129</v>
      </c>
      <c r="E104" s="169"/>
      <c r="F104" s="170" t="s">
        <v>238</v>
      </c>
      <c r="G104" s="169"/>
      <c r="H104" s="171">
        <v>216</v>
      </c>
      <c r="J104" s="169"/>
      <c r="K104" s="169"/>
      <c r="L104" s="172"/>
      <c r="M104" s="173"/>
      <c r="N104" s="169"/>
      <c r="O104" s="169"/>
      <c r="P104" s="169"/>
      <c r="Q104" s="169"/>
      <c r="R104" s="169"/>
      <c r="S104" s="169"/>
      <c r="T104" s="174"/>
      <c r="AT104" s="175" t="s">
        <v>129</v>
      </c>
      <c r="AU104" s="175" t="s">
        <v>77</v>
      </c>
      <c r="AV104" s="175" t="s">
        <v>77</v>
      </c>
      <c r="AW104" s="175" t="s">
        <v>92</v>
      </c>
      <c r="AX104" s="175" t="s">
        <v>75</v>
      </c>
      <c r="AY104" s="175" t="s">
        <v>116</v>
      </c>
    </row>
    <row r="105" spans="2:65" s="7" customFormat="1" ht="15.75" customHeight="1">
      <c r="B105" s="24"/>
      <c r="C105" s="146" t="s">
        <v>156</v>
      </c>
      <c r="D105" s="146" t="s">
        <v>122</v>
      </c>
      <c r="E105" s="147" t="s">
        <v>239</v>
      </c>
      <c r="F105" s="148" t="s">
        <v>240</v>
      </c>
      <c r="G105" s="149" t="s">
        <v>241</v>
      </c>
      <c r="H105" s="150">
        <v>28.8</v>
      </c>
      <c r="I105" s="151"/>
      <c r="J105" s="152">
        <f>ROUND($I$105*$H$105,2)</f>
        <v>0</v>
      </c>
      <c r="K105" s="148" t="s">
        <v>209</v>
      </c>
      <c r="L105" s="44"/>
      <c r="M105" s="153"/>
      <c r="N105" s="154" t="s">
        <v>39</v>
      </c>
      <c r="O105" s="25"/>
      <c r="P105" s="155">
        <f>$O$105*$H$105</f>
        <v>0</v>
      </c>
      <c r="Q105" s="155">
        <v>0</v>
      </c>
      <c r="R105" s="155">
        <f>$Q$105*$H$105</f>
        <v>0</v>
      </c>
      <c r="S105" s="155">
        <v>0</v>
      </c>
      <c r="T105" s="156">
        <f>$S$105*$H$105</f>
        <v>0</v>
      </c>
      <c r="AR105" s="90" t="s">
        <v>141</v>
      </c>
      <c r="AT105" s="90" t="s">
        <v>122</v>
      </c>
      <c r="AU105" s="90" t="s">
        <v>77</v>
      </c>
      <c r="AY105" s="7" t="s">
        <v>116</v>
      </c>
      <c r="BE105" s="157">
        <f>IF($N$105="základní",$J$105,0)</f>
        <v>0</v>
      </c>
      <c r="BF105" s="157">
        <f>IF($N$105="snížená",$J$105,0)</f>
        <v>0</v>
      </c>
      <c r="BG105" s="157">
        <f>IF($N$105="zákl. přenesená",$J$105,0)</f>
        <v>0</v>
      </c>
      <c r="BH105" s="157">
        <f>IF($N$105="sníž. přenesená",$J$105,0)</f>
        <v>0</v>
      </c>
      <c r="BI105" s="157">
        <f>IF($N$105="nulová",$J$105,0)</f>
        <v>0</v>
      </c>
      <c r="BJ105" s="90" t="s">
        <v>75</v>
      </c>
      <c r="BK105" s="157">
        <f>ROUND($I$105*$H$105,2)</f>
        <v>0</v>
      </c>
      <c r="BL105" s="90" t="s">
        <v>141</v>
      </c>
      <c r="BM105" s="90" t="s">
        <v>242</v>
      </c>
    </row>
    <row r="106" spans="2:47" s="7" customFormat="1" ht="16.5" customHeight="1">
      <c r="B106" s="24"/>
      <c r="C106" s="25"/>
      <c r="D106" s="158" t="s">
        <v>128</v>
      </c>
      <c r="E106" s="25"/>
      <c r="F106" s="159" t="s">
        <v>243</v>
      </c>
      <c r="G106" s="25"/>
      <c r="H106" s="25"/>
      <c r="J106" s="25"/>
      <c r="K106" s="25"/>
      <c r="L106" s="44"/>
      <c r="M106" s="57"/>
      <c r="N106" s="25"/>
      <c r="O106" s="25"/>
      <c r="P106" s="25"/>
      <c r="Q106" s="25"/>
      <c r="R106" s="25"/>
      <c r="S106" s="25"/>
      <c r="T106" s="58"/>
      <c r="AT106" s="7" t="s">
        <v>128</v>
      </c>
      <c r="AU106" s="7" t="s">
        <v>77</v>
      </c>
    </row>
    <row r="107" spans="2:47" s="7" customFormat="1" ht="246.75" customHeight="1">
      <c r="B107" s="24"/>
      <c r="C107" s="25"/>
      <c r="D107" s="162" t="s">
        <v>212</v>
      </c>
      <c r="E107" s="25"/>
      <c r="F107" s="187" t="s">
        <v>244</v>
      </c>
      <c r="G107" s="25"/>
      <c r="H107" s="25"/>
      <c r="J107" s="25"/>
      <c r="K107" s="25"/>
      <c r="L107" s="44"/>
      <c r="M107" s="57"/>
      <c r="N107" s="25"/>
      <c r="O107" s="25"/>
      <c r="P107" s="25"/>
      <c r="Q107" s="25"/>
      <c r="R107" s="25"/>
      <c r="S107" s="25"/>
      <c r="T107" s="58"/>
      <c r="AT107" s="7" t="s">
        <v>212</v>
      </c>
      <c r="AU107" s="7" t="s">
        <v>77</v>
      </c>
    </row>
    <row r="108" spans="2:51" s="7" customFormat="1" ht="15.75" customHeight="1">
      <c r="B108" s="160"/>
      <c r="C108" s="161"/>
      <c r="D108" s="162" t="s">
        <v>129</v>
      </c>
      <c r="E108" s="161"/>
      <c r="F108" s="163" t="s">
        <v>245</v>
      </c>
      <c r="G108" s="161"/>
      <c r="H108" s="161"/>
      <c r="J108" s="161"/>
      <c r="K108" s="161"/>
      <c r="L108" s="164"/>
      <c r="M108" s="165"/>
      <c r="N108" s="161"/>
      <c r="O108" s="161"/>
      <c r="P108" s="161"/>
      <c r="Q108" s="161"/>
      <c r="R108" s="161"/>
      <c r="S108" s="161"/>
      <c r="T108" s="166"/>
      <c r="AT108" s="167" t="s">
        <v>129</v>
      </c>
      <c r="AU108" s="167" t="s">
        <v>77</v>
      </c>
      <c r="AV108" s="167" t="s">
        <v>75</v>
      </c>
      <c r="AW108" s="167" t="s">
        <v>92</v>
      </c>
      <c r="AX108" s="167" t="s">
        <v>68</v>
      </c>
      <c r="AY108" s="167" t="s">
        <v>116</v>
      </c>
    </row>
    <row r="109" spans="2:51" s="7" customFormat="1" ht="15.75" customHeight="1">
      <c r="B109" s="168"/>
      <c r="C109" s="169"/>
      <c r="D109" s="162" t="s">
        <v>129</v>
      </c>
      <c r="E109" s="169"/>
      <c r="F109" s="170" t="s">
        <v>246</v>
      </c>
      <c r="G109" s="169"/>
      <c r="H109" s="171">
        <v>28.8</v>
      </c>
      <c r="J109" s="169"/>
      <c r="K109" s="169"/>
      <c r="L109" s="172"/>
      <c r="M109" s="173"/>
      <c r="N109" s="169"/>
      <c r="O109" s="169"/>
      <c r="P109" s="169"/>
      <c r="Q109" s="169"/>
      <c r="R109" s="169"/>
      <c r="S109" s="169"/>
      <c r="T109" s="174"/>
      <c r="AT109" s="175" t="s">
        <v>129</v>
      </c>
      <c r="AU109" s="175" t="s">
        <v>77</v>
      </c>
      <c r="AV109" s="175" t="s">
        <v>77</v>
      </c>
      <c r="AW109" s="175" t="s">
        <v>92</v>
      </c>
      <c r="AX109" s="175" t="s">
        <v>75</v>
      </c>
      <c r="AY109" s="175" t="s">
        <v>116</v>
      </c>
    </row>
    <row r="110" spans="2:65" s="7" customFormat="1" ht="15.75" customHeight="1">
      <c r="B110" s="24"/>
      <c r="C110" s="146" t="s">
        <v>166</v>
      </c>
      <c r="D110" s="146" t="s">
        <v>122</v>
      </c>
      <c r="E110" s="147" t="s">
        <v>247</v>
      </c>
      <c r="F110" s="148" t="s">
        <v>248</v>
      </c>
      <c r="G110" s="149" t="s">
        <v>208</v>
      </c>
      <c r="H110" s="150">
        <v>121</v>
      </c>
      <c r="I110" s="151"/>
      <c r="J110" s="152">
        <f>ROUND($I$110*$H$110,2)</f>
        <v>0</v>
      </c>
      <c r="K110" s="148" t="s">
        <v>209</v>
      </c>
      <c r="L110" s="44"/>
      <c r="M110" s="153"/>
      <c r="N110" s="154" t="s">
        <v>39</v>
      </c>
      <c r="O110" s="25"/>
      <c r="P110" s="155">
        <f>$O$110*$H$110</f>
        <v>0</v>
      </c>
      <c r="Q110" s="155">
        <v>0</v>
      </c>
      <c r="R110" s="155">
        <f>$Q$110*$H$110</f>
        <v>0</v>
      </c>
      <c r="S110" s="155">
        <v>0</v>
      </c>
      <c r="T110" s="156">
        <f>$S$110*$H$110</f>
        <v>0</v>
      </c>
      <c r="AR110" s="90" t="s">
        <v>141</v>
      </c>
      <c r="AT110" s="90" t="s">
        <v>122</v>
      </c>
      <c r="AU110" s="90" t="s">
        <v>77</v>
      </c>
      <c r="AY110" s="7" t="s">
        <v>116</v>
      </c>
      <c r="BE110" s="157">
        <f>IF($N$110="základní",$J$110,0)</f>
        <v>0</v>
      </c>
      <c r="BF110" s="157">
        <f>IF($N$110="snížená",$J$110,0)</f>
        <v>0</v>
      </c>
      <c r="BG110" s="157">
        <f>IF($N$110="zákl. přenesená",$J$110,0)</f>
        <v>0</v>
      </c>
      <c r="BH110" s="157">
        <f>IF($N$110="sníž. přenesená",$J$110,0)</f>
        <v>0</v>
      </c>
      <c r="BI110" s="157">
        <f>IF($N$110="nulová",$J$110,0)</f>
        <v>0</v>
      </c>
      <c r="BJ110" s="90" t="s">
        <v>75</v>
      </c>
      <c r="BK110" s="157">
        <f>ROUND($I$110*$H$110,2)</f>
        <v>0</v>
      </c>
      <c r="BL110" s="90" t="s">
        <v>141</v>
      </c>
      <c r="BM110" s="90" t="s">
        <v>249</v>
      </c>
    </row>
    <row r="111" spans="2:47" s="7" customFormat="1" ht="16.5" customHeight="1">
      <c r="B111" s="24"/>
      <c r="C111" s="25"/>
      <c r="D111" s="158" t="s">
        <v>128</v>
      </c>
      <c r="E111" s="25"/>
      <c r="F111" s="159" t="s">
        <v>250</v>
      </c>
      <c r="G111" s="25"/>
      <c r="H111" s="25"/>
      <c r="J111" s="25"/>
      <c r="K111" s="25"/>
      <c r="L111" s="44"/>
      <c r="M111" s="57"/>
      <c r="N111" s="25"/>
      <c r="O111" s="25"/>
      <c r="P111" s="25"/>
      <c r="Q111" s="25"/>
      <c r="R111" s="25"/>
      <c r="S111" s="25"/>
      <c r="T111" s="58"/>
      <c r="AT111" s="7" t="s">
        <v>128</v>
      </c>
      <c r="AU111" s="7" t="s">
        <v>77</v>
      </c>
    </row>
    <row r="112" spans="2:47" s="7" customFormat="1" ht="138.75" customHeight="1">
      <c r="B112" s="24"/>
      <c r="C112" s="25"/>
      <c r="D112" s="162" t="s">
        <v>212</v>
      </c>
      <c r="E112" s="25"/>
      <c r="F112" s="187" t="s">
        <v>251</v>
      </c>
      <c r="G112" s="25"/>
      <c r="H112" s="25"/>
      <c r="J112" s="25"/>
      <c r="K112" s="25"/>
      <c r="L112" s="44"/>
      <c r="M112" s="57"/>
      <c r="N112" s="25"/>
      <c r="O112" s="25"/>
      <c r="P112" s="25"/>
      <c r="Q112" s="25"/>
      <c r="R112" s="25"/>
      <c r="S112" s="25"/>
      <c r="T112" s="58"/>
      <c r="AT112" s="7" t="s">
        <v>212</v>
      </c>
      <c r="AU112" s="7" t="s">
        <v>77</v>
      </c>
    </row>
    <row r="113" spans="2:51" s="7" customFormat="1" ht="15.75" customHeight="1">
      <c r="B113" s="168"/>
      <c r="C113" s="169"/>
      <c r="D113" s="162" t="s">
        <v>129</v>
      </c>
      <c r="E113" s="169"/>
      <c r="F113" s="170" t="s">
        <v>252</v>
      </c>
      <c r="G113" s="169"/>
      <c r="H113" s="171">
        <v>121</v>
      </c>
      <c r="J113" s="169"/>
      <c r="K113" s="169"/>
      <c r="L113" s="172"/>
      <c r="M113" s="173"/>
      <c r="N113" s="169"/>
      <c r="O113" s="169"/>
      <c r="P113" s="169"/>
      <c r="Q113" s="169"/>
      <c r="R113" s="169"/>
      <c r="S113" s="169"/>
      <c r="T113" s="174"/>
      <c r="AT113" s="175" t="s">
        <v>129</v>
      </c>
      <c r="AU113" s="175" t="s">
        <v>77</v>
      </c>
      <c r="AV113" s="175" t="s">
        <v>77</v>
      </c>
      <c r="AW113" s="175" t="s">
        <v>92</v>
      </c>
      <c r="AX113" s="175" t="s">
        <v>75</v>
      </c>
      <c r="AY113" s="175" t="s">
        <v>116</v>
      </c>
    </row>
    <row r="114" spans="2:63" s="133" customFormat="1" ht="30.75" customHeight="1">
      <c r="B114" s="134"/>
      <c r="C114" s="135"/>
      <c r="D114" s="135" t="s">
        <v>67</v>
      </c>
      <c r="E114" s="144" t="s">
        <v>119</v>
      </c>
      <c r="F114" s="144" t="s">
        <v>253</v>
      </c>
      <c r="G114" s="135"/>
      <c r="H114" s="135"/>
      <c r="J114" s="145">
        <f>$BK$114</f>
        <v>0</v>
      </c>
      <c r="K114" s="135"/>
      <c r="L114" s="138"/>
      <c r="M114" s="139"/>
      <c r="N114" s="135"/>
      <c r="O114" s="135"/>
      <c r="P114" s="140">
        <f>SUM($P$115:$P$150)</f>
        <v>0</v>
      </c>
      <c r="Q114" s="135"/>
      <c r="R114" s="140">
        <f>SUM($R$115:$R$150)</f>
        <v>65.37319500000001</v>
      </c>
      <c r="S114" s="135"/>
      <c r="T114" s="141">
        <f>SUM($T$115:$T$150)</f>
        <v>0</v>
      </c>
      <c r="AR114" s="142" t="s">
        <v>75</v>
      </c>
      <c r="AT114" s="142" t="s">
        <v>67</v>
      </c>
      <c r="AU114" s="142" t="s">
        <v>75</v>
      </c>
      <c r="AY114" s="142" t="s">
        <v>116</v>
      </c>
      <c r="BK114" s="143">
        <f>SUM($BK$115:$BK$150)</f>
        <v>0</v>
      </c>
    </row>
    <row r="115" spans="2:65" s="7" customFormat="1" ht="15.75" customHeight="1">
      <c r="B115" s="24"/>
      <c r="C115" s="146" t="s">
        <v>178</v>
      </c>
      <c r="D115" s="146" t="s">
        <v>122</v>
      </c>
      <c r="E115" s="147" t="s">
        <v>254</v>
      </c>
      <c r="F115" s="148" t="s">
        <v>255</v>
      </c>
      <c r="G115" s="149" t="s">
        <v>208</v>
      </c>
      <c r="H115" s="150">
        <v>121</v>
      </c>
      <c r="I115" s="151"/>
      <c r="J115" s="152">
        <f>ROUND($I$115*$H$115,2)</f>
        <v>0</v>
      </c>
      <c r="K115" s="148" t="s">
        <v>209</v>
      </c>
      <c r="L115" s="44"/>
      <c r="M115" s="153"/>
      <c r="N115" s="154" t="s">
        <v>39</v>
      </c>
      <c r="O115" s="25"/>
      <c r="P115" s="155">
        <f>$O$115*$H$115</f>
        <v>0</v>
      </c>
      <c r="Q115" s="155">
        <v>0</v>
      </c>
      <c r="R115" s="155">
        <f>$Q$115*$H$115</f>
        <v>0</v>
      </c>
      <c r="S115" s="155">
        <v>0</v>
      </c>
      <c r="T115" s="156">
        <f>$S$115*$H$115</f>
        <v>0</v>
      </c>
      <c r="AR115" s="90" t="s">
        <v>141</v>
      </c>
      <c r="AT115" s="90" t="s">
        <v>122</v>
      </c>
      <c r="AU115" s="90" t="s">
        <v>77</v>
      </c>
      <c r="AY115" s="7" t="s">
        <v>116</v>
      </c>
      <c r="BE115" s="157">
        <f>IF($N$115="základní",$J$115,0)</f>
        <v>0</v>
      </c>
      <c r="BF115" s="157">
        <f>IF($N$115="snížená",$J$115,0)</f>
        <v>0</v>
      </c>
      <c r="BG115" s="157">
        <f>IF($N$115="zákl. přenesená",$J$115,0)</f>
        <v>0</v>
      </c>
      <c r="BH115" s="157">
        <f>IF($N$115="sníž. přenesená",$J$115,0)</f>
        <v>0</v>
      </c>
      <c r="BI115" s="157">
        <f>IF($N$115="nulová",$J$115,0)</f>
        <v>0</v>
      </c>
      <c r="BJ115" s="90" t="s">
        <v>75</v>
      </c>
      <c r="BK115" s="157">
        <f>ROUND($I$115*$H$115,2)</f>
        <v>0</v>
      </c>
      <c r="BL115" s="90" t="s">
        <v>141</v>
      </c>
      <c r="BM115" s="90" t="s">
        <v>256</v>
      </c>
    </row>
    <row r="116" spans="2:47" s="7" customFormat="1" ht="16.5" customHeight="1">
      <c r="B116" s="24"/>
      <c r="C116" s="25"/>
      <c r="D116" s="158" t="s">
        <v>128</v>
      </c>
      <c r="E116" s="25"/>
      <c r="F116" s="159" t="s">
        <v>257</v>
      </c>
      <c r="G116" s="25"/>
      <c r="H116" s="25"/>
      <c r="J116" s="25"/>
      <c r="K116" s="25"/>
      <c r="L116" s="44"/>
      <c r="M116" s="57"/>
      <c r="N116" s="25"/>
      <c r="O116" s="25"/>
      <c r="P116" s="25"/>
      <c r="Q116" s="25"/>
      <c r="R116" s="25"/>
      <c r="S116" s="25"/>
      <c r="T116" s="58"/>
      <c r="AT116" s="7" t="s">
        <v>128</v>
      </c>
      <c r="AU116" s="7" t="s">
        <v>77</v>
      </c>
    </row>
    <row r="117" spans="2:51" s="7" customFormat="1" ht="15.75" customHeight="1">
      <c r="B117" s="168"/>
      <c r="C117" s="169"/>
      <c r="D117" s="162" t="s">
        <v>129</v>
      </c>
      <c r="E117" s="169"/>
      <c r="F117" s="170" t="s">
        <v>252</v>
      </c>
      <c r="G117" s="169"/>
      <c r="H117" s="171">
        <v>121</v>
      </c>
      <c r="J117" s="169"/>
      <c r="K117" s="169"/>
      <c r="L117" s="172"/>
      <c r="M117" s="173"/>
      <c r="N117" s="169"/>
      <c r="O117" s="169"/>
      <c r="P117" s="169"/>
      <c r="Q117" s="169"/>
      <c r="R117" s="169"/>
      <c r="S117" s="169"/>
      <c r="T117" s="174"/>
      <c r="AT117" s="175" t="s">
        <v>129</v>
      </c>
      <c r="AU117" s="175" t="s">
        <v>77</v>
      </c>
      <c r="AV117" s="175" t="s">
        <v>77</v>
      </c>
      <c r="AW117" s="175" t="s">
        <v>92</v>
      </c>
      <c r="AX117" s="175" t="s">
        <v>75</v>
      </c>
      <c r="AY117" s="175" t="s">
        <v>116</v>
      </c>
    </row>
    <row r="118" spans="2:65" s="7" customFormat="1" ht="15.75" customHeight="1">
      <c r="B118" s="24"/>
      <c r="C118" s="146" t="s">
        <v>192</v>
      </c>
      <c r="D118" s="146" t="s">
        <v>122</v>
      </c>
      <c r="E118" s="147" t="s">
        <v>258</v>
      </c>
      <c r="F118" s="148" t="s">
        <v>259</v>
      </c>
      <c r="G118" s="149" t="s">
        <v>208</v>
      </c>
      <c r="H118" s="150">
        <v>151.25</v>
      </c>
      <c r="I118" s="151"/>
      <c r="J118" s="152">
        <f>ROUND($I$118*$H$118,2)</f>
        <v>0</v>
      </c>
      <c r="K118" s="148" t="s">
        <v>209</v>
      </c>
      <c r="L118" s="44"/>
      <c r="M118" s="153"/>
      <c r="N118" s="154" t="s">
        <v>39</v>
      </c>
      <c r="O118" s="25"/>
      <c r="P118" s="155">
        <f>$O$118*$H$118</f>
        <v>0</v>
      </c>
      <c r="Q118" s="155">
        <v>0</v>
      </c>
      <c r="R118" s="155">
        <f>$Q$118*$H$118</f>
        <v>0</v>
      </c>
      <c r="S118" s="155">
        <v>0</v>
      </c>
      <c r="T118" s="156">
        <f>$S$118*$H$118</f>
        <v>0</v>
      </c>
      <c r="AR118" s="90" t="s">
        <v>141</v>
      </c>
      <c r="AT118" s="90" t="s">
        <v>122</v>
      </c>
      <c r="AU118" s="90" t="s">
        <v>77</v>
      </c>
      <c r="AY118" s="7" t="s">
        <v>116</v>
      </c>
      <c r="BE118" s="157">
        <f>IF($N$118="základní",$J$118,0)</f>
        <v>0</v>
      </c>
      <c r="BF118" s="157">
        <f>IF($N$118="snížená",$J$118,0)</f>
        <v>0</v>
      </c>
      <c r="BG118" s="157">
        <f>IF($N$118="zákl. přenesená",$J$118,0)</f>
        <v>0</v>
      </c>
      <c r="BH118" s="157">
        <f>IF($N$118="sníž. přenesená",$J$118,0)</f>
        <v>0</v>
      </c>
      <c r="BI118" s="157">
        <f>IF($N$118="nulová",$J$118,0)</f>
        <v>0</v>
      </c>
      <c r="BJ118" s="90" t="s">
        <v>75</v>
      </c>
      <c r="BK118" s="157">
        <f>ROUND($I$118*$H$118,2)</f>
        <v>0</v>
      </c>
      <c r="BL118" s="90" t="s">
        <v>141</v>
      </c>
      <c r="BM118" s="90" t="s">
        <v>260</v>
      </c>
    </row>
    <row r="119" spans="2:47" s="7" customFormat="1" ht="16.5" customHeight="1">
      <c r="B119" s="24"/>
      <c r="C119" s="25"/>
      <c r="D119" s="158" t="s">
        <v>128</v>
      </c>
      <c r="E119" s="25"/>
      <c r="F119" s="159" t="s">
        <v>261</v>
      </c>
      <c r="G119" s="25"/>
      <c r="H119" s="25"/>
      <c r="J119" s="25"/>
      <c r="K119" s="25"/>
      <c r="L119" s="44"/>
      <c r="M119" s="57"/>
      <c r="N119" s="25"/>
      <c r="O119" s="25"/>
      <c r="P119" s="25"/>
      <c r="Q119" s="25"/>
      <c r="R119" s="25"/>
      <c r="S119" s="25"/>
      <c r="T119" s="58"/>
      <c r="AT119" s="7" t="s">
        <v>128</v>
      </c>
      <c r="AU119" s="7" t="s">
        <v>77</v>
      </c>
    </row>
    <row r="120" spans="2:47" s="7" customFormat="1" ht="57.75" customHeight="1">
      <c r="B120" s="24"/>
      <c r="C120" s="25"/>
      <c r="D120" s="162" t="s">
        <v>212</v>
      </c>
      <c r="E120" s="25"/>
      <c r="F120" s="187" t="s">
        <v>262</v>
      </c>
      <c r="G120" s="25"/>
      <c r="H120" s="25"/>
      <c r="J120" s="25"/>
      <c r="K120" s="25"/>
      <c r="L120" s="44"/>
      <c r="M120" s="57"/>
      <c r="N120" s="25"/>
      <c r="O120" s="25"/>
      <c r="P120" s="25"/>
      <c r="Q120" s="25"/>
      <c r="R120" s="25"/>
      <c r="S120" s="25"/>
      <c r="T120" s="58"/>
      <c r="AT120" s="7" t="s">
        <v>212</v>
      </c>
      <c r="AU120" s="7" t="s">
        <v>77</v>
      </c>
    </row>
    <row r="121" spans="2:51" s="7" customFormat="1" ht="15.75" customHeight="1">
      <c r="B121" s="168"/>
      <c r="C121" s="169"/>
      <c r="D121" s="162" t="s">
        <v>129</v>
      </c>
      <c r="E121" s="169"/>
      <c r="F121" s="170" t="s">
        <v>263</v>
      </c>
      <c r="G121" s="169"/>
      <c r="H121" s="171">
        <v>151.25</v>
      </c>
      <c r="J121" s="169"/>
      <c r="K121" s="169"/>
      <c r="L121" s="172"/>
      <c r="M121" s="173"/>
      <c r="N121" s="169"/>
      <c r="O121" s="169"/>
      <c r="P121" s="169"/>
      <c r="Q121" s="169"/>
      <c r="R121" s="169"/>
      <c r="S121" s="169"/>
      <c r="T121" s="174"/>
      <c r="AT121" s="175" t="s">
        <v>129</v>
      </c>
      <c r="AU121" s="175" t="s">
        <v>77</v>
      </c>
      <c r="AV121" s="175" t="s">
        <v>77</v>
      </c>
      <c r="AW121" s="175" t="s">
        <v>92</v>
      </c>
      <c r="AX121" s="175" t="s">
        <v>75</v>
      </c>
      <c r="AY121" s="175" t="s">
        <v>116</v>
      </c>
    </row>
    <row r="122" spans="2:65" s="7" customFormat="1" ht="15.75" customHeight="1">
      <c r="B122" s="24"/>
      <c r="C122" s="146" t="s">
        <v>264</v>
      </c>
      <c r="D122" s="146" t="s">
        <v>122</v>
      </c>
      <c r="E122" s="147" t="s">
        <v>265</v>
      </c>
      <c r="F122" s="148" t="s">
        <v>266</v>
      </c>
      <c r="G122" s="149" t="s">
        <v>208</v>
      </c>
      <c r="H122" s="150">
        <v>330</v>
      </c>
      <c r="I122" s="151"/>
      <c r="J122" s="152">
        <f>ROUND($I$122*$H$122,2)</f>
        <v>0</v>
      </c>
      <c r="K122" s="148" t="s">
        <v>209</v>
      </c>
      <c r="L122" s="44"/>
      <c r="M122" s="153"/>
      <c r="N122" s="154" t="s">
        <v>39</v>
      </c>
      <c r="O122" s="25"/>
      <c r="P122" s="155">
        <f>$O$122*$H$122</f>
        <v>0</v>
      </c>
      <c r="Q122" s="155">
        <v>0.18776</v>
      </c>
      <c r="R122" s="155">
        <f>$Q$122*$H$122</f>
        <v>61.960800000000006</v>
      </c>
      <c r="S122" s="155">
        <v>0</v>
      </c>
      <c r="T122" s="156">
        <f>$S$122*$H$122</f>
        <v>0</v>
      </c>
      <c r="AR122" s="90" t="s">
        <v>141</v>
      </c>
      <c r="AT122" s="90" t="s">
        <v>122</v>
      </c>
      <c r="AU122" s="90" t="s">
        <v>77</v>
      </c>
      <c r="AY122" s="7" t="s">
        <v>116</v>
      </c>
      <c r="BE122" s="157">
        <f>IF($N$122="základní",$J$122,0)</f>
        <v>0</v>
      </c>
      <c r="BF122" s="157">
        <f>IF($N$122="snížená",$J$122,0)</f>
        <v>0</v>
      </c>
      <c r="BG122" s="157">
        <f>IF($N$122="zákl. přenesená",$J$122,0)</f>
        <v>0</v>
      </c>
      <c r="BH122" s="157">
        <f>IF($N$122="sníž. přenesená",$J$122,0)</f>
        <v>0</v>
      </c>
      <c r="BI122" s="157">
        <f>IF($N$122="nulová",$J$122,0)</f>
        <v>0</v>
      </c>
      <c r="BJ122" s="90" t="s">
        <v>75</v>
      </c>
      <c r="BK122" s="157">
        <f>ROUND($I$122*$H$122,2)</f>
        <v>0</v>
      </c>
      <c r="BL122" s="90" t="s">
        <v>141</v>
      </c>
      <c r="BM122" s="90" t="s">
        <v>267</v>
      </c>
    </row>
    <row r="123" spans="2:47" s="7" customFormat="1" ht="16.5" customHeight="1">
      <c r="B123" s="24"/>
      <c r="C123" s="25"/>
      <c r="D123" s="158" t="s">
        <v>128</v>
      </c>
      <c r="E123" s="25"/>
      <c r="F123" s="159" t="s">
        <v>268</v>
      </c>
      <c r="G123" s="25"/>
      <c r="H123" s="25"/>
      <c r="J123" s="25"/>
      <c r="K123" s="25"/>
      <c r="L123" s="44"/>
      <c r="M123" s="57"/>
      <c r="N123" s="25"/>
      <c r="O123" s="25"/>
      <c r="P123" s="25"/>
      <c r="Q123" s="25"/>
      <c r="R123" s="25"/>
      <c r="S123" s="25"/>
      <c r="T123" s="58"/>
      <c r="AT123" s="7" t="s">
        <v>128</v>
      </c>
      <c r="AU123" s="7" t="s">
        <v>77</v>
      </c>
    </row>
    <row r="124" spans="2:47" s="7" customFormat="1" ht="71.25" customHeight="1">
      <c r="B124" s="24"/>
      <c r="C124" s="25"/>
      <c r="D124" s="162" t="s">
        <v>212</v>
      </c>
      <c r="E124" s="25"/>
      <c r="F124" s="187" t="s">
        <v>269</v>
      </c>
      <c r="G124" s="25"/>
      <c r="H124" s="25"/>
      <c r="J124" s="25"/>
      <c r="K124" s="25"/>
      <c r="L124" s="44"/>
      <c r="M124" s="57"/>
      <c r="N124" s="25"/>
      <c r="O124" s="25"/>
      <c r="P124" s="25"/>
      <c r="Q124" s="25"/>
      <c r="R124" s="25"/>
      <c r="S124" s="25"/>
      <c r="T124" s="58"/>
      <c r="AT124" s="7" t="s">
        <v>212</v>
      </c>
      <c r="AU124" s="7" t="s">
        <v>77</v>
      </c>
    </row>
    <row r="125" spans="2:51" s="7" customFormat="1" ht="15.75" customHeight="1">
      <c r="B125" s="168"/>
      <c r="C125" s="169"/>
      <c r="D125" s="162" t="s">
        <v>129</v>
      </c>
      <c r="E125" s="169"/>
      <c r="F125" s="170" t="s">
        <v>270</v>
      </c>
      <c r="G125" s="169"/>
      <c r="H125" s="171">
        <v>220</v>
      </c>
      <c r="J125" s="169"/>
      <c r="K125" s="169"/>
      <c r="L125" s="172"/>
      <c r="M125" s="173"/>
      <c r="N125" s="169"/>
      <c r="O125" s="169"/>
      <c r="P125" s="169"/>
      <c r="Q125" s="169"/>
      <c r="R125" s="169"/>
      <c r="S125" s="169"/>
      <c r="T125" s="174"/>
      <c r="AT125" s="175" t="s">
        <v>129</v>
      </c>
      <c r="AU125" s="175" t="s">
        <v>77</v>
      </c>
      <c r="AV125" s="175" t="s">
        <v>77</v>
      </c>
      <c r="AW125" s="175" t="s">
        <v>92</v>
      </c>
      <c r="AX125" s="175" t="s">
        <v>68</v>
      </c>
      <c r="AY125" s="175" t="s">
        <v>116</v>
      </c>
    </row>
    <row r="126" spans="2:51" s="7" customFormat="1" ht="15.75" customHeight="1">
      <c r="B126" s="168"/>
      <c r="C126" s="169"/>
      <c r="D126" s="162" t="s">
        <v>129</v>
      </c>
      <c r="E126" s="169"/>
      <c r="F126" s="170" t="s">
        <v>271</v>
      </c>
      <c r="G126" s="169"/>
      <c r="H126" s="171">
        <v>110</v>
      </c>
      <c r="J126" s="169"/>
      <c r="K126" s="169"/>
      <c r="L126" s="172"/>
      <c r="M126" s="173"/>
      <c r="N126" s="169"/>
      <c r="O126" s="169"/>
      <c r="P126" s="169"/>
      <c r="Q126" s="169"/>
      <c r="R126" s="169"/>
      <c r="S126" s="169"/>
      <c r="T126" s="174"/>
      <c r="AT126" s="175" t="s">
        <v>129</v>
      </c>
      <c r="AU126" s="175" t="s">
        <v>77</v>
      </c>
      <c r="AV126" s="175" t="s">
        <v>77</v>
      </c>
      <c r="AW126" s="175" t="s">
        <v>92</v>
      </c>
      <c r="AX126" s="175" t="s">
        <v>68</v>
      </c>
      <c r="AY126" s="175" t="s">
        <v>116</v>
      </c>
    </row>
    <row r="127" spans="2:51" s="7" customFormat="1" ht="15.75" customHeight="1">
      <c r="B127" s="176"/>
      <c r="C127" s="177"/>
      <c r="D127" s="162" t="s">
        <v>129</v>
      </c>
      <c r="E127" s="177"/>
      <c r="F127" s="178" t="s">
        <v>191</v>
      </c>
      <c r="G127" s="177"/>
      <c r="H127" s="179">
        <v>330</v>
      </c>
      <c r="J127" s="177"/>
      <c r="K127" s="177"/>
      <c r="L127" s="180"/>
      <c r="M127" s="181"/>
      <c r="N127" s="177"/>
      <c r="O127" s="177"/>
      <c r="P127" s="177"/>
      <c r="Q127" s="177"/>
      <c r="R127" s="177"/>
      <c r="S127" s="177"/>
      <c r="T127" s="182"/>
      <c r="AT127" s="183" t="s">
        <v>129</v>
      </c>
      <c r="AU127" s="183" t="s">
        <v>77</v>
      </c>
      <c r="AV127" s="183" t="s">
        <v>141</v>
      </c>
      <c r="AW127" s="183" t="s">
        <v>92</v>
      </c>
      <c r="AX127" s="183" t="s">
        <v>75</v>
      </c>
      <c r="AY127" s="183" t="s">
        <v>116</v>
      </c>
    </row>
    <row r="128" spans="2:65" s="7" customFormat="1" ht="15.75" customHeight="1">
      <c r="B128" s="24"/>
      <c r="C128" s="146" t="s">
        <v>272</v>
      </c>
      <c r="D128" s="146" t="s">
        <v>122</v>
      </c>
      <c r="E128" s="147" t="s">
        <v>273</v>
      </c>
      <c r="F128" s="148" t="s">
        <v>274</v>
      </c>
      <c r="G128" s="149" t="s">
        <v>208</v>
      </c>
      <c r="H128" s="150">
        <v>271.5</v>
      </c>
      <c r="I128" s="151"/>
      <c r="J128" s="152">
        <f>ROUND($I$128*$H$128,2)</f>
        <v>0</v>
      </c>
      <c r="K128" s="148" t="s">
        <v>209</v>
      </c>
      <c r="L128" s="44"/>
      <c r="M128" s="153"/>
      <c r="N128" s="154" t="s">
        <v>39</v>
      </c>
      <c r="O128" s="25"/>
      <c r="P128" s="155">
        <f>$O$128*$H$128</f>
        <v>0</v>
      </c>
      <c r="Q128" s="155">
        <v>0.00561</v>
      </c>
      <c r="R128" s="155">
        <f>$Q$128*$H$128</f>
        <v>1.5231150000000002</v>
      </c>
      <c r="S128" s="155">
        <v>0</v>
      </c>
      <c r="T128" s="156">
        <f>$S$128*$H$128</f>
        <v>0</v>
      </c>
      <c r="AR128" s="90" t="s">
        <v>141</v>
      </c>
      <c r="AT128" s="90" t="s">
        <v>122</v>
      </c>
      <c r="AU128" s="90" t="s">
        <v>77</v>
      </c>
      <c r="AY128" s="7" t="s">
        <v>116</v>
      </c>
      <c r="BE128" s="157">
        <f>IF($N$128="základní",$J$128,0)</f>
        <v>0</v>
      </c>
      <c r="BF128" s="157">
        <f>IF($N$128="snížená",$J$128,0)</f>
        <v>0</v>
      </c>
      <c r="BG128" s="157">
        <f>IF($N$128="zákl. přenesená",$J$128,0)</f>
        <v>0</v>
      </c>
      <c r="BH128" s="157">
        <f>IF($N$128="sníž. přenesená",$J$128,0)</f>
        <v>0</v>
      </c>
      <c r="BI128" s="157">
        <f>IF($N$128="nulová",$J$128,0)</f>
        <v>0</v>
      </c>
      <c r="BJ128" s="90" t="s">
        <v>75</v>
      </c>
      <c r="BK128" s="157">
        <f>ROUND($I$128*$H$128,2)</f>
        <v>0</v>
      </c>
      <c r="BL128" s="90" t="s">
        <v>141</v>
      </c>
      <c r="BM128" s="90" t="s">
        <v>275</v>
      </c>
    </row>
    <row r="129" spans="2:47" s="7" customFormat="1" ht="16.5" customHeight="1">
      <c r="B129" s="24"/>
      <c r="C129" s="25"/>
      <c r="D129" s="158" t="s">
        <v>128</v>
      </c>
      <c r="E129" s="25"/>
      <c r="F129" s="159" t="s">
        <v>276</v>
      </c>
      <c r="G129" s="25"/>
      <c r="H129" s="25"/>
      <c r="J129" s="25"/>
      <c r="K129" s="25"/>
      <c r="L129" s="44"/>
      <c r="M129" s="57"/>
      <c r="N129" s="25"/>
      <c r="O129" s="25"/>
      <c r="P129" s="25"/>
      <c r="Q129" s="25"/>
      <c r="R129" s="25"/>
      <c r="S129" s="25"/>
      <c r="T129" s="58"/>
      <c r="AT129" s="7" t="s">
        <v>128</v>
      </c>
      <c r="AU129" s="7" t="s">
        <v>77</v>
      </c>
    </row>
    <row r="130" spans="2:65" s="7" customFormat="1" ht="15.75" customHeight="1">
      <c r="B130" s="24"/>
      <c r="C130" s="146" t="s">
        <v>277</v>
      </c>
      <c r="D130" s="146" t="s">
        <v>122</v>
      </c>
      <c r="E130" s="147" t="s">
        <v>278</v>
      </c>
      <c r="F130" s="148" t="s">
        <v>279</v>
      </c>
      <c r="G130" s="149" t="s">
        <v>208</v>
      </c>
      <c r="H130" s="150">
        <v>528</v>
      </c>
      <c r="I130" s="151"/>
      <c r="J130" s="152">
        <f>ROUND($I$130*$H$130,2)</f>
        <v>0</v>
      </c>
      <c r="K130" s="148" t="s">
        <v>209</v>
      </c>
      <c r="L130" s="44"/>
      <c r="M130" s="153"/>
      <c r="N130" s="154" t="s">
        <v>39</v>
      </c>
      <c r="O130" s="25"/>
      <c r="P130" s="155">
        <f>$O$130*$H$130</f>
        <v>0</v>
      </c>
      <c r="Q130" s="155">
        <v>0.00061</v>
      </c>
      <c r="R130" s="155">
        <f>$Q$130*$H$130</f>
        <v>0.32208</v>
      </c>
      <c r="S130" s="155">
        <v>0</v>
      </c>
      <c r="T130" s="156">
        <f>$S$130*$H$130</f>
        <v>0</v>
      </c>
      <c r="AR130" s="90" t="s">
        <v>141</v>
      </c>
      <c r="AT130" s="90" t="s">
        <v>122</v>
      </c>
      <c r="AU130" s="90" t="s">
        <v>77</v>
      </c>
      <c r="AY130" s="7" t="s">
        <v>116</v>
      </c>
      <c r="BE130" s="157">
        <f>IF($N$130="základní",$J$130,0)</f>
        <v>0</v>
      </c>
      <c r="BF130" s="157">
        <f>IF($N$130="snížená",$J$130,0)</f>
        <v>0</v>
      </c>
      <c r="BG130" s="157">
        <f>IF($N$130="zákl. přenesená",$J$130,0)</f>
        <v>0</v>
      </c>
      <c r="BH130" s="157">
        <f>IF($N$130="sníž. přenesená",$J$130,0)</f>
        <v>0</v>
      </c>
      <c r="BI130" s="157">
        <f>IF($N$130="nulová",$J$130,0)</f>
        <v>0</v>
      </c>
      <c r="BJ130" s="90" t="s">
        <v>75</v>
      </c>
      <c r="BK130" s="157">
        <f>ROUND($I$130*$H$130,2)</f>
        <v>0</v>
      </c>
      <c r="BL130" s="90" t="s">
        <v>141</v>
      </c>
      <c r="BM130" s="90" t="s">
        <v>280</v>
      </c>
    </row>
    <row r="131" spans="2:47" s="7" customFormat="1" ht="16.5" customHeight="1">
      <c r="B131" s="24"/>
      <c r="C131" s="25"/>
      <c r="D131" s="158" t="s">
        <v>128</v>
      </c>
      <c r="E131" s="25"/>
      <c r="F131" s="159" t="s">
        <v>281</v>
      </c>
      <c r="G131" s="25"/>
      <c r="H131" s="25"/>
      <c r="J131" s="25"/>
      <c r="K131" s="25"/>
      <c r="L131" s="44"/>
      <c r="M131" s="57"/>
      <c r="N131" s="25"/>
      <c r="O131" s="25"/>
      <c r="P131" s="25"/>
      <c r="Q131" s="25"/>
      <c r="R131" s="25"/>
      <c r="S131" s="25"/>
      <c r="T131" s="58"/>
      <c r="AT131" s="7" t="s">
        <v>128</v>
      </c>
      <c r="AU131" s="7" t="s">
        <v>77</v>
      </c>
    </row>
    <row r="132" spans="2:65" s="7" customFormat="1" ht="15.75" customHeight="1">
      <c r="B132" s="24"/>
      <c r="C132" s="146" t="s">
        <v>282</v>
      </c>
      <c r="D132" s="146" t="s">
        <v>122</v>
      </c>
      <c r="E132" s="147" t="s">
        <v>283</v>
      </c>
      <c r="F132" s="148" t="s">
        <v>284</v>
      </c>
      <c r="G132" s="149" t="s">
        <v>208</v>
      </c>
      <c r="H132" s="150">
        <v>528</v>
      </c>
      <c r="I132" s="151"/>
      <c r="J132" s="152">
        <f>ROUND($I$132*$H$132,2)</f>
        <v>0</v>
      </c>
      <c r="K132" s="148" t="s">
        <v>209</v>
      </c>
      <c r="L132" s="44"/>
      <c r="M132" s="153"/>
      <c r="N132" s="154" t="s">
        <v>39</v>
      </c>
      <c r="O132" s="25"/>
      <c r="P132" s="155">
        <f>$O$132*$H$132</f>
        <v>0</v>
      </c>
      <c r="Q132" s="155">
        <v>0</v>
      </c>
      <c r="R132" s="155">
        <f>$Q$132*$H$132</f>
        <v>0</v>
      </c>
      <c r="S132" s="155">
        <v>0</v>
      </c>
      <c r="T132" s="156">
        <f>$S$132*$H$132</f>
        <v>0</v>
      </c>
      <c r="AR132" s="90" t="s">
        <v>141</v>
      </c>
      <c r="AT132" s="90" t="s">
        <v>122</v>
      </c>
      <c r="AU132" s="90" t="s">
        <v>77</v>
      </c>
      <c r="AY132" s="7" t="s">
        <v>116</v>
      </c>
      <c r="BE132" s="157">
        <f>IF($N$132="základní",$J$132,0)</f>
        <v>0</v>
      </c>
      <c r="BF132" s="157">
        <f>IF($N$132="snížená",$J$132,0)</f>
        <v>0</v>
      </c>
      <c r="BG132" s="157">
        <f>IF($N$132="zákl. přenesená",$J$132,0)</f>
        <v>0</v>
      </c>
      <c r="BH132" s="157">
        <f>IF($N$132="sníž. přenesená",$J$132,0)</f>
        <v>0</v>
      </c>
      <c r="BI132" s="157">
        <f>IF($N$132="nulová",$J$132,0)</f>
        <v>0</v>
      </c>
      <c r="BJ132" s="90" t="s">
        <v>75</v>
      </c>
      <c r="BK132" s="157">
        <f>ROUND($I$132*$H$132,2)</f>
        <v>0</v>
      </c>
      <c r="BL132" s="90" t="s">
        <v>141</v>
      </c>
      <c r="BM132" s="90" t="s">
        <v>285</v>
      </c>
    </row>
    <row r="133" spans="2:47" s="7" customFormat="1" ht="27" customHeight="1">
      <c r="B133" s="24"/>
      <c r="C133" s="25"/>
      <c r="D133" s="158" t="s">
        <v>128</v>
      </c>
      <c r="E133" s="25"/>
      <c r="F133" s="159" t="s">
        <v>286</v>
      </c>
      <c r="G133" s="25"/>
      <c r="H133" s="25"/>
      <c r="J133" s="25"/>
      <c r="K133" s="25"/>
      <c r="L133" s="44"/>
      <c r="M133" s="57"/>
      <c r="N133" s="25"/>
      <c r="O133" s="25"/>
      <c r="P133" s="25"/>
      <c r="Q133" s="25"/>
      <c r="R133" s="25"/>
      <c r="S133" s="25"/>
      <c r="T133" s="58"/>
      <c r="AT133" s="7" t="s">
        <v>128</v>
      </c>
      <c r="AU133" s="7" t="s">
        <v>77</v>
      </c>
    </row>
    <row r="134" spans="2:47" s="7" customFormat="1" ht="30.75" customHeight="1">
      <c r="B134" s="24"/>
      <c r="C134" s="25"/>
      <c r="D134" s="162" t="s">
        <v>212</v>
      </c>
      <c r="E134" s="25"/>
      <c r="F134" s="187" t="s">
        <v>287</v>
      </c>
      <c r="G134" s="25"/>
      <c r="H134" s="25"/>
      <c r="J134" s="25"/>
      <c r="K134" s="25"/>
      <c r="L134" s="44"/>
      <c r="M134" s="57"/>
      <c r="N134" s="25"/>
      <c r="O134" s="25"/>
      <c r="P134" s="25"/>
      <c r="Q134" s="25"/>
      <c r="R134" s="25"/>
      <c r="S134" s="25"/>
      <c r="T134" s="58"/>
      <c r="AT134" s="7" t="s">
        <v>212</v>
      </c>
      <c r="AU134" s="7" t="s">
        <v>77</v>
      </c>
    </row>
    <row r="135" spans="2:51" s="7" customFormat="1" ht="15.75" customHeight="1">
      <c r="B135" s="168"/>
      <c r="C135" s="169"/>
      <c r="D135" s="162" t="s">
        <v>129</v>
      </c>
      <c r="E135" s="169"/>
      <c r="F135" s="170" t="s">
        <v>288</v>
      </c>
      <c r="G135" s="169"/>
      <c r="H135" s="171">
        <v>528</v>
      </c>
      <c r="J135" s="169"/>
      <c r="K135" s="169"/>
      <c r="L135" s="172"/>
      <c r="M135" s="173"/>
      <c r="N135" s="169"/>
      <c r="O135" s="169"/>
      <c r="P135" s="169"/>
      <c r="Q135" s="169"/>
      <c r="R135" s="169"/>
      <c r="S135" s="169"/>
      <c r="T135" s="174"/>
      <c r="AT135" s="175" t="s">
        <v>129</v>
      </c>
      <c r="AU135" s="175" t="s">
        <v>77</v>
      </c>
      <c r="AV135" s="175" t="s">
        <v>77</v>
      </c>
      <c r="AW135" s="175" t="s">
        <v>92</v>
      </c>
      <c r="AX135" s="175" t="s">
        <v>75</v>
      </c>
      <c r="AY135" s="175" t="s">
        <v>116</v>
      </c>
    </row>
    <row r="136" spans="2:65" s="7" customFormat="1" ht="15.75" customHeight="1">
      <c r="B136" s="24"/>
      <c r="C136" s="146" t="s">
        <v>289</v>
      </c>
      <c r="D136" s="146" t="s">
        <v>122</v>
      </c>
      <c r="E136" s="147" t="s">
        <v>290</v>
      </c>
      <c r="F136" s="148" t="s">
        <v>291</v>
      </c>
      <c r="G136" s="149" t="s">
        <v>208</v>
      </c>
      <c r="H136" s="150">
        <v>271.5</v>
      </c>
      <c r="I136" s="151"/>
      <c r="J136" s="152">
        <f>ROUND($I$136*$H$136,2)</f>
        <v>0</v>
      </c>
      <c r="K136" s="148" t="s">
        <v>209</v>
      </c>
      <c r="L136" s="44"/>
      <c r="M136" s="153"/>
      <c r="N136" s="154" t="s">
        <v>39</v>
      </c>
      <c r="O136" s="25"/>
      <c r="P136" s="155">
        <f>$O$136*$H$136</f>
        <v>0</v>
      </c>
      <c r="Q136" s="155">
        <v>0</v>
      </c>
      <c r="R136" s="155">
        <f>$Q$136*$H$136</f>
        <v>0</v>
      </c>
      <c r="S136" s="155">
        <v>0</v>
      </c>
      <c r="T136" s="156">
        <f>$S$136*$H$136</f>
        <v>0</v>
      </c>
      <c r="AR136" s="90" t="s">
        <v>141</v>
      </c>
      <c r="AT136" s="90" t="s">
        <v>122</v>
      </c>
      <c r="AU136" s="90" t="s">
        <v>77</v>
      </c>
      <c r="AY136" s="7" t="s">
        <v>116</v>
      </c>
      <c r="BE136" s="157">
        <f>IF($N$136="základní",$J$136,0)</f>
        <v>0</v>
      </c>
      <c r="BF136" s="157">
        <f>IF($N$136="snížená",$J$136,0)</f>
        <v>0</v>
      </c>
      <c r="BG136" s="157">
        <f>IF($N$136="zákl. přenesená",$J$136,0)</f>
        <v>0</v>
      </c>
      <c r="BH136" s="157">
        <f>IF($N$136="sníž. přenesená",$J$136,0)</f>
        <v>0</v>
      </c>
      <c r="BI136" s="157">
        <f>IF($N$136="nulová",$J$136,0)</f>
        <v>0</v>
      </c>
      <c r="BJ136" s="90" t="s">
        <v>75</v>
      </c>
      <c r="BK136" s="157">
        <f>ROUND($I$136*$H$136,2)</f>
        <v>0</v>
      </c>
      <c r="BL136" s="90" t="s">
        <v>141</v>
      </c>
      <c r="BM136" s="90" t="s">
        <v>292</v>
      </c>
    </row>
    <row r="137" spans="2:47" s="7" customFormat="1" ht="27" customHeight="1">
      <c r="B137" s="24"/>
      <c r="C137" s="25"/>
      <c r="D137" s="158" t="s">
        <v>128</v>
      </c>
      <c r="E137" s="25"/>
      <c r="F137" s="159" t="s">
        <v>293</v>
      </c>
      <c r="G137" s="25"/>
      <c r="H137" s="25"/>
      <c r="J137" s="25"/>
      <c r="K137" s="25"/>
      <c r="L137" s="44"/>
      <c r="M137" s="57"/>
      <c r="N137" s="25"/>
      <c r="O137" s="25"/>
      <c r="P137" s="25"/>
      <c r="Q137" s="25"/>
      <c r="R137" s="25"/>
      <c r="S137" s="25"/>
      <c r="T137" s="58"/>
      <c r="AT137" s="7" t="s">
        <v>128</v>
      </c>
      <c r="AU137" s="7" t="s">
        <v>77</v>
      </c>
    </row>
    <row r="138" spans="2:47" s="7" customFormat="1" ht="30.75" customHeight="1">
      <c r="B138" s="24"/>
      <c r="C138" s="25"/>
      <c r="D138" s="162" t="s">
        <v>212</v>
      </c>
      <c r="E138" s="25"/>
      <c r="F138" s="187" t="s">
        <v>294</v>
      </c>
      <c r="G138" s="25"/>
      <c r="H138" s="25"/>
      <c r="J138" s="25"/>
      <c r="K138" s="25"/>
      <c r="L138" s="44"/>
      <c r="M138" s="57"/>
      <c r="N138" s="25"/>
      <c r="O138" s="25"/>
      <c r="P138" s="25"/>
      <c r="Q138" s="25"/>
      <c r="R138" s="25"/>
      <c r="S138" s="25"/>
      <c r="T138" s="58"/>
      <c r="AT138" s="7" t="s">
        <v>212</v>
      </c>
      <c r="AU138" s="7" t="s">
        <v>77</v>
      </c>
    </row>
    <row r="139" spans="2:51" s="7" customFormat="1" ht="15.75" customHeight="1">
      <c r="B139" s="168"/>
      <c r="C139" s="169"/>
      <c r="D139" s="162" t="s">
        <v>129</v>
      </c>
      <c r="E139" s="169"/>
      <c r="F139" s="170" t="s">
        <v>295</v>
      </c>
      <c r="G139" s="169"/>
      <c r="H139" s="171">
        <v>181.5</v>
      </c>
      <c r="J139" s="169"/>
      <c r="K139" s="169"/>
      <c r="L139" s="172"/>
      <c r="M139" s="173"/>
      <c r="N139" s="169"/>
      <c r="O139" s="169"/>
      <c r="P139" s="169"/>
      <c r="Q139" s="169"/>
      <c r="R139" s="169"/>
      <c r="S139" s="169"/>
      <c r="T139" s="174"/>
      <c r="AT139" s="175" t="s">
        <v>129</v>
      </c>
      <c r="AU139" s="175" t="s">
        <v>77</v>
      </c>
      <c r="AV139" s="175" t="s">
        <v>77</v>
      </c>
      <c r="AW139" s="175" t="s">
        <v>92</v>
      </c>
      <c r="AX139" s="175" t="s">
        <v>68</v>
      </c>
      <c r="AY139" s="175" t="s">
        <v>116</v>
      </c>
    </row>
    <row r="140" spans="2:51" s="7" customFormat="1" ht="15.75" customHeight="1">
      <c r="B140" s="160"/>
      <c r="C140" s="161"/>
      <c r="D140" s="162" t="s">
        <v>129</v>
      </c>
      <c r="E140" s="161"/>
      <c r="F140" s="163" t="s">
        <v>296</v>
      </c>
      <c r="G140" s="161"/>
      <c r="H140" s="161"/>
      <c r="J140" s="161"/>
      <c r="K140" s="161"/>
      <c r="L140" s="164"/>
      <c r="M140" s="165"/>
      <c r="N140" s="161"/>
      <c r="O140" s="161"/>
      <c r="P140" s="161"/>
      <c r="Q140" s="161"/>
      <c r="R140" s="161"/>
      <c r="S140" s="161"/>
      <c r="T140" s="166"/>
      <c r="AT140" s="167" t="s">
        <v>129</v>
      </c>
      <c r="AU140" s="167" t="s">
        <v>77</v>
      </c>
      <c r="AV140" s="167" t="s">
        <v>75</v>
      </c>
      <c r="AW140" s="167" t="s">
        <v>92</v>
      </c>
      <c r="AX140" s="167" t="s">
        <v>68</v>
      </c>
      <c r="AY140" s="167" t="s">
        <v>116</v>
      </c>
    </row>
    <row r="141" spans="2:51" s="7" customFormat="1" ht="15.75" customHeight="1">
      <c r="B141" s="168"/>
      <c r="C141" s="169"/>
      <c r="D141" s="162" t="s">
        <v>129</v>
      </c>
      <c r="E141" s="169"/>
      <c r="F141" s="170" t="s">
        <v>297</v>
      </c>
      <c r="G141" s="169"/>
      <c r="H141" s="171">
        <v>90</v>
      </c>
      <c r="J141" s="169"/>
      <c r="K141" s="169"/>
      <c r="L141" s="172"/>
      <c r="M141" s="173"/>
      <c r="N141" s="169"/>
      <c r="O141" s="169"/>
      <c r="P141" s="169"/>
      <c r="Q141" s="169"/>
      <c r="R141" s="169"/>
      <c r="S141" s="169"/>
      <c r="T141" s="174"/>
      <c r="AT141" s="175" t="s">
        <v>129</v>
      </c>
      <c r="AU141" s="175" t="s">
        <v>77</v>
      </c>
      <c r="AV141" s="175" t="s">
        <v>77</v>
      </c>
      <c r="AW141" s="175" t="s">
        <v>92</v>
      </c>
      <c r="AX141" s="175" t="s">
        <v>68</v>
      </c>
      <c r="AY141" s="175" t="s">
        <v>116</v>
      </c>
    </row>
    <row r="142" spans="2:51" s="7" customFormat="1" ht="15.75" customHeight="1">
      <c r="B142" s="176"/>
      <c r="C142" s="177"/>
      <c r="D142" s="162" t="s">
        <v>129</v>
      </c>
      <c r="E142" s="177"/>
      <c r="F142" s="178" t="s">
        <v>191</v>
      </c>
      <c r="G142" s="177"/>
      <c r="H142" s="179">
        <v>271.5</v>
      </c>
      <c r="J142" s="177"/>
      <c r="K142" s="177"/>
      <c r="L142" s="180"/>
      <c r="M142" s="181"/>
      <c r="N142" s="177"/>
      <c r="O142" s="177"/>
      <c r="P142" s="177"/>
      <c r="Q142" s="177"/>
      <c r="R142" s="177"/>
      <c r="S142" s="177"/>
      <c r="T142" s="182"/>
      <c r="AT142" s="183" t="s">
        <v>129</v>
      </c>
      <c r="AU142" s="183" t="s">
        <v>77</v>
      </c>
      <c r="AV142" s="183" t="s">
        <v>141</v>
      </c>
      <c r="AW142" s="183" t="s">
        <v>92</v>
      </c>
      <c r="AX142" s="183" t="s">
        <v>75</v>
      </c>
      <c r="AY142" s="183" t="s">
        <v>116</v>
      </c>
    </row>
    <row r="143" spans="2:65" s="7" customFormat="1" ht="15.75" customHeight="1">
      <c r="B143" s="24"/>
      <c r="C143" s="146" t="s">
        <v>8</v>
      </c>
      <c r="D143" s="146" t="s">
        <v>122</v>
      </c>
      <c r="E143" s="147" t="s">
        <v>298</v>
      </c>
      <c r="F143" s="148" t="s">
        <v>299</v>
      </c>
      <c r="G143" s="149" t="s">
        <v>208</v>
      </c>
      <c r="H143" s="150">
        <v>2.95</v>
      </c>
      <c r="I143" s="151"/>
      <c r="J143" s="152">
        <f>ROUND($I$143*$H$143,2)</f>
        <v>0</v>
      </c>
      <c r="K143" s="148" t="s">
        <v>209</v>
      </c>
      <c r="L143" s="44"/>
      <c r="M143" s="153"/>
      <c r="N143" s="154" t="s">
        <v>39</v>
      </c>
      <c r="O143" s="25"/>
      <c r="P143" s="155">
        <f>$O$143*$H$143</f>
        <v>0</v>
      </c>
      <c r="Q143" s="155">
        <v>0.48</v>
      </c>
      <c r="R143" s="155">
        <f>$Q$143*$H$143</f>
        <v>1.416</v>
      </c>
      <c r="S143" s="155">
        <v>0</v>
      </c>
      <c r="T143" s="156">
        <f>$S$143*$H$143</f>
        <v>0</v>
      </c>
      <c r="AR143" s="90" t="s">
        <v>141</v>
      </c>
      <c r="AT143" s="90" t="s">
        <v>122</v>
      </c>
      <c r="AU143" s="90" t="s">
        <v>77</v>
      </c>
      <c r="AY143" s="7" t="s">
        <v>116</v>
      </c>
      <c r="BE143" s="157">
        <f>IF($N$143="základní",$J$143,0)</f>
        <v>0</v>
      </c>
      <c r="BF143" s="157">
        <f>IF($N$143="snížená",$J$143,0)</f>
        <v>0</v>
      </c>
      <c r="BG143" s="157">
        <f>IF($N$143="zákl. přenesená",$J$143,0)</f>
        <v>0</v>
      </c>
      <c r="BH143" s="157">
        <f>IF($N$143="sníž. přenesená",$J$143,0)</f>
        <v>0</v>
      </c>
      <c r="BI143" s="157">
        <f>IF($N$143="nulová",$J$143,0)</f>
        <v>0</v>
      </c>
      <c r="BJ143" s="90" t="s">
        <v>75</v>
      </c>
      <c r="BK143" s="157">
        <f>ROUND($I$143*$H$143,2)</f>
        <v>0</v>
      </c>
      <c r="BL143" s="90" t="s">
        <v>141</v>
      </c>
      <c r="BM143" s="90" t="s">
        <v>300</v>
      </c>
    </row>
    <row r="144" spans="2:47" s="7" customFormat="1" ht="27" customHeight="1">
      <c r="B144" s="24"/>
      <c r="C144" s="25"/>
      <c r="D144" s="158" t="s">
        <v>128</v>
      </c>
      <c r="E144" s="25"/>
      <c r="F144" s="159" t="s">
        <v>301</v>
      </c>
      <c r="G144" s="25"/>
      <c r="H144" s="25"/>
      <c r="J144" s="25"/>
      <c r="K144" s="25"/>
      <c r="L144" s="44"/>
      <c r="M144" s="57"/>
      <c r="N144" s="25"/>
      <c r="O144" s="25"/>
      <c r="P144" s="25"/>
      <c r="Q144" s="25"/>
      <c r="R144" s="25"/>
      <c r="S144" s="25"/>
      <c r="T144" s="58"/>
      <c r="AT144" s="7" t="s">
        <v>128</v>
      </c>
      <c r="AU144" s="7" t="s">
        <v>77</v>
      </c>
    </row>
    <row r="145" spans="2:47" s="7" customFormat="1" ht="165.75" customHeight="1">
      <c r="B145" s="24"/>
      <c r="C145" s="25"/>
      <c r="D145" s="162" t="s">
        <v>212</v>
      </c>
      <c r="E145" s="25"/>
      <c r="F145" s="187" t="s">
        <v>302</v>
      </c>
      <c r="G145" s="25"/>
      <c r="H145" s="25"/>
      <c r="J145" s="25"/>
      <c r="K145" s="25"/>
      <c r="L145" s="44"/>
      <c r="M145" s="57"/>
      <c r="N145" s="25"/>
      <c r="O145" s="25"/>
      <c r="P145" s="25"/>
      <c r="Q145" s="25"/>
      <c r="R145" s="25"/>
      <c r="S145" s="25"/>
      <c r="T145" s="58"/>
      <c r="AT145" s="7" t="s">
        <v>212</v>
      </c>
      <c r="AU145" s="7" t="s">
        <v>77</v>
      </c>
    </row>
    <row r="146" spans="2:51" s="7" customFormat="1" ht="15.75" customHeight="1">
      <c r="B146" s="160"/>
      <c r="C146" s="161"/>
      <c r="D146" s="162" t="s">
        <v>129</v>
      </c>
      <c r="E146" s="161"/>
      <c r="F146" s="163" t="s">
        <v>303</v>
      </c>
      <c r="G146" s="161"/>
      <c r="H146" s="161"/>
      <c r="J146" s="161"/>
      <c r="K146" s="161"/>
      <c r="L146" s="164"/>
      <c r="M146" s="165"/>
      <c r="N146" s="161"/>
      <c r="O146" s="161"/>
      <c r="P146" s="161"/>
      <c r="Q146" s="161"/>
      <c r="R146" s="161"/>
      <c r="S146" s="161"/>
      <c r="T146" s="166"/>
      <c r="AT146" s="167" t="s">
        <v>129</v>
      </c>
      <c r="AU146" s="167" t="s">
        <v>77</v>
      </c>
      <c r="AV146" s="167" t="s">
        <v>75</v>
      </c>
      <c r="AW146" s="167" t="s">
        <v>92</v>
      </c>
      <c r="AX146" s="167" t="s">
        <v>68</v>
      </c>
      <c r="AY146" s="167" t="s">
        <v>116</v>
      </c>
    </row>
    <row r="147" spans="2:51" s="7" customFormat="1" ht="15.75" customHeight="1">
      <c r="B147" s="168"/>
      <c r="C147" s="169"/>
      <c r="D147" s="162" t="s">
        <v>129</v>
      </c>
      <c r="E147" s="169"/>
      <c r="F147" s="170" t="s">
        <v>304</v>
      </c>
      <c r="G147" s="169"/>
      <c r="H147" s="171">
        <v>2.95</v>
      </c>
      <c r="J147" s="169"/>
      <c r="K147" s="169"/>
      <c r="L147" s="172"/>
      <c r="M147" s="173"/>
      <c r="N147" s="169"/>
      <c r="O147" s="169"/>
      <c r="P147" s="169"/>
      <c r="Q147" s="169"/>
      <c r="R147" s="169"/>
      <c r="S147" s="169"/>
      <c r="T147" s="174"/>
      <c r="AT147" s="175" t="s">
        <v>129</v>
      </c>
      <c r="AU147" s="175" t="s">
        <v>77</v>
      </c>
      <c r="AV147" s="175" t="s">
        <v>77</v>
      </c>
      <c r="AW147" s="175" t="s">
        <v>92</v>
      </c>
      <c r="AX147" s="175" t="s">
        <v>75</v>
      </c>
      <c r="AY147" s="175" t="s">
        <v>116</v>
      </c>
    </row>
    <row r="148" spans="2:65" s="7" customFormat="1" ht="15.75" customHeight="1">
      <c r="B148" s="24"/>
      <c r="C148" s="146" t="s">
        <v>305</v>
      </c>
      <c r="D148" s="146" t="s">
        <v>122</v>
      </c>
      <c r="E148" s="147" t="s">
        <v>306</v>
      </c>
      <c r="F148" s="148" t="s">
        <v>307</v>
      </c>
      <c r="G148" s="149" t="s">
        <v>195</v>
      </c>
      <c r="H148" s="150">
        <v>42</v>
      </c>
      <c r="I148" s="151"/>
      <c r="J148" s="152">
        <f>ROUND($I$148*$H$148,2)</f>
        <v>0</v>
      </c>
      <c r="K148" s="148"/>
      <c r="L148" s="44"/>
      <c r="M148" s="153"/>
      <c r="N148" s="154" t="s">
        <v>39</v>
      </c>
      <c r="O148" s="25"/>
      <c r="P148" s="155">
        <f>$O$148*$H$148</f>
        <v>0</v>
      </c>
      <c r="Q148" s="155">
        <v>0.0036</v>
      </c>
      <c r="R148" s="155">
        <f>$Q$148*$H$148</f>
        <v>0.1512</v>
      </c>
      <c r="S148" s="155">
        <v>0</v>
      </c>
      <c r="T148" s="156">
        <f>$S$148*$H$148</f>
        <v>0</v>
      </c>
      <c r="AR148" s="90" t="s">
        <v>141</v>
      </c>
      <c r="AT148" s="90" t="s">
        <v>122</v>
      </c>
      <c r="AU148" s="90" t="s">
        <v>77</v>
      </c>
      <c r="AY148" s="7" t="s">
        <v>116</v>
      </c>
      <c r="BE148" s="157">
        <f>IF($N$148="základní",$J$148,0)</f>
        <v>0</v>
      </c>
      <c r="BF148" s="157">
        <f>IF($N$148="snížená",$J$148,0)</f>
        <v>0</v>
      </c>
      <c r="BG148" s="157">
        <f>IF($N$148="zákl. přenesená",$J$148,0)</f>
        <v>0</v>
      </c>
      <c r="BH148" s="157">
        <f>IF($N$148="sníž. přenesená",$J$148,0)</f>
        <v>0</v>
      </c>
      <c r="BI148" s="157">
        <f>IF($N$148="nulová",$J$148,0)</f>
        <v>0</v>
      </c>
      <c r="BJ148" s="90" t="s">
        <v>75</v>
      </c>
      <c r="BK148" s="157">
        <f>ROUND($I$148*$H$148,2)</f>
        <v>0</v>
      </c>
      <c r="BL148" s="90" t="s">
        <v>141</v>
      </c>
      <c r="BM148" s="90" t="s">
        <v>308</v>
      </c>
    </row>
    <row r="149" spans="2:47" s="7" customFormat="1" ht="16.5" customHeight="1">
      <c r="B149" s="24"/>
      <c r="C149" s="25"/>
      <c r="D149" s="158" t="s">
        <v>128</v>
      </c>
      <c r="E149" s="25"/>
      <c r="F149" s="159" t="s">
        <v>309</v>
      </c>
      <c r="G149" s="25"/>
      <c r="H149" s="25"/>
      <c r="J149" s="25"/>
      <c r="K149" s="25"/>
      <c r="L149" s="44"/>
      <c r="M149" s="57"/>
      <c r="N149" s="25"/>
      <c r="O149" s="25"/>
      <c r="P149" s="25"/>
      <c r="Q149" s="25"/>
      <c r="R149" s="25"/>
      <c r="S149" s="25"/>
      <c r="T149" s="58"/>
      <c r="AT149" s="7" t="s">
        <v>128</v>
      </c>
      <c r="AU149" s="7" t="s">
        <v>77</v>
      </c>
    </row>
    <row r="150" spans="2:51" s="7" customFormat="1" ht="15.75" customHeight="1">
      <c r="B150" s="168"/>
      <c r="C150" s="169"/>
      <c r="D150" s="162" t="s">
        <v>129</v>
      </c>
      <c r="E150" s="169"/>
      <c r="F150" s="170" t="s">
        <v>310</v>
      </c>
      <c r="G150" s="169"/>
      <c r="H150" s="171">
        <v>42</v>
      </c>
      <c r="J150" s="169"/>
      <c r="K150" s="169"/>
      <c r="L150" s="172"/>
      <c r="M150" s="173"/>
      <c r="N150" s="169"/>
      <c r="O150" s="169"/>
      <c r="P150" s="169"/>
      <c r="Q150" s="169"/>
      <c r="R150" s="169"/>
      <c r="S150" s="169"/>
      <c r="T150" s="174"/>
      <c r="AT150" s="175" t="s">
        <v>129</v>
      </c>
      <c r="AU150" s="175" t="s">
        <v>77</v>
      </c>
      <c r="AV150" s="175" t="s">
        <v>77</v>
      </c>
      <c r="AW150" s="175" t="s">
        <v>92</v>
      </c>
      <c r="AX150" s="175" t="s">
        <v>75</v>
      </c>
      <c r="AY150" s="175" t="s">
        <v>116</v>
      </c>
    </row>
    <row r="151" spans="2:63" s="133" customFormat="1" ht="30.75" customHeight="1">
      <c r="B151" s="134"/>
      <c r="C151" s="135"/>
      <c r="D151" s="135" t="s">
        <v>67</v>
      </c>
      <c r="E151" s="144" t="s">
        <v>192</v>
      </c>
      <c r="F151" s="144" t="s">
        <v>311</v>
      </c>
      <c r="G151" s="135"/>
      <c r="H151" s="135"/>
      <c r="J151" s="145">
        <f>$BK$151</f>
        <v>0</v>
      </c>
      <c r="K151" s="135"/>
      <c r="L151" s="138"/>
      <c r="M151" s="139"/>
      <c r="N151" s="135"/>
      <c r="O151" s="135"/>
      <c r="P151" s="140">
        <f>SUM($P$152:$P$202)</f>
        <v>0</v>
      </c>
      <c r="Q151" s="135"/>
      <c r="R151" s="140">
        <f>SUM($R$152:$R$202)</f>
        <v>55.586857200000004</v>
      </c>
      <c r="S151" s="135"/>
      <c r="T151" s="141">
        <f>SUM($T$152:$T$202)</f>
        <v>27.72</v>
      </c>
      <c r="AR151" s="142" t="s">
        <v>75</v>
      </c>
      <c r="AT151" s="142" t="s">
        <v>67</v>
      </c>
      <c r="AU151" s="142" t="s">
        <v>75</v>
      </c>
      <c r="AY151" s="142" t="s">
        <v>116</v>
      </c>
      <c r="BK151" s="143">
        <f>SUM($BK$152:$BK$202)</f>
        <v>0</v>
      </c>
    </row>
    <row r="152" spans="2:65" s="7" customFormat="1" ht="15.75" customHeight="1">
      <c r="B152" s="24"/>
      <c r="C152" s="146" t="s">
        <v>312</v>
      </c>
      <c r="D152" s="146" t="s">
        <v>122</v>
      </c>
      <c r="E152" s="147" t="s">
        <v>313</v>
      </c>
      <c r="F152" s="148" t="s">
        <v>314</v>
      </c>
      <c r="G152" s="149" t="s">
        <v>195</v>
      </c>
      <c r="H152" s="150">
        <v>28</v>
      </c>
      <c r="I152" s="151"/>
      <c r="J152" s="152">
        <f>ROUND($I$152*$H$152,2)</f>
        <v>0</v>
      </c>
      <c r="K152" s="148" t="s">
        <v>209</v>
      </c>
      <c r="L152" s="44"/>
      <c r="M152" s="153"/>
      <c r="N152" s="154" t="s">
        <v>39</v>
      </c>
      <c r="O152" s="25"/>
      <c r="P152" s="155">
        <f>$O$152*$H$152</f>
        <v>0</v>
      </c>
      <c r="Q152" s="155">
        <v>0.0231</v>
      </c>
      <c r="R152" s="155">
        <f>$Q$152*$H$152</f>
        <v>0.6467999999999999</v>
      </c>
      <c r="S152" s="155">
        <v>0</v>
      </c>
      <c r="T152" s="156">
        <f>$S$152*$H$152</f>
        <v>0</v>
      </c>
      <c r="AR152" s="90" t="s">
        <v>141</v>
      </c>
      <c r="AT152" s="90" t="s">
        <v>122</v>
      </c>
      <c r="AU152" s="90" t="s">
        <v>77</v>
      </c>
      <c r="AY152" s="7" t="s">
        <v>116</v>
      </c>
      <c r="BE152" s="157">
        <f>IF($N$152="základní",$J$152,0)</f>
        <v>0</v>
      </c>
      <c r="BF152" s="157">
        <f>IF($N$152="snížená",$J$152,0)</f>
        <v>0</v>
      </c>
      <c r="BG152" s="157">
        <f>IF($N$152="zákl. přenesená",$J$152,0)</f>
        <v>0</v>
      </c>
      <c r="BH152" s="157">
        <f>IF($N$152="sníž. přenesená",$J$152,0)</f>
        <v>0</v>
      </c>
      <c r="BI152" s="157">
        <f>IF($N$152="nulová",$J$152,0)</f>
        <v>0</v>
      </c>
      <c r="BJ152" s="90" t="s">
        <v>75</v>
      </c>
      <c r="BK152" s="157">
        <f>ROUND($I$152*$H$152,2)</f>
        <v>0</v>
      </c>
      <c r="BL152" s="90" t="s">
        <v>141</v>
      </c>
      <c r="BM152" s="90" t="s">
        <v>315</v>
      </c>
    </row>
    <row r="153" spans="2:47" s="7" customFormat="1" ht="27" customHeight="1">
      <c r="B153" s="24"/>
      <c r="C153" s="25"/>
      <c r="D153" s="158" t="s">
        <v>128</v>
      </c>
      <c r="E153" s="25"/>
      <c r="F153" s="159" t="s">
        <v>316</v>
      </c>
      <c r="G153" s="25"/>
      <c r="H153" s="25"/>
      <c r="J153" s="25"/>
      <c r="K153" s="25"/>
      <c r="L153" s="44"/>
      <c r="M153" s="57"/>
      <c r="N153" s="25"/>
      <c r="O153" s="25"/>
      <c r="P153" s="25"/>
      <c r="Q153" s="25"/>
      <c r="R153" s="25"/>
      <c r="S153" s="25"/>
      <c r="T153" s="58"/>
      <c r="AT153" s="7" t="s">
        <v>128</v>
      </c>
      <c r="AU153" s="7" t="s">
        <v>77</v>
      </c>
    </row>
    <row r="154" spans="2:47" s="7" customFormat="1" ht="98.25" customHeight="1">
      <c r="B154" s="24"/>
      <c r="C154" s="25"/>
      <c r="D154" s="162" t="s">
        <v>212</v>
      </c>
      <c r="E154" s="25"/>
      <c r="F154" s="187" t="s">
        <v>317</v>
      </c>
      <c r="G154" s="25"/>
      <c r="H154" s="25"/>
      <c r="J154" s="25"/>
      <c r="K154" s="25"/>
      <c r="L154" s="44"/>
      <c r="M154" s="57"/>
      <c r="N154" s="25"/>
      <c r="O154" s="25"/>
      <c r="P154" s="25"/>
      <c r="Q154" s="25"/>
      <c r="R154" s="25"/>
      <c r="S154" s="25"/>
      <c r="T154" s="58"/>
      <c r="AT154" s="7" t="s">
        <v>212</v>
      </c>
      <c r="AU154" s="7" t="s">
        <v>77</v>
      </c>
    </row>
    <row r="155" spans="2:51" s="7" customFormat="1" ht="15.75" customHeight="1">
      <c r="B155" s="168"/>
      <c r="C155" s="169"/>
      <c r="D155" s="162" t="s">
        <v>129</v>
      </c>
      <c r="E155" s="169"/>
      <c r="F155" s="170" t="s">
        <v>318</v>
      </c>
      <c r="G155" s="169"/>
      <c r="H155" s="171">
        <v>28</v>
      </c>
      <c r="J155" s="169"/>
      <c r="K155" s="169"/>
      <c r="L155" s="172"/>
      <c r="M155" s="173"/>
      <c r="N155" s="169"/>
      <c r="O155" s="169"/>
      <c r="P155" s="169"/>
      <c r="Q155" s="169"/>
      <c r="R155" s="169"/>
      <c r="S155" s="169"/>
      <c r="T155" s="174"/>
      <c r="AT155" s="175" t="s">
        <v>129</v>
      </c>
      <c r="AU155" s="175" t="s">
        <v>77</v>
      </c>
      <c r="AV155" s="175" t="s">
        <v>77</v>
      </c>
      <c r="AW155" s="175" t="s">
        <v>92</v>
      </c>
      <c r="AX155" s="175" t="s">
        <v>75</v>
      </c>
      <c r="AY155" s="175" t="s">
        <v>116</v>
      </c>
    </row>
    <row r="156" spans="2:65" s="7" customFormat="1" ht="15.75" customHeight="1">
      <c r="B156" s="24"/>
      <c r="C156" s="146" t="s">
        <v>319</v>
      </c>
      <c r="D156" s="146" t="s">
        <v>122</v>
      </c>
      <c r="E156" s="147" t="s">
        <v>320</v>
      </c>
      <c r="F156" s="148" t="s">
        <v>321</v>
      </c>
      <c r="G156" s="149" t="s">
        <v>322</v>
      </c>
      <c r="H156" s="150">
        <v>3</v>
      </c>
      <c r="I156" s="151"/>
      <c r="J156" s="152">
        <f>ROUND($I$156*$H$156,2)</f>
        <v>0</v>
      </c>
      <c r="K156" s="148" t="s">
        <v>209</v>
      </c>
      <c r="L156" s="44"/>
      <c r="M156" s="153"/>
      <c r="N156" s="154" t="s">
        <v>39</v>
      </c>
      <c r="O156" s="25"/>
      <c r="P156" s="155">
        <f>$O$156*$H$156</f>
        <v>0</v>
      </c>
      <c r="Q156" s="155">
        <v>0.00036</v>
      </c>
      <c r="R156" s="155">
        <f>$Q$156*$H$156</f>
        <v>0.00108</v>
      </c>
      <c r="S156" s="155">
        <v>0</v>
      </c>
      <c r="T156" s="156">
        <f>$S$156*$H$156</f>
        <v>0</v>
      </c>
      <c r="AR156" s="90" t="s">
        <v>141</v>
      </c>
      <c r="AT156" s="90" t="s">
        <v>122</v>
      </c>
      <c r="AU156" s="90" t="s">
        <v>77</v>
      </c>
      <c r="AY156" s="7" t="s">
        <v>116</v>
      </c>
      <c r="BE156" s="157">
        <f>IF($N$156="základní",$J$156,0)</f>
        <v>0</v>
      </c>
      <c r="BF156" s="157">
        <f>IF($N$156="snížená",$J$156,0)</f>
        <v>0</v>
      </c>
      <c r="BG156" s="157">
        <f>IF($N$156="zákl. přenesená",$J$156,0)</f>
        <v>0</v>
      </c>
      <c r="BH156" s="157">
        <f>IF($N$156="sníž. přenesená",$J$156,0)</f>
        <v>0</v>
      </c>
      <c r="BI156" s="157">
        <f>IF($N$156="nulová",$J$156,0)</f>
        <v>0</v>
      </c>
      <c r="BJ156" s="90" t="s">
        <v>75</v>
      </c>
      <c r="BK156" s="157">
        <f>ROUND($I$156*$H$156,2)</f>
        <v>0</v>
      </c>
      <c r="BL156" s="90" t="s">
        <v>141</v>
      </c>
      <c r="BM156" s="90" t="s">
        <v>323</v>
      </c>
    </row>
    <row r="157" spans="2:47" s="7" customFormat="1" ht="16.5" customHeight="1">
      <c r="B157" s="24"/>
      <c r="C157" s="25"/>
      <c r="D157" s="158" t="s">
        <v>128</v>
      </c>
      <c r="E157" s="25"/>
      <c r="F157" s="159" t="s">
        <v>324</v>
      </c>
      <c r="G157" s="25"/>
      <c r="H157" s="25"/>
      <c r="J157" s="25"/>
      <c r="K157" s="25"/>
      <c r="L157" s="44"/>
      <c r="M157" s="57"/>
      <c r="N157" s="25"/>
      <c r="O157" s="25"/>
      <c r="P157" s="25"/>
      <c r="Q157" s="25"/>
      <c r="R157" s="25"/>
      <c r="S157" s="25"/>
      <c r="T157" s="58"/>
      <c r="AT157" s="7" t="s">
        <v>128</v>
      </c>
      <c r="AU157" s="7" t="s">
        <v>77</v>
      </c>
    </row>
    <row r="158" spans="2:47" s="7" customFormat="1" ht="71.25" customHeight="1">
      <c r="B158" s="24"/>
      <c r="C158" s="25"/>
      <c r="D158" s="162" t="s">
        <v>212</v>
      </c>
      <c r="E158" s="25"/>
      <c r="F158" s="187" t="s">
        <v>325</v>
      </c>
      <c r="G158" s="25"/>
      <c r="H158" s="25"/>
      <c r="J158" s="25"/>
      <c r="K158" s="25"/>
      <c r="L158" s="44"/>
      <c r="M158" s="57"/>
      <c r="N158" s="25"/>
      <c r="O158" s="25"/>
      <c r="P158" s="25"/>
      <c r="Q158" s="25"/>
      <c r="R158" s="25"/>
      <c r="S158" s="25"/>
      <c r="T158" s="58"/>
      <c r="AT158" s="7" t="s">
        <v>212</v>
      </c>
      <c r="AU158" s="7" t="s">
        <v>77</v>
      </c>
    </row>
    <row r="159" spans="2:51" s="7" customFormat="1" ht="15.75" customHeight="1">
      <c r="B159" s="168"/>
      <c r="C159" s="169"/>
      <c r="D159" s="162" t="s">
        <v>129</v>
      </c>
      <c r="E159" s="169"/>
      <c r="F159" s="170" t="s">
        <v>135</v>
      </c>
      <c r="G159" s="169"/>
      <c r="H159" s="171">
        <v>3</v>
      </c>
      <c r="J159" s="169"/>
      <c r="K159" s="169"/>
      <c r="L159" s="172"/>
      <c r="M159" s="173"/>
      <c r="N159" s="169"/>
      <c r="O159" s="169"/>
      <c r="P159" s="169"/>
      <c r="Q159" s="169"/>
      <c r="R159" s="169"/>
      <c r="S159" s="169"/>
      <c r="T159" s="174"/>
      <c r="AT159" s="175" t="s">
        <v>129</v>
      </c>
      <c r="AU159" s="175" t="s">
        <v>77</v>
      </c>
      <c r="AV159" s="175" t="s">
        <v>77</v>
      </c>
      <c r="AW159" s="175" t="s">
        <v>92</v>
      </c>
      <c r="AX159" s="175" t="s">
        <v>75</v>
      </c>
      <c r="AY159" s="175" t="s">
        <v>116</v>
      </c>
    </row>
    <row r="160" spans="2:65" s="7" customFormat="1" ht="15.75" customHeight="1">
      <c r="B160" s="24"/>
      <c r="C160" s="188" t="s">
        <v>326</v>
      </c>
      <c r="D160" s="188" t="s">
        <v>327</v>
      </c>
      <c r="E160" s="189" t="s">
        <v>328</v>
      </c>
      <c r="F160" s="190" t="s">
        <v>329</v>
      </c>
      <c r="G160" s="191" t="s">
        <v>322</v>
      </c>
      <c r="H160" s="192">
        <v>3</v>
      </c>
      <c r="I160" s="193"/>
      <c r="J160" s="194">
        <f>ROUND($I$160*$H$160,2)</f>
        <v>0</v>
      </c>
      <c r="K160" s="190" t="s">
        <v>209</v>
      </c>
      <c r="L160" s="195"/>
      <c r="M160" s="196"/>
      <c r="N160" s="197" t="s">
        <v>39</v>
      </c>
      <c r="O160" s="25"/>
      <c r="P160" s="155">
        <f>$O$160*$H$160</f>
        <v>0</v>
      </c>
      <c r="Q160" s="155">
        <v>0.0025</v>
      </c>
      <c r="R160" s="155">
        <f>$Q$160*$H$160</f>
        <v>0.0075</v>
      </c>
      <c r="S160" s="155">
        <v>0</v>
      </c>
      <c r="T160" s="156">
        <f>$S$160*$H$160</f>
        <v>0</v>
      </c>
      <c r="AR160" s="90" t="s">
        <v>178</v>
      </c>
      <c r="AT160" s="90" t="s">
        <v>327</v>
      </c>
      <c r="AU160" s="90" t="s">
        <v>77</v>
      </c>
      <c r="AY160" s="7" t="s">
        <v>116</v>
      </c>
      <c r="BE160" s="157">
        <f>IF($N$160="základní",$J$160,0)</f>
        <v>0</v>
      </c>
      <c r="BF160" s="157">
        <f>IF($N$160="snížená",$J$160,0)</f>
        <v>0</v>
      </c>
      <c r="BG160" s="157">
        <f>IF($N$160="zákl. přenesená",$J$160,0)</f>
        <v>0</v>
      </c>
      <c r="BH160" s="157">
        <f>IF($N$160="sníž. přenesená",$J$160,0)</f>
        <v>0</v>
      </c>
      <c r="BI160" s="157">
        <f>IF($N$160="nulová",$J$160,0)</f>
        <v>0</v>
      </c>
      <c r="BJ160" s="90" t="s">
        <v>75</v>
      </c>
      <c r="BK160" s="157">
        <f>ROUND($I$160*$H$160,2)</f>
        <v>0</v>
      </c>
      <c r="BL160" s="90" t="s">
        <v>141</v>
      </c>
      <c r="BM160" s="90" t="s">
        <v>330</v>
      </c>
    </row>
    <row r="161" spans="2:47" s="7" customFormat="1" ht="27" customHeight="1">
      <c r="B161" s="24"/>
      <c r="C161" s="25"/>
      <c r="D161" s="158" t="s">
        <v>128</v>
      </c>
      <c r="E161" s="25"/>
      <c r="F161" s="159" t="s">
        <v>331</v>
      </c>
      <c r="G161" s="25"/>
      <c r="H161" s="25"/>
      <c r="J161" s="25"/>
      <c r="K161" s="25"/>
      <c r="L161" s="44"/>
      <c r="M161" s="57"/>
      <c r="N161" s="25"/>
      <c r="O161" s="25"/>
      <c r="P161" s="25"/>
      <c r="Q161" s="25"/>
      <c r="R161" s="25"/>
      <c r="S161" s="25"/>
      <c r="T161" s="58"/>
      <c r="AT161" s="7" t="s">
        <v>128</v>
      </c>
      <c r="AU161" s="7" t="s">
        <v>77</v>
      </c>
    </row>
    <row r="162" spans="2:65" s="7" customFormat="1" ht="15.75" customHeight="1">
      <c r="B162" s="24"/>
      <c r="C162" s="146" t="s">
        <v>332</v>
      </c>
      <c r="D162" s="146" t="s">
        <v>122</v>
      </c>
      <c r="E162" s="147" t="s">
        <v>333</v>
      </c>
      <c r="F162" s="148" t="s">
        <v>334</v>
      </c>
      <c r="G162" s="149" t="s">
        <v>195</v>
      </c>
      <c r="H162" s="150">
        <v>80</v>
      </c>
      <c r="I162" s="151"/>
      <c r="J162" s="152">
        <f>ROUND($I$162*$H$162,2)</f>
        <v>0</v>
      </c>
      <c r="K162" s="148" t="s">
        <v>209</v>
      </c>
      <c r="L162" s="44"/>
      <c r="M162" s="153"/>
      <c r="N162" s="154" t="s">
        <v>39</v>
      </c>
      <c r="O162" s="25"/>
      <c r="P162" s="155">
        <f>$O$162*$H$162</f>
        <v>0</v>
      </c>
      <c r="Q162" s="155">
        <v>4E-05</v>
      </c>
      <c r="R162" s="155">
        <f>$Q$162*$H$162</f>
        <v>0.0032</v>
      </c>
      <c r="S162" s="155">
        <v>0</v>
      </c>
      <c r="T162" s="156">
        <f>$S$162*$H$162</f>
        <v>0</v>
      </c>
      <c r="AR162" s="90" t="s">
        <v>141</v>
      </c>
      <c r="AT162" s="90" t="s">
        <v>122</v>
      </c>
      <c r="AU162" s="90" t="s">
        <v>77</v>
      </c>
      <c r="AY162" s="7" t="s">
        <v>116</v>
      </c>
      <c r="BE162" s="157">
        <f>IF($N$162="základní",$J$162,0)</f>
        <v>0</v>
      </c>
      <c r="BF162" s="157">
        <f>IF($N$162="snížená",$J$162,0)</f>
        <v>0</v>
      </c>
      <c r="BG162" s="157">
        <f>IF($N$162="zákl. přenesená",$J$162,0)</f>
        <v>0</v>
      </c>
      <c r="BH162" s="157">
        <f>IF($N$162="sníž. přenesená",$J$162,0)</f>
        <v>0</v>
      </c>
      <c r="BI162" s="157">
        <f>IF($N$162="nulová",$J$162,0)</f>
        <v>0</v>
      </c>
      <c r="BJ162" s="90" t="s">
        <v>75</v>
      </c>
      <c r="BK162" s="157">
        <f>ROUND($I$162*$H$162,2)</f>
        <v>0</v>
      </c>
      <c r="BL162" s="90" t="s">
        <v>141</v>
      </c>
      <c r="BM162" s="90" t="s">
        <v>335</v>
      </c>
    </row>
    <row r="163" spans="2:47" s="7" customFormat="1" ht="16.5" customHeight="1">
      <c r="B163" s="24"/>
      <c r="C163" s="25"/>
      <c r="D163" s="158" t="s">
        <v>128</v>
      </c>
      <c r="E163" s="25"/>
      <c r="F163" s="159" t="s">
        <v>336</v>
      </c>
      <c r="G163" s="25"/>
      <c r="H163" s="25"/>
      <c r="J163" s="25"/>
      <c r="K163" s="25"/>
      <c r="L163" s="44"/>
      <c r="M163" s="57"/>
      <c r="N163" s="25"/>
      <c r="O163" s="25"/>
      <c r="P163" s="25"/>
      <c r="Q163" s="25"/>
      <c r="R163" s="25"/>
      <c r="S163" s="25"/>
      <c r="T163" s="58"/>
      <c r="AT163" s="7" t="s">
        <v>128</v>
      </c>
      <c r="AU163" s="7" t="s">
        <v>77</v>
      </c>
    </row>
    <row r="164" spans="2:47" s="7" customFormat="1" ht="84.75" customHeight="1">
      <c r="B164" s="24"/>
      <c r="C164" s="25"/>
      <c r="D164" s="162" t="s">
        <v>212</v>
      </c>
      <c r="E164" s="25"/>
      <c r="F164" s="187" t="s">
        <v>337</v>
      </c>
      <c r="G164" s="25"/>
      <c r="H164" s="25"/>
      <c r="J164" s="25"/>
      <c r="K164" s="25"/>
      <c r="L164" s="44"/>
      <c r="M164" s="57"/>
      <c r="N164" s="25"/>
      <c r="O164" s="25"/>
      <c r="P164" s="25"/>
      <c r="Q164" s="25"/>
      <c r="R164" s="25"/>
      <c r="S164" s="25"/>
      <c r="T164" s="58"/>
      <c r="AT164" s="7" t="s">
        <v>212</v>
      </c>
      <c r="AU164" s="7" t="s">
        <v>77</v>
      </c>
    </row>
    <row r="165" spans="2:51" s="7" customFormat="1" ht="15.75" customHeight="1">
      <c r="B165" s="168"/>
      <c r="C165" s="169"/>
      <c r="D165" s="162" t="s">
        <v>129</v>
      </c>
      <c r="E165" s="169"/>
      <c r="F165" s="170" t="s">
        <v>338</v>
      </c>
      <c r="G165" s="169"/>
      <c r="H165" s="171">
        <v>80</v>
      </c>
      <c r="J165" s="169"/>
      <c r="K165" s="169"/>
      <c r="L165" s="172"/>
      <c r="M165" s="173"/>
      <c r="N165" s="169"/>
      <c r="O165" s="169"/>
      <c r="P165" s="169"/>
      <c r="Q165" s="169"/>
      <c r="R165" s="169"/>
      <c r="S165" s="169"/>
      <c r="T165" s="174"/>
      <c r="AT165" s="175" t="s">
        <v>129</v>
      </c>
      <c r="AU165" s="175" t="s">
        <v>77</v>
      </c>
      <c r="AV165" s="175" t="s">
        <v>77</v>
      </c>
      <c r="AW165" s="175" t="s">
        <v>92</v>
      </c>
      <c r="AX165" s="175" t="s">
        <v>75</v>
      </c>
      <c r="AY165" s="175" t="s">
        <v>116</v>
      </c>
    </row>
    <row r="166" spans="2:65" s="7" customFormat="1" ht="15.75" customHeight="1">
      <c r="B166" s="24"/>
      <c r="C166" s="146" t="s">
        <v>7</v>
      </c>
      <c r="D166" s="146" t="s">
        <v>122</v>
      </c>
      <c r="E166" s="147" t="s">
        <v>339</v>
      </c>
      <c r="F166" s="148" t="s">
        <v>340</v>
      </c>
      <c r="G166" s="149" t="s">
        <v>195</v>
      </c>
      <c r="H166" s="150">
        <v>160</v>
      </c>
      <c r="I166" s="151"/>
      <c r="J166" s="152">
        <f>ROUND($I$166*$H$166,2)</f>
        <v>0</v>
      </c>
      <c r="K166" s="148" t="s">
        <v>209</v>
      </c>
      <c r="L166" s="44"/>
      <c r="M166" s="153"/>
      <c r="N166" s="154" t="s">
        <v>39</v>
      </c>
      <c r="O166" s="25"/>
      <c r="P166" s="155">
        <f>$O$166*$H$166</f>
        <v>0</v>
      </c>
      <c r="Q166" s="155">
        <v>0.00021</v>
      </c>
      <c r="R166" s="155">
        <f>$Q$166*$H$166</f>
        <v>0.033600000000000005</v>
      </c>
      <c r="S166" s="155">
        <v>0</v>
      </c>
      <c r="T166" s="156">
        <f>$S$166*$H$166</f>
        <v>0</v>
      </c>
      <c r="AR166" s="90" t="s">
        <v>141</v>
      </c>
      <c r="AT166" s="90" t="s">
        <v>122</v>
      </c>
      <c r="AU166" s="90" t="s">
        <v>77</v>
      </c>
      <c r="AY166" s="7" t="s">
        <v>116</v>
      </c>
      <c r="BE166" s="157">
        <f>IF($N$166="základní",$J$166,0)</f>
        <v>0</v>
      </c>
      <c r="BF166" s="157">
        <f>IF($N$166="snížená",$J$166,0)</f>
        <v>0</v>
      </c>
      <c r="BG166" s="157">
        <f>IF($N$166="zákl. přenesená",$J$166,0)</f>
        <v>0</v>
      </c>
      <c r="BH166" s="157">
        <f>IF($N$166="sníž. přenesená",$J$166,0)</f>
        <v>0</v>
      </c>
      <c r="BI166" s="157">
        <f>IF($N$166="nulová",$J$166,0)</f>
        <v>0</v>
      </c>
      <c r="BJ166" s="90" t="s">
        <v>75</v>
      </c>
      <c r="BK166" s="157">
        <f>ROUND($I$166*$H$166,2)</f>
        <v>0</v>
      </c>
      <c r="BL166" s="90" t="s">
        <v>141</v>
      </c>
      <c r="BM166" s="90" t="s">
        <v>341</v>
      </c>
    </row>
    <row r="167" spans="2:47" s="7" customFormat="1" ht="16.5" customHeight="1">
      <c r="B167" s="24"/>
      <c r="C167" s="25"/>
      <c r="D167" s="158" t="s">
        <v>128</v>
      </c>
      <c r="E167" s="25"/>
      <c r="F167" s="159" t="s">
        <v>342</v>
      </c>
      <c r="G167" s="25"/>
      <c r="H167" s="25"/>
      <c r="J167" s="25"/>
      <c r="K167" s="25"/>
      <c r="L167" s="44"/>
      <c r="M167" s="57"/>
      <c r="N167" s="25"/>
      <c r="O167" s="25"/>
      <c r="P167" s="25"/>
      <c r="Q167" s="25"/>
      <c r="R167" s="25"/>
      <c r="S167" s="25"/>
      <c r="T167" s="58"/>
      <c r="AT167" s="7" t="s">
        <v>128</v>
      </c>
      <c r="AU167" s="7" t="s">
        <v>77</v>
      </c>
    </row>
    <row r="168" spans="2:47" s="7" customFormat="1" ht="84.75" customHeight="1">
      <c r="B168" s="24"/>
      <c r="C168" s="25"/>
      <c r="D168" s="162" t="s">
        <v>212</v>
      </c>
      <c r="E168" s="25"/>
      <c r="F168" s="187" t="s">
        <v>337</v>
      </c>
      <c r="G168" s="25"/>
      <c r="H168" s="25"/>
      <c r="J168" s="25"/>
      <c r="K168" s="25"/>
      <c r="L168" s="44"/>
      <c r="M168" s="57"/>
      <c r="N168" s="25"/>
      <c r="O168" s="25"/>
      <c r="P168" s="25"/>
      <c r="Q168" s="25"/>
      <c r="R168" s="25"/>
      <c r="S168" s="25"/>
      <c r="T168" s="58"/>
      <c r="AT168" s="7" t="s">
        <v>212</v>
      </c>
      <c r="AU168" s="7" t="s">
        <v>77</v>
      </c>
    </row>
    <row r="169" spans="2:51" s="7" customFormat="1" ht="15.75" customHeight="1">
      <c r="B169" s="168"/>
      <c r="C169" s="169"/>
      <c r="D169" s="162" t="s">
        <v>129</v>
      </c>
      <c r="E169" s="169"/>
      <c r="F169" s="170" t="s">
        <v>343</v>
      </c>
      <c r="G169" s="169"/>
      <c r="H169" s="171">
        <v>160</v>
      </c>
      <c r="J169" s="169"/>
      <c r="K169" s="169"/>
      <c r="L169" s="172"/>
      <c r="M169" s="173"/>
      <c r="N169" s="169"/>
      <c r="O169" s="169"/>
      <c r="P169" s="169"/>
      <c r="Q169" s="169"/>
      <c r="R169" s="169"/>
      <c r="S169" s="169"/>
      <c r="T169" s="174"/>
      <c r="AT169" s="175" t="s">
        <v>129</v>
      </c>
      <c r="AU169" s="175" t="s">
        <v>77</v>
      </c>
      <c r="AV169" s="175" t="s">
        <v>77</v>
      </c>
      <c r="AW169" s="175" t="s">
        <v>92</v>
      </c>
      <c r="AX169" s="175" t="s">
        <v>75</v>
      </c>
      <c r="AY169" s="175" t="s">
        <v>116</v>
      </c>
    </row>
    <row r="170" spans="2:65" s="7" customFormat="1" ht="15.75" customHeight="1">
      <c r="B170" s="24"/>
      <c r="C170" s="146" t="s">
        <v>344</v>
      </c>
      <c r="D170" s="146" t="s">
        <v>122</v>
      </c>
      <c r="E170" s="147" t="s">
        <v>345</v>
      </c>
      <c r="F170" s="148" t="s">
        <v>346</v>
      </c>
      <c r="G170" s="149" t="s">
        <v>195</v>
      </c>
      <c r="H170" s="150">
        <v>240</v>
      </c>
      <c r="I170" s="151"/>
      <c r="J170" s="152">
        <f>ROUND($I$170*$H$170,2)</f>
        <v>0</v>
      </c>
      <c r="K170" s="148" t="s">
        <v>209</v>
      </c>
      <c r="L170" s="44"/>
      <c r="M170" s="153"/>
      <c r="N170" s="154" t="s">
        <v>39</v>
      </c>
      <c r="O170" s="25"/>
      <c r="P170" s="155">
        <f>$O$170*$H$170</f>
        <v>0</v>
      </c>
      <c r="Q170" s="155">
        <v>0</v>
      </c>
      <c r="R170" s="155">
        <f>$Q$170*$H$170</f>
        <v>0</v>
      </c>
      <c r="S170" s="155">
        <v>0</v>
      </c>
      <c r="T170" s="156">
        <f>$S$170*$H$170</f>
        <v>0</v>
      </c>
      <c r="AR170" s="90" t="s">
        <v>141</v>
      </c>
      <c r="AT170" s="90" t="s">
        <v>122</v>
      </c>
      <c r="AU170" s="90" t="s">
        <v>77</v>
      </c>
      <c r="AY170" s="7" t="s">
        <v>116</v>
      </c>
      <c r="BE170" s="157">
        <f>IF($N$170="základní",$J$170,0)</f>
        <v>0</v>
      </c>
      <c r="BF170" s="157">
        <f>IF($N$170="snížená",$J$170,0)</f>
        <v>0</v>
      </c>
      <c r="BG170" s="157">
        <f>IF($N$170="zákl. přenesená",$J$170,0)</f>
        <v>0</v>
      </c>
      <c r="BH170" s="157">
        <f>IF($N$170="sníž. přenesená",$J$170,0)</f>
        <v>0</v>
      </c>
      <c r="BI170" s="157">
        <f>IF($N$170="nulová",$J$170,0)</f>
        <v>0</v>
      </c>
      <c r="BJ170" s="90" t="s">
        <v>75</v>
      </c>
      <c r="BK170" s="157">
        <f>ROUND($I$170*$H$170,2)</f>
        <v>0</v>
      </c>
      <c r="BL170" s="90" t="s">
        <v>141</v>
      </c>
      <c r="BM170" s="90" t="s">
        <v>347</v>
      </c>
    </row>
    <row r="171" spans="2:47" s="7" customFormat="1" ht="16.5" customHeight="1">
      <c r="B171" s="24"/>
      <c r="C171" s="25"/>
      <c r="D171" s="158" t="s">
        <v>128</v>
      </c>
      <c r="E171" s="25"/>
      <c r="F171" s="159" t="s">
        <v>348</v>
      </c>
      <c r="G171" s="25"/>
      <c r="H171" s="25"/>
      <c r="J171" s="25"/>
      <c r="K171" s="25"/>
      <c r="L171" s="44"/>
      <c r="M171" s="57"/>
      <c r="N171" s="25"/>
      <c r="O171" s="25"/>
      <c r="P171" s="25"/>
      <c r="Q171" s="25"/>
      <c r="R171" s="25"/>
      <c r="S171" s="25"/>
      <c r="T171" s="58"/>
      <c r="AT171" s="7" t="s">
        <v>128</v>
      </c>
      <c r="AU171" s="7" t="s">
        <v>77</v>
      </c>
    </row>
    <row r="172" spans="2:47" s="7" customFormat="1" ht="44.25" customHeight="1">
      <c r="B172" s="24"/>
      <c r="C172" s="25"/>
      <c r="D172" s="162" t="s">
        <v>212</v>
      </c>
      <c r="E172" s="25"/>
      <c r="F172" s="187" t="s">
        <v>349</v>
      </c>
      <c r="G172" s="25"/>
      <c r="H172" s="25"/>
      <c r="J172" s="25"/>
      <c r="K172" s="25"/>
      <c r="L172" s="44"/>
      <c r="M172" s="57"/>
      <c r="N172" s="25"/>
      <c r="O172" s="25"/>
      <c r="P172" s="25"/>
      <c r="Q172" s="25"/>
      <c r="R172" s="25"/>
      <c r="S172" s="25"/>
      <c r="T172" s="58"/>
      <c r="AT172" s="7" t="s">
        <v>212</v>
      </c>
      <c r="AU172" s="7" t="s">
        <v>77</v>
      </c>
    </row>
    <row r="173" spans="2:51" s="7" customFormat="1" ht="15.75" customHeight="1">
      <c r="B173" s="168"/>
      <c r="C173" s="169"/>
      <c r="D173" s="162" t="s">
        <v>129</v>
      </c>
      <c r="E173" s="169"/>
      <c r="F173" s="170" t="s">
        <v>350</v>
      </c>
      <c r="G173" s="169"/>
      <c r="H173" s="171">
        <v>240</v>
      </c>
      <c r="J173" s="169"/>
      <c r="K173" s="169"/>
      <c r="L173" s="172"/>
      <c r="M173" s="173"/>
      <c r="N173" s="169"/>
      <c r="O173" s="169"/>
      <c r="P173" s="169"/>
      <c r="Q173" s="169"/>
      <c r="R173" s="169"/>
      <c r="S173" s="169"/>
      <c r="T173" s="174"/>
      <c r="AT173" s="175" t="s">
        <v>129</v>
      </c>
      <c r="AU173" s="175" t="s">
        <v>77</v>
      </c>
      <c r="AV173" s="175" t="s">
        <v>77</v>
      </c>
      <c r="AW173" s="175" t="s">
        <v>92</v>
      </c>
      <c r="AX173" s="175" t="s">
        <v>75</v>
      </c>
      <c r="AY173" s="175" t="s">
        <v>116</v>
      </c>
    </row>
    <row r="174" spans="2:65" s="7" customFormat="1" ht="15.75" customHeight="1">
      <c r="B174" s="24"/>
      <c r="C174" s="146" t="s">
        <v>351</v>
      </c>
      <c r="D174" s="146" t="s">
        <v>122</v>
      </c>
      <c r="E174" s="147" t="s">
        <v>352</v>
      </c>
      <c r="F174" s="148" t="s">
        <v>353</v>
      </c>
      <c r="G174" s="149" t="s">
        <v>217</v>
      </c>
      <c r="H174" s="150">
        <v>3.96</v>
      </c>
      <c r="I174" s="151"/>
      <c r="J174" s="152">
        <f>ROUND($I$174*$H$174,2)</f>
        <v>0</v>
      </c>
      <c r="K174" s="148" t="s">
        <v>209</v>
      </c>
      <c r="L174" s="44"/>
      <c r="M174" s="153"/>
      <c r="N174" s="154" t="s">
        <v>39</v>
      </c>
      <c r="O174" s="25"/>
      <c r="P174" s="155">
        <f>$O$174*$H$174</f>
        <v>0</v>
      </c>
      <c r="Q174" s="155">
        <v>2.60332</v>
      </c>
      <c r="R174" s="155">
        <f>$Q$174*$H$174</f>
        <v>10.3091472</v>
      </c>
      <c r="S174" s="155">
        <v>0</v>
      </c>
      <c r="T174" s="156">
        <f>$S$174*$H$174</f>
        <v>0</v>
      </c>
      <c r="AR174" s="90" t="s">
        <v>141</v>
      </c>
      <c r="AT174" s="90" t="s">
        <v>122</v>
      </c>
      <c r="AU174" s="90" t="s">
        <v>77</v>
      </c>
      <c r="AY174" s="7" t="s">
        <v>116</v>
      </c>
      <c r="BE174" s="157">
        <f>IF($N$174="základní",$J$174,0)</f>
        <v>0</v>
      </c>
      <c r="BF174" s="157">
        <f>IF($N$174="snížená",$J$174,0)</f>
        <v>0</v>
      </c>
      <c r="BG174" s="157">
        <f>IF($N$174="zákl. přenesená",$J$174,0)</f>
        <v>0</v>
      </c>
      <c r="BH174" s="157">
        <f>IF($N$174="sníž. přenesená",$J$174,0)</f>
        <v>0</v>
      </c>
      <c r="BI174" s="157">
        <f>IF($N$174="nulová",$J$174,0)</f>
        <v>0</v>
      </c>
      <c r="BJ174" s="90" t="s">
        <v>75</v>
      </c>
      <c r="BK174" s="157">
        <f>ROUND($I$174*$H$174,2)</f>
        <v>0</v>
      </c>
      <c r="BL174" s="90" t="s">
        <v>141</v>
      </c>
      <c r="BM174" s="90" t="s">
        <v>354</v>
      </c>
    </row>
    <row r="175" spans="2:47" s="7" customFormat="1" ht="16.5" customHeight="1">
      <c r="B175" s="24"/>
      <c r="C175" s="25"/>
      <c r="D175" s="158" t="s">
        <v>128</v>
      </c>
      <c r="E175" s="25"/>
      <c r="F175" s="159" t="s">
        <v>355</v>
      </c>
      <c r="G175" s="25"/>
      <c r="H175" s="25"/>
      <c r="J175" s="25"/>
      <c r="K175" s="25"/>
      <c r="L175" s="44"/>
      <c r="M175" s="57"/>
      <c r="N175" s="25"/>
      <c r="O175" s="25"/>
      <c r="P175" s="25"/>
      <c r="Q175" s="25"/>
      <c r="R175" s="25"/>
      <c r="S175" s="25"/>
      <c r="T175" s="58"/>
      <c r="AT175" s="7" t="s">
        <v>128</v>
      </c>
      <c r="AU175" s="7" t="s">
        <v>77</v>
      </c>
    </row>
    <row r="176" spans="2:47" s="7" customFormat="1" ht="98.25" customHeight="1">
      <c r="B176" s="24"/>
      <c r="C176" s="25"/>
      <c r="D176" s="162" t="s">
        <v>212</v>
      </c>
      <c r="E176" s="25"/>
      <c r="F176" s="187" t="s">
        <v>356</v>
      </c>
      <c r="G176" s="25"/>
      <c r="H176" s="25"/>
      <c r="J176" s="25"/>
      <c r="K176" s="25"/>
      <c r="L176" s="44"/>
      <c r="M176" s="57"/>
      <c r="N176" s="25"/>
      <c r="O176" s="25"/>
      <c r="P176" s="25"/>
      <c r="Q176" s="25"/>
      <c r="R176" s="25"/>
      <c r="S176" s="25"/>
      <c r="T176" s="58"/>
      <c r="AT176" s="7" t="s">
        <v>212</v>
      </c>
      <c r="AU176" s="7" t="s">
        <v>77</v>
      </c>
    </row>
    <row r="177" spans="2:51" s="7" customFormat="1" ht="15.75" customHeight="1">
      <c r="B177" s="168"/>
      <c r="C177" s="169"/>
      <c r="D177" s="162" t="s">
        <v>129</v>
      </c>
      <c r="E177" s="169"/>
      <c r="F177" s="170" t="s">
        <v>357</v>
      </c>
      <c r="G177" s="169"/>
      <c r="H177" s="171">
        <v>3.96</v>
      </c>
      <c r="J177" s="169"/>
      <c r="K177" s="169"/>
      <c r="L177" s="172"/>
      <c r="M177" s="173"/>
      <c r="N177" s="169"/>
      <c r="O177" s="169"/>
      <c r="P177" s="169"/>
      <c r="Q177" s="169"/>
      <c r="R177" s="169"/>
      <c r="S177" s="169"/>
      <c r="T177" s="174"/>
      <c r="AT177" s="175" t="s">
        <v>129</v>
      </c>
      <c r="AU177" s="175" t="s">
        <v>77</v>
      </c>
      <c r="AV177" s="175" t="s">
        <v>77</v>
      </c>
      <c r="AW177" s="175" t="s">
        <v>92</v>
      </c>
      <c r="AX177" s="175" t="s">
        <v>75</v>
      </c>
      <c r="AY177" s="175" t="s">
        <v>116</v>
      </c>
    </row>
    <row r="178" spans="2:65" s="7" customFormat="1" ht="15.75" customHeight="1">
      <c r="B178" s="24"/>
      <c r="C178" s="146" t="s">
        <v>358</v>
      </c>
      <c r="D178" s="146" t="s">
        <v>122</v>
      </c>
      <c r="E178" s="147" t="s">
        <v>359</v>
      </c>
      <c r="F178" s="148" t="s">
        <v>360</v>
      </c>
      <c r="G178" s="149" t="s">
        <v>195</v>
      </c>
      <c r="H178" s="150">
        <v>10</v>
      </c>
      <c r="I178" s="151"/>
      <c r="J178" s="152">
        <f>ROUND($I$178*$H$178,2)</f>
        <v>0</v>
      </c>
      <c r="K178" s="148" t="s">
        <v>209</v>
      </c>
      <c r="L178" s="44"/>
      <c r="M178" s="153"/>
      <c r="N178" s="154" t="s">
        <v>39</v>
      </c>
      <c r="O178" s="25"/>
      <c r="P178" s="155">
        <f>$O$178*$H$178</f>
        <v>0</v>
      </c>
      <c r="Q178" s="155">
        <v>1.22469</v>
      </c>
      <c r="R178" s="155">
        <f>$Q$178*$H$178</f>
        <v>12.2469</v>
      </c>
      <c r="S178" s="155">
        <v>0</v>
      </c>
      <c r="T178" s="156">
        <f>$S$178*$H$178</f>
        <v>0</v>
      </c>
      <c r="AR178" s="90" t="s">
        <v>141</v>
      </c>
      <c r="AT178" s="90" t="s">
        <v>122</v>
      </c>
      <c r="AU178" s="90" t="s">
        <v>77</v>
      </c>
      <c r="AY178" s="7" t="s">
        <v>116</v>
      </c>
      <c r="BE178" s="157">
        <f>IF($N$178="základní",$J$178,0)</f>
        <v>0</v>
      </c>
      <c r="BF178" s="157">
        <f>IF($N$178="snížená",$J$178,0)</f>
        <v>0</v>
      </c>
      <c r="BG178" s="157">
        <f>IF($N$178="zákl. přenesená",$J$178,0)</f>
        <v>0</v>
      </c>
      <c r="BH178" s="157">
        <f>IF($N$178="sníž. přenesená",$J$178,0)</f>
        <v>0</v>
      </c>
      <c r="BI178" s="157">
        <f>IF($N$178="nulová",$J$178,0)</f>
        <v>0</v>
      </c>
      <c r="BJ178" s="90" t="s">
        <v>75</v>
      </c>
      <c r="BK178" s="157">
        <f>ROUND($I$178*$H$178,2)</f>
        <v>0</v>
      </c>
      <c r="BL178" s="90" t="s">
        <v>141</v>
      </c>
      <c r="BM178" s="90" t="s">
        <v>361</v>
      </c>
    </row>
    <row r="179" spans="2:47" s="7" customFormat="1" ht="16.5" customHeight="1">
      <c r="B179" s="24"/>
      <c r="C179" s="25"/>
      <c r="D179" s="158" t="s">
        <v>128</v>
      </c>
      <c r="E179" s="25"/>
      <c r="F179" s="159" t="s">
        <v>362</v>
      </c>
      <c r="G179" s="25"/>
      <c r="H179" s="25"/>
      <c r="J179" s="25"/>
      <c r="K179" s="25"/>
      <c r="L179" s="44"/>
      <c r="M179" s="57"/>
      <c r="N179" s="25"/>
      <c r="O179" s="25"/>
      <c r="P179" s="25"/>
      <c r="Q179" s="25"/>
      <c r="R179" s="25"/>
      <c r="S179" s="25"/>
      <c r="T179" s="58"/>
      <c r="AT179" s="7" t="s">
        <v>128</v>
      </c>
      <c r="AU179" s="7" t="s">
        <v>77</v>
      </c>
    </row>
    <row r="180" spans="2:47" s="7" customFormat="1" ht="84.75" customHeight="1">
      <c r="B180" s="24"/>
      <c r="C180" s="25"/>
      <c r="D180" s="162" t="s">
        <v>212</v>
      </c>
      <c r="E180" s="25"/>
      <c r="F180" s="187" t="s">
        <v>363</v>
      </c>
      <c r="G180" s="25"/>
      <c r="H180" s="25"/>
      <c r="J180" s="25"/>
      <c r="K180" s="25"/>
      <c r="L180" s="44"/>
      <c r="M180" s="57"/>
      <c r="N180" s="25"/>
      <c r="O180" s="25"/>
      <c r="P180" s="25"/>
      <c r="Q180" s="25"/>
      <c r="R180" s="25"/>
      <c r="S180" s="25"/>
      <c r="T180" s="58"/>
      <c r="AT180" s="7" t="s">
        <v>212</v>
      </c>
      <c r="AU180" s="7" t="s">
        <v>77</v>
      </c>
    </row>
    <row r="181" spans="2:65" s="7" customFormat="1" ht="15.75" customHeight="1">
      <c r="B181" s="24"/>
      <c r="C181" s="188" t="s">
        <v>364</v>
      </c>
      <c r="D181" s="188" t="s">
        <v>327</v>
      </c>
      <c r="E181" s="189" t="s">
        <v>365</v>
      </c>
      <c r="F181" s="190" t="s">
        <v>366</v>
      </c>
      <c r="G181" s="191" t="s">
        <v>322</v>
      </c>
      <c r="H181" s="192">
        <v>4</v>
      </c>
      <c r="I181" s="193"/>
      <c r="J181" s="194">
        <f>ROUND($I$181*$H$181,2)</f>
        <v>0</v>
      </c>
      <c r="K181" s="190" t="s">
        <v>209</v>
      </c>
      <c r="L181" s="195"/>
      <c r="M181" s="196"/>
      <c r="N181" s="197" t="s">
        <v>39</v>
      </c>
      <c r="O181" s="25"/>
      <c r="P181" s="155">
        <f>$O$181*$H$181</f>
        <v>0</v>
      </c>
      <c r="Q181" s="155">
        <v>1.747</v>
      </c>
      <c r="R181" s="155">
        <f>$Q$181*$H$181</f>
        <v>6.988</v>
      </c>
      <c r="S181" s="155">
        <v>0</v>
      </c>
      <c r="T181" s="156">
        <f>$S$181*$H$181</f>
        <v>0</v>
      </c>
      <c r="AR181" s="90" t="s">
        <v>178</v>
      </c>
      <c r="AT181" s="90" t="s">
        <v>327</v>
      </c>
      <c r="AU181" s="90" t="s">
        <v>77</v>
      </c>
      <c r="AY181" s="7" t="s">
        <v>116</v>
      </c>
      <c r="BE181" s="157">
        <f>IF($N$181="základní",$J$181,0)</f>
        <v>0</v>
      </c>
      <c r="BF181" s="157">
        <f>IF($N$181="snížená",$J$181,0)</f>
        <v>0</v>
      </c>
      <c r="BG181" s="157">
        <f>IF($N$181="zákl. přenesená",$J$181,0)</f>
        <v>0</v>
      </c>
      <c r="BH181" s="157">
        <f>IF($N$181="sníž. přenesená",$J$181,0)</f>
        <v>0</v>
      </c>
      <c r="BI181" s="157">
        <f>IF($N$181="nulová",$J$181,0)</f>
        <v>0</v>
      </c>
      <c r="BJ181" s="90" t="s">
        <v>75</v>
      </c>
      <c r="BK181" s="157">
        <f>ROUND($I$181*$H$181,2)</f>
        <v>0</v>
      </c>
      <c r="BL181" s="90" t="s">
        <v>141</v>
      </c>
      <c r="BM181" s="90" t="s">
        <v>367</v>
      </c>
    </row>
    <row r="182" spans="2:47" s="7" customFormat="1" ht="27" customHeight="1">
      <c r="B182" s="24"/>
      <c r="C182" s="25"/>
      <c r="D182" s="158" t="s">
        <v>128</v>
      </c>
      <c r="E182" s="25"/>
      <c r="F182" s="159" t="s">
        <v>368</v>
      </c>
      <c r="G182" s="25"/>
      <c r="H182" s="25"/>
      <c r="J182" s="25"/>
      <c r="K182" s="25"/>
      <c r="L182" s="44"/>
      <c r="M182" s="57"/>
      <c r="N182" s="25"/>
      <c r="O182" s="25"/>
      <c r="P182" s="25"/>
      <c r="Q182" s="25"/>
      <c r="R182" s="25"/>
      <c r="S182" s="25"/>
      <c r="T182" s="58"/>
      <c r="AT182" s="7" t="s">
        <v>128</v>
      </c>
      <c r="AU182" s="7" t="s">
        <v>77</v>
      </c>
    </row>
    <row r="183" spans="2:65" s="7" customFormat="1" ht="15.75" customHeight="1">
      <c r="B183" s="24"/>
      <c r="C183" s="146" t="s">
        <v>369</v>
      </c>
      <c r="D183" s="146" t="s">
        <v>122</v>
      </c>
      <c r="E183" s="147" t="s">
        <v>370</v>
      </c>
      <c r="F183" s="148" t="s">
        <v>371</v>
      </c>
      <c r="G183" s="149" t="s">
        <v>217</v>
      </c>
      <c r="H183" s="150">
        <v>4</v>
      </c>
      <c r="I183" s="151"/>
      <c r="J183" s="152">
        <f>ROUND($I$183*$H$183,2)</f>
        <v>0</v>
      </c>
      <c r="K183" s="148" t="s">
        <v>209</v>
      </c>
      <c r="L183" s="44"/>
      <c r="M183" s="153"/>
      <c r="N183" s="154" t="s">
        <v>39</v>
      </c>
      <c r="O183" s="25"/>
      <c r="P183" s="155">
        <f>$O$183*$H$183</f>
        <v>0</v>
      </c>
      <c r="Q183" s="155">
        <v>2.26672</v>
      </c>
      <c r="R183" s="155">
        <f>$Q$183*$H$183</f>
        <v>9.06688</v>
      </c>
      <c r="S183" s="155">
        <v>0</v>
      </c>
      <c r="T183" s="156">
        <f>$S$183*$H$183</f>
        <v>0</v>
      </c>
      <c r="AR183" s="90" t="s">
        <v>141</v>
      </c>
      <c r="AT183" s="90" t="s">
        <v>122</v>
      </c>
      <c r="AU183" s="90" t="s">
        <v>77</v>
      </c>
      <c r="AY183" s="7" t="s">
        <v>116</v>
      </c>
      <c r="BE183" s="157">
        <f>IF($N$183="základní",$J$183,0)</f>
        <v>0</v>
      </c>
      <c r="BF183" s="157">
        <f>IF($N$183="snížená",$J$183,0)</f>
        <v>0</v>
      </c>
      <c r="BG183" s="157">
        <f>IF($N$183="zákl. přenesená",$J$183,0)</f>
        <v>0</v>
      </c>
      <c r="BH183" s="157">
        <f>IF($N$183="sníž. přenesená",$J$183,0)</f>
        <v>0</v>
      </c>
      <c r="BI183" s="157">
        <f>IF($N$183="nulová",$J$183,0)</f>
        <v>0</v>
      </c>
      <c r="BJ183" s="90" t="s">
        <v>75</v>
      </c>
      <c r="BK183" s="157">
        <f>ROUND($I$183*$H$183,2)</f>
        <v>0</v>
      </c>
      <c r="BL183" s="90" t="s">
        <v>141</v>
      </c>
      <c r="BM183" s="90" t="s">
        <v>372</v>
      </c>
    </row>
    <row r="184" spans="2:47" s="7" customFormat="1" ht="16.5" customHeight="1">
      <c r="B184" s="24"/>
      <c r="C184" s="25"/>
      <c r="D184" s="158" t="s">
        <v>128</v>
      </c>
      <c r="E184" s="25"/>
      <c r="F184" s="159" t="s">
        <v>373</v>
      </c>
      <c r="G184" s="25"/>
      <c r="H184" s="25"/>
      <c r="J184" s="25"/>
      <c r="K184" s="25"/>
      <c r="L184" s="44"/>
      <c r="M184" s="57"/>
      <c r="N184" s="25"/>
      <c r="O184" s="25"/>
      <c r="P184" s="25"/>
      <c r="Q184" s="25"/>
      <c r="R184" s="25"/>
      <c r="S184" s="25"/>
      <c r="T184" s="58"/>
      <c r="AT184" s="7" t="s">
        <v>128</v>
      </c>
      <c r="AU184" s="7" t="s">
        <v>77</v>
      </c>
    </row>
    <row r="185" spans="2:47" s="7" customFormat="1" ht="57.75" customHeight="1">
      <c r="B185" s="24"/>
      <c r="C185" s="25"/>
      <c r="D185" s="162" t="s">
        <v>212</v>
      </c>
      <c r="E185" s="25"/>
      <c r="F185" s="187" t="s">
        <v>374</v>
      </c>
      <c r="G185" s="25"/>
      <c r="H185" s="25"/>
      <c r="J185" s="25"/>
      <c r="K185" s="25"/>
      <c r="L185" s="44"/>
      <c r="M185" s="57"/>
      <c r="N185" s="25"/>
      <c r="O185" s="25"/>
      <c r="P185" s="25"/>
      <c r="Q185" s="25"/>
      <c r="R185" s="25"/>
      <c r="S185" s="25"/>
      <c r="T185" s="58"/>
      <c r="AT185" s="7" t="s">
        <v>212</v>
      </c>
      <c r="AU185" s="7" t="s">
        <v>77</v>
      </c>
    </row>
    <row r="186" spans="2:51" s="7" customFormat="1" ht="15.75" customHeight="1">
      <c r="B186" s="168"/>
      <c r="C186" s="169"/>
      <c r="D186" s="162" t="s">
        <v>129</v>
      </c>
      <c r="E186" s="169"/>
      <c r="F186" s="170" t="s">
        <v>375</v>
      </c>
      <c r="G186" s="169"/>
      <c r="H186" s="171">
        <v>4</v>
      </c>
      <c r="J186" s="169"/>
      <c r="K186" s="169"/>
      <c r="L186" s="172"/>
      <c r="M186" s="173"/>
      <c r="N186" s="169"/>
      <c r="O186" s="169"/>
      <c r="P186" s="169"/>
      <c r="Q186" s="169"/>
      <c r="R186" s="169"/>
      <c r="S186" s="169"/>
      <c r="T186" s="174"/>
      <c r="AT186" s="175" t="s">
        <v>129</v>
      </c>
      <c r="AU186" s="175" t="s">
        <v>77</v>
      </c>
      <c r="AV186" s="175" t="s">
        <v>77</v>
      </c>
      <c r="AW186" s="175" t="s">
        <v>92</v>
      </c>
      <c r="AX186" s="175" t="s">
        <v>75</v>
      </c>
      <c r="AY186" s="175" t="s">
        <v>116</v>
      </c>
    </row>
    <row r="187" spans="2:65" s="7" customFormat="1" ht="15.75" customHeight="1">
      <c r="B187" s="24"/>
      <c r="C187" s="146" t="s">
        <v>376</v>
      </c>
      <c r="D187" s="146" t="s">
        <v>122</v>
      </c>
      <c r="E187" s="147" t="s">
        <v>377</v>
      </c>
      <c r="F187" s="148" t="s">
        <v>378</v>
      </c>
      <c r="G187" s="149" t="s">
        <v>208</v>
      </c>
      <c r="H187" s="150">
        <v>110</v>
      </c>
      <c r="I187" s="151"/>
      <c r="J187" s="152">
        <f>ROUND($I$187*$H$187,2)</f>
        <v>0</v>
      </c>
      <c r="K187" s="148" t="s">
        <v>209</v>
      </c>
      <c r="L187" s="44"/>
      <c r="M187" s="153"/>
      <c r="N187" s="154" t="s">
        <v>39</v>
      </c>
      <c r="O187" s="25"/>
      <c r="P187" s="155">
        <f>$O$187*$H$187</f>
        <v>0</v>
      </c>
      <c r="Q187" s="155">
        <v>0.01375</v>
      </c>
      <c r="R187" s="155">
        <f>$Q$187*$H$187</f>
        <v>1.5125</v>
      </c>
      <c r="S187" s="155">
        <v>0</v>
      </c>
      <c r="T187" s="156">
        <f>$S$187*$H$187</f>
        <v>0</v>
      </c>
      <c r="AR187" s="90" t="s">
        <v>141</v>
      </c>
      <c r="AT187" s="90" t="s">
        <v>122</v>
      </c>
      <c r="AU187" s="90" t="s">
        <v>77</v>
      </c>
      <c r="AY187" s="7" t="s">
        <v>116</v>
      </c>
      <c r="BE187" s="157">
        <f>IF($N$187="základní",$J$187,0)</f>
        <v>0</v>
      </c>
      <c r="BF187" s="157">
        <f>IF($N$187="snížená",$J$187,0)</f>
        <v>0</v>
      </c>
      <c r="BG187" s="157">
        <f>IF($N$187="zákl. přenesená",$J$187,0)</f>
        <v>0</v>
      </c>
      <c r="BH187" s="157">
        <f>IF($N$187="sníž. přenesená",$J$187,0)</f>
        <v>0</v>
      </c>
      <c r="BI187" s="157">
        <f>IF($N$187="nulová",$J$187,0)</f>
        <v>0</v>
      </c>
      <c r="BJ187" s="90" t="s">
        <v>75</v>
      </c>
      <c r="BK187" s="157">
        <f>ROUND($I$187*$H$187,2)</f>
        <v>0</v>
      </c>
      <c r="BL187" s="90" t="s">
        <v>141</v>
      </c>
      <c r="BM187" s="90" t="s">
        <v>379</v>
      </c>
    </row>
    <row r="188" spans="2:47" s="7" customFormat="1" ht="16.5" customHeight="1">
      <c r="B188" s="24"/>
      <c r="C188" s="25"/>
      <c r="D188" s="158" t="s">
        <v>128</v>
      </c>
      <c r="E188" s="25"/>
      <c r="F188" s="159" t="s">
        <v>380</v>
      </c>
      <c r="G188" s="25"/>
      <c r="H188" s="25"/>
      <c r="J188" s="25"/>
      <c r="K188" s="25"/>
      <c r="L188" s="44"/>
      <c r="M188" s="57"/>
      <c r="N188" s="25"/>
      <c r="O188" s="25"/>
      <c r="P188" s="25"/>
      <c r="Q188" s="25"/>
      <c r="R188" s="25"/>
      <c r="S188" s="25"/>
      <c r="T188" s="58"/>
      <c r="AT188" s="7" t="s">
        <v>128</v>
      </c>
      <c r="AU188" s="7" t="s">
        <v>77</v>
      </c>
    </row>
    <row r="189" spans="2:47" s="7" customFormat="1" ht="84.75" customHeight="1">
      <c r="B189" s="24"/>
      <c r="C189" s="25"/>
      <c r="D189" s="162" t="s">
        <v>212</v>
      </c>
      <c r="E189" s="25"/>
      <c r="F189" s="187" t="s">
        <v>381</v>
      </c>
      <c r="G189" s="25"/>
      <c r="H189" s="25"/>
      <c r="J189" s="25"/>
      <c r="K189" s="25"/>
      <c r="L189" s="44"/>
      <c r="M189" s="57"/>
      <c r="N189" s="25"/>
      <c r="O189" s="25"/>
      <c r="P189" s="25"/>
      <c r="Q189" s="25"/>
      <c r="R189" s="25"/>
      <c r="S189" s="25"/>
      <c r="T189" s="58"/>
      <c r="AT189" s="7" t="s">
        <v>212</v>
      </c>
      <c r="AU189" s="7" t="s">
        <v>77</v>
      </c>
    </row>
    <row r="190" spans="2:51" s="7" customFormat="1" ht="15.75" customHeight="1">
      <c r="B190" s="168"/>
      <c r="C190" s="169"/>
      <c r="D190" s="162" t="s">
        <v>129</v>
      </c>
      <c r="E190" s="169"/>
      <c r="F190" s="170" t="s">
        <v>382</v>
      </c>
      <c r="G190" s="169"/>
      <c r="H190" s="171">
        <v>110</v>
      </c>
      <c r="J190" s="169"/>
      <c r="K190" s="169"/>
      <c r="L190" s="172"/>
      <c r="M190" s="173"/>
      <c r="N190" s="169"/>
      <c r="O190" s="169"/>
      <c r="P190" s="169"/>
      <c r="Q190" s="169"/>
      <c r="R190" s="169"/>
      <c r="S190" s="169"/>
      <c r="T190" s="174"/>
      <c r="AT190" s="175" t="s">
        <v>129</v>
      </c>
      <c r="AU190" s="175" t="s">
        <v>77</v>
      </c>
      <c r="AV190" s="175" t="s">
        <v>77</v>
      </c>
      <c r="AW190" s="175" t="s">
        <v>92</v>
      </c>
      <c r="AX190" s="175" t="s">
        <v>75</v>
      </c>
      <c r="AY190" s="175" t="s">
        <v>116</v>
      </c>
    </row>
    <row r="191" spans="2:65" s="7" customFormat="1" ht="15.75" customHeight="1">
      <c r="B191" s="24"/>
      <c r="C191" s="146" t="s">
        <v>383</v>
      </c>
      <c r="D191" s="146" t="s">
        <v>122</v>
      </c>
      <c r="E191" s="147" t="s">
        <v>384</v>
      </c>
      <c r="F191" s="148" t="s">
        <v>385</v>
      </c>
      <c r="G191" s="149" t="s">
        <v>195</v>
      </c>
      <c r="H191" s="150">
        <v>42</v>
      </c>
      <c r="I191" s="151"/>
      <c r="J191" s="152">
        <f>ROUND($I$191*$H$191,2)</f>
        <v>0</v>
      </c>
      <c r="K191" s="148" t="s">
        <v>209</v>
      </c>
      <c r="L191" s="44"/>
      <c r="M191" s="153"/>
      <c r="N191" s="154" t="s">
        <v>39</v>
      </c>
      <c r="O191" s="25"/>
      <c r="P191" s="155">
        <f>$O$191*$H$191</f>
        <v>0</v>
      </c>
      <c r="Q191" s="155">
        <v>0</v>
      </c>
      <c r="R191" s="155">
        <f>$Q$191*$H$191</f>
        <v>0</v>
      </c>
      <c r="S191" s="155">
        <v>0</v>
      </c>
      <c r="T191" s="156">
        <f>$S$191*$H$191</f>
        <v>0</v>
      </c>
      <c r="AR191" s="90" t="s">
        <v>141</v>
      </c>
      <c r="AT191" s="90" t="s">
        <v>122</v>
      </c>
      <c r="AU191" s="90" t="s">
        <v>77</v>
      </c>
      <c r="AY191" s="7" t="s">
        <v>116</v>
      </c>
      <c r="BE191" s="157">
        <f>IF($N$191="základní",$J$191,0)</f>
        <v>0</v>
      </c>
      <c r="BF191" s="157">
        <f>IF($N$191="snížená",$J$191,0)</f>
        <v>0</v>
      </c>
      <c r="BG191" s="157">
        <f>IF($N$191="zákl. přenesená",$J$191,0)</f>
        <v>0</v>
      </c>
      <c r="BH191" s="157">
        <f>IF($N$191="sníž. přenesená",$J$191,0)</f>
        <v>0</v>
      </c>
      <c r="BI191" s="157">
        <f>IF($N$191="nulová",$J$191,0)</f>
        <v>0</v>
      </c>
      <c r="BJ191" s="90" t="s">
        <v>75</v>
      </c>
      <c r="BK191" s="157">
        <f>ROUND($I$191*$H$191,2)</f>
        <v>0</v>
      </c>
      <c r="BL191" s="90" t="s">
        <v>141</v>
      </c>
      <c r="BM191" s="90" t="s">
        <v>386</v>
      </c>
    </row>
    <row r="192" spans="2:47" s="7" customFormat="1" ht="16.5" customHeight="1">
      <c r="B192" s="24"/>
      <c r="C192" s="25"/>
      <c r="D192" s="158" t="s">
        <v>128</v>
      </c>
      <c r="E192" s="25"/>
      <c r="F192" s="159" t="s">
        <v>387</v>
      </c>
      <c r="G192" s="25"/>
      <c r="H192" s="25"/>
      <c r="J192" s="25"/>
      <c r="K192" s="25"/>
      <c r="L192" s="44"/>
      <c r="M192" s="57"/>
      <c r="N192" s="25"/>
      <c r="O192" s="25"/>
      <c r="P192" s="25"/>
      <c r="Q192" s="25"/>
      <c r="R192" s="25"/>
      <c r="S192" s="25"/>
      <c r="T192" s="58"/>
      <c r="AT192" s="7" t="s">
        <v>128</v>
      </c>
      <c r="AU192" s="7" t="s">
        <v>77</v>
      </c>
    </row>
    <row r="193" spans="2:47" s="7" customFormat="1" ht="30.75" customHeight="1">
      <c r="B193" s="24"/>
      <c r="C193" s="25"/>
      <c r="D193" s="162" t="s">
        <v>212</v>
      </c>
      <c r="E193" s="25"/>
      <c r="F193" s="187" t="s">
        <v>388</v>
      </c>
      <c r="G193" s="25"/>
      <c r="H193" s="25"/>
      <c r="J193" s="25"/>
      <c r="K193" s="25"/>
      <c r="L193" s="44"/>
      <c r="M193" s="57"/>
      <c r="N193" s="25"/>
      <c r="O193" s="25"/>
      <c r="P193" s="25"/>
      <c r="Q193" s="25"/>
      <c r="R193" s="25"/>
      <c r="S193" s="25"/>
      <c r="T193" s="58"/>
      <c r="AT193" s="7" t="s">
        <v>212</v>
      </c>
      <c r="AU193" s="7" t="s">
        <v>77</v>
      </c>
    </row>
    <row r="194" spans="2:51" s="7" customFormat="1" ht="15.75" customHeight="1">
      <c r="B194" s="160"/>
      <c r="C194" s="161"/>
      <c r="D194" s="162" t="s">
        <v>129</v>
      </c>
      <c r="E194" s="161"/>
      <c r="F194" s="163" t="s">
        <v>389</v>
      </c>
      <c r="G194" s="161"/>
      <c r="H194" s="161"/>
      <c r="J194" s="161"/>
      <c r="K194" s="161"/>
      <c r="L194" s="164"/>
      <c r="M194" s="165"/>
      <c r="N194" s="161"/>
      <c r="O194" s="161"/>
      <c r="P194" s="161"/>
      <c r="Q194" s="161"/>
      <c r="R194" s="161"/>
      <c r="S194" s="161"/>
      <c r="T194" s="166"/>
      <c r="AT194" s="167" t="s">
        <v>129</v>
      </c>
      <c r="AU194" s="167" t="s">
        <v>77</v>
      </c>
      <c r="AV194" s="167" t="s">
        <v>75</v>
      </c>
      <c r="AW194" s="167" t="s">
        <v>92</v>
      </c>
      <c r="AX194" s="167" t="s">
        <v>68</v>
      </c>
      <c r="AY194" s="167" t="s">
        <v>116</v>
      </c>
    </row>
    <row r="195" spans="2:51" s="7" customFormat="1" ht="15.75" customHeight="1">
      <c r="B195" s="168"/>
      <c r="C195" s="169"/>
      <c r="D195" s="162" t="s">
        <v>129</v>
      </c>
      <c r="E195" s="169"/>
      <c r="F195" s="170" t="s">
        <v>310</v>
      </c>
      <c r="G195" s="169"/>
      <c r="H195" s="171">
        <v>42</v>
      </c>
      <c r="J195" s="169"/>
      <c r="K195" s="169"/>
      <c r="L195" s="172"/>
      <c r="M195" s="173"/>
      <c r="N195" s="169"/>
      <c r="O195" s="169"/>
      <c r="P195" s="169"/>
      <c r="Q195" s="169"/>
      <c r="R195" s="169"/>
      <c r="S195" s="169"/>
      <c r="T195" s="174"/>
      <c r="AT195" s="175" t="s">
        <v>129</v>
      </c>
      <c r="AU195" s="175" t="s">
        <v>77</v>
      </c>
      <c r="AV195" s="175" t="s">
        <v>77</v>
      </c>
      <c r="AW195" s="175" t="s">
        <v>92</v>
      </c>
      <c r="AX195" s="175" t="s">
        <v>75</v>
      </c>
      <c r="AY195" s="175" t="s">
        <v>116</v>
      </c>
    </row>
    <row r="196" spans="2:65" s="7" customFormat="1" ht="15.75" customHeight="1">
      <c r="B196" s="24"/>
      <c r="C196" s="146" t="s">
        <v>390</v>
      </c>
      <c r="D196" s="146" t="s">
        <v>122</v>
      </c>
      <c r="E196" s="147" t="s">
        <v>391</v>
      </c>
      <c r="F196" s="148" t="s">
        <v>392</v>
      </c>
      <c r="G196" s="149" t="s">
        <v>217</v>
      </c>
      <c r="H196" s="150">
        <v>7.5</v>
      </c>
      <c r="I196" s="151"/>
      <c r="J196" s="152">
        <f>ROUND($I$196*$H$196,2)</f>
        <v>0</v>
      </c>
      <c r="K196" s="148" t="s">
        <v>209</v>
      </c>
      <c r="L196" s="44"/>
      <c r="M196" s="153"/>
      <c r="N196" s="154" t="s">
        <v>39</v>
      </c>
      <c r="O196" s="25"/>
      <c r="P196" s="155">
        <f>$O$196*$H$196</f>
        <v>0</v>
      </c>
      <c r="Q196" s="155">
        <v>1.9695</v>
      </c>
      <c r="R196" s="155">
        <f>$Q$196*$H$196</f>
        <v>14.77125</v>
      </c>
      <c r="S196" s="155">
        <v>0</v>
      </c>
      <c r="T196" s="156">
        <f>$S$196*$H$196</f>
        <v>0</v>
      </c>
      <c r="AR196" s="90" t="s">
        <v>141</v>
      </c>
      <c r="AT196" s="90" t="s">
        <v>122</v>
      </c>
      <c r="AU196" s="90" t="s">
        <v>77</v>
      </c>
      <c r="AY196" s="7" t="s">
        <v>116</v>
      </c>
      <c r="BE196" s="157">
        <f>IF($N$196="základní",$J$196,0)</f>
        <v>0</v>
      </c>
      <c r="BF196" s="157">
        <f>IF($N$196="snížená",$J$196,0)</f>
        <v>0</v>
      </c>
      <c r="BG196" s="157">
        <f>IF($N$196="zákl. přenesená",$J$196,0)</f>
        <v>0</v>
      </c>
      <c r="BH196" s="157">
        <f>IF($N$196="sníž. přenesená",$J$196,0)</f>
        <v>0</v>
      </c>
      <c r="BI196" s="157">
        <f>IF($N$196="nulová",$J$196,0)</f>
        <v>0</v>
      </c>
      <c r="BJ196" s="90" t="s">
        <v>75</v>
      </c>
      <c r="BK196" s="157">
        <f>ROUND($I$196*$H$196,2)</f>
        <v>0</v>
      </c>
      <c r="BL196" s="90" t="s">
        <v>141</v>
      </c>
      <c r="BM196" s="90" t="s">
        <v>393</v>
      </c>
    </row>
    <row r="197" spans="2:47" s="7" customFormat="1" ht="16.5" customHeight="1">
      <c r="B197" s="24"/>
      <c r="C197" s="25"/>
      <c r="D197" s="158" t="s">
        <v>128</v>
      </c>
      <c r="E197" s="25"/>
      <c r="F197" s="159" t="s">
        <v>394</v>
      </c>
      <c r="G197" s="25"/>
      <c r="H197" s="25"/>
      <c r="J197" s="25"/>
      <c r="K197" s="25"/>
      <c r="L197" s="44"/>
      <c r="M197" s="57"/>
      <c r="N197" s="25"/>
      <c r="O197" s="25"/>
      <c r="P197" s="25"/>
      <c r="Q197" s="25"/>
      <c r="R197" s="25"/>
      <c r="S197" s="25"/>
      <c r="T197" s="58"/>
      <c r="AT197" s="7" t="s">
        <v>128</v>
      </c>
      <c r="AU197" s="7" t="s">
        <v>77</v>
      </c>
    </row>
    <row r="198" spans="2:51" s="7" customFormat="1" ht="15.75" customHeight="1">
      <c r="B198" s="168"/>
      <c r="C198" s="169"/>
      <c r="D198" s="162" t="s">
        <v>129</v>
      </c>
      <c r="E198" s="169"/>
      <c r="F198" s="170" t="s">
        <v>395</v>
      </c>
      <c r="G198" s="169"/>
      <c r="H198" s="171">
        <v>7.5</v>
      </c>
      <c r="J198" s="169"/>
      <c r="K198" s="169"/>
      <c r="L198" s="172"/>
      <c r="M198" s="173"/>
      <c r="N198" s="169"/>
      <c r="O198" s="169"/>
      <c r="P198" s="169"/>
      <c r="Q198" s="169"/>
      <c r="R198" s="169"/>
      <c r="S198" s="169"/>
      <c r="T198" s="174"/>
      <c r="AT198" s="175" t="s">
        <v>129</v>
      </c>
      <c r="AU198" s="175" t="s">
        <v>77</v>
      </c>
      <c r="AV198" s="175" t="s">
        <v>77</v>
      </c>
      <c r="AW198" s="175" t="s">
        <v>92</v>
      </c>
      <c r="AX198" s="175" t="s">
        <v>75</v>
      </c>
      <c r="AY198" s="175" t="s">
        <v>116</v>
      </c>
    </row>
    <row r="199" spans="2:65" s="7" customFormat="1" ht="15.75" customHeight="1">
      <c r="B199" s="24"/>
      <c r="C199" s="146" t="s">
        <v>396</v>
      </c>
      <c r="D199" s="146" t="s">
        <v>122</v>
      </c>
      <c r="E199" s="147" t="s">
        <v>397</v>
      </c>
      <c r="F199" s="148" t="s">
        <v>398</v>
      </c>
      <c r="G199" s="149" t="s">
        <v>208</v>
      </c>
      <c r="H199" s="150">
        <v>220</v>
      </c>
      <c r="I199" s="151"/>
      <c r="J199" s="152">
        <f>ROUND($I$199*$H$199,2)</f>
        <v>0</v>
      </c>
      <c r="K199" s="148" t="s">
        <v>209</v>
      </c>
      <c r="L199" s="44"/>
      <c r="M199" s="153"/>
      <c r="N199" s="154" t="s">
        <v>39</v>
      </c>
      <c r="O199" s="25"/>
      <c r="P199" s="155">
        <f>$O$199*$H$199</f>
        <v>0</v>
      </c>
      <c r="Q199" s="155">
        <v>0</v>
      </c>
      <c r="R199" s="155">
        <f>$Q$199*$H$199</f>
        <v>0</v>
      </c>
      <c r="S199" s="155">
        <v>0.126</v>
      </c>
      <c r="T199" s="156">
        <f>$S$199*$H$199</f>
        <v>27.72</v>
      </c>
      <c r="AR199" s="90" t="s">
        <v>141</v>
      </c>
      <c r="AT199" s="90" t="s">
        <v>122</v>
      </c>
      <c r="AU199" s="90" t="s">
        <v>77</v>
      </c>
      <c r="AY199" s="7" t="s">
        <v>116</v>
      </c>
      <c r="BE199" s="157">
        <f>IF($N$199="základní",$J$199,0)</f>
        <v>0</v>
      </c>
      <c r="BF199" s="157">
        <f>IF($N$199="snížená",$J$199,0)</f>
        <v>0</v>
      </c>
      <c r="BG199" s="157">
        <f>IF($N$199="zákl. přenesená",$J$199,0)</f>
        <v>0</v>
      </c>
      <c r="BH199" s="157">
        <f>IF($N$199="sníž. přenesená",$J$199,0)</f>
        <v>0</v>
      </c>
      <c r="BI199" s="157">
        <f>IF($N$199="nulová",$J$199,0)</f>
        <v>0</v>
      </c>
      <c r="BJ199" s="90" t="s">
        <v>75</v>
      </c>
      <c r="BK199" s="157">
        <f>ROUND($I$199*$H$199,2)</f>
        <v>0</v>
      </c>
      <c r="BL199" s="90" t="s">
        <v>141</v>
      </c>
      <c r="BM199" s="90" t="s">
        <v>399</v>
      </c>
    </row>
    <row r="200" spans="2:47" s="7" customFormat="1" ht="27" customHeight="1">
      <c r="B200" s="24"/>
      <c r="C200" s="25"/>
      <c r="D200" s="158" t="s">
        <v>128</v>
      </c>
      <c r="E200" s="25"/>
      <c r="F200" s="159" t="s">
        <v>400</v>
      </c>
      <c r="G200" s="25"/>
      <c r="H200" s="25"/>
      <c r="J200" s="25"/>
      <c r="K200" s="25"/>
      <c r="L200" s="44"/>
      <c r="M200" s="57"/>
      <c r="N200" s="25"/>
      <c r="O200" s="25"/>
      <c r="P200" s="25"/>
      <c r="Q200" s="25"/>
      <c r="R200" s="25"/>
      <c r="S200" s="25"/>
      <c r="T200" s="58"/>
      <c r="AT200" s="7" t="s">
        <v>128</v>
      </c>
      <c r="AU200" s="7" t="s">
        <v>77</v>
      </c>
    </row>
    <row r="201" spans="2:47" s="7" customFormat="1" ht="44.25" customHeight="1">
      <c r="B201" s="24"/>
      <c r="C201" s="25"/>
      <c r="D201" s="162" t="s">
        <v>212</v>
      </c>
      <c r="E201" s="25"/>
      <c r="F201" s="187" t="s">
        <v>401</v>
      </c>
      <c r="G201" s="25"/>
      <c r="H201" s="25"/>
      <c r="J201" s="25"/>
      <c r="K201" s="25"/>
      <c r="L201" s="44"/>
      <c r="M201" s="57"/>
      <c r="N201" s="25"/>
      <c r="O201" s="25"/>
      <c r="P201" s="25"/>
      <c r="Q201" s="25"/>
      <c r="R201" s="25"/>
      <c r="S201" s="25"/>
      <c r="T201" s="58"/>
      <c r="AT201" s="7" t="s">
        <v>212</v>
      </c>
      <c r="AU201" s="7" t="s">
        <v>77</v>
      </c>
    </row>
    <row r="202" spans="2:51" s="7" customFormat="1" ht="15.75" customHeight="1">
      <c r="B202" s="168"/>
      <c r="C202" s="169"/>
      <c r="D202" s="162" t="s">
        <v>129</v>
      </c>
      <c r="E202" s="169"/>
      <c r="F202" s="170" t="s">
        <v>270</v>
      </c>
      <c r="G202" s="169"/>
      <c r="H202" s="171">
        <v>220</v>
      </c>
      <c r="J202" s="169"/>
      <c r="K202" s="169"/>
      <c r="L202" s="172"/>
      <c r="M202" s="173"/>
      <c r="N202" s="169"/>
      <c r="O202" s="169"/>
      <c r="P202" s="169"/>
      <c r="Q202" s="169"/>
      <c r="R202" s="169"/>
      <c r="S202" s="169"/>
      <c r="T202" s="174"/>
      <c r="AT202" s="175" t="s">
        <v>129</v>
      </c>
      <c r="AU202" s="175" t="s">
        <v>77</v>
      </c>
      <c r="AV202" s="175" t="s">
        <v>77</v>
      </c>
      <c r="AW202" s="175" t="s">
        <v>92</v>
      </c>
      <c r="AX202" s="175" t="s">
        <v>75</v>
      </c>
      <c r="AY202" s="175" t="s">
        <v>116</v>
      </c>
    </row>
    <row r="203" spans="2:63" s="133" customFormat="1" ht="30.75" customHeight="1">
      <c r="B203" s="134"/>
      <c r="C203" s="135"/>
      <c r="D203" s="135" t="s">
        <v>67</v>
      </c>
      <c r="E203" s="144" t="s">
        <v>402</v>
      </c>
      <c r="F203" s="144" t="s">
        <v>403</v>
      </c>
      <c r="G203" s="135"/>
      <c r="H203" s="135"/>
      <c r="J203" s="145">
        <f>$BK$203</f>
        <v>0</v>
      </c>
      <c r="K203" s="135"/>
      <c r="L203" s="138"/>
      <c r="M203" s="139"/>
      <c r="N203" s="135"/>
      <c r="O203" s="135"/>
      <c r="P203" s="140">
        <f>SUM($P$204:$P$220)</f>
        <v>0</v>
      </c>
      <c r="Q203" s="135"/>
      <c r="R203" s="140">
        <f>SUM($R$204:$R$220)</f>
        <v>0</v>
      </c>
      <c r="S203" s="135"/>
      <c r="T203" s="141">
        <f>SUM($T$204:$T$220)</f>
        <v>0</v>
      </c>
      <c r="AR203" s="142" t="s">
        <v>75</v>
      </c>
      <c r="AT203" s="142" t="s">
        <v>67</v>
      </c>
      <c r="AU203" s="142" t="s">
        <v>75</v>
      </c>
      <c r="AY203" s="142" t="s">
        <v>116</v>
      </c>
      <c r="BK203" s="143">
        <f>SUM($BK$204:$BK$220)</f>
        <v>0</v>
      </c>
    </row>
    <row r="204" spans="2:65" s="7" customFormat="1" ht="15.75" customHeight="1">
      <c r="B204" s="24"/>
      <c r="C204" s="146" t="s">
        <v>404</v>
      </c>
      <c r="D204" s="146" t="s">
        <v>122</v>
      </c>
      <c r="E204" s="147" t="s">
        <v>405</v>
      </c>
      <c r="F204" s="148" t="s">
        <v>406</v>
      </c>
      <c r="G204" s="149" t="s">
        <v>241</v>
      </c>
      <c r="H204" s="150">
        <v>91.281</v>
      </c>
      <c r="I204" s="151"/>
      <c r="J204" s="152">
        <f>ROUND($I$204*$H$204,2)</f>
        <v>0</v>
      </c>
      <c r="K204" s="148" t="s">
        <v>209</v>
      </c>
      <c r="L204" s="44"/>
      <c r="M204" s="153"/>
      <c r="N204" s="154" t="s">
        <v>39</v>
      </c>
      <c r="O204" s="25"/>
      <c r="P204" s="155">
        <f>$O$204*$H$204</f>
        <v>0</v>
      </c>
      <c r="Q204" s="155">
        <v>0</v>
      </c>
      <c r="R204" s="155">
        <f>$Q$204*$H$204</f>
        <v>0</v>
      </c>
      <c r="S204" s="155">
        <v>0</v>
      </c>
      <c r="T204" s="156">
        <f>$S$204*$H$204</f>
        <v>0</v>
      </c>
      <c r="AR204" s="90" t="s">
        <v>141</v>
      </c>
      <c r="AT204" s="90" t="s">
        <v>122</v>
      </c>
      <c r="AU204" s="90" t="s">
        <v>77</v>
      </c>
      <c r="AY204" s="7" t="s">
        <v>116</v>
      </c>
      <c r="BE204" s="157">
        <f>IF($N$204="základní",$J$204,0)</f>
        <v>0</v>
      </c>
      <c r="BF204" s="157">
        <f>IF($N$204="snížená",$J$204,0)</f>
        <v>0</v>
      </c>
      <c r="BG204" s="157">
        <f>IF($N$204="zákl. přenesená",$J$204,0)</f>
        <v>0</v>
      </c>
      <c r="BH204" s="157">
        <f>IF($N$204="sníž. přenesená",$J$204,0)</f>
        <v>0</v>
      </c>
      <c r="BI204" s="157">
        <f>IF($N$204="nulová",$J$204,0)</f>
        <v>0</v>
      </c>
      <c r="BJ204" s="90" t="s">
        <v>75</v>
      </c>
      <c r="BK204" s="157">
        <f>ROUND($I$204*$H$204,2)</f>
        <v>0</v>
      </c>
      <c r="BL204" s="90" t="s">
        <v>141</v>
      </c>
      <c r="BM204" s="90" t="s">
        <v>407</v>
      </c>
    </row>
    <row r="205" spans="2:47" s="7" customFormat="1" ht="16.5" customHeight="1">
      <c r="B205" s="24"/>
      <c r="C205" s="25"/>
      <c r="D205" s="158" t="s">
        <v>128</v>
      </c>
      <c r="E205" s="25"/>
      <c r="F205" s="159" t="s">
        <v>408</v>
      </c>
      <c r="G205" s="25"/>
      <c r="H205" s="25"/>
      <c r="J205" s="25"/>
      <c r="K205" s="25"/>
      <c r="L205" s="44"/>
      <c r="M205" s="57"/>
      <c r="N205" s="25"/>
      <c r="O205" s="25"/>
      <c r="P205" s="25"/>
      <c r="Q205" s="25"/>
      <c r="R205" s="25"/>
      <c r="S205" s="25"/>
      <c r="T205" s="58"/>
      <c r="AT205" s="7" t="s">
        <v>128</v>
      </c>
      <c r="AU205" s="7" t="s">
        <v>77</v>
      </c>
    </row>
    <row r="206" spans="2:47" s="7" customFormat="1" ht="84.75" customHeight="1">
      <c r="B206" s="24"/>
      <c r="C206" s="25"/>
      <c r="D206" s="162" t="s">
        <v>212</v>
      </c>
      <c r="E206" s="25"/>
      <c r="F206" s="187" t="s">
        <v>409</v>
      </c>
      <c r="G206" s="25"/>
      <c r="H206" s="25"/>
      <c r="J206" s="25"/>
      <c r="K206" s="25"/>
      <c r="L206" s="44"/>
      <c r="M206" s="57"/>
      <c r="N206" s="25"/>
      <c r="O206" s="25"/>
      <c r="P206" s="25"/>
      <c r="Q206" s="25"/>
      <c r="R206" s="25"/>
      <c r="S206" s="25"/>
      <c r="T206" s="58"/>
      <c r="AT206" s="7" t="s">
        <v>212</v>
      </c>
      <c r="AU206" s="7" t="s">
        <v>77</v>
      </c>
    </row>
    <row r="207" spans="2:65" s="7" customFormat="1" ht="15.75" customHeight="1">
      <c r="B207" s="24"/>
      <c r="C207" s="146" t="s">
        <v>410</v>
      </c>
      <c r="D207" s="146" t="s">
        <v>122</v>
      </c>
      <c r="E207" s="147" t="s">
        <v>411</v>
      </c>
      <c r="F207" s="148" t="s">
        <v>412</v>
      </c>
      <c r="G207" s="149" t="s">
        <v>241</v>
      </c>
      <c r="H207" s="150">
        <v>2190.744</v>
      </c>
      <c r="I207" s="151"/>
      <c r="J207" s="152">
        <f>ROUND($I$207*$H$207,2)</f>
        <v>0</v>
      </c>
      <c r="K207" s="148" t="s">
        <v>209</v>
      </c>
      <c r="L207" s="44"/>
      <c r="M207" s="153"/>
      <c r="N207" s="154" t="s">
        <v>39</v>
      </c>
      <c r="O207" s="25"/>
      <c r="P207" s="155">
        <f>$O$207*$H$207</f>
        <v>0</v>
      </c>
      <c r="Q207" s="155">
        <v>0</v>
      </c>
      <c r="R207" s="155">
        <f>$Q$207*$H$207</f>
        <v>0</v>
      </c>
      <c r="S207" s="155">
        <v>0</v>
      </c>
      <c r="T207" s="156">
        <f>$S$207*$H$207</f>
        <v>0</v>
      </c>
      <c r="AR207" s="90" t="s">
        <v>141</v>
      </c>
      <c r="AT207" s="90" t="s">
        <v>122</v>
      </c>
      <c r="AU207" s="90" t="s">
        <v>77</v>
      </c>
      <c r="AY207" s="7" t="s">
        <v>116</v>
      </c>
      <c r="BE207" s="157">
        <f>IF($N$207="základní",$J$207,0)</f>
        <v>0</v>
      </c>
      <c r="BF207" s="157">
        <f>IF($N$207="snížená",$J$207,0)</f>
        <v>0</v>
      </c>
      <c r="BG207" s="157">
        <f>IF($N$207="zákl. přenesená",$J$207,0)</f>
        <v>0</v>
      </c>
      <c r="BH207" s="157">
        <f>IF($N$207="sníž. přenesená",$J$207,0)</f>
        <v>0</v>
      </c>
      <c r="BI207" s="157">
        <f>IF($N$207="nulová",$J$207,0)</f>
        <v>0</v>
      </c>
      <c r="BJ207" s="90" t="s">
        <v>75</v>
      </c>
      <c r="BK207" s="157">
        <f>ROUND($I$207*$H$207,2)</f>
        <v>0</v>
      </c>
      <c r="BL207" s="90" t="s">
        <v>141</v>
      </c>
      <c r="BM207" s="90" t="s">
        <v>413</v>
      </c>
    </row>
    <row r="208" spans="2:47" s="7" customFormat="1" ht="27" customHeight="1">
      <c r="B208" s="24"/>
      <c r="C208" s="25"/>
      <c r="D208" s="158" t="s">
        <v>128</v>
      </c>
      <c r="E208" s="25"/>
      <c r="F208" s="159" t="s">
        <v>414</v>
      </c>
      <c r="G208" s="25"/>
      <c r="H208" s="25"/>
      <c r="J208" s="25"/>
      <c r="K208" s="25"/>
      <c r="L208" s="44"/>
      <c r="M208" s="57"/>
      <c r="N208" s="25"/>
      <c r="O208" s="25"/>
      <c r="P208" s="25"/>
      <c r="Q208" s="25"/>
      <c r="R208" s="25"/>
      <c r="S208" s="25"/>
      <c r="T208" s="58"/>
      <c r="AT208" s="7" t="s">
        <v>128</v>
      </c>
      <c r="AU208" s="7" t="s">
        <v>77</v>
      </c>
    </row>
    <row r="209" spans="2:47" s="7" customFormat="1" ht="84.75" customHeight="1">
      <c r="B209" s="24"/>
      <c r="C209" s="25"/>
      <c r="D209" s="162" t="s">
        <v>212</v>
      </c>
      <c r="E209" s="25"/>
      <c r="F209" s="187" t="s">
        <v>409</v>
      </c>
      <c r="G209" s="25"/>
      <c r="H209" s="25"/>
      <c r="J209" s="25"/>
      <c r="K209" s="25"/>
      <c r="L209" s="44"/>
      <c r="M209" s="57"/>
      <c r="N209" s="25"/>
      <c r="O209" s="25"/>
      <c r="P209" s="25"/>
      <c r="Q209" s="25"/>
      <c r="R209" s="25"/>
      <c r="S209" s="25"/>
      <c r="T209" s="58"/>
      <c r="AT209" s="7" t="s">
        <v>212</v>
      </c>
      <c r="AU209" s="7" t="s">
        <v>77</v>
      </c>
    </row>
    <row r="210" spans="2:51" s="7" customFormat="1" ht="15.75" customHeight="1">
      <c r="B210" s="160"/>
      <c r="C210" s="161"/>
      <c r="D210" s="162" t="s">
        <v>129</v>
      </c>
      <c r="E210" s="161"/>
      <c r="F210" s="163" t="s">
        <v>237</v>
      </c>
      <c r="G210" s="161"/>
      <c r="H210" s="161"/>
      <c r="J210" s="161"/>
      <c r="K210" s="161"/>
      <c r="L210" s="164"/>
      <c r="M210" s="165"/>
      <c r="N210" s="161"/>
      <c r="O210" s="161"/>
      <c r="P210" s="161"/>
      <c r="Q210" s="161"/>
      <c r="R210" s="161"/>
      <c r="S210" s="161"/>
      <c r="T210" s="166"/>
      <c r="AT210" s="167" t="s">
        <v>129</v>
      </c>
      <c r="AU210" s="167" t="s">
        <v>77</v>
      </c>
      <c r="AV210" s="167" t="s">
        <v>75</v>
      </c>
      <c r="AW210" s="167" t="s">
        <v>92</v>
      </c>
      <c r="AX210" s="167" t="s">
        <v>68</v>
      </c>
      <c r="AY210" s="167" t="s">
        <v>116</v>
      </c>
    </row>
    <row r="211" spans="2:51" s="7" customFormat="1" ht="15.75" customHeight="1">
      <c r="B211" s="168"/>
      <c r="C211" s="169"/>
      <c r="D211" s="162" t="s">
        <v>129</v>
      </c>
      <c r="E211" s="169"/>
      <c r="F211" s="170" t="s">
        <v>415</v>
      </c>
      <c r="G211" s="169"/>
      <c r="H211" s="171">
        <v>2190.744</v>
      </c>
      <c r="J211" s="169"/>
      <c r="K211" s="169"/>
      <c r="L211" s="172"/>
      <c r="M211" s="173"/>
      <c r="N211" s="169"/>
      <c r="O211" s="169"/>
      <c r="P211" s="169"/>
      <c r="Q211" s="169"/>
      <c r="R211" s="169"/>
      <c r="S211" s="169"/>
      <c r="T211" s="174"/>
      <c r="AT211" s="175" t="s">
        <v>129</v>
      </c>
      <c r="AU211" s="175" t="s">
        <v>77</v>
      </c>
      <c r="AV211" s="175" t="s">
        <v>77</v>
      </c>
      <c r="AW211" s="175" t="s">
        <v>92</v>
      </c>
      <c r="AX211" s="175" t="s">
        <v>75</v>
      </c>
      <c r="AY211" s="175" t="s">
        <v>116</v>
      </c>
    </row>
    <row r="212" spans="2:65" s="7" customFormat="1" ht="15.75" customHeight="1">
      <c r="B212" s="24"/>
      <c r="C212" s="146" t="s">
        <v>416</v>
      </c>
      <c r="D212" s="146" t="s">
        <v>122</v>
      </c>
      <c r="E212" s="147" t="s">
        <v>417</v>
      </c>
      <c r="F212" s="148" t="s">
        <v>418</v>
      </c>
      <c r="G212" s="149" t="s">
        <v>241</v>
      </c>
      <c r="H212" s="150">
        <v>91.281</v>
      </c>
      <c r="I212" s="151"/>
      <c r="J212" s="152">
        <f>ROUND($I$212*$H$212,2)</f>
        <v>0</v>
      </c>
      <c r="K212" s="148" t="s">
        <v>209</v>
      </c>
      <c r="L212" s="44"/>
      <c r="M212" s="153"/>
      <c r="N212" s="154" t="s">
        <v>39</v>
      </c>
      <c r="O212" s="25"/>
      <c r="P212" s="155">
        <f>$O$212*$H$212</f>
        <v>0</v>
      </c>
      <c r="Q212" s="155">
        <v>0</v>
      </c>
      <c r="R212" s="155">
        <f>$Q$212*$H$212</f>
        <v>0</v>
      </c>
      <c r="S212" s="155">
        <v>0</v>
      </c>
      <c r="T212" s="156">
        <f>$S$212*$H$212</f>
        <v>0</v>
      </c>
      <c r="AR212" s="90" t="s">
        <v>141</v>
      </c>
      <c r="AT212" s="90" t="s">
        <v>122</v>
      </c>
      <c r="AU212" s="90" t="s">
        <v>77</v>
      </c>
      <c r="AY212" s="7" t="s">
        <v>116</v>
      </c>
      <c r="BE212" s="157">
        <f>IF($N$212="základní",$J$212,0)</f>
        <v>0</v>
      </c>
      <c r="BF212" s="157">
        <f>IF($N$212="snížená",$J$212,0)</f>
        <v>0</v>
      </c>
      <c r="BG212" s="157">
        <f>IF($N$212="zákl. přenesená",$J$212,0)</f>
        <v>0</v>
      </c>
      <c r="BH212" s="157">
        <f>IF($N$212="sníž. přenesená",$J$212,0)</f>
        <v>0</v>
      </c>
      <c r="BI212" s="157">
        <f>IF($N$212="nulová",$J$212,0)</f>
        <v>0</v>
      </c>
      <c r="BJ212" s="90" t="s">
        <v>75</v>
      </c>
      <c r="BK212" s="157">
        <f>ROUND($I$212*$H$212,2)</f>
        <v>0</v>
      </c>
      <c r="BL212" s="90" t="s">
        <v>141</v>
      </c>
      <c r="BM212" s="90" t="s">
        <v>419</v>
      </c>
    </row>
    <row r="213" spans="2:47" s="7" customFormat="1" ht="16.5" customHeight="1">
      <c r="B213" s="24"/>
      <c r="C213" s="25"/>
      <c r="D213" s="158" t="s">
        <v>128</v>
      </c>
      <c r="E213" s="25"/>
      <c r="F213" s="159" t="s">
        <v>420</v>
      </c>
      <c r="G213" s="25"/>
      <c r="H213" s="25"/>
      <c r="J213" s="25"/>
      <c r="K213" s="25"/>
      <c r="L213" s="44"/>
      <c r="M213" s="57"/>
      <c r="N213" s="25"/>
      <c r="O213" s="25"/>
      <c r="P213" s="25"/>
      <c r="Q213" s="25"/>
      <c r="R213" s="25"/>
      <c r="S213" s="25"/>
      <c r="T213" s="58"/>
      <c r="AT213" s="7" t="s">
        <v>128</v>
      </c>
      <c r="AU213" s="7" t="s">
        <v>77</v>
      </c>
    </row>
    <row r="214" spans="2:47" s="7" customFormat="1" ht="44.25" customHeight="1">
      <c r="B214" s="24"/>
      <c r="C214" s="25"/>
      <c r="D214" s="162" t="s">
        <v>212</v>
      </c>
      <c r="E214" s="25"/>
      <c r="F214" s="187" t="s">
        <v>421</v>
      </c>
      <c r="G214" s="25"/>
      <c r="H214" s="25"/>
      <c r="J214" s="25"/>
      <c r="K214" s="25"/>
      <c r="L214" s="44"/>
      <c r="M214" s="57"/>
      <c r="N214" s="25"/>
      <c r="O214" s="25"/>
      <c r="P214" s="25"/>
      <c r="Q214" s="25"/>
      <c r="R214" s="25"/>
      <c r="S214" s="25"/>
      <c r="T214" s="58"/>
      <c r="AT214" s="7" t="s">
        <v>212</v>
      </c>
      <c r="AU214" s="7" t="s">
        <v>77</v>
      </c>
    </row>
    <row r="215" spans="2:65" s="7" customFormat="1" ht="15.75" customHeight="1">
      <c r="B215" s="24"/>
      <c r="C215" s="146" t="s">
        <v>422</v>
      </c>
      <c r="D215" s="146" t="s">
        <v>122</v>
      </c>
      <c r="E215" s="147" t="s">
        <v>423</v>
      </c>
      <c r="F215" s="148" t="s">
        <v>424</v>
      </c>
      <c r="G215" s="149" t="s">
        <v>241</v>
      </c>
      <c r="H215" s="150">
        <v>27.72</v>
      </c>
      <c r="I215" s="151"/>
      <c r="J215" s="152">
        <f>ROUND($I$215*$H$215,2)</f>
        <v>0</v>
      </c>
      <c r="K215" s="148" t="s">
        <v>209</v>
      </c>
      <c r="L215" s="44"/>
      <c r="M215" s="153"/>
      <c r="N215" s="154" t="s">
        <v>39</v>
      </c>
      <c r="O215" s="25"/>
      <c r="P215" s="155">
        <f>$O$215*$H$215</f>
        <v>0</v>
      </c>
      <c r="Q215" s="155">
        <v>0</v>
      </c>
      <c r="R215" s="155">
        <f>$Q$215*$H$215</f>
        <v>0</v>
      </c>
      <c r="S215" s="155">
        <v>0</v>
      </c>
      <c r="T215" s="156">
        <f>$S$215*$H$215</f>
        <v>0</v>
      </c>
      <c r="AR215" s="90" t="s">
        <v>141</v>
      </c>
      <c r="AT215" s="90" t="s">
        <v>122</v>
      </c>
      <c r="AU215" s="90" t="s">
        <v>77</v>
      </c>
      <c r="AY215" s="7" t="s">
        <v>116</v>
      </c>
      <c r="BE215" s="157">
        <f>IF($N$215="základní",$J$215,0)</f>
        <v>0</v>
      </c>
      <c r="BF215" s="157">
        <f>IF($N$215="snížená",$J$215,0)</f>
        <v>0</v>
      </c>
      <c r="BG215" s="157">
        <f>IF($N$215="zákl. přenesená",$J$215,0)</f>
        <v>0</v>
      </c>
      <c r="BH215" s="157">
        <f>IF($N$215="sníž. přenesená",$J$215,0)</f>
        <v>0</v>
      </c>
      <c r="BI215" s="157">
        <f>IF($N$215="nulová",$J$215,0)</f>
        <v>0</v>
      </c>
      <c r="BJ215" s="90" t="s">
        <v>75</v>
      </c>
      <c r="BK215" s="157">
        <f>ROUND($I$215*$H$215,2)</f>
        <v>0</v>
      </c>
      <c r="BL215" s="90" t="s">
        <v>141</v>
      </c>
      <c r="BM215" s="90" t="s">
        <v>425</v>
      </c>
    </row>
    <row r="216" spans="2:47" s="7" customFormat="1" ht="16.5" customHeight="1">
      <c r="B216" s="24"/>
      <c r="C216" s="25"/>
      <c r="D216" s="158" t="s">
        <v>128</v>
      </c>
      <c r="E216" s="25"/>
      <c r="F216" s="159" t="s">
        <v>426</v>
      </c>
      <c r="G216" s="25"/>
      <c r="H216" s="25"/>
      <c r="J216" s="25"/>
      <c r="K216" s="25"/>
      <c r="L216" s="44"/>
      <c r="M216" s="57"/>
      <c r="N216" s="25"/>
      <c r="O216" s="25"/>
      <c r="P216" s="25"/>
      <c r="Q216" s="25"/>
      <c r="R216" s="25"/>
      <c r="S216" s="25"/>
      <c r="T216" s="58"/>
      <c r="AT216" s="7" t="s">
        <v>128</v>
      </c>
      <c r="AU216" s="7" t="s">
        <v>77</v>
      </c>
    </row>
    <row r="217" spans="2:47" s="7" customFormat="1" ht="57.75" customHeight="1">
      <c r="B217" s="24"/>
      <c r="C217" s="25"/>
      <c r="D217" s="162" t="s">
        <v>212</v>
      </c>
      <c r="E217" s="25"/>
      <c r="F217" s="187" t="s">
        <v>427</v>
      </c>
      <c r="G217" s="25"/>
      <c r="H217" s="25"/>
      <c r="J217" s="25"/>
      <c r="K217" s="25"/>
      <c r="L217" s="44"/>
      <c r="M217" s="57"/>
      <c r="N217" s="25"/>
      <c r="O217" s="25"/>
      <c r="P217" s="25"/>
      <c r="Q217" s="25"/>
      <c r="R217" s="25"/>
      <c r="S217" s="25"/>
      <c r="T217" s="58"/>
      <c r="AT217" s="7" t="s">
        <v>212</v>
      </c>
      <c r="AU217" s="7" t="s">
        <v>77</v>
      </c>
    </row>
    <row r="218" spans="2:65" s="7" customFormat="1" ht="15.75" customHeight="1">
      <c r="B218" s="24"/>
      <c r="C218" s="146" t="s">
        <v>428</v>
      </c>
      <c r="D218" s="146" t="s">
        <v>122</v>
      </c>
      <c r="E218" s="147" t="s">
        <v>429</v>
      </c>
      <c r="F218" s="148" t="s">
        <v>430</v>
      </c>
      <c r="G218" s="149" t="s">
        <v>241</v>
      </c>
      <c r="H218" s="150">
        <v>120.997</v>
      </c>
      <c r="I218" s="151"/>
      <c r="J218" s="152">
        <f>ROUND($I$218*$H$218,2)</f>
        <v>0</v>
      </c>
      <c r="K218" s="148" t="s">
        <v>209</v>
      </c>
      <c r="L218" s="44"/>
      <c r="M218" s="153"/>
      <c r="N218" s="154" t="s">
        <v>39</v>
      </c>
      <c r="O218" s="25"/>
      <c r="P218" s="155">
        <f>$O$218*$H$218</f>
        <v>0</v>
      </c>
      <c r="Q218" s="155">
        <v>0</v>
      </c>
      <c r="R218" s="155">
        <f>$Q$218*$H$218</f>
        <v>0</v>
      </c>
      <c r="S218" s="155">
        <v>0</v>
      </c>
      <c r="T218" s="156">
        <f>$S$218*$H$218</f>
        <v>0</v>
      </c>
      <c r="AR218" s="90" t="s">
        <v>141</v>
      </c>
      <c r="AT218" s="90" t="s">
        <v>122</v>
      </c>
      <c r="AU218" s="90" t="s">
        <v>77</v>
      </c>
      <c r="AY218" s="7" t="s">
        <v>116</v>
      </c>
      <c r="BE218" s="157">
        <f>IF($N$218="základní",$J$218,0)</f>
        <v>0</v>
      </c>
      <c r="BF218" s="157">
        <f>IF($N$218="snížená",$J$218,0)</f>
        <v>0</v>
      </c>
      <c r="BG218" s="157">
        <f>IF($N$218="zákl. přenesená",$J$218,0)</f>
        <v>0</v>
      </c>
      <c r="BH218" s="157">
        <f>IF($N$218="sníž. přenesená",$J$218,0)</f>
        <v>0</v>
      </c>
      <c r="BI218" s="157">
        <f>IF($N$218="nulová",$J$218,0)</f>
        <v>0</v>
      </c>
      <c r="BJ218" s="90" t="s">
        <v>75</v>
      </c>
      <c r="BK218" s="157">
        <f>ROUND($I$218*$H$218,2)</f>
        <v>0</v>
      </c>
      <c r="BL218" s="90" t="s">
        <v>141</v>
      </c>
      <c r="BM218" s="90" t="s">
        <v>431</v>
      </c>
    </row>
    <row r="219" spans="2:47" s="7" customFormat="1" ht="27" customHeight="1">
      <c r="B219" s="24"/>
      <c r="C219" s="25"/>
      <c r="D219" s="158" t="s">
        <v>128</v>
      </c>
      <c r="E219" s="25"/>
      <c r="F219" s="159" t="s">
        <v>432</v>
      </c>
      <c r="G219" s="25"/>
      <c r="H219" s="25"/>
      <c r="J219" s="25"/>
      <c r="K219" s="25"/>
      <c r="L219" s="44"/>
      <c r="M219" s="57"/>
      <c r="N219" s="25"/>
      <c r="O219" s="25"/>
      <c r="P219" s="25"/>
      <c r="Q219" s="25"/>
      <c r="R219" s="25"/>
      <c r="S219" s="25"/>
      <c r="T219" s="58"/>
      <c r="AT219" s="7" t="s">
        <v>128</v>
      </c>
      <c r="AU219" s="7" t="s">
        <v>77</v>
      </c>
    </row>
    <row r="220" spans="2:47" s="7" customFormat="1" ht="30.75" customHeight="1">
      <c r="B220" s="24"/>
      <c r="C220" s="25"/>
      <c r="D220" s="162" t="s">
        <v>212</v>
      </c>
      <c r="E220" s="25"/>
      <c r="F220" s="187" t="s">
        <v>433</v>
      </c>
      <c r="G220" s="25"/>
      <c r="H220" s="25"/>
      <c r="J220" s="25"/>
      <c r="K220" s="25"/>
      <c r="L220" s="44"/>
      <c r="M220" s="198"/>
      <c r="N220" s="199"/>
      <c r="O220" s="199"/>
      <c r="P220" s="199"/>
      <c r="Q220" s="199"/>
      <c r="R220" s="199"/>
      <c r="S220" s="199"/>
      <c r="T220" s="200"/>
      <c r="AT220" s="7" t="s">
        <v>212</v>
      </c>
      <c r="AU220" s="7" t="s">
        <v>77</v>
      </c>
    </row>
    <row r="221" spans="2:12" s="7" customFormat="1" ht="7.5" customHeight="1">
      <c r="B221" s="39"/>
      <c r="C221" s="40"/>
      <c r="D221" s="40"/>
      <c r="E221" s="40"/>
      <c r="F221" s="40"/>
      <c r="G221" s="40"/>
      <c r="H221" s="40"/>
      <c r="I221" s="102"/>
      <c r="J221" s="40"/>
      <c r="K221" s="40"/>
      <c r="L221" s="44"/>
    </row>
    <row r="222" s="2" customFormat="1" ht="14.25" customHeight="1"/>
  </sheetData>
  <sheetProtection sheet="1"/>
  <mergeCells count="9">
    <mergeCell ref="E73:H73"/>
    <mergeCell ref="G1:H1"/>
    <mergeCell ref="L2:V2"/>
    <mergeCell ref="E7:H7"/>
    <mergeCell ref="E9:H9"/>
    <mergeCell ref="E24:H24"/>
    <mergeCell ref="E45:H45"/>
    <mergeCell ref="E47:H47"/>
    <mergeCell ref="E71:H71"/>
  </mergeCells>
  <printOptions/>
  <pageMargins left="0.5902777910232544" right="0.5902777910232544" top="0.5902777910232544" bottom="0.5902777910232544" header="0" footer="0"/>
  <pageSetup blackAndWhite="1" fitToHeight="999" fitToWidth="1" orientation="landscape"/>
</worksheet>
</file>

<file path=xl/worksheets/sheet4.xml><?xml version="1.0" encoding="utf-8"?>
<worksheet xmlns="http://schemas.openxmlformats.org/spreadsheetml/2006/main" xmlns:r="http://schemas.openxmlformats.org/officeDocument/2006/relationships">
  <sheetPr>
    <pageSetUpPr fitToPage="1"/>
  </sheetPr>
  <dimension ref="A1:IV363"/>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5"/>
      <c r="C1" s="5"/>
      <c r="D1" s="6" t="s">
        <v>1</v>
      </c>
      <c r="E1" s="5"/>
      <c r="F1" s="5"/>
      <c r="G1" s="238"/>
      <c r="H1" s="239"/>
      <c r="I1" s="5"/>
      <c r="J1" s="5"/>
      <c r="K1" s="6" t="s">
        <v>84</v>
      </c>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46" s="2" customFormat="1" ht="37.5" customHeight="1">
      <c r="L2" s="201"/>
      <c r="M2" s="202"/>
      <c r="N2" s="202"/>
      <c r="O2" s="202"/>
      <c r="P2" s="202"/>
      <c r="Q2" s="202"/>
      <c r="R2" s="202"/>
      <c r="S2" s="202"/>
      <c r="T2" s="202"/>
      <c r="U2" s="202"/>
      <c r="V2" s="202"/>
      <c r="AT2" s="2" t="s">
        <v>83</v>
      </c>
    </row>
    <row r="3" spans="2:46" s="2" customFormat="1" ht="7.5" customHeight="1">
      <c r="B3" s="8"/>
      <c r="C3" s="9"/>
      <c r="D3" s="9"/>
      <c r="E3" s="9"/>
      <c r="F3" s="9"/>
      <c r="G3" s="9"/>
      <c r="H3" s="9"/>
      <c r="I3" s="88"/>
      <c r="J3" s="9"/>
      <c r="K3" s="10"/>
      <c r="AT3" s="2" t="s">
        <v>77</v>
      </c>
    </row>
    <row r="4" spans="2:46" s="2" customFormat="1" ht="37.5" customHeight="1">
      <c r="B4" s="11"/>
      <c r="C4" s="12"/>
      <c r="D4" s="13" t="s">
        <v>85</v>
      </c>
      <c r="E4" s="12"/>
      <c r="F4" s="12"/>
      <c r="G4" s="12"/>
      <c r="H4" s="12"/>
      <c r="J4" s="12"/>
      <c r="K4" s="14"/>
      <c r="M4" s="15" t="s">
        <v>10</v>
      </c>
      <c r="AT4" s="2" t="s">
        <v>4</v>
      </c>
    </row>
    <row r="5" spans="2:11" s="2" customFormat="1" ht="7.5" customHeight="1">
      <c r="B5" s="11"/>
      <c r="C5" s="12"/>
      <c r="D5" s="12"/>
      <c r="E5" s="12"/>
      <c r="F5" s="12"/>
      <c r="G5" s="12"/>
      <c r="H5" s="12"/>
      <c r="J5" s="12"/>
      <c r="K5" s="14"/>
    </row>
    <row r="6" spans="2:11" s="2" customFormat="1" ht="15.75" customHeight="1">
      <c r="B6" s="11"/>
      <c r="C6" s="12"/>
      <c r="D6" s="20" t="s">
        <v>17</v>
      </c>
      <c r="E6" s="12"/>
      <c r="F6" s="12"/>
      <c r="G6" s="12"/>
      <c r="H6" s="12"/>
      <c r="J6" s="12"/>
      <c r="K6" s="14"/>
    </row>
    <row r="7" spans="2:11" s="2" customFormat="1" ht="15.75" customHeight="1">
      <c r="B7" s="11"/>
      <c r="C7" s="12"/>
      <c r="D7" s="12"/>
      <c r="E7" s="240" t="str">
        <f>'Rekapitulace stavby'!$K$6</f>
        <v>III/210 42 Statické zajištění silnice, Oloví - Krajková, ÚSEK 2 - km 8,500-8,700</v>
      </c>
      <c r="F7" s="231"/>
      <c r="G7" s="231"/>
      <c r="H7" s="231"/>
      <c r="J7" s="12"/>
      <c r="K7" s="14"/>
    </row>
    <row r="8" spans="2:11" s="7" customFormat="1" ht="15.75" customHeight="1">
      <c r="B8" s="24"/>
      <c r="C8" s="25"/>
      <c r="D8" s="20" t="s">
        <v>86</v>
      </c>
      <c r="E8" s="25"/>
      <c r="F8" s="25"/>
      <c r="G8" s="25"/>
      <c r="H8" s="25"/>
      <c r="J8" s="25"/>
      <c r="K8" s="28"/>
    </row>
    <row r="9" spans="2:11" s="7" customFormat="1" ht="37.5" customHeight="1">
      <c r="B9" s="24"/>
      <c r="C9" s="25"/>
      <c r="D9" s="25"/>
      <c r="E9" s="216" t="s">
        <v>434</v>
      </c>
      <c r="F9" s="219"/>
      <c r="G9" s="219"/>
      <c r="H9" s="219"/>
      <c r="J9" s="25"/>
      <c r="K9" s="28"/>
    </row>
    <row r="10" spans="2:11" s="7" customFormat="1" ht="14.25" customHeight="1">
      <c r="B10" s="24"/>
      <c r="C10" s="25"/>
      <c r="D10" s="25"/>
      <c r="E10" s="25"/>
      <c r="F10" s="25"/>
      <c r="G10" s="25"/>
      <c r="H10" s="25"/>
      <c r="J10" s="25"/>
      <c r="K10" s="28"/>
    </row>
    <row r="11" spans="2:11" s="7" customFormat="1" ht="15" customHeight="1">
      <c r="B11" s="24"/>
      <c r="C11" s="25"/>
      <c r="D11" s="20" t="s">
        <v>19</v>
      </c>
      <c r="E11" s="25"/>
      <c r="F11" s="18"/>
      <c r="G11" s="25"/>
      <c r="H11" s="25"/>
      <c r="I11" s="89" t="s">
        <v>20</v>
      </c>
      <c r="J11" s="18"/>
      <c r="K11" s="28"/>
    </row>
    <row r="12" spans="2:11" s="7" customFormat="1" ht="15" customHeight="1">
      <c r="B12" s="24"/>
      <c r="C12" s="25"/>
      <c r="D12" s="20" t="s">
        <v>21</v>
      </c>
      <c r="E12" s="25"/>
      <c r="F12" s="18" t="s">
        <v>22</v>
      </c>
      <c r="G12" s="25"/>
      <c r="H12" s="25"/>
      <c r="I12" s="89" t="s">
        <v>23</v>
      </c>
      <c r="J12" s="53" t="str">
        <f>'Rekapitulace stavby'!$AN$8</f>
        <v>28.01.2015</v>
      </c>
      <c r="K12" s="28"/>
    </row>
    <row r="13" spans="2:11" s="7" customFormat="1" ht="12" customHeight="1">
      <c r="B13" s="24"/>
      <c r="C13" s="25"/>
      <c r="D13" s="25"/>
      <c r="E13" s="25"/>
      <c r="F13" s="25"/>
      <c r="G13" s="25"/>
      <c r="H13" s="25"/>
      <c r="J13" s="25"/>
      <c r="K13" s="28"/>
    </row>
    <row r="14" spans="2:11" s="7" customFormat="1" ht="15" customHeight="1">
      <c r="B14" s="24"/>
      <c r="C14" s="25"/>
      <c r="D14" s="20" t="s">
        <v>25</v>
      </c>
      <c r="E14" s="25"/>
      <c r="F14" s="25"/>
      <c r="G14" s="25"/>
      <c r="H14" s="25"/>
      <c r="I14" s="89" t="s">
        <v>26</v>
      </c>
      <c r="J14" s="18"/>
      <c r="K14" s="28"/>
    </row>
    <row r="15" spans="2:11" s="7" customFormat="1" ht="18.75" customHeight="1">
      <c r="B15" s="24"/>
      <c r="C15" s="25"/>
      <c r="D15" s="25"/>
      <c r="E15" s="18" t="s">
        <v>27</v>
      </c>
      <c r="F15" s="25"/>
      <c r="G15" s="25"/>
      <c r="H15" s="25"/>
      <c r="I15" s="89" t="s">
        <v>28</v>
      </c>
      <c r="J15" s="18"/>
      <c r="K15" s="28"/>
    </row>
    <row r="16" spans="2:11" s="7" customFormat="1" ht="7.5" customHeight="1">
      <c r="B16" s="24"/>
      <c r="C16" s="25"/>
      <c r="D16" s="25"/>
      <c r="E16" s="25"/>
      <c r="F16" s="25"/>
      <c r="G16" s="25"/>
      <c r="H16" s="25"/>
      <c r="J16" s="25"/>
      <c r="K16" s="28"/>
    </row>
    <row r="17" spans="2:11" s="7" customFormat="1" ht="15" customHeight="1">
      <c r="B17" s="24"/>
      <c r="C17" s="25"/>
      <c r="D17" s="20" t="s">
        <v>29</v>
      </c>
      <c r="E17" s="25"/>
      <c r="F17" s="25"/>
      <c r="G17" s="25"/>
      <c r="H17" s="25"/>
      <c r="I17" s="89" t="s">
        <v>26</v>
      </c>
      <c r="J17" s="18">
        <f>IF('Rekapitulace stavby'!$AN$13="Vyplň údaj","",IF('Rekapitulace stavby'!$AN$13="","",'Rekapitulace stavby'!$AN$13))</f>
      </c>
      <c r="K17" s="28"/>
    </row>
    <row r="18" spans="2:11" s="7" customFormat="1" ht="18.75" customHeight="1">
      <c r="B18" s="24"/>
      <c r="C18" s="25"/>
      <c r="D18" s="25"/>
      <c r="E18" s="18">
        <f>IF('Rekapitulace stavby'!$E$14="Vyplň údaj","",IF('Rekapitulace stavby'!$E$14="","",'Rekapitulace stavby'!$E$14))</f>
      </c>
      <c r="F18" s="25"/>
      <c r="G18" s="25"/>
      <c r="H18" s="25"/>
      <c r="I18" s="89" t="s">
        <v>28</v>
      </c>
      <c r="J18" s="18">
        <f>IF('Rekapitulace stavby'!$AN$14="Vyplň údaj","",IF('Rekapitulace stavby'!$AN$14="","",'Rekapitulace stavby'!$AN$14))</f>
      </c>
      <c r="K18" s="28"/>
    </row>
    <row r="19" spans="2:11" s="7" customFormat="1" ht="7.5" customHeight="1">
      <c r="B19" s="24"/>
      <c r="C19" s="25"/>
      <c r="D19" s="25"/>
      <c r="E19" s="25"/>
      <c r="F19" s="25"/>
      <c r="G19" s="25"/>
      <c r="H19" s="25"/>
      <c r="J19" s="25"/>
      <c r="K19" s="28"/>
    </row>
    <row r="20" spans="2:11" s="7" customFormat="1" ht="15" customHeight="1">
      <c r="B20" s="24"/>
      <c r="C20" s="25"/>
      <c r="D20" s="20" t="s">
        <v>31</v>
      </c>
      <c r="E20" s="25"/>
      <c r="F20" s="25"/>
      <c r="G20" s="25"/>
      <c r="H20" s="25"/>
      <c r="I20" s="89" t="s">
        <v>26</v>
      </c>
      <c r="J20" s="18"/>
      <c r="K20" s="28"/>
    </row>
    <row r="21" spans="2:11" s="7" customFormat="1" ht="18.75" customHeight="1">
      <c r="B21" s="24"/>
      <c r="C21" s="25"/>
      <c r="D21" s="25"/>
      <c r="E21" s="18" t="s">
        <v>32</v>
      </c>
      <c r="F21" s="25"/>
      <c r="G21" s="25"/>
      <c r="H21" s="25"/>
      <c r="I21" s="89" t="s">
        <v>28</v>
      </c>
      <c r="J21" s="18"/>
      <c r="K21" s="28"/>
    </row>
    <row r="22" spans="2:11" s="7" customFormat="1" ht="7.5" customHeight="1">
      <c r="B22" s="24"/>
      <c r="C22" s="25"/>
      <c r="D22" s="25"/>
      <c r="E22" s="25"/>
      <c r="F22" s="25"/>
      <c r="G22" s="25"/>
      <c r="H22" s="25"/>
      <c r="J22" s="25"/>
      <c r="K22" s="28"/>
    </row>
    <row r="23" spans="2:11" s="7" customFormat="1" ht="15" customHeight="1">
      <c r="B23" s="24"/>
      <c r="C23" s="25"/>
      <c r="D23" s="20" t="s">
        <v>33</v>
      </c>
      <c r="E23" s="25"/>
      <c r="F23" s="25"/>
      <c r="G23" s="25"/>
      <c r="H23" s="25"/>
      <c r="J23" s="25"/>
      <c r="K23" s="28"/>
    </row>
    <row r="24" spans="2:11" s="90" customFormat="1" ht="15.75" customHeight="1">
      <c r="B24" s="91"/>
      <c r="C24" s="92"/>
      <c r="D24" s="92"/>
      <c r="E24" s="234"/>
      <c r="F24" s="241"/>
      <c r="G24" s="241"/>
      <c r="H24" s="241"/>
      <c r="J24" s="92"/>
      <c r="K24" s="93"/>
    </row>
    <row r="25" spans="2:11" s="7" customFormat="1" ht="7.5" customHeight="1">
      <c r="B25" s="24"/>
      <c r="C25" s="25"/>
      <c r="D25" s="25"/>
      <c r="E25" s="25"/>
      <c r="F25" s="25"/>
      <c r="G25" s="25"/>
      <c r="H25" s="25"/>
      <c r="J25" s="25"/>
      <c r="K25" s="28"/>
    </row>
    <row r="26" spans="2:11" s="7" customFormat="1" ht="7.5" customHeight="1">
      <c r="B26" s="24"/>
      <c r="C26" s="25"/>
      <c r="D26" s="65"/>
      <c r="E26" s="65"/>
      <c r="F26" s="65"/>
      <c r="G26" s="65"/>
      <c r="H26" s="65"/>
      <c r="I26" s="54"/>
      <c r="J26" s="65"/>
      <c r="K26" s="94"/>
    </row>
    <row r="27" spans="2:11" s="7" customFormat="1" ht="26.25" customHeight="1">
      <c r="B27" s="24"/>
      <c r="C27" s="25"/>
      <c r="D27" s="95" t="s">
        <v>34</v>
      </c>
      <c r="E27" s="25"/>
      <c r="F27" s="25"/>
      <c r="G27" s="25"/>
      <c r="H27" s="25"/>
      <c r="J27" s="68">
        <f>ROUND($J$84,2)</f>
        <v>0</v>
      </c>
      <c r="K27" s="28"/>
    </row>
    <row r="28" spans="2:11" s="7" customFormat="1" ht="7.5" customHeight="1">
      <c r="B28" s="24"/>
      <c r="C28" s="25"/>
      <c r="D28" s="65"/>
      <c r="E28" s="65"/>
      <c r="F28" s="65"/>
      <c r="G28" s="65"/>
      <c r="H28" s="65"/>
      <c r="I28" s="54"/>
      <c r="J28" s="65"/>
      <c r="K28" s="94"/>
    </row>
    <row r="29" spans="2:11" s="7" customFormat="1" ht="15" customHeight="1">
      <c r="B29" s="24"/>
      <c r="C29" s="25"/>
      <c r="D29" s="25"/>
      <c r="E29" s="25"/>
      <c r="F29" s="29" t="s">
        <v>36</v>
      </c>
      <c r="G29" s="25"/>
      <c r="H29" s="25"/>
      <c r="I29" s="96" t="s">
        <v>35</v>
      </c>
      <c r="J29" s="29" t="s">
        <v>37</v>
      </c>
      <c r="K29" s="28"/>
    </row>
    <row r="30" spans="2:11" s="7" customFormat="1" ht="15" customHeight="1">
      <c r="B30" s="24"/>
      <c r="C30" s="25"/>
      <c r="D30" s="31" t="s">
        <v>38</v>
      </c>
      <c r="E30" s="31" t="s">
        <v>39</v>
      </c>
      <c r="F30" s="97">
        <f>ROUND(SUM($BE$84:$BE$362),2)</f>
        <v>0</v>
      </c>
      <c r="G30" s="25"/>
      <c r="H30" s="25"/>
      <c r="I30" s="98">
        <v>0.21</v>
      </c>
      <c r="J30" s="97">
        <f>ROUND(ROUND((SUM($BE$84:$BE$362)),2)*$I$30,2)</f>
        <v>0</v>
      </c>
      <c r="K30" s="28"/>
    </row>
    <row r="31" spans="2:11" s="7" customFormat="1" ht="15" customHeight="1">
      <c r="B31" s="24"/>
      <c r="C31" s="25"/>
      <c r="D31" s="25"/>
      <c r="E31" s="31" t="s">
        <v>40</v>
      </c>
      <c r="F31" s="97">
        <f>ROUND(SUM($BF$84:$BF$362),2)</f>
        <v>0</v>
      </c>
      <c r="G31" s="25"/>
      <c r="H31" s="25"/>
      <c r="I31" s="98">
        <v>0.15</v>
      </c>
      <c r="J31" s="97">
        <f>ROUND(ROUND((SUM($BF$84:$BF$362)),2)*$I$31,2)</f>
        <v>0</v>
      </c>
      <c r="K31" s="28"/>
    </row>
    <row r="32" spans="2:11" s="7" customFormat="1" ht="15" customHeight="1" hidden="1">
      <c r="B32" s="24"/>
      <c r="C32" s="25"/>
      <c r="D32" s="25"/>
      <c r="E32" s="31" t="s">
        <v>41</v>
      </c>
      <c r="F32" s="97">
        <f>ROUND(SUM($BG$84:$BG$362),2)</f>
        <v>0</v>
      </c>
      <c r="G32" s="25"/>
      <c r="H32" s="25"/>
      <c r="I32" s="98">
        <v>0.21</v>
      </c>
      <c r="J32" s="97">
        <v>0</v>
      </c>
      <c r="K32" s="28"/>
    </row>
    <row r="33" spans="2:11" s="7" customFormat="1" ht="15" customHeight="1" hidden="1">
      <c r="B33" s="24"/>
      <c r="C33" s="25"/>
      <c r="D33" s="25"/>
      <c r="E33" s="31" t="s">
        <v>42</v>
      </c>
      <c r="F33" s="97">
        <f>ROUND(SUM($BH$84:$BH$362),2)</f>
        <v>0</v>
      </c>
      <c r="G33" s="25"/>
      <c r="H33" s="25"/>
      <c r="I33" s="98">
        <v>0.15</v>
      </c>
      <c r="J33" s="97">
        <v>0</v>
      </c>
      <c r="K33" s="28"/>
    </row>
    <row r="34" spans="2:11" s="7" customFormat="1" ht="15" customHeight="1" hidden="1">
      <c r="B34" s="24"/>
      <c r="C34" s="25"/>
      <c r="D34" s="25"/>
      <c r="E34" s="31" t="s">
        <v>43</v>
      </c>
      <c r="F34" s="97">
        <f>ROUND(SUM($BI$84:$BI$362),2)</f>
        <v>0</v>
      </c>
      <c r="G34" s="25"/>
      <c r="H34" s="25"/>
      <c r="I34" s="98">
        <v>0</v>
      </c>
      <c r="J34" s="97">
        <v>0</v>
      </c>
      <c r="K34" s="28"/>
    </row>
    <row r="35" spans="2:11" s="7" customFormat="1" ht="7.5" customHeight="1">
      <c r="B35" s="24"/>
      <c r="C35" s="25"/>
      <c r="D35" s="25"/>
      <c r="E35" s="25"/>
      <c r="F35" s="25"/>
      <c r="G35" s="25"/>
      <c r="H35" s="25"/>
      <c r="J35" s="25"/>
      <c r="K35" s="28"/>
    </row>
    <row r="36" spans="2:11" s="7" customFormat="1" ht="26.25" customHeight="1">
      <c r="B36" s="24"/>
      <c r="C36" s="33"/>
      <c r="D36" s="34" t="s">
        <v>44</v>
      </c>
      <c r="E36" s="35"/>
      <c r="F36" s="35"/>
      <c r="G36" s="99" t="s">
        <v>45</v>
      </c>
      <c r="H36" s="36" t="s">
        <v>46</v>
      </c>
      <c r="I36" s="100"/>
      <c r="J36" s="37">
        <f>SUM($J$27:$J$34)</f>
        <v>0</v>
      </c>
      <c r="K36" s="101"/>
    </row>
    <row r="37" spans="2:11" s="7" customFormat="1" ht="15" customHeight="1">
      <c r="B37" s="39"/>
      <c r="C37" s="40"/>
      <c r="D37" s="40"/>
      <c r="E37" s="40"/>
      <c r="F37" s="40"/>
      <c r="G37" s="40"/>
      <c r="H37" s="40"/>
      <c r="I37" s="102"/>
      <c r="J37" s="40"/>
      <c r="K37" s="41"/>
    </row>
    <row r="41" spans="2:11" s="7" customFormat="1" ht="7.5" customHeight="1">
      <c r="B41" s="103"/>
      <c r="C41" s="104"/>
      <c r="D41" s="104"/>
      <c r="E41" s="104"/>
      <c r="F41" s="104"/>
      <c r="G41" s="104"/>
      <c r="H41" s="104"/>
      <c r="I41" s="104"/>
      <c r="J41" s="104"/>
      <c r="K41" s="105"/>
    </row>
    <row r="42" spans="2:11" s="7" customFormat="1" ht="37.5" customHeight="1">
      <c r="B42" s="24"/>
      <c r="C42" s="13" t="s">
        <v>88</v>
      </c>
      <c r="D42" s="25"/>
      <c r="E42" s="25"/>
      <c r="F42" s="25"/>
      <c r="G42" s="25"/>
      <c r="H42" s="25"/>
      <c r="J42" s="25"/>
      <c r="K42" s="28"/>
    </row>
    <row r="43" spans="2:11" s="7" customFormat="1" ht="7.5" customHeight="1">
      <c r="B43" s="24"/>
      <c r="C43" s="25"/>
      <c r="D43" s="25"/>
      <c r="E43" s="25"/>
      <c r="F43" s="25"/>
      <c r="G43" s="25"/>
      <c r="H43" s="25"/>
      <c r="J43" s="25"/>
      <c r="K43" s="28"/>
    </row>
    <row r="44" spans="2:11" s="7" customFormat="1" ht="15" customHeight="1">
      <c r="B44" s="24"/>
      <c r="C44" s="20" t="s">
        <v>17</v>
      </c>
      <c r="D44" s="25"/>
      <c r="E44" s="25"/>
      <c r="F44" s="25"/>
      <c r="G44" s="25"/>
      <c r="H44" s="25"/>
      <c r="J44" s="25"/>
      <c r="K44" s="28"/>
    </row>
    <row r="45" spans="2:11" s="7" customFormat="1" ht="16.5" customHeight="1">
      <c r="B45" s="24"/>
      <c r="C45" s="25"/>
      <c r="D45" s="25"/>
      <c r="E45" s="240" t="str">
        <f>$E$7</f>
        <v>III/210 42 Statické zajištění silnice, Oloví - Krajková, ÚSEK 2 - km 8,500-8,700</v>
      </c>
      <c r="F45" s="219"/>
      <c r="G45" s="219"/>
      <c r="H45" s="219"/>
      <c r="J45" s="25"/>
      <c r="K45" s="28"/>
    </row>
    <row r="46" spans="2:11" s="7" customFormat="1" ht="15" customHeight="1">
      <c r="B46" s="24"/>
      <c r="C46" s="20" t="s">
        <v>86</v>
      </c>
      <c r="D46" s="25"/>
      <c r="E46" s="25"/>
      <c r="F46" s="25"/>
      <c r="G46" s="25"/>
      <c r="H46" s="25"/>
      <c r="J46" s="25"/>
      <c r="K46" s="28"/>
    </row>
    <row r="47" spans="2:11" s="7" customFormat="1" ht="19.5" customHeight="1">
      <c r="B47" s="24"/>
      <c r="C47" s="25"/>
      <c r="D47" s="25"/>
      <c r="E47" s="216" t="str">
        <f>$E$9</f>
        <v>OK2-20210-2015 - SO 202.1 - Opěrná zeď 8.61</v>
      </c>
      <c r="F47" s="219"/>
      <c r="G47" s="219"/>
      <c r="H47" s="219"/>
      <c r="J47" s="25"/>
      <c r="K47" s="28"/>
    </row>
    <row r="48" spans="2:11" s="7" customFormat="1" ht="7.5" customHeight="1">
      <c r="B48" s="24"/>
      <c r="C48" s="25"/>
      <c r="D48" s="25"/>
      <c r="E48" s="25"/>
      <c r="F48" s="25"/>
      <c r="G48" s="25"/>
      <c r="H48" s="25"/>
      <c r="J48" s="25"/>
      <c r="K48" s="28"/>
    </row>
    <row r="49" spans="2:11" s="7" customFormat="1" ht="18.75" customHeight="1">
      <c r="B49" s="24"/>
      <c r="C49" s="20" t="s">
        <v>21</v>
      </c>
      <c r="D49" s="25"/>
      <c r="E49" s="25"/>
      <c r="F49" s="18" t="str">
        <f>$F$12</f>
        <v>Oloví</v>
      </c>
      <c r="G49" s="25"/>
      <c r="H49" s="25"/>
      <c r="I49" s="89" t="s">
        <v>23</v>
      </c>
      <c r="J49" s="53" t="str">
        <f>IF($J$12="","",$J$12)</f>
        <v>28.01.2015</v>
      </c>
      <c r="K49" s="28"/>
    </row>
    <row r="50" spans="2:11" s="7" customFormat="1" ht="7.5" customHeight="1">
      <c r="B50" s="24"/>
      <c r="C50" s="25"/>
      <c r="D50" s="25"/>
      <c r="E50" s="25"/>
      <c r="F50" s="25"/>
      <c r="G50" s="25"/>
      <c r="H50" s="25"/>
      <c r="J50" s="25"/>
      <c r="K50" s="28"/>
    </row>
    <row r="51" spans="2:11" s="7" customFormat="1" ht="15.75" customHeight="1">
      <c r="B51" s="24"/>
      <c r="C51" s="20" t="s">
        <v>25</v>
      </c>
      <c r="D51" s="25"/>
      <c r="E51" s="25"/>
      <c r="F51" s="18" t="str">
        <f>$E$15</f>
        <v>KSÚS Karlovarského kraje</v>
      </c>
      <c r="G51" s="25"/>
      <c r="H51" s="25"/>
      <c r="I51" s="89" t="s">
        <v>31</v>
      </c>
      <c r="J51" s="18" t="str">
        <f>$E$21</f>
        <v>AZ Consult spol. s r.o.</v>
      </c>
      <c r="K51" s="28"/>
    </row>
    <row r="52" spans="2:11" s="7" customFormat="1" ht="15" customHeight="1">
      <c r="B52" s="24"/>
      <c r="C52" s="20" t="s">
        <v>29</v>
      </c>
      <c r="D52" s="25"/>
      <c r="E52" s="25"/>
      <c r="F52" s="18">
        <f>IF($E$18="","",$E$18)</f>
      </c>
      <c r="G52" s="25"/>
      <c r="H52" s="25"/>
      <c r="J52" s="25"/>
      <c r="K52" s="28"/>
    </row>
    <row r="53" spans="2:11" s="7" customFormat="1" ht="11.25" customHeight="1">
      <c r="B53" s="24"/>
      <c r="C53" s="25"/>
      <c r="D53" s="25"/>
      <c r="E53" s="25"/>
      <c r="F53" s="25"/>
      <c r="G53" s="25"/>
      <c r="H53" s="25"/>
      <c r="J53" s="25"/>
      <c r="K53" s="28"/>
    </row>
    <row r="54" spans="2:11" s="7" customFormat="1" ht="30" customHeight="1">
      <c r="B54" s="24"/>
      <c r="C54" s="106" t="s">
        <v>89</v>
      </c>
      <c r="D54" s="33"/>
      <c r="E54" s="33"/>
      <c r="F54" s="33"/>
      <c r="G54" s="33"/>
      <c r="H54" s="33"/>
      <c r="I54" s="107"/>
      <c r="J54" s="108" t="s">
        <v>90</v>
      </c>
      <c r="K54" s="38"/>
    </row>
    <row r="55" spans="2:11" s="7" customFormat="1" ht="11.25" customHeight="1">
      <c r="B55" s="24"/>
      <c r="C55" s="25"/>
      <c r="D55" s="25"/>
      <c r="E55" s="25"/>
      <c r="F55" s="25"/>
      <c r="G55" s="25"/>
      <c r="H55" s="25"/>
      <c r="J55" s="25"/>
      <c r="K55" s="28"/>
    </row>
    <row r="56" spans="2:47" s="7" customFormat="1" ht="30" customHeight="1">
      <c r="B56" s="24"/>
      <c r="C56" s="67" t="s">
        <v>91</v>
      </c>
      <c r="D56" s="25"/>
      <c r="E56" s="25"/>
      <c r="F56" s="25"/>
      <c r="G56" s="25"/>
      <c r="H56" s="25"/>
      <c r="J56" s="68">
        <f>$J$84</f>
        <v>0</v>
      </c>
      <c r="K56" s="28"/>
      <c r="AU56" s="7" t="s">
        <v>92</v>
      </c>
    </row>
    <row r="57" spans="2:11" s="74" customFormat="1" ht="25.5" customHeight="1">
      <c r="B57" s="109"/>
      <c r="C57" s="110"/>
      <c r="D57" s="111" t="s">
        <v>93</v>
      </c>
      <c r="E57" s="111"/>
      <c r="F57" s="111"/>
      <c r="G57" s="111"/>
      <c r="H57" s="111"/>
      <c r="I57" s="112"/>
      <c r="J57" s="113">
        <f>$J$85</f>
        <v>0</v>
      </c>
      <c r="K57" s="114"/>
    </row>
    <row r="58" spans="2:11" s="115" customFormat="1" ht="21" customHeight="1">
      <c r="B58" s="116"/>
      <c r="C58" s="117"/>
      <c r="D58" s="118" t="s">
        <v>201</v>
      </c>
      <c r="E58" s="118"/>
      <c r="F58" s="118"/>
      <c r="G58" s="118"/>
      <c r="H58" s="118"/>
      <c r="I58" s="119"/>
      <c r="J58" s="120">
        <f>$J$86</f>
        <v>0</v>
      </c>
      <c r="K58" s="121"/>
    </row>
    <row r="59" spans="2:11" s="115" customFormat="1" ht="21" customHeight="1">
      <c r="B59" s="116"/>
      <c r="C59" s="117"/>
      <c r="D59" s="118" t="s">
        <v>435</v>
      </c>
      <c r="E59" s="118"/>
      <c r="F59" s="118"/>
      <c r="G59" s="118"/>
      <c r="H59" s="118"/>
      <c r="I59" s="119"/>
      <c r="J59" s="120">
        <f>$J$192</f>
        <v>0</v>
      </c>
      <c r="K59" s="121"/>
    </row>
    <row r="60" spans="2:11" s="115" customFormat="1" ht="21" customHeight="1">
      <c r="B60" s="116"/>
      <c r="C60" s="117"/>
      <c r="D60" s="118" t="s">
        <v>436</v>
      </c>
      <c r="E60" s="118"/>
      <c r="F60" s="118"/>
      <c r="G60" s="118"/>
      <c r="H60" s="118"/>
      <c r="I60" s="119"/>
      <c r="J60" s="120">
        <f>$J$238</f>
        <v>0</v>
      </c>
      <c r="K60" s="121"/>
    </row>
    <row r="61" spans="2:11" s="115" customFormat="1" ht="21" customHeight="1">
      <c r="B61" s="116"/>
      <c r="C61" s="117"/>
      <c r="D61" s="118" t="s">
        <v>203</v>
      </c>
      <c r="E61" s="118"/>
      <c r="F61" s="118"/>
      <c r="G61" s="118"/>
      <c r="H61" s="118"/>
      <c r="I61" s="119"/>
      <c r="J61" s="120">
        <f>$J$284</f>
        <v>0</v>
      </c>
      <c r="K61" s="121"/>
    </row>
    <row r="62" spans="2:11" s="115" customFormat="1" ht="21" customHeight="1">
      <c r="B62" s="116"/>
      <c r="C62" s="117"/>
      <c r="D62" s="118" t="s">
        <v>204</v>
      </c>
      <c r="E62" s="118"/>
      <c r="F62" s="118"/>
      <c r="G62" s="118"/>
      <c r="H62" s="118"/>
      <c r="I62" s="119"/>
      <c r="J62" s="120">
        <f>$J$319</f>
        <v>0</v>
      </c>
      <c r="K62" s="121"/>
    </row>
    <row r="63" spans="2:11" s="74" customFormat="1" ht="25.5" customHeight="1">
      <c r="B63" s="109"/>
      <c r="C63" s="110"/>
      <c r="D63" s="111" t="s">
        <v>437</v>
      </c>
      <c r="E63" s="111"/>
      <c r="F63" s="111"/>
      <c r="G63" s="111"/>
      <c r="H63" s="111"/>
      <c r="I63" s="112"/>
      <c r="J63" s="113">
        <f>$J$341</f>
        <v>0</v>
      </c>
      <c r="K63" s="114"/>
    </row>
    <row r="64" spans="2:11" s="115" customFormat="1" ht="21" customHeight="1">
      <c r="B64" s="116"/>
      <c r="C64" s="117"/>
      <c r="D64" s="118" t="s">
        <v>438</v>
      </c>
      <c r="E64" s="118"/>
      <c r="F64" s="118"/>
      <c r="G64" s="118"/>
      <c r="H64" s="118"/>
      <c r="I64" s="119"/>
      <c r="J64" s="120">
        <f>$J$342</f>
        <v>0</v>
      </c>
      <c r="K64" s="121"/>
    </row>
    <row r="65" spans="2:11" s="7" customFormat="1" ht="22.5" customHeight="1">
      <c r="B65" s="24"/>
      <c r="C65" s="25"/>
      <c r="D65" s="25"/>
      <c r="E65" s="25"/>
      <c r="F65" s="25"/>
      <c r="G65" s="25"/>
      <c r="H65" s="25"/>
      <c r="J65" s="25"/>
      <c r="K65" s="28"/>
    </row>
    <row r="66" spans="2:11" s="7" customFormat="1" ht="7.5" customHeight="1">
      <c r="B66" s="39"/>
      <c r="C66" s="40"/>
      <c r="D66" s="40"/>
      <c r="E66" s="40"/>
      <c r="F66" s="40"/>
      <c r="G66" s="40"/>
      <c r="H66" s="40"/>
      <c r="I66" s="102"/>
      <c r="J66" s="40"/>
      <c r="K66" s="41"/>
    </row>
    <row r="70" spans="2:12" s="7" customFormat="1" ht="7.5" customHeight="1">
      <c r="B70" s="42"/>
      <c r="C70" s="43"/>
      <c r="D70" s="43"/>
      <c r="E70" s="43"/>
      <c r="F70" s="43"/>
      <c r="G70" s="43"/>
      <c r="H70" s="43"/>
      <c r="I70" s="104"/>
      <c r="J70" s="43"/>
      <c r="K70" s="43"/>
      <c r="L70" s="44"/>
    </row>
    <row r="71" spans="2:12" s="7" customFormat="1" ht="37.5" customHeight="1">
      <c r="B71" s="24"/>
      <c r="C71" s="13" t="s">
        <v>99</v>
      </c>
      <c r="D71" s="25"/>
      <c r="E71" s="25"/>
      <c r="F71" s="25"/>
      <c r="G71" s="25"/>
      <c r="H71" s="25"/>
      <c r="J71" s="25"/>
      <c r="K71" s="25"/>
      <c r="L71" s="44"/>
    </row>
    <row r="72" spans="2:12" s="7" customFormat="1" ht="7.5" customHeight="1">
      <c r="B72" s="24"/>
      <c r="C72" s="25"/>
      <c r="D72" s="25"/>
      <c r="E72" s="25"/>
      <c r="F72" s="25"/>
      <c r="G72" s="25"/>
      <c r="H72" s="25"/>
      <c r="J72" s="25"/>
      <c r="K72" s="25"/>
      <c r="L72" s="44"/>
    </row>
    <row r="73" spans="2:12" s="7" customFormat="1" ht="15" customHeight="1">
      <c r="B73" s="24"/>
      <c r="C73" s="20" t="s">
        <v>17</v>
      </c>
      <c r="D73" s="25"/>
      <c r="E73" s="25"/>
      <c r="F73" s="25"/>
      <c r="G73" s="25"/>
      <c r="H73" s="25"/>
      <c r="J73" s="25"/>
      <c r="K73" s="25"/>
      <c r="L73" s="44"/>
    </row>
    <row r="74" spans="2:12" s="7" customFormat="1" ht="16.5" customHeight="1">
      <c r="B74" s="24"/>
      <c r="C74" s="25"/>
      <c r="D74" s="25"/>
      <c r="E74" s="240" t="str">
        <f>$E$7</f>
        <v>III/210 42 Statické zajištění silnice, Oloví - Krajková, ÚSEK 2 - km 8,500-8,700</v>
      </c>
      <c r="F74" s="219"/>
      <c r="G74" s="219"/>
      <c r="H74" s="219"/>
      <c r="J74" s="25"/>
      <c r="K74" s="25"/>
      <c r="L74" s="44"/>
    </row>
    <row r="75" spans="2:12" s="7" customFormat="1" ht="15" customHeight="1">
      <c r="B75" s="24"/>
      <c r="C75" s="20" t="s">
        <v>86</v>
      </c>
      <c r="D75" s="25"/>
      <c r="E75" s="25"/>
      <c r="F75" s="25"/>
      <c r="G75" s="25"/>
      <c r="H75" s="25"/>
      <c r="J75" s="25"/>
      <c r="K75" s="25"/>
      <c r="L75" s="44"/>
    </row>
    <row r="76" spans="2:12" s="7" customFormat="1" ht="19.5" customHeight="1">
      <c r="B76" s="24"/>
      <c r="C76" s="25"/>
      <c r="D76" s="25"/>
      <c r="E76" s="216" t="str">
        <f>$E$9</f>
        <v>OK2-20210-2015 - SO 202.1 - Opěrná zeď 8.61</v>
      </c>
      <c r="F76" s="219"/>
      <c r="G76" s="219"/>
      <c r="H76" s="219"/>
      <c r="J76" s="25"/>
      <c r="K76" s="25"/>
      <c r="L76" s="44"/>
    </row>
    <row r="77" spans="2:12" s="7" customFormat="1" ht="7.5" customHeight="1">
      <c r="B77" s="24"/>
      <c r="C77" s="25"/>
      <c r="D77" s="25"/>
      <c r="E77" s="25"/>
      <c r="F77" s="25"/>
      <c r="G77" s="25"/>
      <c r="H77" s="25"/>
      <c r="J77" s="25"/>
      <c r="K77" s="25"/>
      <c r="L77" s="44"/>
    </row>
    <row r="78" spans="2:12" s="7" customFormat="1" ht="18.75" customHeight="1">
      <c r="B78" s="24"/>
      <c r="C78" s="20" t="s">
        <v>21</v>
      </c>
      <c r="D78" s="25"/>
      <c r="E78" s="25"/>
      <c r="F78" s="18" t="str">
        <f>$F$12</f>
        <v>Oloví</v>
      </c>
      <c r="G78" s="25"/>
      <c r="H78" s="25"/>
      <c r="I78" s="89" t="s">
        <v>23</v>
      </c>
      <c r="J78" s="53" t="str">
        <f>IF($J$12="","",$J$12)</f>
        <v>28.01.2015</v>
      </c>
      <c r="K78" s="25"/>
      <c r="L78" s="44"/>
    </row>
    <row r="79" spans="2:12" s="7" customFormat="1" ht="7.5" customHeight="1">
      <c r="B79" s="24"/>
      <c r="C79" s="25"/>
      <c r="D79" s="25"/>
      <c r="E79" s="25"/>
      <c r="F79" s="25"/>
      <c r="G79" s="25"/>
      <c r="H79" s="25"/>
      <c r="J79" s="25"/>
      <c r="K79" s="25"/>
      <c r="L79" s="44"/>
    </row>
    <row r="80" spans="2:12" s="7" customFormat="1" ht="15.75" customHeight="1">
      <c r="B80" s="24"/>
      <c r="C80" s="20" t="s">
        <v>25</v>
      </c>
      <c r="D80" s="25"/>
      <c r="E80" s="25"/>
      <c r="F80" s="18" t="str">
        <f>$E$15</f>
        <v>KSÚS Karlovarského kraje</v>
      </c>
      <c r="G80" s="25"/>
      <c r="H80" s="25"/>
      <c r="I80" s="89" t="s">
        <v>31</v>
      </c>
      <c r="J80" s="18" t="str">
        <f>$E$21</f>
        <v>AZ Consult spol. s r.o.</v>
      </c>
      <c r="K80" s="25"/>
      <c r="L80" s="44"/>
    </row>
    <row r="81" spans="2:12" s="7" customFormat="1" ht="15" customHeight="1">
      <c r="B81" s="24"/>
      <c r="C81" s="20" t="s">
        <v>29</v>
      </c>
      <c r="D81" s="25"/>
      <c r="E81" s="25"/>
      <c r="F81" s="18">
        <f>IF($E$18="","",$E$18)</f>
      </c>
      <c r="G81" s="25"/>
      <c r="H81" s="25"/>
      <c r="J81" s="25"/>
      <c r="K81" s="25"/>
      <c r="L81" s="44"/>
    </row>
    <row r="82" spans="2:12" s="7" customFormat="1" ht="11.25" customHeight="1">
      <c r="B82" s="24"/>
      <c r="C82" s="25"/>
      <c r="D82" s="25"/>
      <c r="E82" s="25"/>
      <c r="F82" s="25"/>
      <c r="G82" s="25"/>
      <c r="H82" s="25"/>
      <c r="J82" s="25"/>
      <c r="K82" s="25"/>
      <c r="L82" s="44"/>
    </row>
    <row r="83" spans="2:20" s="122" customFormat="1" ht="30" customHeight="1">
      <c r="B83" s="123"/>
      <c r="C83" s="124" t="s">
        <v>100</v>
      </c>
      <c r="D83" s="125" t="s">
        <v>53</v>
      </c>
      <c r="E83" s="125" t="s">
        <v>49</v>
      </c>
      <c r="F83" s="125" t="s">
        <v>101</v>
      </c>
      <c r="G83" s="125" t="s">
        <v>102</v>
      </c>
      <c r="H83" s="125" t="s">
        <v>103</v>
      </c>
      <c r="I83" s="126" t="s">
        <v>104</v>
      </c>
      <c r="J83" s="125" t="s">
        <v>105</v>
      </c>
      <c r="K83" s="127" t="s">
        <v>106</v>
      </c>
      <c r="L83" s="128"/>
      <c r="M83" s="60" t="s">
        <v>107</v>
      </c>
      <c r="N83" s="61" t="s">
        <v>38</v>
      </c>
      <c r="O83" s="61" t="s">
        <v>108</v>
      </c>
      <c r="P83" s="61" t="s">
        <v>109</v>
      </c>
      <c r="Q83" s="61" t="s">
        <v>110</v>
      </c>
      <c r="R83" s="61" t="s">
        <v>111</v>
      </c>
      <c r="S83" s="61" t="s">
        <v>112</v>
      </c>
      <c r="T83" s="62" t="s">
        <v>113</v>
      </c>
    </row>
    <row r="84" spans="2:63" s="7" customFormat="1" ht="30" customHeight="1">
      <c r="B84" s="24"/>
      <c r="C84" s="67" t="s">
        <v>91</v>
      </c>
      <c r="D84" s="25"/>
      <c r="E84" s="25"/>
      <c r="F84" s="25"/>
      <c r="G84" s="25"/>
      <c r="H84" s="25"/>
      <c r="J84" s="129">
        <f>$BK$84</f>
        <v>0</v>
      </c>
      <c r="K84" s="25"/>
      <c r="L84" s="44"/>
      <c r="M84" s="64"/>
      <c r="N84" s="65"/>
      <c r="O84" s="65"/>
      <c r="P84" s="130">
        <f>$P$85+$P$341</f>
        <v>0</v>
      </c>
      <c r="Q84" s="65"/>
      <c r="R84" s="130">
        <f>$R$85+$R$341</f>
        <v>472.56202382</v>
      </c>
      <c r="S84" s="65"/>
      <c r="T84" s="131">
        <f>$T$85+$T$341</f>
        <v>84.79650000000001</v>
      </c>
      <c r="AT84" s="7" t="s">
        <v>67</v>
      </c>
      <c r="AU84" s="7" t="s">
        <v>92</v>
      </c>
      <c r="BK84" s="132">
        <f>$BK$85+$BK$341</f>
        <v>0</v>
      </c>
    </row>
    <row r="85" spans="2:63" s="133" customFormat="1" ht="37.5" customHeight="1">
      <c r="B85" s="134"/>
      <c r="C85" s="135"/>
      <c r="D85" s="135" t="s">
        <v>67</v>
      </c>
      <c r="E85" s="136" t="s">
        <v>114</v>
      </c>
      <c r="F85" s="136" t="s">
        <v>115</v>
      </c>
      <c r="G85" s="135"/>
      <c r="H85" s="135"/>
      <c r="J85" s="137">
        <f>$BK$85</f>
        <v>0</v>
      </c>
      <c r="K85" s="135"/>
      <c r="L85" s="138"/>
      <c r="M85" s="139"/>
      <c r="N85" s="135"/>
      <c r="O85" s="135"/>
      <c r="P85" s="140">
        <f>$P$86+$P$192+$P$238+$P$284+$P$319</f>
        <v>0</v>
      </c>
      <c r="Q85" s="135"/>
      <c r="R85" s="140">
        <f>$R$86+$R$192+$R$238+$R$284+$R$319</f>
        <v>472.44202382</v>
      </c>
      <c r="S85" s="135"/>
      <c r="T85" s="141">
        <f>$T$86+$T$192+$T$238+$T$284+$T$319</f>
        <v>84.79650000000001</v>
      </c>
      <c r="AR85" s="142" t="s">
        <v>75</v>
      </c>
      <c r="AT85" s="142" t="s">
        <v>67</v>
      </c>
      <c r="AU85" s="142" t="s">
        <v>68</v>
      </c>
      <c r="AY85" s="142" t="s">
        <v>116</v>
      </c>
      <c r="BK85" s="143">
        <f>$BK$86+$BK$192+$BK$238+$BK$284+$BK$319</f>
        <v>0</v>
      </c>
    </row>
    <row r="86" spans="2:63" s="133" customFormat="1" ht="21" customHeight="1">
      <c r="B86" s="134"/>
      <c r="C86" s="135"/>
      <c r="D86" s="135" t="s">
        <v>67</v>
      </c>
      <c r="E86" s="144" t="s">
        <v>75</v>
      </c>
      <c r="F86" s="144" t="s">
        <v>205</v>
      </c>
      <c r="G86" s="135"/>
      <c r="H86" s="135"/>
      <c r="J86" s="145">
        <f>$BK$86</f>
        <v>0</v>
      </c>
      <c r="K86" s="135"/>
      <c r="L86" s="138"/>
      <c r="M86" s="139"/>
      <c r="N86" s="135"/>
      <c r="O86" s="135"/>
      <c r="P86" s="140">
        <f>SUM($P$87:$P$191)</f>
        <v>0</v>
      </c>
      <c r="Q86" s="135"/>
      <c r="R86" s="140">
        <f>SUM($R$87:$R$191)</f>
        <v>10.20987428</v>
      </c>
      <c r="S86" s="135"/>
      <c r="T86" s="141">
        <f>SUM($T$87:$T$191)</f>
        <v>81.85650000000001</v>
      </c>
      <c r="AR86" s="142" t="s">
        <v>75</v>
      </c>
      <c r="AT86" s="142" t="s">
        <v>67</v>
      </c>
      <c r="AU86" s="142" t="s">
        <v>75</v>
      </c>
      <c r="AY86" s="142" t="s">
        <v>116</v>
      </c>
      <c r="BK86" s="143">
        <f>SUM($BK$87:$BK$191)</f>
        <v>0</v>
      </c>
    </row>
    <row r="87" spans="2:65" s="7" customFormat="1" ht="15.75" customHeight="1">
      <c r="B87" s="24"/>
      <c r="C87" s="146" t="s">
        <v>75</v>
      </c>
      <c r="D87" s="146" t="s">
        <v>122</v>
      </c>
      <c r="E87" s="147" t="s">
        <v>439</v>
      </c>
      <c r="F87" s="148" t="s">
        <v>440</v>
      </c>
      <c r="G87" s="149" t="s">
        <v>208</v>
      </c>
      <c r="H87" s="150">
        <v>275</v>
      </c>
      <c r="I87" s="151"/>
      <c r="J87" s="152">
        <f>ROUND($I$87*$H$87,2)</f>
        <v>0</v>
      </c>
      <c r="K87" s="148" t="s">
        <v>209</v>
      </c>
      <c r="L87" s="44"/>
      <c r="M87" s="153"/>
      <c r="N87" s="154" t="s">
        <v>39</v>
      </c>
      <c r="O87" s="25"/>
      <c r="P87" s="155">
        <f>$O$87*$H$87</f>
        <v>0</v>
      </c>
      <c r="Q87" s="155">
        <v>0</v>
      </c>
      <c r="R87" s="155">
        <f>$Q$87*$H$87</f>
        <v>0</v>
      </c>
      <c r="S87" s="155">
        <v>0</v>
      </c>
      <c r="T87" s="156">
        <f>$S$87*$H$87</f>
        <v>0</v>
      </c>
      <c r="AR87" s="90" t="s">
        <v>141</v>
      </c>
      <c r="AT87" s="90" t="s">
        <v>122</v>
      </c>
      <c r="AU87" s="90" t="s">
        <v>77</v>
      </c>
      <c r="AY87" s="7" t="s">
        <v>116</v>
      </c>
      <c r="BE87" s="157">
        <f>IF($N$87="základní",$J$87,0)</f>
        <v>0</v>
      </c>
      <c r="BF87" s="157">
        <f>IF($N$87="snížená",$J$87,0)</f>
        <v>0</v>
      </c>
      <c r="BG87" s="157">
        <f>IF($N$87="zákl. přenesená",$J$87,0)</f>
        <v>0</v>
      </c>
      <c r="BH87" s="157">
        <f>IF($N$87="sníž. přenesená",$J$87,0)</f>
        <v>0</v>
      </c>
      <c r="BI87" s="157">
        <f>IF($N$87="nulová",$J$87,0)</f>
        <v>0</v>
      </c>
      <c r="BJ87" s="90" t="s">
        <v>75</v>
      </c>
      <c r="BK87" s="157">
        <f>ROUND($I$87*$H$87,2)</f>
        <v>0</v>
      </c>
      <c r="BL87" s="90" t="s">
        <v>141</v>
      </c>
      <c r="BM87" s="90" t="s">
        <v>441</v>
      </c>
    </row>
    <row r="88" spans="2:47" s="7" customFormat="1" ht="27" customHeight="1">
      <c r="B88" s="24"/>
      <c r="C88" s="25"/>
      <c r="D88" s="158" t="s">
        <v>128</v>
      </c>
      <c r="E88" s="25"/>
      <c r="F88" s="159" t="s">
        <v>442</v>
      </c>
      <c r="G88" s="25"/>
      <c r="H88" s="25"/>
      <c r="J88" s="25"/>
      <c r="K88" s="25"/>
      <c r="L88" s="44"/>
      <c r="M88" s="57"/>
      <c r="N88" s="25"/>
      <c r="O88" s="25"/>
      <c r="P88" s="25"/>
      <c r="Q88" s="25"/>
      <c r="R88" s="25"/>
      <c r="S88" s="25"/>
      <c r="T88" s="58"/>
      <c r="AT88" s="7" t="s">
        <v>128</v>
      </c>
      <c r="AU88" s="7" t="s">
        <v>77</v>
      </c>
    </row>
    <row r="89" spans="2:47" s="7" customFormat="1" ht="125.25" customHeight="1">
      <c r="B89" s="24"/>
      <c r="C89" s="25"/>
      <c r="D89" s="162" t="s">
        <v>212</v>
      </c>
      <c r="E89" s="25"/>
      <c r="F89" s="187" t="s">
        <v>443</v>
      </c>
      <c r="G89" s="25"/>
      <c r="H89" s="25"/>
      <c r="J89" s="25"/>
      <c r="K89" s="25"/>
      <c r="L89" s="44"/>
      <c r="M89" s="57"/>
      <c r="N89" s="25"/>
      <c r="O89" s="25"/>
      <c r="P89" s="25"/>
      <c r="Q89" s="25"/>
      <c r="R89" s="25"/>
      <c r="S89" s="25"/>
      <c r="T89" s="58"/>
      <c r="AT89" s="7" t="s">
        <v>212</v>
      </c>
      <c r="AU89" s="7" t="s">
        <v>77</v>
      </c>
    </row>
    <row r="90" spans="2:51" s="7" customFormat="1" ht="15.75" customHeight="1">
      <c r="B90" s="168"/>
      <c r="C90" s="169"/>
      <c r="D90" s="162" t="s">
        <v>129</v>
      </c>
      <c r="E90" s="169"/>
      <c r="F90" s="170" t="s">
        <v>444</v>
      </c>
      <c r="G90" s="169"/>
      <c r="H90" s="171">
        <v>275</v>
      </c>
      <c r="J90" s="169"/>
      <c r="K90" s="169"/>
      <c r="L90" s="172"/>
      <c r="M90" s="173"/>
      <c r="N90" s="169"/>
      <c r="O90" s="169"/>
      <c r="P90" s="169"/>
      <c r="Q90" s="169"/>
      <c r="R90" s="169"/>
      <c r="S90" s="169"/>
      <c r="T90" s="174"/>
      <c r="AT90" s="175" t="s">
        <v>129</v>
      </c>
      <c r="AU90" s="175" t="s">
        <v>77</v>
      </c>
      <c r="AV90" s="175" t="s">
        <v>77</v>
      </c>
      <c r="AW90" s="175" t="s">
        <v>92</v>
      </c>
      <c r="AX90" s="175" t="s">
        <v>75</v>
      </c>
      <c r="AY90" s="175" t="s">
        <v>116</v>
      </c>
    </row>
    <row r="91" spans="2:65" s="7" customFormat="1" ht="15.75" customHeight="1">
      <c r="B91" s="24"/>
      <c r="C91" s="146" t="s">
        <v>77</v>
      </c>
      <c r="D91" s="146" t="s">
        <v>122</v>
      </c>
      <c r="E91" s="147" t="s">
        <v>445</v>
      </c>
      <c r="F91" s="148" t="s">
        <v>446</v>
      </c>
      <c r="G91" s="149" t="s">
        <v>208</v>
      </c>
      <c r="H91" s="150">
        <v>275</v>
      </c>
      <c r="I91" s="151"/>
      <c r="J91" s="152">
        <f>ROUND($I$91*$H$91,2)</f>
        <v>0</v>
      </c>
      <c r="K91" s="148" t="s">
        <v>209</v>
      </c>
      <c r="L91" s="44"/>
      <c r="M91" s="153"/>
      <c r="N91" s="154" t="s">
        <v>39</v>
      </c>
      <c r="O91" s="25"/>
      <c r="P91" s="155">
        <f>$O$91*$H$91</f>
        <v>0</v>
      </c>
      <c r="Q91" s="155">
        <v>0.00018</v>
      </c>
      <c r="R91" s="155">
        <f>$Q$91*$H$91</f>
        <v>0.0495</v>
      </c>
      <c r="S91" s="155">
        <v>0</v>
      </c>
      <c r="T91" s="156">
        <f>$S$91*$H$91</f>
        <v>0</v>
      </c>
      <c r="AR91" s="90" t="s">
        <v>141</v>
      </c>
      <c r="AT91" s="90" t="s">
        <v>122</v>
      </c>
      <c r="AU91" s="90" t="s">
        <v>77</v>
      </c>
      <c r="AY91" s="7" t="s">
        <v>116</v>
      </c>
      <c r="BE91" s="157">
        <f>IF($N$91="základní",$J$91,0)</f>
        <v>0</v>
      </c>
      <c r="BF91" s="157">
        <f>IF($N$91="snížená",$J$91,0)</f>
        <v>0</v>
      </c>
      <c r="BG91" s="157">
        <f>IF($N$91="zákl. přenesená",$J$91,0)</f>
        <v>0</v>
      </c>
      <c r="BH91" s="157">
        <f>IF($N$91="sníž. přenesená",$J$91,0)</f>
        <v>0</v>
      </c>
      <c r="BI91" s="157">
        <f>IF($N$91="nulová",$J$91,0)</f>
        <v>0</v>
      </c>
      <c r="BJ91" s="90" t="s">
        <v>75</v>
      </c>
      <c r="BK91" s="157">
        <f>ROUND($I$91*$H$91,2)</f>
        <v>0</v>
      </c>
      <c r="BL91" s="90" t="s">
        <v>141</v>
      </c>
      <c r="BM91" s="90" t="s">
        <v>447</v>
      </c>
    </row>
    <row r="92" spans="2:47" s="7" customFormat="1" ht="16.5" customHeight="1">
      <c r="B92" s="24"/>
      <c r="C92" s="25"/>
      <c r="D92" s="158" t="s">
        <v>128</v>
      </c>
      <c r="E92" s="25"/>
      <c r="F92" s="159" t="s">
        <v>448</v>
      </c>
      <c r="G92" s="25"/>
      <c r="H92" s="25"/>
      <c r="J92" s="25"/>
      <c r="K92" s="25"/>
      <c r="L92" s="44"/>
      <c r="M92" s="57"/>
      <c r="N92" s="25"/>
      <c r="O92" s="25"/>
      <c r="P92" s="25"/>
      <c r="Q92" s="25"/>
      <c r="R92" s="25"/>
      <c r="S92" s="25"/>
      <c r="T92" s="58"/>
      <c r="AT92" s="7" t="s">
        <v>128</v>
      </c>
      <c r="AU92" s="7" t="s">
        <v>77</v>
      </c>
    </row>
    <row r="93" spans="2:47" s="7" customFormat="1" ht="57.75" customHeight="1">
      <c r="B93" s="24"/>
      <c r="C93" s="25"/>
      <c r="D93" s="162" t="s">
        <v>212</v>
      </c>
      <c r="E93" s="25"/>
      <c r="F93" s="187" t="s">
        <v>449</v>
      </c>
      <c r="G93" s="25"/>
      <c r="H93" s="25"/>
      <c r="J93" s="25"/>
      <c r="K93" s="25"/>
      <c r="L93" s="44"/>
      <c r="M93" s="57"/>
      <c r="N93" s="25"/>
      <c r="O93" s="25"/>
      <c r="P93" s="25"/>
      <c r="Q93" s="25"/>
      <c r="R93" s="25"/>
      <c r="S93" s="25"/>
      <c r="T93" s="58"/>
      <c r="AT93" s="7" t="s">
        <v>212</v>
      </c>
      <c r="AU93" s="7" t="s">
        <v>77</v>
      </c>
    </row>
    <row r="94" spans="2:65" s="7" customFormat="1" ht="15.75" customHeight="1">
      <c r="B94" s="24"/>
      <c r="C94" s="146" t="s">
        <v>135</v>
      </c>
      <c r="D94" s="146" t="s">
        <v>122</v>
      </c>
      <c r="E94" s="147" t="s">
        <v>450</v>
      </c>
      <c r="F94" s="148" t="s">
        <v>451</v>
      </c>
      <c r="G94" s="149" t="s">
        <v>322</v>
      </c>
      <c r="H94" s="150">
        <v>3</v>
      </c>
      <c r="I94" s="151"/>
      <c r="J94" s="152">
        <f>ROUND($I$94*$H$94,2)</f>
        <v>0</v>
      </c>
      <c r="K94" s="148" t="s">
        <v>209</v>
      </c>
      <c r="L94" s="44"/>
      <c r="M94" s="153"/>
      <c r="N94" s="154" t="s">
        <v>39</v>
      </c>
      <c r="O94" s="25"/>
      <c r="P94" s="155">
        <f>$O$94*$H$94</f>
        <v>0</v>
      </c>
      <c r="Q94" s="155">
        <v>0.00014</v>
      </c>
      <c r="R94" s="155">
        <f>$Q$94*$H$94</f>
        <v>0.00041999999999999996</v>
      </c>
      <c r="S94" s="155">
        <v>0</v>
      </c>
      <c r="T94" s="156">
        <f>$S$94*$H$94</f>
        <v>0</v>
      </c>
      <c r="AR94" s="90" t="s">
        <v>141</v>
      </c>
      <c r="AT94" s="90" t="s">
        <v>122</v>
      </c>
      <c r="AU94" s="90" t="s">
        <v>77</v>
      </c>
      <c r="AY94" s="7" t="s">
        <v>116</v>
      </c>
      <c r="BE94" s="157">
        <f>IF($N$94="základní",$J$94,0)</f>
        <v>0</v>
      </c>
      <c r="BF94" s="157">
        <f>IF($N$94="snížená",$J$94,0)</f>
        <v>0</v>
      </c>
      <c r="BG94" s="157">
        <f>IF($N$94="zákl. přenesená",$J$94,0)</f>
        <v>0</v>
      </c>
      <c r="BH94" s="157">
        <f>IF($N$94="sníž. přenesená",$J$94,0)</f>
        <v>0</v>
      </c>
      <c r="BI94" s="157">
        <f>IF($N$94="nulová",$J$94,0)</f>
        <v>0</v>
      </c>
      <c r="BJ94" s="90" t="s">
        <v>75</v>
      </c>
      <c r="BK94" s="157">
        <f>ROUND($I$94*$H$94,2)</f>
        <v>0</v>
      </c>
      <c r="BL94" s="90" t="s">
        <v>141</v>
      </c>
      <c r="BM94" s="90" t="s">
        <v>452</v>
      </c>
    </row>
    <row r="95" spans="2:47" s="7" customFormat="1" ht="16.5" customHeight="1">
      <c r="B95" s="24"/>
      <c r="C95" s="25"/>
      <c r="D95" s="158" t="s">
        <v>128</v>
      </c>
      <c r="E95" s="25"/>
      <c r="F95" s="159" t="s">
        <v>453</v>
      </c>
      <c r="G95" s="25"/>
      <c r="H95" s="25"/>
      <c r="J95" s="25"/>
      <c r="K95" s="25"/>
      <c r="L95" s="44"/>
      <c r="M95" s="57"/>
      <c r="N95" s="25"/>
      <c r="O95" s="25"/>
      <c r="P95" s="25"/>
      <c r="Q95" s="25"/>
      <c r="R95" s="25"/>
      <c r="S95" s="25"/>
      <c r="T95" s="58"/>
      <c r="AT95" s="7" t="s">
        <v>128</v>
      </c>
      <c r="AU95" s="7" t="s">
        <v>77</v>
      </c>
    </row>
    <row r="96" spans="2:47" s="7" customFormat="1" ht="57.75" customHeight="1">
      <c r="B96" s="24"/>
      <c r="C96" s="25"/>
      <c r="D96" s="162" t="s">
        <v>212</v>
      </c>
      <c r="E96" s="25"/>
      <c r="F96" s="187" t="s">
        <v>454</v>
      </c>
      <c r="G96" s="25"/>
      <c r="H96" s="25"/>
      <c r="J96" s="25"/>
      <c r="K96" s="25"/>
      <c r="L96" s="44"/>
      <c r="M96" s="57"/>
      <c r="N96" s="25"/>
      <c r="O96" s="25"/>
      <c r="P96" s="25"/>
      <c r="Q96" s="25"/>
      <c r="R96" s="25"/>
      <c r="S96" s="25"/>
      <c r="T96" s="58"/>
      <c r="AT96" s="7" t="s">
        <v>212</v>
      </c>
      <c r="AU96" s="7" t="s">
        <v>77</v>
      </c>
    </row>
    <row r="97" spans="2:65" s="7" customFormat="1" ht="15.75" customHeight="1">
      <c r="B97" s="24"/>
      <c r="C97" s="146" t="s">
        <v>141</v>
      </c>
      <c r="D97" s="146" t="s">
        <v>122</v>
      </c>
      <c r="E97" s="147" t="s">
        <v>455</v>
      </c>
      <c r="F97" s="148" t="s">
        <v>456</v>
      </c>
      <c r="G97" s="149" t="s">
        <v>322</v>
      </c>
      <c r="H97" s="150">
        <v>7</v>
      </c>
      <c r="I97" s="151"/>
      <c r="J97" s="152">
        <f>ROUND($I$97*$H$97,2)</f>
        <v>0</v>
      </c>
      <c r="K97" s="148" t="s">
        <v>209</v>
      </c>
      <c r="L97" s="44"/>
      <c r="M97" s="153"/>
      <c r="N97" s="154" t="s">
        <v>39</v>
      </c>
      <c r="O97" s="25"/>
      <c r="P97" s="155">
        <f>$O$97*$H$97</f>
        <v>0</v>
      </c>
      <c r="Q97" s="155">
        <v>8E-05</v>
      </c>
      <c r="R97" s="155">
        <f>$Q$97*$H$97</f>
        <v>0.0005600000000000001</v>
      </c>
      <c r="S97" s="155">
        <v>0</v>
      </c>
      <c r="T97" s="156">
        <f>$S$97*$H$97</f>
        <v>0</v>
      </c>
      <c r="AR97" s="90" t="s">
        <v>141</v>
      </c>
      <c r="AT97" s="90" t="s">
        <v>122</v>
      </c>
      <c r="AU97" s="90" t="s">
        <v>77</v>
      </c>
      <c r="AY97" s="7" t="s">
        <v>116</v>
      </c>
      <c r="BE97" s="157">
        <f>IF($N$97="základní",$J$97,0)</f>
        <v>0</v>
      </c>
      <c r="BF97" s="157">
        <f>IF($N$97="snížená",$J$97,0)</f>
        <v>0</v>
      </c>
      <c r="BG97" s="157">
        <f>IF($N$97="zákl. přenesená",$J$97,0)</f>
        <v>0</v>
      </c>
      <c r="BH97" s="157">
        <f>IF($N$97="sníž. přenesená",$J$97,0)</f>
        <v>0</v>
      </c>
      <c r="BI97" s="157">
        <f>IF($N$97="nulová",$J$97,0)</f>
        <v>0</v>
      </c>
      <c r="BJ97" s="90" t="s">
        <v>75</v>
      </c>
      <c r="BK97" s="157">
        <f>ROUND($I$97*$H$97,2)</f>
        <v>0</v>
      </c>
      <c r="BL97" s="90" t="s">
        <v>141</v>
      </c>
      <c r="BM97" s="90" t="s">
        <v>457</v>
      </c>
    </row>
    <row r="98" spans="2:47" s="7" customFormat="1" ht="16.5" customHeight="1">
      <c r="B98" s="24"/>
      <c r="C98" s="25"/>
      <c r="D98" s="158" t="s">
        <v>128</v>
      </c>
      <c r="E98" s="25"/>
      <c r="F98" s="159" t="s">
        <v>458</v>
      </c>
      <c r="G98" s="25"/>
      <c r="H98" s="25"/>
      <c r="J98" s="25"/>
      <c r="K98" s="25"/>
      <c r="L98" s="44"/>
      <c r="M98" s="57"/>
      <c r="N98" s="25"/>
      <c r="O98" s="25"/>
      <c r="P98" s="25"/>
      <c r="Q98" s="25"/>
      <c r="R98" s="25"/>
      <c r="S98" s="25"/>
      <c r="T98" s="58"/>
      <c r="AT98" s="7" t="s">
        <v>128</v>
      </c>
      <c r="AU98" s="7" t="s">
        <v>77</v>
      </c>
    </row>
    <row r="99" spans="2:47" s="7" customFormat="1" ht="84.75" customHeight="1">
      <c r="B99" s="24"/>
      <c r="C99" s="25"/>
      <c r="D99" s="162" t="s">
        <v>212</v>
      </c>
      <c r="E99" s="25"/>
      <c r="F99" s="187" t="s">
        <v>459</v>
      </c>
      <c r="G99" s="25"/>
      <c r="H99" s="25"/>
      <c r="J99" s="25"/>
      <c r="K99" s="25"/>
      <c r="L99" s="44"/>
      <c r="M99" s="57"/>
      <c r="N99" s="25"/>
      <c r="O99" s="25"/>
      <c r="P99" s="25"/>
      <c r="Q99" s="25"/>
      <c r="R99" s="25"/>
      <c r="S99" s="25"/>
      <c r="T99" s="58"/>
      <c r="AT99" s="7" t="s">
        <v>212</v>
      </c>
      <c r="AU99" s="7" t="s">
        <v>77</v>
      </c>
    </row>
    <row r="100" spans="2:65" s="7" customFormat="1" ht="15.75" customHeight="1">
      <c r="B100" s="24"/>
      <c r="C100" s="146" t="s">
        <v>119</v>
      </c>
      <c r="D100" s="146" t="s">
        <v>122</v>
      </c>
      <c r="E100" s="147" t="s">
        <v>460</v>
      </c>
      <c r="F100" s="148" t="s">
        <v>461</v>
      </c>
      <c r="G100" s="149" t="s">
        <v>208</v>
      </c>
      <c r="H100" s="150">
        <v>121</v>
      </c>
      <c r="I100" s="151"/>
      <c r="J100" s="152">
        <f>ROUND($I$100*$H$100,2)</f>
        <v>0</v>
      </c>
      <c r="K100" s="148" t="s">
        <v>209</v>
      </c>
      <c r="L100" s="44"/>
      <c r="M100" s="153"/>
      <c r="N100" s="154" t="s">
        <v>39</v>
      </c>
      <c r="O100" s="25"/>
      <c r="P100" s="155">
        <f>$O$100*$H$100</f>
        <v>0</v>
      </c>
      <c r="Q100" s="155">
        <v>0</v>
      </c>
      <c r="R100" s="155">
        <f>$Q$100*$H$100</f>
        <v>0</v>
      </c>
      <c r="S100" s="155">
        <v>0.4</v>
      </c>
      <c r="T100" s="156">
        <f>$S$100*$H$100</f>
        <v>48.400000000000006</v>
      </c>
      <c r="AR100" s="90" t="s">
        <v>141</v>
      </c>
      <c r="AT100" s="90" t="s">
        <v>122</v>
      </c>
      <c r="AU100" s="90" t="s">
        <v>77</v>
      </c>
      <c r="AY100" s="7" t="s">
        <v>116</v>
      </c>
      <c r="BE100" s="157">
        <f>IF($N$100="základní",$J$100,0)</f>
        <v>0</v>
      </c>
      <c r="BF100" s="157">
        <f>IF($N$100="snížená",$J$100,0)</f>
        <v>0</v>
      </c>
      <c r="BG100" s="157">
        <f>IF($N$100="zákl. přenesená",$J$100,0)</f>
        <v>0</v>
      </c>
      <c r="BH100" s="157">
        <f>IF($N$100="sníž. přenesená",$J$100,0)</f>
        <v>0</v>
      </c>
      <c r="BI100" s="157">
        <f>IF($N$100="nulová",$J$100,0)</f>
        <v>0</v>
      </c>
      <c r="BJ100" s="90" t="s">
        <v>75</v>
      </c>
      <c r="BK100" s="157">
        <f>ROUND($I$100*$H$100,2)</f>
        <v>0</v>
      </c>
      <c r="BL100" s="90" t="s">
        <v>141</v>
      </c>
      <c r="BM100" s="90" t="s">
        <v>462</v>
      </c>
    </row>
    <row r="101" spans="2:47" s="7" customFormat="1" ht="27" customHeight="1">
      <c r="B101" s="24"/>
      <c r="C101" s="25"/>
      <c r="D101" s="158" t="s">
        <v>128</v>
      </c>
      <c r="E101" s="25"/>
      <c r="F101" s="159" t="s">
        <v>463</v>
      </c>
      <c r="G101" s="25"/>
      <c r="H101" s="25"/>
      <c r="J101" s="25"/>
      <c r="K101" s="25"/>
      <c r="L101" s="44"/>
      <c r="M101" s="57"/>
      <c r="N101" s="25"/>
      <c r="O101" s="25"/>
      <c r="P101" s="25"/>
      <c r="Q101" s="25"/>
      <c r="R101" s="25"/>
      <c r="S101" s="25"/>
      <c r="T101" s="58"/>
      <c r="AT101" s="7" t="s">
        <v>128</v>
      </c>
      <c r="AU101" s="7" t="s">
        <v>77</v>
      </c>
    </row>
    <row r="102" spans="2:47" s="7" customFormat="1" ht="219.75" customHeight="1">
      <c r="B102" s="24"/>
      <c r="C102" s="25"/>
      <c r="D102" s="162" t="s">
        <v>212</v>
      </c>
      <c r="E102" s="25"/>
      <c r="F102" s="187" t="s">
        <v>464</v>
      </c>
      <c r="G102" s="25"/>
      <c r="H102" s="25"/>
      <c r="J102" s="25"/>
      <c r="K102" s="25"/>
      <c r="L102" s="44"/>
      <c r="M102" s="57"/>
      <c r="N102" s="25"/>
      <c r="O102" s="25"/>
      <c r="P102" s="25"/>
      <c r="Q102" s="25"/>
      <c r="R102" s="25"/>
      <c r="S102" s="25"/>
      <c r="T102" s="58"/>
      <c r="AT102" s="7" t="s">
        <v>212</v>
      </c>
      <c r="AU102" s="7" t="s">
        <v>77</v>
      </c>
    </row>
    <row r="103" spans="2:51" s="7" customFormat="1" ht="15.75" customHeight="1">
      <c r="B103" s="168"/>
      <c r="C103" s="169"/>
      <c r="D103" s="162" t="s">
        <v>129</v>
      </c>
      <c r="E103" s="169"/>
      <c r="F103" s="170" t="s">
        <v>252</v>
      </c>
      <c r="G103" s="169"/>
      <c r="H103" s="171">
        <v>121</v>
      </c>
      <c r="J103" s="169"/>
      <c r="K103" s="169"/>
      <c r="L103" s="172"/>
      <c r="M103" s="173"/>
      <c r="N103" s="169"/>
      <c r="O103" s="169"/>
      <c r="P103" s="169"/>
      <c r="Q103" s="169"/>
      <c r="R103" s="169"/>
      <c r="S103" s="169"/>
      <c r="T103" s="174"/>
      <c r="AT103" s="175" t="s">
        <v>129</v>
      </c>
      <c r="AU103" s="175" t="s">
        <v>77</v>
      </c>
      <c r="AV103" s="175" t="s">
        <v>77</v>
      </c>
      <c r="AW103" s="175" t="s">
        <v>92</v>
      </c>
      <c r="AX103" s="175" t="s">
        <v>75</v>
      </c>
      <c r="AY103" s="175" t="s">
        <v>116</v>
      </c>
    </row>
    <row r="104" spans="2:65" s="7" customFormat="1" ht="15.75" customHeight="1">
      <c r="B104" s="24"/>
      <c r="C104" s="146" t="s">
        <v>156</v>
      </c>
      <c r="D104" s="146" t="s">
        <v>122</v>
      </c>
      <c r="E104" s="147" t="s">
        <v>465</v>
      </c>
      <c r="F104" s="148" t="s">
        <v>466</v>
      </c>
      <c r="G104" s="149" t="s">
        <v>208</v>
      </c>
      <c r="H104" s="150">
        <v>105.875</v>
      </c>
      <c r="I104" s="151"/>
      <c r="J104" s="152">
        <f>ROUND($I$104*$H$104,2)</f>
        <v>0</v>
      </c>
      <c r="K104" s="148" t="s">
        <v>209</v>
      </c>
      <c r="L104" s="44"/>
      <c r="M104" s="153"/>
      <c r="N104" s="154" t="s">
        <v>39</v>
      </c>
      <c r="O104" s="25"/>
      <c r="P104" s="155">
        <f>$O$104*$H$104</f>
        <v>0</v>
      </c>
      <c r="Q104" s="155">
        <v>0</v>
      </c>
      <c r="R104" s="155">
        <f>$Q$104*$H$104</f>
        <v>0</v>
      </c>
      <c r="S104" s="155">
        <v>0.316</v>
      </c>
      <c r="T104" s="156">
        <f>$S$104*$H$104</f>
        <v>33.4565</v>
      </c>
      <c r="AR104" s="90" t="s">
        <v>141</v>
      </c>
      <c r="AT104" s="90" t="s">
        <v>122</v>
      </c>
      <c r="AU104" s="90" t="s">
        <v>77</v>
      </c>
      <c r="AY104" s="7" t="s">
        <v>116</v>
      </c>
      <c r="BE104" s="157">
        <f>IF($N$104="základní",$J$104,0)</f>
        <v>0</v>
      </c>
      <c r="BF104" s="157">
        <f>IF($N$104="snížená",$J$104,0)</f>
        <v>0</v>
      </c>
      <c r="BG104" s="157">
        <f>IF($N$104="zákl. přenesená",$J$104,0)</f>
        <v>0</v>
      </c>
      <c r="BH104" s="157">
        <f>IF($N$104="sníž. přenesená",$J$104,0)</f>
        <v>0</v>
      </c>
      <c r="BI104" s="157">
        <f>IF($N$104="nulová",$J$104,0)</f>
        <v>0</v>
      </c>
      <c r="BJ104" s="90" t="s">
        <v>75</v>
      </c>
      <c r="BK104" s="157">
        <f>ROUND($I$104*$H$104,2)</f>
        <v>0</v>
      </c>
      <c r="BL104" s="90" t="s">
        <v>141</v>
      </c>
      <c r="BM104" s="90" t="s">
        <v>467</v>
      </c>
    </row>
    <row r="105" spans="2:47" s="7" customFormat="1" ht="27" customHeight="1">
      <c r="B105" s="24"/>
      <c r="C105" s="25"/>
      <c r="D105" s="158" t="s">
        <v>128</v>
      </c>
      <c r="E105" s="25"/>
      <c r="F105" s="159" t="s">
        <v>468</v>
      </c>
      <c r="G105" s="25"/>
      <c r="H105" s="25"/>
      <c r="J105" s="25"/>
      <c r="K105" s="25"/>
      <c r="L105" s="44"/>
      <c r="M105" s="57"/>
      <c r="N105" s="25"/>
      <c r="O105" s="25"/>
      <c r="P105" s="25"/>
      <c r="Q105" s="25"/>
      <c r="R105" s="25"/>
      <c r="S105" s="25"/>
      <c r="T105" s="58"/>
      <c r="AT105" s="7" t="s">
        <v>128</v>
      </c>
      <c r="AU105" s="7" t="s">
        <v>77</v>
      </c>
    </row>
    <row r="106" spans="2:47" s="7" customFormat="1" ht="219.75" customHeight="1">
      <c r="B106" s="24"/>
      <c r="C106" s="25"/>
      <c r="D106" s="162" t="s">
        <v>212</v>
      </c>
      <c r="E106" s="25"/>
      <c r="F106" s="187" t="s">
        <v>464</v>
      </c>
      <c r="G106" s="25"/>
      <c r="H106" s="25"/>
      <c r="J106" s="25"/>
      <c r="K106" s="25"/>
      <c r="L106" s="44"/>
      <c r="M106" s="57"/>
      <c r="N106" s="25"/>
      <c r="O106" s="25"/>
      <c r="P106" s="25"/>
      <c r="Q106" s="25"/>
      <c r="R106" s="25"/>
      <c r="S106" s="25"/>
      <c r="T106" s="58"/>
      <c r="AT106" s="7" t="s">
        <v>212</v>
      </c>
      <c r="AU106" s="7" t="s">
        <v>77</v>
      </c>
    </row>
    <row r="107" spans="2:51" s="7" customFormat="1" ht="15.75" customHeight="1">
      <c r="B107" s="168"/>
      <c r="C107" s="169"/>
      <c r="D107" s="162" t="s">
        <v>129</v>
      </c>
      <c r="E107" s="169"/>
      <c r="F107" s="170" t="s">
        <v>469</v>
      </c>
      <c r="G107" s="169"/>
      <c r="H107" s="171">
        <v>105.875</v>
      </c>
      <c r="J107" s="169"/>
      <c r="K107" s="169"/>
      <c r="L107" s="172"/>
      <c r="M107" s="173"/>
      <c r="N107" s="169"/>
      <c r="O107" s="169"/>
      <c r="P107" s="169"/>
      <c r="Q107" s="169"/>
      <c r="R107" s="169"/>
      <c r="S107" s="169"/>
      <c r="T107" s="174"/>
      <c r="AT107" s="175" t="s">
        <v>129</v>
      </c>
      <c r="AU107" s="175" t="s">
        <v>77</v>
      </c>
      <c r="AV107" s="175" t="s">
        <v>77</v>
      </c>
      <c r="AW107" s="175" t="s">
        <v>92</v>
      </c>
      <c r="AX107" s="175" t="s">
        <v>75</v>
      </c>
      <c r="AY107" s="175" t="s">
        <v>116</v>
      </c>
    </row>
    <row r="108" spans="2:65" s="7" customFormat="1" ht="15.75" customHeight="1">
      <c r="B108" s="24"/>
      <c r="C108" s="146" t="s">
        <v>166</v>
      </c>
      <c r="D108" s="146" t="s">
        <v>122</v>
      </c>
      <c r="E108" s="147" t="s">
        <v>470</v>
      </c>
      <c r="F108" s="148" t="s">
        <v>471</v>
      </c>
      <c r="G108" s="149" t="s">
        <v>217</v>
      </c>
      <c r="H108" s="150">
        <v>123.42</v>
      </c>
      <c r="I108" s="151"/>
      <c r="J108" s="152">
        <f>ROUND($I$108*$H$108,2)</f>
        <v>0</v>
      </c>
      <c r="K108" s="148" t="s">
        <v>209</v>
      </c>
      <c r="L108" s="44"/>
      <c r="M108" s="153"/>
      <c r="N108" s="154" t="s">
        <v>39</v>
      </c>
      <c r="O108" s="25"/>
      <c r="P108" s="155">
        <f>$O$108*$H$108</f>
        <v>0</v>
      </c>
      <c r="Q108" s="155">
        <v>0</v>
      </c>
      <c r="R108" s="155">
        <f>$Q$108*$H$108</f>
        <v>0</v>
      </c>
      <c r="S108" s="155">
        <v>0</v>
      </c>
      <c r="T108" s="156">
        <f>$S$108*$H$108</f>
        <v>0</v>
      </c>
      <c r="AR108" s="90" t="s">
        <v>141</v>
      </c>
      <c r="AT108" s="90" t="s">
        <v>122</v>
      </c>
      <c r="AU108" s="90" t="s">
        <v>77</v>
      </c>
      <c r="AY108" s="7" t="s">
        <v>116</v>
      </c>
      <c r="BE108" s="157">
        <f>IF($N$108="základní",$J$108,0)</f>
        <v>0</v>
      </c>
      <c r="BF108" s="157">
        <f>IF($N$108="snížená",$J$108,0)</f>
        <v>0</v>
      </c>
      <c r="BG108" s="157">
        <f>IF($N$108="zákl. přenesená",$J$108,0)</f>
        <v>0</v>
      </c>
      <c r="BH108" s="157">
        <f>IF($N$108="sníž. přenesená",$J$108,0)</f>
        <v>0</v>
      </c>
      <c r="BI108" s="157">
        <f>IF($N$108="nulová",$J$108,0)</f>
        <v>0</v>
      </c>
      <c r="BJ108" s="90" t="s">
        <v>75</v>
      </c>
      <c r="BK108" s="157">
        <f>ROUND($I$108*$H$108,2)</f>
        <v>0</v>
      </c>
      <c r="BL108" s="90" t="s">
        <v>141</v>
      </c>
      <c r="BM108" s="90" t="s">
        <v>472</v>
      </c>
    </row>
    <row r="109" spans="2:47" s="7" customFormat="1" ht="27" customHeight="1">
      <c r="B109" s="24"/>
      <c r="C109" s="25"/>
      <c r="D109" s="158" t="s">
        <v>128</v>
      </c>
      <c r="E109" s="25"/>
      <c r="F109" s="159" t="s">
        <v>473</v>
      </c>
      <c r="G109" s="25"/>
      <c r="H109" s="25"/>
      <c r="J109" s="25"/>
      <c r="K109" s="25"/>
      <c r="L109" s="44"/>
      <c r="M109" s="57"/>
      <c r="N109" s="25"/>
      <c r="O109" s="25"/>
      <c r="P109" s="25"/>
      <c r="Q109" s="25"/>
      <c r="R109" s="25"/>
      <c r="S109" s="25"/>
      <c r="T109" s="58"/>
      <c r="AT109" s="7" t="s">
        <v>128</v>
      </c>
      <c r="AU109" s="7" t="s">
        <v>77</v>
      </c>
    </row>
    <row r="110" spans="2:47" s="7" customFormat="1" ht="84.75" customHeight="1">
      <c r="B110" s="24"/>
      <c r="C110" s="25"/>
      <c r="D110" s="162" t="s">
        <v>212</v>
      </c>
      <c r="E110" s="25"/>
      <c r="F110" s="187" t="s">
        <v>474</v>
      </c>
      <c r="G110" s="25"/>
      <c r="H110" s="25"/>
      <c r="J110" s="25"/>
      <c r="K110" s="25"/>
      <c r="L110" s="44"/>
      <c r="M110" s="57"/>
      <c r="N110" s="25"/>
      <c r="O110" s="25"/>
      <c r="P110" s="25"/>
      <c r="Q110" s="25"/>
      <c r="R110" s="25"/>
      <c r="S110" s="25"/>
      <c r="T110" s="58"/>
      <c r="AT110" s="7" t="s">
        <v>212</v>
      </c>
      <c r="AU110" s="7" t="s">
        <v>77</v>
      </c>
    </row>
    <row r="111" spans="2:51" s="7" customFormat="1" ht="15.75" customHeight="1">
      <c r="B111" s="160"/>
      <c r="C111" s="161"/>
      <c r="D111" s="162" t="s">
        <v>129</v>
      </c>
      <c r="E111" s="161"/>
      <c r="F111" s="163" t="s">
        <v>475</v>
      </c>
      <c r="G111" s="161"/>
      <c r="H111" s="161"/>
      <c r="J111" s="161"/>
      <c r="K111" s="161"/>
      <c r="L111" s="164"/>
      <c r="M111" s="165"/>
      <c r="N111" s="161"/>
      <c r="O111" s="161"/>
      <c r="P111" s="161"/>
      <c r="Q111" s="161"/>
      <c r="R111" s="161"/>
      <c r="S111" s="161"/>
      <c r="T111" s="166"/>
      <c r="AT111" s="167" t="s">
        <v>129</v>
      </c>
      <c r="AU111" s="167" t="s">
        <v>77</v>
      </c>
      <c r="AV111" s="167" t="s">
        <v>75</v>
      </c>
      <c r="AW111" s="167" t="s">
        <v>92</v>
      </c>
      <c r="AX111" s="167" t="s">
        <v>68</v>
      </c>
      <c r="AY111" s="167" t="s">
        <v>116</v>
      </c>
    </row>
    <row r="112" spans="2:51" s="7" customFormat="1" ht="15.75" customHeight="1">
      <c r="B112" s="168"/>
      <c r="C112" s="169"/>
      <c r="D112" s="162" t="s">
        <v>129</v>
      </c>
      <c r="E112" s="169"/>
      <c r="F112" s="170" t="s">
        <v>476</v>
      </c>
      <c r="G112" s="169"/>
      <c r="H112" s="171">
        <v>123.42</v>
      </c>
      <c r="J112" s="169"/>
      <c r="K112" s="169"/>
      <c r="L112" s="172"/>
      <c r="M112" s="173"/>
      <c r="N112" s="169"/>
      <c r="O112" s="169"/>
      <c r="P112" s="169"/>
      <c r="Q112" s="169"/>
      <c r="R112" s="169"/>
      <c r="S112" s="169"/>
      <c r="T112" s="174"/>
      <c r="AT112" s="175" t="s">
        <v>129</v>
      </c>
      <c r="AU112" s="175" t="s">
        <v>77</v>
      </c>
      <c r="AV112" s="175" t="s">
        <v>77</v>
      </c>
      <c r="AW112" s="175" t="s">
        <v>92</v>
      </c>
      <c r="AX112" s="175" t="s">
        <v>75</v>
      </c>
      <c r="AY112" s="175" t="s">
        <v>116</v>
      </c>
    </row>
    <row r="113" spans="2:65" s="7" customFormat="1" ht="15.75" customHeight="1">
      <c r="B113" s="24"/>
      <c r="C113" s="146" t="s">
        <v>178</v>
      </c>
      <c r="D113" s="146" t="s">
        <v>122</v>
      </c>
      <c r="E113" s="147" t="s">
        <v>477</v>
      </c>
      <c r="F113" s="148" t="s">
        <v>478</v>
      </c>
      <c r="G113" s="149" t="s">
        <v>217</v>
      </c>
      <c r="H113" s="150">
        <v>82.28</v>
      </c>
      <c r="I113" s="151"/>
      <c r="J113" s="152">
        <f>ROUND($I$113*$H$113,2)</f>
        <v>0</v>
      </c>
      <c r="K113" s="148" t="s">
        <v>209</v>
      </c>
      <c r="L113" s="44"/>
      <c r="M113" s="153"/>
      <c r="N113" s="154" t="s">
        <v>39</v>
      </c>
      <c r="O113" s="25"/>
      <c r="P113" s="155">
        <f>$O$113*$H$113</f>
        <v>0</v>
      </c>
      <c r="Q113" s="155">
        <v>0.00354</v>
      </c>
      <c r="R113" s="155">
        <f>$Q$113*$H$113</f>
        <v>0.2912712</v>
      </c>
      <c r="S113" s="155">
        <v>0</v>
      </c>
      <c r="T113" s="156">
        <f>$S$113*$H$113</f>
        <v>0</v>
      </c>
      <c r="AR113" s="90" t="s">
        <v>141</v>
      </c>
      <c r="AT113" s="90" t="s">
        <v>122</v>
      </c>
      <c r="AU113" s="90" t="s">
        <v>77</v>
      </c>
      <c r="AY113" s="7" t="s">
        <v>116</v>
      </c>
      <c r="BE113" s="157">
        <f>IF($N$113="základní",$J$113,0)</f>
        <v>0</v>
      </c>
      <c r="BF113" s="157">
        <f>IF($N$113="snížená",$J$113,0)</f>
        <v>0</v>
      </c>
      <c r="BG113" s="157">
        <f>IF($N$113="zákl. přenesená",$J$113,0)</f>
        <v>0</v>
      </c>
      <c r="BH113" s="157">
        <f>IF($N$113="sníž. přenesená",$J$113,0)</f>
        <v>0</v>
      </c>
      <c r="BI113" s="157">
        <f>IF($N$113="nulová",$J$113,0)</f>
        <v>0</v>
      </c>
      <c r="BJ113" s="90" t="s">
        <v>75</v>
      </c>
      <c r="BK113" s="157">
        <f>ROUND($I$113*$H$113,2)</f>
        <v>0</v>
      </c>
      <c r="BL113" s="90" t="s">
        <v>141</v>
      </c>
      <c r="BM113" s="90" t="s">
        <v>479</v>
      </c>
    </row>
    <row r="114" spans="2:47" s="7" customFormat="1" ht="27" customHeight="1">
      <c r="B114" s="24"/>
      <c r="C114" s="25"/>
      <c r="D114" s="158" t="s">
        <v>128</v>
      </c>
      <c r="E114" s="25"/>
      <c r="F114" s="159" t="s">
        <v>480</v>
      </c>
      <c r="G114" s="25"/>
      <c r="H114" s="25"/>
      <c r="J114" s="25"/>
      <c r="K114" s="25"/>
      <c r="L114" s="44"/>
      <c r="M114" s="57"/>
      <c r="N114" s="25"/>
      <c r="O114" s="25"/>
      <c r="P114" s="25"/>
      <c r="Q114" s="25"/>
      <c r="R114" s="25"/>
      <c r="S114" s="25"/>
      <c r="T114" s="58"/>
      <c r="AT114" s="7" t="s">
        <v>128</v>
      </c>
      <c r="AU114" s="7" t="s">
        <v>77</v>
      </c>
    </row>
    <row r="115" spans="2:47" s="7" customFormat="1" ht="84.75" customHeight="1">
      <c r="B115" s="24"/>
      <c r="C115" s="25"/>
      <c r="D115" s="162" t="s">
        <v>212</v>
      </c>
      <c r="E115" s="25"/>
      <c r="F115" s="187" t="s">
        <v>474</v>
      </c>
      <c r="G115" s="25"/>
      <c r="H115" s="25"/>
      <c r="J115" s="25"/>
      <c r="K115" s="25"/>
      <c r="L115" s="44"/>
      <c r="M115" s="57"/>
      <c r="N115" s="25"/>
      <c r="O115" s="25"/>
      <c r="P115" s="25"/>
      <c r="Q115" s="25"/>
      <c r="R115" s="25"/>
      <c r="S115" s="25"/>
      <c r="T115" s="58"/>
      <c r="AT115" s="7" t="s">
        <v>212</v>
      </c>
      <c r="AU115" s="7" t="s">
        <v>77</v>
      </c>
    </row>
    <row r="116" spans="2:51" s="7" customFormat="1" ht="15.75" customHeight="1">
      <c r="B116" s="160"/>
      <c r="C116" s="161"/>
      <c r="D116" s="162" t="s">
        <v>129</v>
      </c>
      <c r="E116" s="161"/>
      <c r="F116" s="163" t="s">
        <v>481</v>
      </c>
      <c r="G116" s="161"/>
      <c r="H116" s="161"/>
      <c r="J116" s="161"/>
      <c r="K116" s="161"/>
      <c r="L116" s="164"/>
      <c r="M116" s="165"/>
      <c r="N116" s="161"/>
      <c r="O116" s="161"/>
      <c r="P116" s="161"/>
      <c r="Q116" s="161"/>
      <c r="R116" s="161"/>
      <c r="S116" s="161"/>
      <c r="T116" s="166"/>
      <c r="AT116" s="167" t="s">
        <v>129</v>
      </c>
      <c r="AU116" s="167" t="s">
        <v>77</v>
      </c>
      <c r="AV116" s="167" t="s">
        <v>75</v>
      </c>
      <c r="AW116" s="167" t="s">
        <v>92</v>
      </c>
      <c r="AX116" s="167" t="s">
        <v>68</v>
      </c>
      <c r="AY116" s="167" t="s">
        <v>116</v>
      </c>
    </row>
    <row r="117" spans="2:51" s="7" customFormat="1" ht="15.75" customHeight="1">
      <c r="B117" s="168"/>
      <c r="C117" s="169"/>
      <c r="D117" s="162" t="s">
        <v>129</v>
      </c>
      <c r="E117" s="169"/>
      <c r="F117" s="170" t="s">
        <v>482</v>
      </c>
      <c r="G117" s="169"/>
      <c r="H117" s="171">
        <v>82.28</v>
      </c>
      <c r="J117" s="169"/>
      <c r="K117" s="169"/>
      <c r="L117" s="172"/>
      <c r="M117" s="173"/>
      <c r="N117" s="169"/>
      <c r="O117" s="169"/>
      <c r="P117" s="169"/>
      <c r="Q117" s="169"/>
      <c r="R117" s="169"/>
      <c r="S117" s="169"/>
      <c r="T117" s="174"/>
      <c r="AT117" s="175" t="s">
        <v>129</v>
      </c>
      <c r="AU117" s="175" t="s">
        <v>77</v>
      </c>
      <c r="AV117" s="175" t="s">
        <v>77</v>
      </c>
      <c r="AW117" s="175" t="s">
        <v>92</v>
      </c>
      <c r="AX117" s="175" t="s">
        <v>75</v>
      </c>
      <c r="AY117" s="175" t="s">
        <v>116</v>
      </c>
    </row>
    <row r="118" spans="2:65" s="7" customFormat="1" ht="15.75" customHeight="1">
      <c r="B118" s="24"/>
      <c r="C118" s="146" t="s">
        <v>192</v>
      </c>
      <c r="D118" s="146" t="s">
        <v>122</v>
      </c>
      <c r="E118" s="147" t="s">
        <v>483</v>
      </c>
      <c r="F118" s="148" t="s">
        <v>484</v>
      </c>
      <c r="G118" s="149" t="s">
        <v>195</v>
      </c>
      <c r="H118" s="150">
        <v>280</v>
      </c>
      <c r="I118" s="151"/>
      <c r="J118" s="152">
        <f>ROUND($I$118*$H$118,2)</f>
        <v>0</v>
      </c>
      <c r="K118" s="148"/>
      <c r="L118" s="44"/>
      <c r="M118" s="153"/>
      <c r="N118" s="154" t="s">
        <v>39</v>
      </c>
      <c r="O118" s="25"/>
      <c r="P118" s="155">
        <f>$O$118*$H$118</f>
        <v>0</v>
      </c>
      <c r="Q118" s="155">
        <v>0.001327136</v>
      </c>
      <c r="R118" s="155">
        <f>$Q$118*$H$118</f>
        <v>0.37159808</v>
      </c>
      <c r="S118" s="155">
        <v>0</v>
      </c>
      <c r="T118" s="156">
        <f>$S$118*$H$118</f>
        <v>0</v>
      </c>
      <c r="AR118" s="90" t="s">
        <v>141</v>
      </c>
      <c r="AT118" s="90" t="s">
        <v>122</v>
      </c>
      <c r="AU118" s="90" t="s">
        <v>77</v>
      </c>
      <c r="AY118" s="7" t="s">
        <v>116</v>
      </c>
      <c r="BE118" s="157">
        <f>IF($N$118="základní",$J$118,0)</f>
        <v>0</v>
      </c>
      <c r="BF118" s="157">
        <f>IF($N$118="snížená",$J$118,0)</f>
        <v>0</v>
      </c>
      <c r="BG118" s="157">
        <f>IF($N$118="zákl. přenesená",$J$118,0)</f>
        <v>0</v>
      </c>
      <c r="BH118" s="157">
        <f>IF($N$118="sníž. přenesená",$J$118,0)</f>
        <v>0</v>
      </c>
      <c r="BI118" s="157">
        <f>IF($N$118="nulová",$J$118,0)</f>
        <v>0</v>
      </c>
      <c r="BJ118" s="90" t="s">
        <v>75</v>
      </c>
      <c r="BK118" s="157">
        <f>ROUND($I$118*$H$118,2)</f>
        <v>0</v>
      </c>
      <c r="BL118" s="90" t="s">
        <v>141</v>
      </c>
      <c r="BM118" s="90" t="s">
        <v>485</v>
      </c>
    </row>
    <row r="119" spans="2:47" s="7" customFormat="1" ht="16.5" customHeight="1">
      <c r="B119" s="24"/>
      <c r="C119" s="25"/>
      <c r="D119" s="158" t="s">
        <v>128</v>
      </c>
      <c r="E119" s="25"/>
      <c r="F119" s="159" t="s">
        <v>486</v>
      </c>
      <c r="G119" s="25"/>
      <c r="H119" s="25"/>
      <c r="J119" s="25"/>
      <c r="K119" s="25"/>
      <c r="L119" s="44"/>
      <c r="M119" s="57"/>
      <c r="N119" s="25"/>
      <c r="O119" s="25"/>
      <c r="P119" s="25"/>
      <c r="Q119" s="25"/>
      <c r="R119" s="25"/>
      <c r="S119" s="25"/>
      <c r="T119" s="58"/>
      <c r="AT119" s="7" t="s">
        <v>128</v>
      </c>
      <c r="AU119" s="7" t="s">
        <v>77</v>
      </c>
    </row>
    <row r="120" spans="2:51" s="7" customFormat="1" ht="15.75" customHeight="1">
      <c r="B120" s="160"/>
      <c r="C120" s="161"/>
      <c r="D120" s="162" t="s">
        <v>129</v>
      </c>
      <c r="E120" s="161"/>
      <c r="F120" s="163" t="s">
        <v>487</v>
      </c>
      <c r="G120" s="161"/>
      <c r="H120" s="161"/>
      <c r="J120" s="161"/>
      <c r="K120" s="161"/>
      <c r="L120" s="164"/>
      <c r="M120" s="165"/>
      <c r="N120" s="161"/>
      <c r="O120" s="161"/>
      <c r="P120" s="161"/>
      <c r="Q120" s="161"/>
      <c r="R120" s="161"/>
      <c r="S120" s="161"/>
      <c r="T120" s="166"/>
      <c r="AT120" s="167" t="s">
        <v>129</v>
      </c>
      <c r="AU120" s="167" t="s">
        <v>77</v>
      </c>
      <c r="AV120" s="167" t="s">
        <v>75</v>
      </c>
      <c r="AW120" s="167" t="s">
        <v>92</v>
      </c>
      <c r="AX120" s="167" t="s">
        <v>68</v>
      </c>
      <c r="AY120" s="167" t="s">
        <v>116</v>
      </c>
    </row>
    <row r="121" spans="2:51" s="7" customFormat="1" ht="15.75" customHeight="1">
      <c r="B121" s="168"/>
      <c r="C121" s="169"/>
      <c r="D121" s="162" t="s">
        <v>129</v>
      </c>
      <c r="E121" s="169"/>
      <c r="F121" s="170" t="s">
        <v>488</v>
      </c>
      <c r="G121" s="169"/>
      <c r="H121" s="171">
        <v>280</v>
      </c>
      <c r="J121" s="169"/>
      <c r="K121" s="169"/>
      <c r="L121" s="172"/>
      <c r="M121" s="173"/>
      <c r="N121" s="169"/>
      <c r="O121" s="169"/>
      <c r="P121" s="169"/>
      <c r="Q121" s="169"/>
      <c r="R121" s="169"/>
      <c r="S121" s="169"/>
      <c r="T121" s="174"/>
      <c r="AT121" s="175" t="s">
        <v>129</v>
      </c>
      <c r="AU121" s="175" t="s">
        <v>77</v>
      </c>
      <c r="AV121" s="175" t="s">
        <v>77</v>
      </c>
      <c r="AW121" s="175" t="s">
        <v>92</v>
      </c>
      <c r="AX121" s="175" t="s">
        <v>75</v>
      </c>
      <c r="AY121" s="175" t="s">
        <v>116</v>
      </c>
    </row>
    <row r="122" spans="2:65" s="7" customFormat="1" ht="15.75" customHeight="1">
      <c r="B122" s="24"/>
      <c r="C122" s="188" t="s">
        <v>264</v>
      </c>
      <c r="D122" s="188" t="s">
        <v>327</v>
      </c>
      <c r="E122" s="189" t="s">
        <v>489</v>
      </c>
      <c r="F122" s="190" t="s">
        <v>490</v>
      </c>
      <c r="G122" s="191" t="s">
        <v>241</v>
      </c>
      <c r="H122" s="192">
        <v>9.436</v>
      </c>
      <c r="I122" s="193"/>
      <c r="J122" s="194">
        <f>ROUND($I$122*$H$122,2)</f>
        <v>0</v>
      </c>
      <c r="K122" s="190" t="s">
        <v>209</v>
      </c>
      <c r="L122" s="195"/>
      <c r="M122" s="196"/>
      <c r="N122" s="197" t="s">
        <v>39</v>
      </c>
      <c r="O122" s="25"/>
      <c r="P122" s="155">
        <f>$O$122*$H$122</f>
        <v>0</v>
      </c>
      <c r="Q122" s="155">
        <v>1</v>
      </c>
      <c r="R122" s="155">
        <f>$Q$122*$H$122</f>
        <v>9.436</v>
      </c>
      <c r="S122" s="155">
        <v>0</v>
      </c>
      <c r="T122" s="156">
        <f>$S$122*$H$122</f>
        <v>0</v>
      </c>
      <c r="AR122" s="90" t="s">
        <v>178</v>
      </c>
      <c r="AT122" s="90" t="s">
        <v>327</v>
      </c>
      <c r="AU122" s="90" t="s">
        <v>77</v>
      </c>
      <c r="AY122" s="7" t="s">
        <v>116</v>
      </c>
      <c r="BE122" s="157">
        <f>IF($N$122="základní",$J$122,0)</f>
        <v>0</v>
      </c>
      <c r="BF122" s="157">
        <f>IF($N$122="snížená",$J$122,0)</f>
        <v>0</v>
      </c>
      <c r="BG122" s="157">
        <f>IF($N$122="zákl. přenesená",$J$122,0)</f>
        <v>0</v>
      </c>
      <c r="BH122" s="157">
        <f>IF($N$122="sníž. přenesená",$J$122,0)</f>
        <v>0</v>
      </c>
      <c r="BI122" s="157">
        <f>IF($N$122="nulová",$J$122,0)</f>
        <v>0</v>
      </c>
      <c r="BJ122" s="90" t="s">
        <v>75</v>
      </c>
      <c r="BK122" s="157">
        <f>ROUND($I$122*$H$122,2)</f>
        <v>0</v>
      </c>
      <c r="BL122" s="90" t="s">
        <v>141</v>
      </c>
      <c r="BM122" s="90" t="s">
        <v>491</v>
      </c>
    </row>
    <row r="123" spans="2:47" s="7" customFormat="1" ht="16.5" customHeight="1">
      <c r="B123" s="24"/>
      <c r="C123" s="25"/>
      <c r="D123" s="158" t="s">
        <v>128</v>
      </c>
      <c r="E123" s="25"/>
      <c r="F123" s="159" t="s">
        <v>492</v>
      </c>
      <c r="G123" s="25"/>
      <c r="H123" s="25"/>
      <c r="J123" s="25"/>
      <c r="K123" s="25"/>
      <c r="L123" s="44"/>
      <c r="M123" s="57"/>
      <c r="N123" s="25"/>
      <c r="O123" s="25"/>
      <c r="P123" s="25"/>
      <c r="Q123" s="25"/>
      <c r="R123" s="25"/>
      <c r="S123" s="25"/>
      <c r="T123" s="58"/>
      <c r="AT123" s="7" t="s">
        <v>128</v>
      </c>
      <c r="AU123" s="7" t="s">
        <v>77</v>
      </c>
    </row>
    <row r="124" spans="2:47" s="7" customFormat="1" ht="30.75" customHeight="1">
      <c r="B124" s="24"/>
      <c r="C124" s="25"/>
      <c r="D124" s="162" t="s">
        <v>493</v>
      </c>
      <c r="E124" s="25"/>
      <c r="F124" s="187" t="s">
        <v>494</v>
      </c>
      <c r="G124" s="25"/>
      <c r="H124" s="25"/>
      <c r="J124" s="25"/>
      <c r="K124" s="25"/>
      <c r="L124" s="44"/>
      <c r="M124" s="57"/>
      <c r="N124" s="25"/>
      <c r="O124" s="25"/>
      <c r="P124" s="25"/>
      <c r="Q124" s="25"/>
      <c r="R124" s="25"/>
      <c r="S124" s="25"/>
      <c r="T124" s="58"/>
      <c r="AT124" s="7" t="s">
        <v>493</v>
      </c>
      <c r="AU124" s="7" t="s">
        <v>77</v>
      </c>
    </row>
    <row r="125" spans="2:51" s="7" customFormat="1" ht="15.75" customHeight="1">
      <c r="B125" s="168"/>
      <c r="C125" s="169"/>
      <c r="D125" s="162" t="s">
        <v>129</v>
      </c>
      <c r="E125" s="169"/>
      <c r="F125" s="170" t="s">
        <v>495</v>
      </c>
      <c r="G125" s="169"/>
      <c r="H125" s="171">
        <v>9.436</v>
      </c>
      <c r="J125" s="169"/>
      <c r="K125" s="169"/>
      <c r="L125" s="172"/>
      <c r="M125" s="173"/>
      <c r="N125" s="169"/>
      <c r="O125" s="169"/>
      <c r="P125" s="169"/>
      <c r="Q125" s="169"/>
      <c r="R125" s="169"/>
      <c r="S125" s="169"/>
      <c r="T125" s="174"/>
      <c r="AT125" s="175" t="s">
        <v>129</v>
      </c>
      <c r="AU125" s="175" t="s">
        <v>77</v>
      </c>
      <c r="AV125" s="175" t="s">
        <v>77</v>
      </c>
      <c r="AW125" s="175" t="s">
        <v>92</v>
      </c>
      <c r="AX125" s="175" t="s">
        <v>75</v>
      </c>
      <c r="AY125" s="175" t="s">
        <v>116</v>
      </c>
    </row>
    <row r="126" spans="2:65" s="7" customFormat="1" ht="15.75" customHeight="1">
      <c r="B126" s="24"/>
      <c r="C126" s="146" t="s">
        <v>272</v>
      </c>
      <c r="D126" s="146" t="s">
        <v>122</v>
      </c>
      <c r="E126" s="147" t="s">
        <v>496</v>
      </c>
      <c r="F126" s="148" t="s">
        <v>497</v>
      </c>
      <c r="G126" s="149" t="s">
        <v>322</v>
      </c>
      <c r="H126" s="150">
        <v>3</v>
      </c>
      <c r="I126" s="151"/>
      <c r="J126" s="152">
        <f>ROUND($I$126*$H$126,2)</f>
        <v>0</v>
      </c>
      <c r="K126" s="148" t="s">
        <v>209</v>
      </c>
      <c r="L126" s="44"/>
      <c r="M126" s="153"/>
      <c r="N126" s="154" t="s">
        <v>39</v>
      </c>
      <c r="O126" s="25"/>
      <c r="P126" s="155">
        <f>$O$126*$H$126</f>
        <v>0</v>
      </c>
      <c r="Q126" s="155">
        <v>0</v>
      </c>
      <c r="R126" s="155">
        <f>$Q$126*$H$126</f>
        <v>0</v>
      </c>
      <c r="S126" s="155">
        <v>0</v>
      </c>
      <c r="T126" s="156">
        <f>$S$126*$H$126</f>
        <v>0</v>
      </c>
      <c r="AR126" s="90" t="s">
        <v>141</v>
      </c>
      <c r="AT126" s="90" t="s">
        <v>122</v>
      </c>
      <c r="AU126" s="90" t="s">
        <v>77</v>
      </c>
      <c r="AY126" s="7" t="s">
        <v>116</v>
      </c>
      <c r="BE126" s="157">
        <f>IF($N$126="základní",$J$126,0)</f>
        <v>0</v>
      </c>
      <c r="BF126" s="157">
        <f>IF($N$126="snížená",$J$126,0)</f>
        <v>0</v>
      </c>
      <c r="BG126" s="157">
        <f>IF($N$126="zákl. přenesená",$J$126,0)</f>
        <v>0</v>
      </c>
      <c r="BH126" s="157">
        <f>IF($N$126="sníž. přenesená",$J$126,0)</f>
        <v>0</v>
      </c>
      <c r="BI126" s="157">
        <f>IF($N$126="nulová",$J$126,0)</f>
        <v>0</v>
      </c>
      <c r="BJ126" s="90" t="s">
        <v>75</v>
      </c>
      <c r="BK126" s="157">
        <f>ROUND($I$126*$H$126,2)</f>
        <v>0</v>
      </c>
      <c r="BL126" s="90" t="s">
        <v>141</v>
      </c>
      <c r="BM126" s="90" t="s">
        <v>498</v>
      </c>
    </row>
    <row r="127" spans="2:47" s="7" customFormat="1" ht="27" customHeight="1">
      <c r="B127" s="24"/>
      <c r="C127" s="25"/>
      <c r="D127" s="158" t="s">
        <v>128</v>
      </c>
      <c r="E127" s="25"/>
      <c r="F127" s="159" t="s">
        <v>499</v>
      </c>
      <c r="G127" s="25"/>
      <c r="H127" s="25"/>
      <c r="J127" s="25"/>
      <c r="K127" s="25"/>
      <c r="L127" s="44"/>
      <c r="M127" s="57"/>
      <c r="N127" s="25"/>
      <c r="O127" s="25"/>
      <c r="P127" s="25"/>
      <c r="Q127" s="25"/>
      <c r="R127" s="25"/>
      <c r="S127" s="25"/>
      <c r="T127" s="58"/>
      <c r="AT127" s="7" t="s">
        <v>128</v>
      </c>
      <c r="AU127" s="7" t="s">
        <v>77</v>
      </c>
    </row>
    <row r="128" spans="2:47" s="7" customFormat="1" ht="30.75" customHeight="1">
      <c r="B128" s="24"/>
      <c r="C128" s="25"/>
      <c r="D128" s="162" t="s">
        <v>212</v>
      </c>
      <c r="E128" s="25"/>
      <c r="F128" s="187" t="s">
        <v>500</v>
      </c>
      <c r="G128" s="25"/>
      <c r="H128" s="25"/>
      <c r="J128" s="25"/>
      <c r="K128" s="25"/>
      <c r="L128" s="44"/>
      <c r="M128" s="57"/>
      <c r="N128" s="25"/>
      <c r="O128" s="25"/>
      <c r="P128" s="25"/>
      <c r="Q128" s="25"/>
      <c r="R128" s="25"/>
      <c r="S128" s="25"/>
      <c r="T128" s="58"/>
      <c r="AT128" s="7" t="s">
        <v>212</v>
      </c>
      <c r="AU128" s="7" t="s">
        <v>77</v>
      </c>
    </row>
    <row r="129" spans="2:65" s="7" customFormat="1" ht="15.75" customHeight="1">
      <c r="B129" s="24"/>
      <c r="C129" s="146" t="s">
        <v>277</v>
      </c>
      <c r="D129" s="146" t="s">
        <v>122</v>
      </c>
      <c r="E129" s="147" t="s">
        <v>501</v>
      </c>
      <c r="F129" s="148" t="s">
        <v>502</v>
      </c>
      <c r="G129" s="149" t="s">
        <v>322</v>
      </c>
      <c r="H129" s="150">
        <v>7</v>
      </c>
      <c r="I129" s="151"/>
      <c r="J129" s="152">
        <f>ROUND($I$129*$H$129,2)</f>
        <v>0</v>
      </c>
      <c r="K129" s="148" t="s">
        <v>209</v>
      </c>
      <c r="L129" s="44"/>
      <c r="M129" s="153"/>
      <c r="N129" s="154" t="s">
        <v>39</v>
      </c>
      <c r="O129" s="25"/>
      <c r="P129" s="155">
        <f>$O$129*$H$129</f>
        <v>0</v>
      </c>
      <c r="Q129" s="155">
        <v>0</v>
      </c>
      <c r="R129" s="155">
        <f>$Q$129*$H$129</f>
        <v>0</v>
      </c>
      <c r="S129" s="155">
        <v>0</v>
      </c>
      <c r="T129" s="156">
        <f>$S$129*$H$129</f>
        <v>0</v>
      </c>
      <c r="AR129" s="90" t="s">
        <v>141</v>
      </c>
      <c r="AT129" s="90" t="s">
        <v>122</v>
      </c>
      <c r="AU129" s="90" t="s">
        <v>77</v>
      </c>
      <c r="AY129" s="7" t="s">
        <v>116</v>
      </c>
      <c r="BE129" s="157">
        <f>IF($N$129="základní",$J$129,0)</f>
        <v>0</v>
      </c>
      <c r="BF129" s="157">
        <f>IF($N$129="snížená",$J$129,0)</f>
        <v>0</v>
      </c>
      <c r="BG129" s="157">
        <f>IF($N$129="zákl. přenesená",$J$129,0)</f>
        <v>0</v>
      </c>
      <c r="BH129" s="157">
        <f>IF($N$129="sníž. přenesená",$J$129,0)</f>
        <v>0</v>
      </c>
      <c r="BI129" s="157">
        <f>IF($N$129="nulová",$J$129,0)</f>
        <v>0</v>
      </c>
      <c r="BJ129" s="90" t="s">
        <v>75</v>
      </c>
      <c r="BK129" s="157">
        <f>ROUND($I$129*$H$129,2)</f>
        <v>0</v>
      </c>
      <c r="BL129" s="90" t="s">
        <v>141</v>
      </c>
      <c r="BM129" s="90" t="s">
        <v>503</v>
      </c>
    </row>
    <row r="130" spans="2:47" s="7" customFormat="1" ht="27" customHeight="1">
      <c r="B130" s="24"/>
      <c r="C130" s="25"/>
      <c r="D130" s="158" t="s">
        <v>128</v>
      </c>
      <c r="E130" s="25"/>
      <c r="F130" s="159" t="s">
        <v>504</v>
      </c>
      <c r="G130" s="25"/>
      <c r="H130" s="25"/>
      <c r="J130" s="25"/>
      <c r="K130" s="25"/>
      <c r="L130" s="44"/>
      <c r="M130" s="57"/>
      <c r="N130" s="25"/>
      <c r="O130" s="25"/>
      <c r="P130" s="25"/>
      <c r="Q130" s="25"/>
      <c r="R130" s="25"/>
      <c r="S130" s="25"/>
      <c r="T130" s="58"/>
      <c r="AT130" s="7" t="s">
        <v>128</v>
      </c>
      <c r="AU130" s="7" t="s">
        <v>77</v>
      </c>
    </row>
    <row r="131" spans="2:47" s="7" customFormat="1" ht="30.75" customHeight="1">
      <c r="B131" s="24"/>
      <c r="C131" s="25"/>
      <c r="D131" s="162" t="s">
        <v>212</v>
      </c>
      <c r="E131" s="25"/>
      <c r="F131" s="187" t="s">
        <v>500</v>
      </c>
      <c r="G131" s="25"/>
      <c r="H131" s="25"/>
      <c r="J131" s="25"/>
      <c r="K131" s="25"/>
      <c r="L131" s="44"/>
      <c r="M131" s="57"/>
      <c r="N131" s="25"/>
      <c r="O131" s="25"/>
      <c r="P131" s="25"/>
      <c r="Q131" s="25"/>
      <c r="R131" s="25"/>
      <c r="S131" s="25"/>
      <c r="T131" s="58"/>
      <c r="AT131" s="7" t="s">
        <v>212</v>
      </c>
      <c r="AU131" s="7" t="s">
        <v>77</v>
      </c>
    </row>
    <row r="132" spans="2:65" s="7" customFormat="1" ht="15.75" customHeight="1">
      <c r="B132" s="24"/>
      <c r="C132" s="146" t="s">
        <v>282</v>
      </c>
      <c r="D132" s="146" t="s">
        <v>122</v>
      </c>
      <c r="E132" s="147" t="s">
        <v>505</v>
      </c>
      <c r="F132" s="148" t="s">
        <v>506</v>
      </c>
      <c r="G132" s="149" t="s">
        <v>322</v>
      </c>
      <c r="H132" s="150">
        <v>3</v>
      </c>
      <c r="I132" s="151"/>
      <c r="J132" s="152">
        <f>ROUND($I$132*$H$132,2)</f>
        <v>0</v>
      </c>
      <c r="K132" s="148" t="s">
        <v>209</v>
      </c>
      <c r="L132" s="44"/>
      <c r="M132" s="153"/>
      <c r="N132" s="154" t="s">
        <v>39</v>
      </c>
      <c r="O132" s="25"/>
      <c r="P132" s="155">
        <f>$O$132*$H$132</f>
        <v>0</v>
      </c>
      <c r="Q132" s="155">
        <v>0</v>
      </c>
      <c r="R132" s="155">
        <f>$Q$132*$H$132</f>
        <v>0</v>
      </c>
      <c r="S132" s="155">
        <v>0</v>
      </c>
      <c r="T132" s="156">
        <f>$S$132*$H$132</f>
        <v>0</v>
      </c>
      <c r="AR132" s="90" t="s">
        <v>141</v>
      </c>
      <c r="AT132" s="90" t="s">
        <v>122</v>
      </c>
      <c r="AU132" s="90" t="s">
        <v>77</v>
      </c>
      <c r="AY132" s="7" t="s">
        <v>116</v>
      </c>
      <c r="BE132" s="157">
        <f>IF($N$132="základní",$J$132,0)</f>
        <v>0</v>
      </c>
      <c r="BF132" s="157">
        <f>IF($N$132="snížená",$J$132,0)</f>
        <v>0</v>
      </c>
      <c r="BG132" s="157">
        <f>IF($N$132="zákl. přenesená",$J$132,0)</f>
        <v>0</v>
      </c>
      <c r="BH132" s="157">
        <f>IF($N$132="sníž. přenesená",$J$132,0)</f>
        <v>0</v>
      </c>
      <c r="BI132" s="157">
        <f>IF($N$132="nulová",$J$132,0)</f>
        <v>0</v>
      </c>
      <c r="BJ132" s="90" t="s">
        <v>75</v>
      </c>
      <c r="BK132" s="157">
        <f>ROUND($I$132*$H$132,2)</f>
        <v>0</v>
      </c>
      <c r="BL132" s="90" t="s">
        <v>141</v>
      </c>
      <c r="BM132" s="90" t="s">
        <v>507</v>
      </c>
    </row>
    <row r="133" spans="2:47" s="7" customFormat="1" ht="27" customHeight="1">
      <c r="B133" s="24"/>
      <c r="C133" s="25"/>
      <c r="D133" s="158" t="s">
        <v>128</v>
      </c>
      <c r="E133" s="25"/>
      <c r="F133" s="159" t="s">
        <v>508</v>
      </c>
      <c r="G133" s="25"/>
      <c r="H133" s="25"/>
      <c r="J133" s="25"/>
      <c r="K133" s="25"/>
      <c r="L133" s="44"/>
      <c r="M133" s="57"/>
      <c r="N133" s="25"/>
      <c r="O133" s="25"/>
      <c r="P133" s="25"/>
      <c r="Q133" s="25"/>
      <c r="R133" s="25"/>
      <c r="S133" s="25"/>
      <c r="T133" s="58"/>
      <c r="AT133" s="7" t="s">
        <v>128</v>
      </c>
      <c r="AU133" s="7" t="s">
        <v>77</v>
      </c>
    </row>
    <row r="134" spans="2:47" s="7" customFormat="1" ht="30.75" customHeight="1">
      <c r="B134" s="24"/>
      <c r="C134" s="25"/>
      <c r="D134" s="162" t="s">
        <v>212</v>
      </c>
      <c r="E134" s="25"/>
      <c r="F134" s="187" t="s">
        <v>500</v>
      </c>
      <c r="G134" s="25"/>
      <c r="H134" s="25"/>
      <c r="J134" s="25"/>
      <c r="K134" s="25"/>
      <c r="L134" s="44"/>
      <c r="M134" s="57"/>
      <c r="N134" s="25"/>
      <c r="O134" s="25"/>
      <c r="P134" s="25"/>
      <c r="Q134" s="25"/>
      <c r="R134" s="25"/>
      <c r="S134" s="25"/>
      <c r="T134" s="58"/>
      <c r="AT134" s="7" t="s">
        <v>212</v>
      </c>
      <c r="AU134" s="7" t="s">
        <v>77</v>
      </c>
    </row>
    <row r="135" spans="2:65" s="7" customFormat="1" ht="15.75" customHeight="1">
      <c r="B135" s="24"/>
      <c r="C135" s="146" t="s">
        <v>289</v>
      </c>
      <c r="D135" s="146" t="s">
        <v>122</v>
      </c>
      <c r="E135" s="147" t="s">
        <v>509</v>
      </c>
      <c r="F135" s="148" t="s">
        <v>510</v>
      </c>
      <c r="G135" s="149" t="s">
        <v>322</v>
      </c>
      <c r="H135" s="150">
        <v>7</v>
      </c>
      <c r="I135" s="151"/>
      <c r="J135" s="152">
        <f>ROUND($I$135*$H$135,2)</f>
        <v>0</v>
      </c>
      <c r="K135" s="148" t="s">
        <v>209</v>
      </c>
      <c r="L135" s="44"/>
      <c r="M135" s="153"/>
      <c r="N135" s="154" t="s">
        <v>39</v>
      </c>
      <c r="O135" s="25"/>
      <c r="P135" s="155">
        <f>$O$135*$H$135</f>
        <v>0</v>
      </c>
      <c r="Q135" s="155">
        <v>0</v>
      </c>
      <c r="R135" s="155">
        <f>$Q$135*$H$135</f>
        <v>0</v>
      </c>
      <c r="S135" s="155">
        <v>0</v>
      </c>
      <c r="T135" s="156">
        <f>$S$135*$H$135</f>
        <v>0</v>
      </c>
      <c r="AR135" s="90" t="s">
        <v>141</v>
      </c>
      <c r="AT135" s="90" t="s">
        <v>122</v>
      </c>
      <c r="AU135" s="90" t="s">
        <v>77</v>
      </c>
      <c r="AY135" s="7" t="s">
        <v>116</v>
      </c>
      <c r="BE135" s="157">
        <f>IF($N$135="základní",$J$135,0)</f>
        <v>0</v>
      </c>
      <c r="BF135" s="157">
        <f>IF($N$135="snížená",$J$135,0)</f>
        <v>0</v>
      </c>
      <c r="BG135" s="157">
        <f>IF($N$135="zákl. přenesená",$J$135,0)</f>
        <v>0</v>
      </c>
      <c r="BH135" s="157">
        <f>IF($N$135="sníž. přenesená",$J$135,0)</f>
        <v>0</v>
      </c>
      <c r="BI135" s="157">
        <f>IF($N$135="nulová",$J$135,0)</f>
        <v>0</v>
      </c>
      <c r="BJ135" s="90" t="s">
        <v>75</v>
      </c>
      <c r="BK135" s="157">
        <f>ROUND($I$135*$H$135,2)</f>
        <v>0</v>
      </c>
      <c r="BL135" s="90" t="s">
        <v>141</v>
      </c>
      <c r="BM135" s="90" t="s">
        <v>511</v>
      </c>
    </row>
    <row r="136" spans="2:47" s="7" customFormat="1" ht="27" customHeight="1">
      <c r="B136" s="24"/>
      <c r="C136" s="25"/>
      <c r="D136" s="158" t="s">
        <v>128</v>
      </c>
      <c r="E136" s="25"/>
      <c r="F136" s="159" t="s">
        <v>512</v>
      </c>
      <c r="G136" s="25"/>
      <c r="H136" s="25"/>
      <c r="J136" s="25"/>
      <c r="K136" s="25"/>
      <c r="L136" s="44"/>
      <c r="M136" s="57"/>
      <c r="N136" s="25"/>
      <c r="O136" s="25"/>
      <c r="P136" s="25"/>
      <c r="Q136" s="25"/>
      <c r="R136" s="25"/>
      <c r="S136" s="25"/>
      <c r="T136" s="58"/>
      <c r="AT136" s="7" t="s">
        <v>128</v>
      </c>
      <c r="AU136" s="7" t="s">
        <v>77</v>
      </c>
    </row>
    <row r="137" spans="2:47" s="7" customFormat="1" ht="30.75" customHeight="1">
      <c r="B137" s="24"/>
      <c r="C137" s="25"/>
      <c r="D137" s="162" t="s">
        <v>212</v>
      </c>
      <c r="E137" s="25"/>
      <c r="F137" s="187" t="s">
        <v>500</v>
      </c>
      <c r="G137" s="25"/>
      <c r="H137" s="25"/>
      <c r="J137" s="25"/>
      <c r="K137" s="25"/>
      <c r="L137" s="44"/>
      <c r="M137" s="57"/>
      <c r="N137" s="25"/>
      <c r="O137" s="25"/>
      <c r="P137" s="25"/>
      <c r="Q137" s="25"/>
      <c r="R137" s="25"/>
      <c r="S137" s="25"/>
      <c r="T137" s="58"/>
      <c r="AT137" s="7" t="s">
        <v>212</v>
      </c>
      <c r="AU137" s="7" t="s">
        <v>77</v>
      </c>
    </row>
    <row r="138" spans="2:65" s="7" customFormat="1" ht="15.75" customHeight="1">
      <c r="B138" s="24"/>
      <c r="C138" s="146" t="s">
        <v>8</v>
      </c>
      <c r="D138" s="146" t="s">
        <v>122</v>
      </c>
      <c r="E138" s="147" t="s">
        <v>227</v>
      </c>
      <c r="F138" s="148" t="s">
        <v>228</v>
      </c>
      <c r="G138" s="149" t="s">
        <v>217</v>
      </c>
      <c r="H138" s="150">
        <v>123.42</v>
      </c>
      <c r="I138" s="151"/>
      <c r="J138" s="152">
        <f>ROUND($I$138*$H$138,2)</f>
        <v>0</v>
      </c>
      <c r="K138" s="148" t="s">
        <v>209</v>
      </c>
      <c r="L138" s="44"/>
      <c r="M138" s="153"/>
      <c r="N138" s="154" t="s">
        <v>39</v>
      </c>
      <c r="O138" s="25"/>
      <c r="P138" s="155">
        <f>$O$138*$H$138</f>
        <v>0</v>
      </c>
      <c r="Q138" s="155">
        <v>0</v>
      </c>
      <c r="R138" s="155">
        <f>$Q$138*$H$138</f>
        <v>0</v>
      </c>
      <c r="S138" s="155">
        <v>0</v>
      </c>
      <c r="T138" s="156">
        <f>$S$138*$H$138</f>
        <v>0</v>
      </c>
      <c r="AR138" s="90" t="s">
        <v>141</v>
      </c>
      <c r="AT138" s="90" t="s">
        <v>122</v>
      </c>
      <c r="AU138" s="90" t="s">
        <v>77</v>
      </c>
      <c r="AY138" s="7" t="s">
        <v>116</v>
      </c>
      <c r="BE138" s="157">
        <f>IF($N$138="základní",$J$138,0)</f>
        <v>0</v>
      </c>
      <c r="BF138" s="157">
        <f>IF($N$138="snížená",$J$138,0)</f>
        <v>0</v>
      </c>
      <c r="BG138" s="157">
        <f>IF($N$138="zákl. přenesená",$J$138,0)</f>
        <v>0</v>
      </c>
      <c r="BH138" s="157">
        <f>IF($N$138="sníž. přenesená",$J$138,0)</f>
        <v>0</v>
      </c>
      <c r="BI138" s="157">
        <f>IF($N$138="nulová",$J$138,0)</f>
        <v>0</v>
      </c>
      <c r="BJ138" s="90" t="s">
        <v>75</v>
      </c>
      <c r="BK138" s="157">
        <f>ROUND($I$138*$H$138,2)</f>
        <v>0</v>
      </c>
      <c r="BL138" s="90" t="s">
        <v>141</v>
      </c>
      <c r="BM138" s="90" t="s">
        <v>513</v>
      </c>
    </row>
    <row r="139" spans="2:47" s="7" customFormat="1" ht="27" customHeight="1">
      <c r="B139" s="24"/>
      <c r="C139" s="25"/>
      <c r="D139" s="158" t="s">
        <v>128</v>
      </c>
      <c r="E139" s="25"/>
      <c r="F139" s="159" t="s">
        <v>230</v>
      </c>
      <c r="G139" s="25"/>
      <c r="H139" s="25"/>
      <c r="J139" s="25"/>
      <c r="K139" s="25"/>
      <c r="L139" s="44"/>
      <c r="M139" s="57"/>
      <c r="N139" s="25"/>
      <c r="O139" s="25"/>
      <c r="P139" s="25"/>
      <c r="Q139" s="25"/>
      <c r="R139" s="25"/>
      <c r="S139" s="25"/>
      <c r="T139" s="58"/>
      <c r="AT139" s="7" t="s">
        <v>128</v>
      </c>
      <c r="AU139" s="7" t="s">
        <v>77</v>
      </c>
    </row>
    <row r="140" spans="2:47" s="7" customFormat="1" ht="165.75" customHeight="1">
      <c r="B140" s="24"/>
      <c r="C140" s="25"/>
      <c r="D140" s="162" t="s">
        <v>212</v>
      </c>
      <c r="E140" s="25"/>
      <c r="F140" s="187" t="s">
        <v>231</v>
      </c>
      <c r="G140" s="25"/>
      <c r="H140" s="25"/>
      <c r="J140" s="25"/>
      <c r="K140" s="25"/>
      <c r="L140" s="44"/>
      <c r="M140" s="57"/>
      <c r="N140" s="25"/>
      <c r="O140" s="25"/>
      <c r="P140" s="25"/>
      <c r="Q140" s="25"/>
      <c r="R140" s="25"/>
      <c r="S140" s="25"/>
      <c r="T140" s="58"/>
      <c r="AT140" s="7" t="s">
        <v>212</v>
      </c>
      <c r="AU140" s="7" t="s">
        <v>77</v>
      </c>
    </row>
    <row r="141" spans="2:65" s="7" customFormat="1" ht="15.75" customHeight="1">
      <c r="B141" s="24"/>
      <c r="C141" s="146" t="s">
        <v>305</v>
      </c>
      <c r="D141" s="146" t="s">
        <v>122</v>
      </c>
      <c r="E141" s="147" t="s">
        <v>233</v>
      </c>
      <c r="F141" s="148" t="s">
        <v>234</v>
      </c>
      <c r="G141" s="149" t="s">
        <v>217</v>
      </c>
      <c r="H141" s="150">
        <v>1851.3</v>
      </c>
      <c r="I141" s="151"/>
      <c r="J141" s="152">
        <f>ROUND($I$141*$H$141,2)</f>
        <v>0</v>
      </c>
      <c r="K141" s="148" t="s">
        <v>209</v>
      </c>
      <c r="L141" s="44"/>
      <c r="M141" s="153"/>
      <c r="N141" s="154" t="s">
        <v>39</v>
      </c>
      <c r="O141" s="25"/>
      <c r="P141" s="155">
        <f>$O$141*$H$141</f>
        <v>0</v>
      </c>
      <c r="Q141" s="155">
        <v>0</v>
      </c>
      <c r="R141" s="155">
        <f>$Q$141*$H$141</f>
        <v>0</v>
      </c>
      <c r="S141" s="155">
        <v>0</v>
      </c>
      <c r="T141" s="156">
        <f>$S$141*$H$141</f>
        <v>0</v>
      </c>
      <c r="AR141" s="90" t="s">
        <v>141</v>
      </c>
      <c r="AT141" s="90" t="s">
        <v>122</v>
      </c>
      <c r="AU141" s="90" t="s">
        <v>77</v>
      </c>
      <c r="AY141" s="7" t="s">
        <v>116</v>
      </c>
      <c r="BE141" s="157">
        <f>IF($N$141="základní",$J$141,0)</f>
        <v>0</v>
      </c>
      <c r="BF141" s="157">
        <f>IF($N$141="snížená",$J$141,0)</f>
        <v>0</v>
      </c>
      <c r="BG141" s="157">
        <f>IF($N$141="zákl. přenesená",$J$141,0)</f>
        <v>0</v>
      </c>
      <c r="BH141" s="157">
        <f>IF($N$141="sníž. přenesená",$J$141,0)</f>
        <v>0</v>
      </c>
      <c r="BI141" s="157">
        <f>IF($N$141="nulová",$J$141,0)</f>
        <v>0</v>
      </c>
      <c r="BJ141" s="90" t="s">
        <v>75</v>
      </c>
      <c r="BK141" s="157">
        <f>ROUND($I$141*$H$141,2)</f>
        <v>0</v>
      </c>
      <c r="BL141" s="90" t="s">
        <v>141</v>
      </c>
      <c r="BM141" s="90" t="s">
        <v>514</v>
      </c>
    </row>
    <row r="142" spans="2:47" s="7" customFormat="1" ht="27" customHeight="1">
      <c r="B142" s="24"/>
      <c r="C142" s="25"/>
      <c r="D142" s="158" t="s">
        <v>128</v>
      </c>
      <c r="E142" s="25"/>
      <c r="F142" s="159" t="s">
        <v>236</v>
      </c>
      <c r="G142" s="25"/>
      <c r="H142" s="25"/>
      <c r="J142" s="25"/>
      <c r="K142" s="25"/>
      <c r="L142" s="44"/>
      <c r="M142" s="57"/>
      <c r="N142" s="25"/>
      <c r="O142" s="25"/>
      <c r="P142" s="25"/>
      <c r="Q142" s="25"/>
      <c r="R142" s="25"/>
      <c r="S142" s="25"/>
      <c r="T142" s="58"/>
      <c r="AT142" s="7" t="s">
        <v>128</v>
      </c>
      <c r="AU142" s="7" t="s">
        <v>77</v>
      </c>
    </row>
    <row r="143" spans="2:47" s="7" customFormat="1" ht="165.75" customHeight="1">
      <c r="B143" s="24"/>
      <c r="C143" s="25"/>
      <c r="D143" s="162" t="s">
        <v>212</v>
      </c>
      <c r="E143" s="25"/>
      <c r="F143" s="187" t="s">
        <v>231</v>
      </c>
      <c r="G143" s="25"/>
      <c r="H143" s="25"/>
      <c r="J143" s="25"/>
      <c r="K143" s="25"/>
      <c r="L143" s="44"/>
      <c r="M143" s="57"/>
      <c r="N143" s="25"/>
      <c r="O143" s="25"/>
      <c r="P143" s="25"/>
      <c r="Q143" s="25"/>
      <c r="R143" s="25"/>
      <c r="S143" s="25"/>
      <c r="T143" s="58"/>
      <c r="AT143" s="7" t="s">
        <v>212</v>
      </c>
      <c r="AU143" s="7" t="s">
        <v>77</v>
      </c>
    </row>
    <row r="144" spans="2:51" s="7" customFormat="1" ht="15.75" customHeight="1">
      <c r="B144" s="160"/>
      <c r="C144" s="161"/>
      <c r="D144" s="162" t="s">
        <v>129</v>
      </c>
      <c r="E144" s="161"/>
      <c r="F144" s="163" t="s">
        <v>515</v>
      </c>
      <c r="G144" s="161"/>
      <c r="H144" s="161"/>
      <c r="J144" s="161"/>
      <c r="K144" s="161"/>
      <c r="L144" s="164"/>
      <c r="M144" s="165"/>
      <c r="N144" s="161"/>
      <c r="O144" s="161"/>
      <c r="P144" s="161"/>
      <c r="Q144" s="161"/>
      <c r="R144" s="161"/>
      <c r="S144" s="161"/>
      <c r="T144" s="166"/>
      <c r="AT144" s="167" t="s">
        <v>129</v>
      </c>
      <c r="AU144" s="167" t="s">
        <v>77</v>
      </c>
      <c r="AV144" s="167" t="s">
        <v>75</v>
      </c>
      <c r="AW144" s="167" t="s">
        <v>92</v>
      </c>
      <c r="AX144" s="167" t="s">
        <v>68</v>
      </c>
      <c r="AY144" s="167" t="s">
        <v>116</v>
      </c>
    </row>
    <row r="145" spans="2:51" s="7" customFormat="1" ht="15.75" customHeight="1">
      <c r="B145" s="168"/>
      <c r="C145" s="169"/>
      <c r="D145" s="162" t="s">
        <v>129</v>
      </c>
      <c r="E145" s="169"/>
      <c r="F145" s="170" t="s">
        <v>516</v>
      </c>
      <c r="G145" s="169"/>
      <c r="H145" s="171">
        <v>1851.3</v>
      </c>
      <c r="J145" s="169"/>
      <c r="K145" s="169"/>
      <c r="L145" s="172"/>
      <c r="M145" s="173"/>
      <c r="N145" s="169"/>
      <c r="O145" s="169"/>
      <c r="P145" s="169"/>
      <c r="Q145" s="169"/>
      <c r="R145" s="169"/>
      <c r="S145" s="169"/>
      <c r="T145" s="174"/>
      <c r="AT145" s="175" t="s">
        <v>129</v>
      </c>
      <c r="AU145" s="175" t="s">
        <v>77</v>
      </c>
      <c r="AV145" s="175" t="s">
        <v>77</v>
      </c>
      <c r="AW145" s="175" t="s">
        <v>92</v>
      </c>
      <c r="AX145" s="175" t="s">
        <v>75</v>
      </c>
      <c r="AY145" s="175" t="s">
        <v>116</v>
      </c>
    </row>
    <row r="146" spans="2:65" s="7" customFormat="1" ht="15.75" customHeight="1">
      <c r="B146" s="24"/>
      <c r="C146" s="146" t="s">
        <v>312</v>
      </c>
      <c r="D146" s="146" t="s">
        <v>122</v>
      </c>
      <c r="E146" s="147" t="s">
        <v>517</v>
      </c>
      <c r="F146" s="148" t="s">
        <v>518</v>
      </c>
      <c r="G146" s="149" t="s">
        <v>217</v>
      </c>
      <c r="H146" s="150">
        <v>82.28</v>
      </c>
      <c r="I146" s="151"/>
      <c r="J146" s="152">
        <f>ROUND($I$146*$H$146,2)</f>
        <v>0</v>
      </c>
      <c r="K146" s="148" t="s">
        <v>209</v>
      </c>
      <c r="L146" s="44"/>
      <c r="M146" s="153"/>
      <c r="N146" s="154" t="s">
        <v>39</v>
      </c>
      <c r="O146" s="25"/>
      <c r="P146" s="155">
        <f>$O$146*$H$146</f>
        <v>0</v>
      </c>
      <c r="Q146" s="155">
        <v>0</v>
      </c>
      <c r="R146" s="155">
        <f>$Q$146*$H$146</f>
        <v>0</v>
      </c>
      <c r="S146" s="155">
        <v>0</v>
      </c>
      <c r="T146" s="156">
        <f>$S$146*$H$146</f>
        <v>0</v>
      </c>
      <c r="AR146" s="90" t="s">
        <v>141</v>
      </c>
      <c r="AT146" s="90" t="s">
        <v>122</v>
      </c>
      <c r="AU146" s="90" t="s">
        <v>77</v>
      </c>
      <c r="AY146" s="7" t="s">
        <v>116</v>
      </c>
      <c r="BE146" s="157">
        <f>IF($N$146="základní",$J$146,0)</f>
        <v>0</v>
      </c>
      <c r="BF146" s="157">
        <f>IF($N$146="snížená",$J$146,0)</f>
        <v>0</v>
      </c>
      <c r="BG146" s="157">
        <f>IF($N$146="zákl. přenesená",$J$146,0)</f>
        <v>0</v>
      </c>
      <c r="BH146" s="157">
        <f>IF($N$146="sníž. přenesená",$J$146,0)</f>
        <v>0</v>
      </c>
      <c r="BI146" s="157">
        <f>IF($N$146="nulová",$J$146,0)</f>
        <v>0</v>
      </c>
      <c r="BJ146" s="90" t="s">
        <v>75</v>
      </c>
      <c r="BK146" s="157">
        <f>ROUND($I$146*$H$146,2)</f>
        <v>0</v>
      </c>
      <c r="BL146" s="90" t="s">
        <v>141</v>
      </c>
      <c r="BM146" s="90" t="s">
        <v>519</v>
      </c>
    </row>
    <row r="147" spans="2:47" s="7" customFormat="1" ht="27" customHeight="1">
      <c r="B147" s="24"/>
      <c r="C147" s="25"/>
      <c r="D147" s="158" t="s">
        <v>128</v>
      </c>
      <c r="E147" s="25"/>
      <c r="F147" s="159" t="s">
        <v>520</v>
      </c>
      <c r="G147" s="25"/>
      <c r="H147" s="25"/>
      <c r="J147" s="25"/>
      <c r="K147" s="25"/>
      <c r="L147" s="44"/>
      <c r="M147" s="57"/>
      <c r="N147" s="25"/>
      <c r="O147" s="25"/>
      <c r="P147" s="25"/>
      <c r="Q147" s="25"/>
      <c r="R147" s="25"/>
      <c r="S147" s="25"/>
      <c r="T147" s="58"/>
      <c r="AT147" s="7" t="s">
        <v>128</v>
      </c>
      <c r="AU147" s="7" t="s">
        <v>77</v>
      </c>
    </row>
    <row r="148" spans="2:47" s="7" customFormat="1" ht="165.75" customHeight="1">
      <c r="B148" s="24"/>
      <c r="C148" s="25"/>
      <c r="D148" s="162" t="s">
        <v>212</v>
      </c>
      <c r="E148" s="25"/>
      <c r="F148" s="187" t="s">
        <v>231</v>
      </c>
      <c r="G148" s="25"/>
      <c r="H148" s="25"/>
      <c r="J148" s="25"/>
      <c r="K148" s="25"/>
      <c r="L148" s="44"/>
      <c r="M148" s="57"/>
      <c r="N148" s="25"/>
      <c r="O148" s="25"/>
      <c r="P148" s="25"/>
      <c r="Q148" s="25"/>
      <c r="R148" s="25"/>
      <c r="S148" s="25"/>
      <c r="T148" s="58"/>
      <c r="AT148" s="7" t="s">
        <v>212</v>
      </c>
      <c r="AU148" s="7" t="s">
        <v>77</v>
      </c>
    </row>
    <row r="149" spans="2:65" s="7" customFormat="1" ht="15.75" customHeight="1">
      <c r="B149" s="24"/>
      <c r="C149" s="146" t="s">
        <v>319</v>
      </c>
      <c r="D149" s="146" t="s">
        <v>122</v>
      </c>
      <c r="E149" s="147" t="s">
        <v>521</v>
      </c>
      <c r="F149" s="148" t="s">
        <v>522</v>
      </c>
      <c r="G149" s="149" t="s">
        <v>217</v>
      </c>
      <c r="H149" s="150">
        <v>1234.2</v>
      </c>
      <c r="I149" s="151"/>
      <c r="J149" s="152">
        <f>ROUND($I$149*$H$149,2)</f>
        <v>0</v>
      </c>
      <c r="K149" s="148" t="s">
        <v>209</v>
      </c>
      <c r="L149" s="44"/>
      <c r="M149" s="153"/>
      <c r="N149" s="154" t="s">
        <v>39</v>
      </c>
      <c r="O149" s="25"/>
      <c r="P149" s="155">
        <f>$O$149*$H$149</f>
        <v>0</v>
      </c>
      <c r="Q149" s="155">
        <v>0</v>
      </c>
      <c r="R149" s="155">
        <f>$Q$149*$H$149</f>
        <v>0</v>
      </c>
      <c r="S149" s="155">
        <v>0</v>
      </c>
      <c r="T149" s="156">
        <f>$S$149*$H$149</f>
        <v>0</v>
      </c>
      <c r="AR149" s="90" t="s">
        <v>141</v>
      </c>
      <c r="AT149" s="90" t="s">
        <v>122</v>
      </c>
      <c r="AU149" s="90" t="s">
        <v>77</v>
      </c>
      <c r="AY149" s="7" t="s">
        <v>116</v>
      </c>
      <c r="BE149" s="157">
        <f>IF($N$149="základní",$J$149,0)</f>
        <v>0</v>
      </c>
      <c r="BF149" s="157">
        <f>IF($N$149="snížená",$J$149,0)</f>
        <v>0</v>
      </c>
      <c r="BG149" s="157">
        <f>IF($N$149="zákl. přenesená",$J$149,0)</f>
        <v>0</v>
      </c>
      <c r="BH149" s="157">
        <f>IF($N$149="sníž. přenesená",$J$149,0)</f>
        <v>0</v>
      </c>
      <c r="BI149" s="157">
        <f>IF($N$149="nulová",$J$149,0)</f>
        <v>0</v>
      </c>
      <c r="BJ149" s="90" t="s">
        <v>75</v>
      </c>
      <c r="BK149" s="157">
        <f>ROUND($I$149*$H$149,2)</f>
        <v>0</v>
      </c>
      <c r="BL149" s="90" t="s">
        <v>141</v>
      </c>
      <c r="BM149" s="90" t="s">
        <v>523</v>
      </c>
    </row>
    <row r="150" spans="2:47" s="7" customFormat="1" ht="27" customHeight="1">
      <c r="B150" s="24"/>
      <c r="C150" s="25"/>
      <c r="D150" s="158" t="s">
        <v>128</v>
      </c>
      <c r="E150" s="25"/>
      <c r="F150" s="159" t="s">
        <v>524</v>
      </c>
      <c r="G150" s="25"/>
      <c r="H150" s="25"/>
      <c r="J150" s="25"/>
      <c r="K150" s="25"/>
      <c r="L150" s="44"/>
      <c r="M150" s="57"/>
      <c r="N150" s="25"/>
      <c r="O150" s="25"/>
      <c r="P150" s="25"/>
      <c r="Q150" s="25"/>
      <c r="R150" s="25"/>
      <c r="S150" s="25"/>
      <c r="T150" s="58"/>
      <c r="AT150" s="7" t="s">
        <v>128</v>
      </c>
      <c r="AU150" s="7" t="s">
        <v>77</v>
      </c>
    </row>
    <row r="151" spans="2:47" s="7" customFormat="1" ht="165.75" customHeight="1">
      <c r="B151" s="24"/>
      <c r="C151" s="25"/>
      <c r="D151" s="162" t="s">
        <v>212</v>
      </c>
      <c r="E151" s="25"/>
      <c r="F151" s="187" t="s">
        <v>231</v>
      </c>
      <c r="G151" s="25"/>
      <c r="H151" s="25"/>
      <c r="J151" s="25"/>
      <c r="K151" s="25"/>
      <c r="L151" s="44"/>
      <c r="M151" s="57"/>
      <c r="N151" s="25"/>
      <c r="O151" s="25"/>
      <c r="P151" s="25"/>
      <c r="Q151" s="25"/>
      <c r="R151" s="25"/>
      <c r="S151" s="25"/>
      <c r="T151" s="58"/>
      <c r="AT151" s="7" t="s">
        <v>212</v>
      </c>
      <c r="AU151" s="7" t="s">
        <v>77</v>
      </c>
    </row>
    <row r="152" spans="2:51" s="7" customFormat="1" ht="15.75" customHeight="1">
      <c r="B152" s="160"/>
      <c r="C152" s="161"/>
      <c r="D152" s="162" t="s">
        <v>129</v>
      </c>
      <c r="E152" s="161"/>
      <c r="F152" s="163" t="s">
        <v>515</v>
      </c>
      <c r="G152" s="161"/>
      <c r="H152" s="161"/>
      <c r="J152" s="161"/>
      <c r="K152" s="161"/>
      <c r="L152" s="164"/>
      <c r="M152" s="165"/>
      <c r="N152" s="161"/>
      <c r="O152" s="161"/>
      <c r="P152" s="161"/>
      <c r="Q152" s="161"/>
      <c r="R152" s="161"/>
      <c r="S152" s="161"/>
      <c r="T152" s="166"/>
      <c r="AT152" s="167" t="s">
        <v>129</v>
      </c>
      <c r="AU152" s="167" t="s">
        <v>77</v>
      </c>
      <c r="AV152" s="167" t="s">
        <v>75</v>
      </c>
      <c r="AW152" s="167" t="s">
        <v>92</v>
      </c>
      <c r="AX152" s="167" t="s">
        <v>68</v>
      </c>
      <c r="AY152" s="167" t="s">
        <v>116</v>
      </c>
    </row>
    <row r="153" spans="2:51" s="7" customFormat="1" ht="15.75" customHeight="1">
      <c r="B153" s="168"/>
      <c r="C153" s="169"/>
      <c r="D153" s="162" t="s">
        <v>129</v>
      </c>
      <c r="E153" s="169"/>
      <c r="F153" s="170" t="s">
        <v>525</v>
      </c>
      <c r="G153" s="169"/>
      <c r="H153" s="171">
        <v>1234.2</v>
      </c>
      <c r="J153" s="169"/>
      <c r="K153" s="169"/>
      <c r="L153" s="172"/>
      <c r="M153" s="173"/>
      <c r="N153" s="169"/>
      <c r="O153" s="169"/>
      <c r="P153" s="169"/>
      <c r="Q153" s="169"/>
      <c r="R153" s="169"/>
      <c r="S153" s="169"/>
      <c r="T153" s="174"/>
      <c r="AT153" s="175" t="s">
        <v>129</v>
      </c>
      <c r="AU153" s="175" t="s">
        <v>77</v>
      </c>
      <c r="AV153" s="175" t="s">
        <v>77</v>
      </c>
      <c r="AW153" s="175" t="s">
        <v>92</v>
      </c>
      <c r="AX153" s="175" t="s">
        <v>75</v>
      </c>
      <c r="AY153" s="175" t="s">
        <v>116</v>
      </c>
    </row>
    <row r="154" spans="2:65" s="7" customFormat="1" ht="15.75" customHeight="1">
      <c r="B154" s="24"/>
      <c r="C154" s="146" t="s">
        <v>326</v>
      </c>
      <c r="D154" s="146" t="s">
        <v>122</v>
      </c>
      <c r="E154" s="147" t="s">
        <v>526</v>
      </c>
      <c r="F154" s="148" t="s">
        <v>527</v>
      </c>
      <c r="G154" s="149" t="s">
        <v>217</v>
      </c>
      <c r="H154" s="150">
        <v>123.42</v>
      </c>
      <c r="I154" s="151"/>
      <c r="J154" s="152">
        <f>ROUND($I$154*$H$154,2)</f>
        <v>0</v>
      </c>
      <c r="K154" s="148" t="s">
        <v>209</v>
      </c>
      <c r="L154" s="44"/>
      <c r="M154" s="153"/>
      <c r="N154" s="154" t="s">
        <v>39</v>
      </c>
      <c r="O154" s="25"/>
      <c r="P154" s="155">
        <f>$O$154*$H$154</f>
        <v>0</v>
      </c>
      <c r="Q154" s="155">
        <v>0</v>
      </c>
      <c r="R154" s="155">
        <f>$Q$154*$H$154</f>
        <v>0</v>
      </c>
      <c r="S154" s="155">
        <v>0</v>
      </c>
      <c r="T154" s="156">
        <f>$S$154*$H$154</f>
        <v>0</v>
      </c>
      <c r="AR154" s="90" t="s">
        <v>141</v>
      </c>
      <c r="AT154" s="90" t="s">
        <v>122</v>
      </c>
      <c r="AU154" s="90" t="s">
        <v>77</v>
      </c>
      <c r="AY154" s="7" t="s">
        <v>116</v>
      </c>
      <c r="BE154" s="157">
        <f>IF($N$154="základní",$J$154,0)</f>
        <v>0</v>
      </c>
      <c r="BF154" s="157">
        <f>IF($N$154="snížená",$J$154,0)</f>
        <v>0</v>
      </c>
      <c r="BG154" s="157">
        <f>IF($N$154="zákl. přenesená",$J$154,0)</f>
        <v>0</v>
      </c>
      <c r="BH154" s="157">
        <f>IF($N$154="sníž. přenesená",$J$154,0)</f>
        <v>0</v>
      </c>
      <c r="BI154" s="157">
        <f>IF($N$154="nulová",$J$154,0)</f>
        <v>0</v>
      </c>
      <c r="BJ154" s="90" t="s">
        <v>75</v>
      </c>
      <c r="BK154" s="157">
        <f>ROUND($I$154*$H$154,2)</f>
        <v>0</v>
      </c>
      <c r="BL154" s="90" t="s">
        <v>141</v>
      </c>
      <c r="BM154" s="90" t="s">
        <v>528</v>
      </c>
    </row>
    <row r="155" spans="2:47" s="7" customFormat="1" ht="16.5" customHeight="1">
      <c r="B155" s="24"/>
      <c r="C155" s="25"/>
      <c r="D155" s="158" t="s">
        <v>128</v>
      </c>
      <c r="E155" s="25"/>
      <c r="F155" s="159" t="s">
        <v>529</v>
      </c>
      <c r="G155" s="25"/>
      <c r="H155" s="25"/>
      <c r="J155" s="25"/>
      <c r="K155" s="25"/>
      <c r="L155" s="44"/>
      <c r="M155" s="57"/>
      <c r="N155" s="25"/>
      <c r="O155" s="25"/>
      <c r="P155" s="25"/>
      <c r="Q155" s="25"/>
      <c r="R155" s="25"/>
      <c r="S155" s="25"/>
      <c r="T155" s="58"/>
      <c r="AT155" s="7" t="s">
        <v>128</v>
      </c>
      <c r="AU155" s="7" t="s">
        <v>77</v>
      </c>
    </row>
    <row r="156" spans="2:47" s="7" customFormat="1" ht="125.25" customHeight="1">
      <c r="B156" s="24"/>
      <c r="C156" s="25"/>
      <c r="D156" s="162" t="s">
        <v>212</v>
      </c>
      <c r="E156" s="25"/>
      <c r="F156" s="187" t="s">
        <v>530</v>
      </c>
      <c r="G156" s="25"/>
      <c r="H156" s="25"/>
      <c r="J156" s="25"/>
      <c r="K156" s="25"/>
      <c r="L156" s="44"/>
      <c r="M156" s="57"/>
      <c r="N156" s="25"/>
      <c r="O156" s="25"/>
      <c r="P156" s="25"/>
      <c r="Q156" s="25"/>
      <c r="R156" s="25"/>
      <c r="S156" s="25"/>
      <c r="T156" s="58"/>
      <c r="AT156" s="7" t="s">
        <v>212</v>
      </c>
      <c r="AU156" s="7" t="s">
        <v>77</v>
      </c>
    </row>
    <row r="157" spans="2:65" s="7" customFormat="1" ht="15.75" customHeight="1">
      <c r="B157" s="24"/>
      <c r="C157" s="146" t="s">
        <v>332</v>
      </c>
      <c r="D157" s="146" t="s">
        <v>122</v>
      </c>
      <c r="E157" s="147" t="s">
        <v>531</v>
      </c>
      <c r="F157" s="148" t="s">
        <v>532</v>
      </c>
      <c r="G157" s="149" t="s">
        <v>217</v>
      </c>
      <c r="H157" s="150">
        <v>82.28</v>
      </c>
      <c r="I157" s="151"/>
      <c r="J157" s="152">
        <f>ROUND($I$157*$H$157,2)</f>
        <v>0</v>
      </c>
      <c r="K157" s="148" t="s">
        <v>209</v>
      </c>
      <c r="L157" s="44"/>
      <c r="M157" s="153"/>
      <c r="N157" s="154" t="s">
        <v>39</v>
      </c>
      <c r="O157" s="25"/>
      <c r="P157" s="155">
        <f>$O$157*$H$157</f>
        <v>0</v>
      </c>
      <c r="Q157" s="155">
        <v>0</v>
      </c>
      <c r="R157" s="155">
        <f>$Q$157*$H$157</f>
        <v>0</v>
      </c>
      <c r="S157" s="155">
        <v>0</v>
      </c>
      <c r="T157" s="156">
        <f>$S$157*$H$157</f>
        <v>0</v>
      </c>
      <c r="AR157" s="90" t="s">
        <v>141</v>
      </c>
      <c r="AT157" s="90" t="s">
        <v>122</v>
      </c>
      <c r="AU157" s="90" t="s">
        <v>77</v>
      </c>
      <c r="AY157" s="7" t="s">
        <v>116</v>
      </c>
      <c r="BE157" s="157">
        <f>IF($N$157="základní",$J$157,0)</f>
        <v>0</v>
      </c>
      <c r="BF157" s="157">
        <f>IF($N$157="snížená",$J$157,0)</f>
        <v>0</v>
      </c>
      <c r="BG157" s="157">
        <f>IF($N$157="zákl. přenesená",$J$157,0)</f>
        <v>0</v>
      </c>
      <c r="BH157" s="157">
        <f>IF($N$157="sníž. přenesená",$J$157,0)</f>
        <v>0</v>
      </c>
      <c r="BI157" s="157">
        <f>IF($N$157="nulová",$J$157,0)</f>
        <v>0</v>
      </c>
      <c r="BJ157" s="90" t="s">
        <v>75</v>
      </c>
      <c r="BK157" s="157">
        <f>ROUND($I$157*$H$157,2)</f>
        <v>0</v>
      </c>
      <c r="BL157" s="90" t="s">
        <v>141</v>
      </c>
      <c r="BM157" s="90" t="s">
        <v>533</v>
      </c>
    </row>
    <row r="158" spans="2:47" s="7" customFormat="1" ht="16.5" customHeight="1">
      <c r="B158" s="24"/>
      <c r="C158" s="25"/>
      <c r="D158" s="158" t="s">
        <v>128</v>
      </c>
      <c r="E158" s="25"/>
      <c r="F158" s="159" t="s">
        <v>534</v>
      </c>
      <c r="G158" s="25"/>
      <c r="H158" s="25"/>
      <c r="J158" s="25"/>
      <c r="K158" s="25"/>
      <c r="L158" s="44"/>
      <c r="M158" s="57"/>
      <c r="N158" s="25"/>
      <c r="O158" s="25"/>
      <c r="P158" s="25"/>
      <c r="Q158" s="25"/>
      <c r="R158" s="25"/>
      <c r="S158" s="25"/>
      <c r="T158" s="58"/>
      <c r="AT158" s="7" t="s">
        <v>128</v>
      </c>
      <c r="AU158" s="7" t="s">
        <v>77</v>
      </c>
    </row>
    <row r="159" spans="2:47" s="7" customFormat="1" ht="125.25" customHeight="1">
      <c r="B159" s="24"/>
      <c r="C159" s="25"/>
      <c r="D159" s="162" t="s">
        <v>212</v>
      </c>
      <c r="E159" s="25"/>
      <c r="F159" s="187" t="s">
        <v>530</v>
      </c>
      <c r="G159" s="25"/>
      <c r="H159" s="25"/>
      <c r="J159" s="25"/>
      <c r="K159" s="25"/>
      <c r="L159" s="44"/>
      <c r="M159" s="57"/>
      <c r="N159" s="25"/>
      <c r="O159" s="25"/>
      <c r="P159" s="25"/>
      <c r="Q159" s="25"/>
      <c r="R159" s="25"/>
      <c r="S159" s="25"/>
      <c r="T159" s="58"/>
      <c r="AT159" s="7" t="s">
        <v>212</v>
      </c>
      <c r="AU159" s="7" t="s">
        <v>77</v>
      </c>
    </row>
    <row r="160" spans="2:65" s="7" customFormat="1" ht="15.75" customHeight="1">
      <c r="B160" s="24"/>
      <c r="C160" s="146" t="s">
        <v>7</v>
      </c>
      <c r="D160" s="146" t="s">
        <v>122</v>
      </c>
      <c r="E160" s="147" t="s">
        <v>535</v>
      </c>
      <c r="F160" s="148" t="s">
        <v>536</v>
      </c>
      <c r="G160" s="149" t="s">
        <v>217</v>
      </c>
      <c r="H160" s="150">
        <v>205.7</v>
      </c>
      <c r="I160" s="151"/>
      <c r="J160" s="152">
        <f>ROUND($I$160*$H$160,2)</f>
        <v>0</v>
      </c>
      <c r="K160" s="148" t="s">
        <v>209</v>
      </c>
      <c r="L160" s="44"/>
      <c r="M160" s="153"/>
      <c r="N160" s="154" t="s">
        <v>39</v>
      </c>
      <c r="O160" s="25"/>
      <c r="P160" s="155">
        <f>$O$160*$H$160</f>
        <v>0</v>
      </c>
      <c r="Q160" s="155">
        <v>0</v>
      </c>
      <c r="R160" s="155">
        <f>$Q$160*$H$160</f>
        <v>0</v>
      </c>
      <c r="S160" s="155">
        <v>0</v>
      </c>
      <c r="T160" s="156">
        <f>$S$160*$H$160</f>
        <v>0</v>
      </c>
      <c r="AR160" s="90" t="s">
        <v>141</v>
      </c>
      <c r="AT160" s="90" t="s">
        <v>122</v>
      </c>
      <c r="AU160" s="90" t="s">
        <v>77</v>
      </c>
      <c r="AY160" s="7" t="s">
        <v>116</v>
      </c>
      <c r="BE160" s="157">
        <f>IF($N$160="základní",$J$160,0)</f>
        <v>0</v>
      </c>
      <c r="BF160" s="157">
        <f>IF($N$160="snížená",$J$160,0)</f>
        <v>0</v>
      </c>
      <c r="BG160" s="157">
        <f>IF($N$160="zákl. přenesená",$J$160,0)</f>
        <v>0</v>
      </c>
      <c r="BH160" s="157">
        <f>IF($N$160="sníž. přenesená",$J$160,0)</f>
        <v>0</v>
      </c>
      <c r="BI160" s="157">
        <f>IF($N$160="nulová",$J$160,0)</f>
        <v>0</v>
      </c>
      <c r="BJ160" s="90" t="s">
        <v>75</v>
      </c>
      <c r="BK160" s="157">
        <f>ROUND($I$160*$H$160,2)</f>
        <v>0</v>
      </c>
      <c r="BL160" s="90" t="s">
        <v>141</v>
      </c>
      <c r="BM160" s="90" t="s">
        <v>537</v>
      </c>
    </row>
    <row r="161" spans="2:47" s="7" customFormat="1" ht="16.5" customHeight="1">
      <c r="B161" s="24"/>
      <c r="C161" s="25"/>
      <c r="D161" s="158" t="s">
        <v>128</v>
      </c>
      <c r="E161" s="25"/>
      <c r="F161" s="159" t="s">
        <v>536</v>
      </c>
      <c r="G161" s="25"/>
      <c r="H161" s="25"/>
      <c r="J161" s="25"/>
      <c r="K161" s="25"/>
      <c r="L161" s="44"/>
      <c r="M161" s="57"/>
      <c r="N161" s="25"/>
      <c r="O161" s="25"/>
      <c r="P161" s="25"/>
      <c r="Q161" s="25"/>
      <c r="R161" s="25"/>
      <c r="S161" s="25"/>
      <c r="T161" s="58"/>
      <c r="AT161" s="7" t="s">
        <v>128</v>
      </c>
      <c r="AU161" s="7" t="s">
        <v>77</v>
      </c>
    </row>
    <row r="162" spans="2:47" s="7" customFormat="1" ht="246.75" customHeight="1">
      <c r="B162" s="24"/>
      <c r="C162" s="25"/>
      <c r="D162" s="162" t="s">
        <v>212</v>
      </c>
      <c r="E162" s="25"/>
      <c r="F162" s="187" t="s">
        <v>244</v>
      </c>
      <c r="G162" s="25"/>
      <c r="H162" s="25"/>
      <c r="J162" s="25"/>
      <c r="K162" s="25"/>
      <c r="L162" s="44"/>
      <c r="M162" s="57"/>
      <c r="N162" s="25"/>
      <c r="O162" s="25"/>
      <c r="P162" s="25"/>
      <c r="Q162" s="25"/>
      <c r="R162" s="25"/>
      <c r="S162" s="25"/>
      <c r="T162" s="58"/>
      <c r="AT162" s="7" t="s">
        <v>212</v>
      </c>
      <c r="AU162" s="7" t="s">
        <v>77</v>
      </c>
    </row>
    <row r="163" spans="2:51" s="7" customFormat="1" ht="15.75" customHeight="1">
      <c r="B163" s="168"/>
      <c r="C163" s="169"/>
      <c r="D163" s="162" t="s">
        <v>129</v>
      </c>
      <c r="E163" s="169"/>
      <c r="F163" s="170" t="s">
        <v>538</v>
      </c>
      <c r="G163" s="169"/>
      <c r="H163" s="171">
        <v>205.7</v>
      </c>
      <c r="J163" s="169"/>
      <c r="K163" s="169"/>
      <c r="L163" s="172"/>
      <c r="M163" s="173"/>
      <c r="N163" s="169"/>
      <c r="O163" s="169"/>
      <c r="P163" s="169"/>
      <c r="Q163" s="169"/>
      <c r="R163" s="169"/>
      <c r="S163" s="169"/>
      <c r="T163" s="174"/>
      <c r="AT163" s="175" t="s">
        <v>129</v>
      </c>
      <c r="AU163" s="175" t="s">
        <v>77</v>
      </c>
      <c r="AV163" s="175" t="s">
        <v>77</v>
      </c>
      <c r="AW163" s="175" t="s">
        <v>92</v>
      </c>
      <c r="AX163" s="175" t="s">
        <v>75</v>
      </c>
      <c r="AY163" s="175" t="s">
        <v>116</v>
      </c>
    </row>
    <row r="164" spans="2:65" s="7" customFormat="1" ht="15.75" customHeight="1">
      <c r="B164" s="24"/>
      <c r="C164" s="146" t="s">
        <v>344</v>
      </c>
      <c r="D164" s="146" t="s">
        <v>122</v>
      </c>
      <c r="E164" s="147" t="s">
        <v>239</v>
      </c>
      <c r="F164" s="148" t="s">
        <v>240</v>
      </c>
      <c r="G164" s="149" t="s">
        <v>241</v>
      </c>
      <c r="H164" s="150">
        <v>411.4</v>
      </c>
      <c r="I164" s="151"/>
      <c r="J164" s="152">
        <f>ROUND($I$164*$H$164,2)</f>
        <v>0</v>
      </c>
      <c r="K164" s="148" t="s">
        <v>209</v>
      </c>
      <c r="L164" s="44"/>
      <c r="M164" s="153"/>
      <c r="N164" s="154" t="s">
        <v>39</v>
      </c>
      <c r="O164" s="25"/>
      <c r="P164" s="155">
        <f>$O$164*$H$164</f>
        <v>0</v>
      </c>
      <c r="Q164" s="155">
        <v>0</v>
      </c>
      <c r="R164" s="155">
        <f>$Q$164*$H$164</f>
        <v>0</v>
      </c>
      <c r="S164" s="155">
        <v>0</v>
      </c>
      <c r="T164" s="156">
        <f>$S$164*$H$164</f>
        <v>0</v>
      </c>
      <c r="AR164" s="90" t="s">
        <v>141</v>
      </c>
      <c r="AT164" s="90" t="s">
        <v>122</v>
      </c>
      <c r="AU164" s="90" t="s">
        <v>77</v>
      </c>
      <c r="AY164" s="7" t="s">
        <v>116</v>
      </c>
      <c r="BE164" s="157">
        <f>IF($N$164="základní",$J$164,0)</f>
        <v>0</v>
      </c>
      <c r="BF164" s="157">
        <f>IF($N$164="snížená",$J$164,0)</f>
        <v>0</v>
      </c>
      <c r="BG164" s="157">
        <f>IF($N$164="zákl. přenesená",$J$164,0)</f>
        <v>0</v>
      </c>
      <c r="BH164" s="157">
        <f>IF($N$164="sníž. přenesená",$J$164,0)</f>
        <v>0</v>
      </c>
      <c r="BI164" s="157">
        <f>IF($N$164="nulová",$J$164,0)</f>
        <v>0</v>
      </c>
      <c r="BJ164" s="90" t="s">
        <v>75</v>
      </c>
      <c r="BK164" s="157">
        <f>ROUND($I$164*$H$164,2)</f>
        <v>0</v>
      </c>
      <c r="BL164" s="90" t="s">
        <v>141</v>
      </c>
      <c r="BM164" s="90" t="s">
        <v>539</v>
      </c>
    </row>
    <row r="165" spans="2:47" s="7" customFormat="1" ht="16.5" customHeight="1">
      <c r="B165" s="24"/>
      <c r="C165" s="25"/>
      <c r="D165" s="158" t="s">
        <v>128</v>
      </c>
      <c r="E165" s="25"/>
      <c r="F165" s="159" t="s">
        <v>243</v>
      </c>
      <c r="G165" s="25"/>
      <c r="H165" s="25"/>
      <c r="J165" s="25"/>
      <c r="K165" s="25"/>
      <c r="L165" s="44"/>
      <c r="M165" s="57"/>
      <c r="N165" s="25"/>
      <c r="O165" s="25"/>
      <c r="P165" s="25"/>
      <c r="Q165" s="25"/>
      <c r="R165" s="25"/>
      <c r="S165" s="25"/>
      <c r="T165" s="58"/>
      <c r="AT165" s="7" t="s">
        <v>128</v>
      </c>
      <c r="AU165" s="7" t="s">
        <v>77</v>
      </c>
    </row>
    <row r="166" spans="2:47" s="7" customFormat="1" ht="246.75" customHeight="1">
      <c r="B166" s="24"/>
      <c r="C166" s="25"/>
      <c r="D166" s="162" t="s">
        <v>212</v>
      </c>
      <c r="E166" s="25"/>
      <c r="F166" s="187" t="s">
        <v>244</v>
      </c>
      <c r="G166" s="25"/>
      <c r="H166" s="25"/>
      <c r="J166" s="25"/>
      <c r="K166" s="25"/>
      <c r="L166" s="44"/>
      <c r="M166" s="57"/>
      <c r="N166" s="25"/>
      <c r="O166" s="25"/>
      <c r="P166" s="25"/>
      <c r="Q166" s="25"/>
      <c r="R166" s="25"/>
      <c r="S166" s="25"/>
      <c r="T166" s="58"/>
      <c r="AT166" s="7" t="s">
        <v>212</v>
      </c>
      <c r="AU166" s="7" t="s">
        <v>77</v>
      </c>
    </row>
    <row r="167" spans="2:51" s="7" customFormat="1" ht="15.75" customHeight="1">
      <c r="B167" s="160"/>
      <c r="C167" s="161"/>
      <c r="D167" s="162" t="s">
        <v>129</v>
      </c>
      <c r="E167" s="161"/>
      <c r="F167" s="163" t="s">
        <v>245</v>
      </c>
      <c r="G167" s="161"/>
      <c r="H167" s="161"/>
      <c r="J167" s="161"/>
      <c r="K167" s="161"/>
      <c r="L167" s="164"/>
      <c r="M167" s="165"/>
      <c r="N167" s="161"/>
      <c r="O167" s="161"/>
      <c r="P167" s="161"/>
      <c r="Q167" s="161"/>
      <c r="R167" s="161"/>
      <c r="S167" s="161"/>
      <c r="T167" s="166"/>
      <c r="AT167" s="167" t="s">
        <v>129</v>
      </c>
      <c r="AU167" s="167" t="s">
        <v>77</v>
      </c>
      <c r="AV167" s="167" t="s">
        <v>75</v>
      </c>
      <c r="AW167" s="167" t="s">
        <v>92</v>
      </c>
      <c r="AX167" s="167" t="s">
        <v>68</v>
      </c>
      <c r="AY167" s="167" t="s">
        <v>116</v>
      </c>
    </row>
    <row r="168" spans="2:51" s="7" customFormat="1" ht="15.75" customHeight="1">
      <c r="B168" s="168"/>
      <c r="C168" s="169"/>
      <c r="D168" s="162" t="s">
        <v>129</v>
      </c>
      <c r="E168" s="169"/>
      <c r="F168" s="170" t="s">
        <v>540</v>
      </c>
      <c r="G168" s="169"/>
      <c r="H168" s="171">
        <v>411.4</v>
      </c>
      <c r="J168" s="169"/>
      <c r="K168" s="169"/>
      <c r="L168" s="172"/>
      <c r="M168" s="173"/>
      <c r="N168" s="169"/>
      <c r="O168" s="169"/>
      <c r="P168" s="169"/>
      <c r="Q168" s="169"/>
      <c r="R168" s="169"/>
      <c r="S168" s="169"/>
      <c r="T168" s="174"/>
      <c r="AT168" s="175" t="s">
        <v>129</v>
      </c>
      <c r="AU168" s="175" t="s">
        <v>77</v>
      </c>
      <c r="AV168" s="175" t="s">
        <v>77</v>
      </c>
      <c r="AW168" s="175" t="s">
        <v>92</v>
      </c>
      <c r="AX168" s="175" t="s">
        <v>75</v>
      </c>
      <c r="AY168" s="175" t="s">
        <v>116</v>
      </c>
    </row>
    <row r="169" spans="2:65" s="7" customFormat="1" ht="15.75" customHeight="1">
      <c r="B169" s="24"/>
      <c r="C169" s="146" t="s">
        <v>351</v>
      </c>
      <c r="D169" s="146" t="s">
        <v>122</v>
      </c>
      <c r="E169" s="147" t="s">
        <v>541</v>
      </c>
      <c r="F169" s="148" t="s">
        <v>542</v>
      </c>
      <c r="G169" s="149" t="s">
        <v>208</v>
      </c>
      <c r="H169" s="150">
        <v>275</v>
      </c>
      <c r="I169" s="151"/>
      <c r="J169" s="152">
        <f>ROUND($I$169*$H$169,2)</f>
        <v>0</v>
      </c>
      <c r="K169" s="148" t="s">
        <v>209</v>
      </c>
      <c r="L169" s="44"/>
      <c r="M169" s="153"/>
      <c r="N169" s="154" t="s">
        <v>39</v>
      </c>
      <c r="O169" s="25"/>
      <c r="P169" s="155">
        <f>$O$169*$H$169</f>
        <v>0</v>
      </c>
      <c r="Q169" s="155">
        <v>0</v>
      </c>
      <c r="R169" s="155">
        <f>$Q$169*$H$169</f>
        <v>0</v>
      </c>
      <c r="S169" s="155">
        <v>0</v>
      </c>
      <c r="T169" s="156">
        <f>$S$169*$H$169</f>
        <v>0</v>
      </c>
      <c r="AR169" s="90" t="s">
        <v>141</v>
      </c>
      <c r="AT169" s="90" t="s">
        <v>122</v>
      </c>
      <c r="AU169" s="90" t="s">
        <v>77</v>
      </c>
      <c r="AY169" s="7" t="s">
        <v>116</v>
      </c>
      <c r="BE169" s="157">
        <f>IF($N$169="základní",$J$169,0)</f>
        <v>0</v>
      </c>
      <c r="BF169" s="157">
        <f>IF($N$169="snížená",$J$169,0)</f>
        <v>0</v>
      </c>
      <c r="BG169" s="157">
        <f>IF($N$169="zákl. přenesená",$J$169,0)</f>
        <v>0</v>
      </c>
      <c r="BH169" s="157">
        <f>IF($N$169="sníž. přenesená",$J$169,0)</f>
        <v>0</v>
      </c>
      <c r="BI169" s="157">
        <f>IF($N$169="nulová",$J$169,0)</f>
        <v>0</v>
      </c>
      <c r="BJ169" s="90" t="s">
        <v>75</v>
      </c>
      <c r="BK169" s="157">
        <f>ROUND($I$169*$H$169,2)</f>
        <v>0</v>
      </c>
      <c r="BL169" s="90" t="s">
        <v>141</v>
      </c>
      <c r="BM169" s="90" t="s">
        <v>543</v>
      </c>
    </row>
    <row r="170" spans="2:47" s="7" customFormat="1" ht="16.5" customHeight="1">
      <c r="B170" s="24"/>
      <c r="C170" s="25"/>
      <c r="D170" s="158" t="s">
        <v>128</v>
      </c>
      <c r="E170" s="25"/>
      <c r="F170" s="159" t="s">
        <v>544</v>
      </c>
      <c r="G170" s="25"/>
      <c r="H170" s="25"/>
      <c r="J170" s="25"/>
      <c r="K170" s="25"/>
      <c r="L170" s="44"/>
      <c r="M170" s="57"/>
      <c r="N170" s="25"/>
      <c r="O170" s="25"/>
      <c r="P170" s="25"/>
      <c r="Q170" s="25"/>
      <c r="R170" s="25"/>
      <c r="S170" s="25"/>
      <c r="T170" s="58"/>
      <c r="AT170" s="7" t="s">
        <v>128</v>
      </c>
      <c r="AU170" s="7" t="s">
        <v>77</v>
      </c>
    </row>
    <row r="171" spans="2:47" s="7" customFormat="1" ht="98.25" customHeight="1">
      <c r="B171" s="24"/>
      <c r="C171" s="25"/>
      <c r="D171" s="162" t="s">
        <v>212</v>
      </c>
      <c r="E171" s="25"/>
      <c r="F171" s="187" t="s">
        <v>545</v>
      </c>
      <c r="G171" s="25"/>
      <c r="H171" s="25"/>
      <c r="J171" s="25"/>
      <c r="K171" s="25"/>
      <c r="L171" s="44"/>
      <c r="M171" s="57"/>
      <c r="N171" s="25"/>
      <c r="O171" s="25"/>
      <c r="P171" s="25"/>
      <c r="Q171" s="25"/>
      <c r="R171" s="25"/>
      <c r="S171" s="25"/>
      <c r="T171" s="58"/>
      <c r="AT171" s="7" t="s">
        <v>212</v>
      </c>
      <c r="AU171" s="7" t="s">
        <v>77</v>
      </c>
    </row>
    <row r="172" spans="2:51" s="7" customFormat="1" ht="15.75" customHeight="1">
      <c r="B172" s="168"/>
      <c r="C172" s="169"/>
      <c r="D172" s="162" t="s">
        <v>129</v>
      </c>
      <c r="E172" s="169"/>
      <c r="F172" s="170" t="s">
        <v>444</v>
      </c>
      <c r="G172" s="169"/>
      <c r="H172" s="171">
        <v>275</v>
      </c>
      <c r="J172" s="169"/>
      <c r="K172" s="169"/>
      <c r="L172" s="172"/>
      <c r="M172" s="173"/>
      <c r="N172" s="169"/>
      <c r="O172" s="169"/>
      <c r="P172" s="169"/>
      <c r="Q172" s="169"/>
      <c r="R172" s="169"/>
      <c r="S172" s="169"/>
      <c r="T172" s="174"/>
      <c r="AT172" s="175" t="s">
        <v>129</v>
      </c>
      <c r="AU172" s="175" t="s">
        <v>77</v>
      </c>
      <c r="AV172" s="175" t="s">
        <v>77</v>
      </c>
      <c r="AW172" s="175" t="s">
        <v>92</v>
      </c>
      <c r="AX172" s="175" t="s">
        <v>75</v>
      </c>
      <c r="AY172" s="175" t="s">
        <v>116</v>
      </c>
    </row>
    <row r="173" spans="2:65" s="7" customFormat="1" ht="15.75" customHeight="1">
      <c r="B173" s="24"/>
      <c r="C173" s="188" t="s">
        <v>358</v>
      </c>
      <c r="D173" s="188" t="s">
        <v>327</v>
      </c>
      <c r="E173" s="189" t="s">
        <v>546</v>
      </c>
      <c r="F173" s="190" t="s">
        <v>547</v>
      </c>
      <c r="G173" s="191" t="s">
        <v>548</v>
      </c>
      <c r="H173" s="192">
        <v>4.125</v>
      </c>
      <c r="I173" s="193"/>
      <c r="J173" s="194">
        <f>ROUND($I$173*$H$173,2)</f>
        <v>0</v>
      </c>
      <c r="K173" s="190" t="s">
        <v>209</v>
      </c>
      <c r="L173" s="195"/>
      <c r="M173" s="196"/>
      <c r="N173" s="197" t="s">
        <v>39</v>
      </c>
      <c r="O173" s="25"/>
      <c r="P173" s="155">
        <f>$O$173*$H$173</f>
        <v>0</v>
      </c>
      <c r="Q173" s="155">
        <v>0.001</v>
      </c>
      <c r="R173" s="155">
        <f>$Q$173*$H$173</f>
        <v>0.004125</v>
      </c>
      <c r="S173" s="155">
        <v>0</v>
      </c>
      <c r="T173" s="156">
        <f>$S$173*$H$173</f>
        <v>0</v>
      </c>
      <c r="AR173" s="90" t="s">
        <v>178</v>
      </c>
      <c r="AT173" s="90" t="s">
        <v>327</v>
      </c>
      <c r="AU173" s="90" t="s">
        <v>77</v>
      </c>
      <c r="AY173" s="7" t="s">
        <v>116</v>
      </c>
      <c r="BE173" s="157">
        <f>IF($N$173="základní",$J$173,0)</f>
        <v>0</v>
      </c>
      <c r="BF173" s="157">
        <f>IF($N$173="snížená",$J$173,0)</f>
        <v>0</v>
      </c>
      <c r="BG173" s="157">
        <f>IF($N$173="zákl. přenesená",$J$173,0)</f>
        <v>0</v>
      </c>
      <c r="BH173" s="157">
        <f>IF($N$173="sníž. přenesená",$J$173,0)</f>
        <v>0</v>
      </c>
      <c r="BI173" s="157">
        <f>IF($N$173="nulová",$J$173,0)</f>
        <v>0</v>
      </c>
      <c r="BJ173" s="90" t="s">
        <v>75</v>
      </c>
      <c r="BK173" s="157">
        <f>ROUND($I$173*$H$173,2)</f>
        <v>0</v>
      </c>
      <c r="BL173" s="90" t="s">
        <v>141</v>
      </c>
      <c r="BM173" s="90" t="s">
        <v>549</v>
      </c>
    </row>
    <row r="174" spans="2:47" s="7" customFormat="1" ht="16.5" customHeight="1">
      <c r="B174" s="24"/>
      <c r="C174" s="25"/>
      <c r="D174" s="158" t="s">
        <v>128</v>
      </c>
      <c r="E174" s="25"/>
      <c r="F174" s="159" t="s">
        <v>550</v>
      </c>
      <c r="G174" s="25"/>
      <c r="H174" s="25"/>
      <c r="J174" s="25"/>
      <c r="K174" s="25"/>
      <c r="L174" s="44"/>
      <c r="M174" s="57"/>
      <c r="N174" s="25"/>
      <c r="O174" s="25"/>
      <c r="P174" s="25"/>
      <c r="Q174" s="25"/>
      <c r="R174" s="25"/>
      <c r="S174" s="25"/>
      <c r="T174" s="58"/>
      <c r="AT174" s="7" t="s">
        <v>128</v>
      </c>
      <c r="AU174" s="7" t="s">
        <v>77</v>
      </c>
    </row>
    <row r="175" spans="2:51" s="7" customFormat="1" ht="15.75" customHeight="1">
      <c r="B175" s="168"/>
      <c r="C175" s="169"/>
      <c r="D175" s="162" t="s">
        <v>129</v>
      </c>
      <c r="E175" s="169"/>
      <c r="F175" s="170" t="s">
        <v>551</v>
      </c>
      <c r="G175" s="169"/>
      <c r="H175" s="171">
        <v>4.125</v>
      </c>
      <c r="J175" s="169"/>
      <c r="K175" s="169"/>
      <c r="L175" s="172"/>
      <c r="M175" s="173"/>
      <c r="N175" s="169"/>
      <c r="O175" s="169"/>
      <c r="P175" s="169"/>
      <c r="Q175" s="169"/>
      <c r="R175" s="169"/>
      <c r="S175" s="169"/>
      <c r="T175" s="174"/>
      <c r="AT175" s="175" t="s">
        <v>129</v>
      </c>
      <c r="AU175" s="175" t="s">
        <v>77</v>
      </c>
      <c r="AV175" s="175" t="s">
        <v>77</v>
      </c>
      <c r="AW175" s="175" t="s">
        <v>68</v>
      </c>
      <c r="AX175" s="175" t="s">
        <v>75</v>
      </c>
      <c r="AY175" s="175" t="s">
        <v>116</v>
      </c>
    </row>
    <row r="176" spans="2:65" s="7" customFormat="1" ht="15.75" customHeight="1">
      <c r="B176" s="24"/>
      <c r="C176" s="146" t="s">
        <v>364</v>
      </c>
      <c r="D176" s="146" t="s">
        <v>122</v>
      </c>
      <c r="E176" s="147" t="s">
        <v>552</v>
      </c>
      <c r="F176" s="148" t="s">
        <v>553</v>
      </c>
      <c r="G176" s="149" t="s">
        <v>208</v>
      </c>
      <c r="H176" s="150">
        <v>275</v>
      </c>
      <c r="I176" s="151"/>
      <c r="J176" s="152">
        <f>ROUND($I$176*$H$176,2)</f>
        <v>0</v>
      </c>
      <c r="K176" s="148" t="s">
        <v>209</v>
      </c>
      <c r="L176" s="44"/>
      <c r="M176" s="153"/>
      <c r="N176" s="154" t="s">
        <v>39</v>
      </c>
      <c r="O176" s="25"/>
      <c r="P176" s="155">
        <f>$O$176*$H$176</f>
        <v>0</v>
      </c>
      <c r="Q176" s="155">
        <v>0</v>
      </c>
      <c r="R176" s="155">
        <f>$Q$176*$H$176</f>
        <v>0</v>
      </c>
      <c r="S176" s="155">
        <v>0</v>
      </c>
      <c r="T176" s="156">
        <f>$S$176*$H$176</f>
        <v>0</v>
      </c>
      <c r="AR176" s="90" t="s">
        <v>141</v>
      </c>
      <c r="AT176" s="90" t="s">
        <v>122</v>
      </c>
      <c r="AU176" s="90" t="s">
        <v>77</v>
      </c>
      <c r="AY176" s="7" t="s">
        <v>116</v>
      </c>
      <c r="BE176" s="157">
        <f>IF($N$176="základní",$J$176,0)</f>
        <v>0</v>
      </c>
      <c r="BF176" s="157">
        <f>IF($N$176="snížená",$J$176,0)</f>
        <v>0</v>
      </c>
      <c r="BG176" s="157">
        <f>IF($N$176="zákl. přenesená",$J$176,0)</f>
        <v>0</v>
      </c>
      <c r="BH176" s="157">
        <f>IF($N$176="sníž. přenesená",$J$176,0)</f>
        <v>0</v>
      </c>
      <c r="BI176" s="157">
        <f>IF($N$176="nulová",$J$176,0)</f>
        <v>0</v>
      </c>
      <c r="BJ176" s="90" t="s">
        <v>75</v>
      </c>
      <c r="BK176" s="157">
        <f>ROUND($I$176*$H$176,2)</f>
        <v>0</v>
      </c>
      <c r="BL176" s="90" t="s">
        <v>141</v>
      </c>
      <c r="BM176" s="90" t="s">
        <v>554</v>
      </c>
    </row>
    <row r="177" spans="2:47" s="7" customFormat="1" ht="27" customHeight="1">
      <c r="B177" s="24"/>
      <c r="C177" s="25"/>
      <c r="D177" s="158" t="s">
        <v>128</v>
      </c>
      <c r="E177" s="25"/>
      <c r="F177" s="159" t="s">
        <v>555</v>
      </c>
      <c r="G177" s="25"/>
      <c r="H177" s="25"/>
      <c r="J177" s="25"/>
      <c r="K177" s="25"/>
      <c r="L177" s="44"/>
      <c r="M177" s="57"/>
      <c r="N177" s="25"/>
      <c r="O177" s="25"/>
      <c r="P177" s="25"/>
      <c r="Q177" s="25"/>
      <c r="R177" s="25"/>
      <c r="S177" s="25"/>
      <c r="T177" s="58"/>
      <c r="AT177" s="7" t="s">
        <v>128</v>
      </c>
      <c r="AU177" s="7" t="s">
        <v>77</v>
      </c>
    </row>
    <row r="178" spans="2:47" s="7" customFormat="1" ht="111.75" customHeight="1">
      <c r="B178" s="24"/>
      <c r="C178" s="25"/>
      <c r="D178" s="162" t="s">
        <v>212</v>
      </c>
      <c r="E178" s="25"/>
      <c r="F178" s="187" t="s">
        <v>556</v>
      </c>
      <c r="G178" s="25"/>
      <c r="H178" s="25"/>
      <c r="J178" s="25"/>
      <c r="K178" s="25"/>
      <c r="L178" s="44"/>
      <c r="M178" s="57"/>
      <c r="N178" s="25"/>
      <c r="O178" s="25"/>
      <c r="P178" s="25"/>
      <c r="Q178" s="25"/>
      <c r="R178" s="25"/>
      <c r="S178" s="25"/>
      <c r="T178" s="58"/>
      <c r="AT178" s="7" t="s">
        <v>212</v>
      </c>
      <c r="AU178" s="7" t="s">
        <v>77</v>
      </c>
    </row>
    <row r="179" spans="2:65" s="7" customFormat="1" ht="15.75" customHeight="1">
      <c r="B179" s="24"/>
      <c r="C179" s="146" t="s">
        <v>369</v>
      </c>
      <c r="D179" s="146" t="s">
        <v>122</v>
      </c>
      <c r="E179" s="147" t="s">
        <v>557</v>
      </c>
      <c r="F179" s="148" t="s">
        <v>558</v>
      </c>
      <c r="G179" s="149" t="s">
        <v>208</v>
      </c>
      <c r="H179" s="150">
        <v>275</v>
      </c>
      <c r="I179" s="151"/>
      <c r="J179" s="152">
        <f>ROUND($I$179*$H$179,2)</f>
        <v>0</v>
      </c>
      <c r="K179" s="148" t="s">
        <v>209</v>
      </c>
      <c r="L179" s="44"/>
      <c r="M179" s="153"/>
      <c r="N179" s="154" t="s">
        <v>39</v>
      </c>
      <c r="O179" s="25"/>
      <c r="P179" s="155">
        <f>$O$179*$H$179</f>
        <v>0</v>
      </c>
      <c r="Q179" s="155">
        <v>0</v>
      </c>
      <c r="R179" s="155">
        <f>$Q$179*$H$179</f>
        <v>0</v>
      </c>
      <c r="S179" s="155">
        <v>0</v>
      </c>
      <c r="T179" s="156">
        <f>$S$179*$H$179</f>
        <v>0</v>
      </c>
      <c r="AR179" s="90" t="s">
        <v>141</v>
      </c>
      <c r="AT179" s="90" t="s">
        <v>122</v>
      </c>
      <c r="AU179" s="90" t="s">
        <v>77</v>
      </c>
      <c r="AY179" s="7" t="s">
        <v>116</v>
      </c>
      <c r="BE179" s="157">
        <f>IF($N$179="základní",$J$179,0)</f>
        <v>0</v>
      </c>
      <c r="BF179" s="157">
        <f>IF($N$179="snížená",$J$179,0)</f>
        <v>0</v>
      </c>
      <c r="BG179" s="157">
        <f>IF($N$179="zákl. přenesená",$J$179,0)</f>
        <v>0</v>
      </c>
      <c r="BH179" s="157">
        <f>IF($N$179="sníž. přenesená",$J$179,0)</f>
        <v>0</v>
      </c>
      <c r="BI179" s="157">
        <f>IF($N$179="nulová",$J$179,0)</f>
        <v>0</v>
      </c>
      <c r="BJ179" s="90" t="s">
        <v>75</v>
      </c>
      <c r="BK179" s="157">
        <f>ROUND($I$179*$H$179,2)</f>
        <v>0</v>
      </c>
      <c r="BL179" s="90" t="s">
        <v>141</v>
      </c>
      <c r="BM179" s="90" t="s">
        <v>559</v>
      </c>
    </row>
    <row r="180" spans="2:47" s="7" customFormat="1" ht="16.5" customHeight="1">
      <c r="B180" s="24"/>
      <c r="C180" s="25"/>
      <c r="D180" s="158" t="s">
        <v>128</v>
      </c>
      <c r="E180" s="25"/>
      <c r="F180" s="159" t="s">
        <v>560</v>
      </c>
      <c r="G180" s="25"/>
      <c r="H180" s="25"/>
      <c r="J180" s="25"/>
      <c r="K180" s="25"/>
      <c r="L180" s="44"/>
      <c r="M180" s="57"/>
      <c r="N180" s="25"/>
      <c r="O180" s="25"/>
      <c r="P180" s="25"/>
      <c r="Q180" s="25"/>
      <c r="R180" s="25"/>
      <c r="S180" s="25"/>
      <c r="T180" s="58"/>
      <c r="AT180" s="7" t="s">
        <v>128</v>
      </c>
      <c r="AU180" s="7" t="s">
        <v>77</v>
      </c>
    </row>
    <row r="181" spans="2:47" s="7" customFormat="1" ht="98.25" customHeight="1">
      <c r="B181" s="24"/>
      <c r="C181" s="25"/>
      <c r="D181" s="162" t="s">
        <v>212</v>
      </c>
      <c r="E181" s="25"/>
      <c r="F181" s="187" t="s">
        <v>561</v>
      </c>
      <c r="G181" s="25"/>
      <c r="H181" s="25"/>
      <c r="J181" s="25"/>
      <c r="K181" s="25"/>
      <c r="L181" s="44"/>
      <c r="M181" s="57"/>
      <c r="N181" s="25"/>
      <c r="O181" s="25"/>
      <c r="P181" s="25"/>
      <c r="Q181" s="25"/>
      <c r="R181" s="25"/>
      <c r="S181" s="25"/>
      <c r="T181" s="58"/>
      <c r="AT181" s="7" t="s">
        <v>212</v>
      </c>
      <c r="AU181" s="7" t="s">
        <v>77</v>
      </c>
    </row>
    <row r="182" spans="2:65" s="7" customFormat="1" ht="15.75" customHeight="1">
      <c r="B182" s="24"/>
      <c r="C182" s="188" t="s">
        <v>376</v>
      </c>
      <c r="D182" s="188" t="s">
        <v>327</v>
      </c>
      <c r="E182" s="189" t="s">
        <v>562</v>
      </c>
      <c r="F182" s="190" t="s">
        <v>563</v>
      </c>
      <c r="G182" s="191" t="s">
        <v>217</v>
      </c>
      <c r="H182" s="192">
        <v>41.25</v>
      </c>
      <c r="I182" s="193"/>
      <c r="J182" s="194">
        <f>ROUND($I$182*$H$182,2)</f>
        <v>0</v>
      </c>
      <c r="K182" s="190"/>
      <c r="L182" s="195"/>
      <c r="M182" s="196"/>
      <c r="N182" s="197" t="s">
        <v>39</v>
      </c>
      <c r="O182" s="25"/>
      <c r="P182" s="155">
        <f>$O$182*$H$182</f>
        <v>0</v>
      </c>
      <c r="Q182" s="155">
        <v>0</v>
      </c>
      <c r="R182" s="155">
        <f>$Q$182*$H$182</f>
        <v>0</v>
      </c>
      <c r="S182" s="155">
        <v>0</v>
      </c>
      <c r="T182" s="156">
        <f>$S$182*$H$182</f>
        <v>0</v>
      </c>
      <c r="AR182" s="90" t="s">
        <v>178</v>
      </c>
      <c r="AT182" s="90" t="s">
        <v>327</v>
      </c>
      <c r="AU182" s="90" t="s">
        <v>77</v>
      </c>
      <c r="AY182" s="7" t="s">
        <v>116</v>
      </c>
      <c r="BE182" s="157">
        <f>IF($N$182="základní",$J$182,0)</f>
        <v>0</v>
      </c>
      <c r="BF182" s="157">
        <f>IF($N$182="snížená",$J$182,0)</f>
        <v>0</v>
      </c>
      <c r="BG182" s="157">
        <f>IF($N$182="zákl. přenesená",$J$182,0)</f>
        <v>0</v>
      </c>
      <c r="BH182" s="157">
        <f>IF($N$182="sníž. přenesená",$J$182,0)</f>
        <v>0</v>
      </c>
      <c r="BI182" s="157">
        <f>IF($N$182="nulová",$J$182,0)</f>
        <v>0</v>
      </c>
      <c r="BJ182" s="90" t="s">
        <v>75</v>
      </c>
      <c r="BK182" s="157">
        <f>ROUND($I$182*$H$182,2)</f>
        <v>0</v>
      </c>
      <c r="BL182" s="90" t="s">
        <v>141</v>
      </c>
      <c r="BM182" s="90" t="s">
        <v>564</v>
      </c>
    </row>
    <row r="183" spans="2:47" s="7" customFormat="1" ht="16.5" customHeight="1">
      <c r="B183" s="24"/>
      <c r="C183" s="25"/>
      <c r="D183" s="158" t="s">
        <v>128</v>
      </c>
      <c r="E183" s="25"/>
      <c r="F183" s="159" t="s">
        <v>563</v>
      </c>
      <c r="G183" s="25"/>
      <c r="H183" s="25"/>
      <c r="J183" s="25"/>
      <c r="K183" s="25"/>
      <c r="L183" s="44"/>
      <c r="M183" s="57"/>
      <c r="N183" s="25"/>
      <c r="O183" s="25"/>
      <c r="P183" s="25"/>
      <c r="Q183" s="25"/>
      <c r="R183" s="25"/>
      <c r="S183" s="25"/>
      <c r="T183" s="58"/>
      <c r="AT183" s="7" t="s">
        <v>128</v>
      </c>
      <c r="AU183" s="7" t="s">
        <v>77</v>
      </c>
    </row>
    <row r="184" spans="2:51" s="7" customFormat="1" ht="15.75" customHeight="1">
      <c r="B184" s="168"/>
      <c r="C184" s="169"/>
      <c r="D184" s="162" t="s">
        <v>129</v>
      </c>
      <c r="E184" s="169"/>
      <c r="F184" s="170" t="s">
        <v>565</v>
      </c>
      <c r="G184" s="169"/>
      <c r="H184" s="171">
        <v>41.25</v>
      </c>
      <c r="J184" s="169"/>
      <c r="K184" s="169"/>
      <c r="L184" s="172"/>
      <c r="M184" s="173"/>
      <c r="N184" s="169"/>
      <c r="O184" s="169"/>
      <c r="P184" s="169"/>
      <c r="Q184" s="169"/>
      <c r="R184" s="169"/>
      <c r="S184" s="169"/>
      <c r="T184" s="174"/>
      <c r="AT184" s="175" t="s">
        <v>129</v>
      </c>
      <c r="AU184" s="175" t="s">
        <v>77</v>
      </c>
      <c r="AV184" s="175" t="s">
        <v>77</v>
      </c>
      <c r="AW184" s="175" t="s">
        <v>92</v>
      </c>
      <c r="AX184" s="175" t="s">
        <v>75</v>
      </c>
      <c r="AY184" s="175" t="s">
        <v>116</v>
      </c>
    </row>
    <row r="185" spans="2:65" s="7" customFormat="1" ht="15.75" customHeight="1">
      <c r="B185" s="24"/>
      <c r="C185" s="146" t="s">
        <v>383</v>
      </c>
      <c r="D185" s="146" t="s">
        <v>122</v>
      </c>
      <c r="E185" s="147" t="s">
        <v>566</v>
      </c>
      <c r="F185" s="148" t="s">
        <v>567</v>
      </c>
      <c r="G185" s="149" t="s">
        <v>208</v>
      </c>
      <c r="H185" s="150">
        <v>6</v>
      </c>
      <c r="I185" s="151"/>
      <c r="J185" s="152">
        <f>ROUND($I$185*$H$185,2)</f>
        <v>0</v>
      </c>
      <c r="K185" s="148" t="s">
        <v>209</v>
      </c>
      <c r="L185" s="44"/>
      <c r="M185" s="153"/>
      <c r="N185" s="154" t="s">
        <v>39</v>
      </c>
      <c r="O185" s="25"/>
      <c r="P185" s="155">
        <f>$O$185*$H$185</f>
        <v>0</v>
      </c>
      <c r="Q185" s="155">
        <v>0.0094</v>
      </c>
      <c r="R185" s="155">
        <f>$Q$185*$H$185</f>
        <v>0.056400000000000006</v>
      </c>
      <c r="S185" s="155">
        <v>0</v>
      </c>
      <c r="T185" s="156">
        <f>$S$185*$H$185</f>
        <v>0</v>
      </c>
      <c r="AR185" s="90" t="s">
        <v>141</v>
      </c>
      <c r="AT185" s="90" t="s">
        <v>122</v>
      </c>
      <c r="AU185" s="90" t="s">
        <v>77</v>
      </c>
      <c r="AY185" s="7" t="s">
        <v>116</v>
      </c>
      <c r="BE185" s="157">
        <f>IF($N$185="základní",$J$185,0)</f>
        <v>0</v>
      </c>
      <c r="BF185" s="157">
        <f>IF($N$185="snížená",$J$185,0)</f>
        <v>0</v>
      </c>
      <c r="BG185" s="157">
        <f>IF($N$185="zákl. přenesená",$J$185,0)</f>
        <v>0</v>
      </c>
      <c r="BH185" s="157">
        <f>IF($N$185="sníž. přenesená",$J$185,0)</f>
        <v>0</v>
      </c>
      <c r="BI185" s="157">
        <f>IF($N$185="nulová",$J$185,0)</f>
        <v>0</v>
      </c>
      <c r="BJ185" s="90" t="s">
        <v>75</v>
      </c>
      <c r="BK185" s="157">
        <f>ROUND($I$185*$H$185,2)</f>
        <v>0</v>
      </c>
      <c r="BL185" s="90" t="s">
        <v>141</v>
      </c>
      <c r="BM185" s="90" t="s">
        <v>568</v>
      </c>
    </row>
    <row r="186" spans="2:47" s="7" customFormat="1" ht="16.5" customHeight="1">
      <c r="B186" s="24"/>
      <c r="C186" s="25"/>
      <c r="D186" s="158" t="s">
        <v>128</v>
      </c>
      <c r="E186" s="25"/>
      <c r="F186" s="159" t="s">
        <v>569</v>
      </c>
      <c r="G186" s="25"/>
      <c r="H186" s="25"/>
      <c r="J186" s="25"/>
      <c r="K186" s="25"/>
      <c r="L186" s="44"/>
      <c r="M186" s="57"/>
      <c r="N186" s="25"/>
      <c r="O186" s="25"/>
      <c r="P186" s="25"/>
      <c r="Q186" s="25"/>
      <c r="R186" s="25"/>
      <c r="S186" s="25"/>
      <c r="T186" s="58"/>
      <c r="AT186" s="7" t="s">
        <v>128</v>
      </c>
      <c r="AU186" s="7" t="s">
        <v>77</v>
      </c>
    </row>
    <row r="187" spans="2:47" s="7" customFormat="1" ht="30.75" customHeight="1">
      <c r="B187" s="24"/>
      <c r="C187" s="25"/>
      <c r="D187" s="162" t="s">
        <v>212</v>
      </c>
      <c r="E187" s="25"/>
      <c r="F187" s="187" t="s">
        <v>570</v>
      </c>
      <c r="G187" s="25"/>
      <c r="H187" s="25"/>
      <c r="J187" s="25"/>
      <c r="K187" s="25"/>
      <c r="L187" s="44"/>
      <c r="M187" s="57"/>
      <c r="N187" s="25"/>
      <c r="O187" s="25"/>
      <c r="P187" s="25"/>
      <c r="Q187" s="25"/>
      <c r="R187" s="25"/>
      <c r="S187" s="25"/>
      <c r="T187" s="58"/>
      <c r="AT187" s="7" t="s">
        <v>212</v>
      </c>
      <c r="AU187" s="7" t="s">
        <v>77</v>
      </c>
    </row>
    <row r="188" spans="2:51" s="7" customFormat="1" ht="15.75" customHeight="1">
      <c r="B188" s="168"/>
      <c r="C188" s="169"/>
      <c r="D188" s="162" t="s">
        <v>129</v>
      </c>
      <c r="E188" s="169"/>
      <c r="F188" s="170" t="s">
        <v>571</v>
      </c>
      <c r="G188" s="169"/>
      <c r="H188" s="171">
        <v>6</v>
      </c>
      <c r="J188" s="169"/>
      <c r="K188" s="169"/>
      <c r="L188" s="172"/>
      <c r="M188" s="173"/>
      <c r="N188" s="169"/>
      <c r="O188" s="169"/>
      <c r="P188" s="169"/>
      <c r="Q188" s="169"/>
      <c r="R188" s="169"/>
      <c r="S188" s="169"/>
      <c r="T188" s="174"/>
      <c r="AT188" s="175" t="s">
        <v>129</v>
      </c>
      <c r="AU188" s="175" t="s">
        <v>77</v>
      </c>
      <c r="AV188" s="175" t="s">
        <v>77</v>
      </c>
      <c r="AW188" s="175" t="s">
        <v>92</v>
      </c>
      <c r="AX188" s="175" t="s">
        <v>75</v>
      </c>
      <c r="AY188" s="175" t="s">
        <v>116</v>
      </c>
    </row>
    <row r="189" spans="2:65" s="7" customFormat="1" ht="15.75" customHeight="1">
      <c r="B189" s="24"/>
      <c r="C189" s="146" t="s">
        <v>390</v>
      </c>
      <c r="D189" s="146" t="s">
        <v>122</v>
      </c>
      <c r="E189" s="147" t="s">
        <v>572</v>
      </c>
      <c r="F189" s="148" t="s">
        <v>573</v>
      </c>
      <c r="G189" s="149" t="s">
        <v>208</v>
      </c>
      <c r="H189" s="150">
        <v>6</v>
      </c>
      <c r="I189" s="151"/>
      <c r="J189" s="152">
        <f>ROUND($I$189*$H$189,2)</f>
        <v>0</v>
      </c>
      <c r="K189" s="148" t="s">
        <v>209</v>
      </c>
      <c r="L189" s="44"/>
      <c r="M189" s="153"/>
      <c r="N189" s="154" t="s">
        <v>39</v>
      </c>
      <c r="O189" s="25"/>
      <c r="P189" s="155">
        <f>$O$189*$H$189</f>
        <v>0</v>
      </c>
      <c r="Q189" s="155">
        <v>0</v>
      </c>
      <c r="R189" s="155">
        <f>$Q$189*$H$189</f>
        <v>0</v>
      </c>
      <c r="S189" s="155">
        <v>0</v>
      </c>
      <c r="T189" s="156">
        <f>$S$189*$H$189</f>
        <v>0</v>
      </c>
      <c r="AR189" s="90" t="s">
        <v>141</v>
      </c>
      <c r="AT189" s="90" t="s">
        <v>122</v>
      </c>
      <c r="AU189" s="90" t="s">
        <v>77</v>
      </c>
      <c r="AY189" s="7" t="s">
        <v>116</v>
      </c>
      <c r="BE189" s="157">
        <f>IF($N$189="základní",$J$189,0)</f>
        <v>0</v>
      </c>
      <c r="BF189" s="157">
        <f>IF($N$189="snížená",$J$189,0)</f>
        <v>0</v>
      </c>
      <c r="BG189" s="157">
        <f>IF($N$189="zákl. přenesená",$J$189,0)</f>
        <v>0</v>
      </c>
      <c r="BH189" s="157">
        <f>IF($N$189="sníž. přenesená",$J$189,0)</f>
        <v>0</v>
      </c>
      <c r="BI189" s="157">
        <f>IF($N$189="nulová",$J$189,0)</f>
        <v>0</v>
      </c>
      <c r="BJ189" s="90" t="s">
        <v>75</v>
      </c>
      <c r="BK189" s="157">
        <f>ROUND($I$189*$H$189,2)</f>
        <v>0</v>
      </c>
      <c r="BL189" s="90" t="s">
        <v>141</v>
      </c>
      <c r="BM189" s="90" t="s">
        <v>574</v>
      </c>
    </row>
    <row r="190" spans="2:47" s="7" customFormat="1" ht="16.5" customHeight="1">
      <c r="B190" s="24"/>
      <c r="C190" s="25"/>
      <c r="D190" s="158" t="s">
        <v>128</v>
      </c>
      <c r="E190" s="25"/>
      <c r="F190" s="159" t="s">
        <v>575</v>
      </c>
      <c r="G190" s="25"/>
      <c r="H190" s="25"/>
      <c r="J190" s="25"/>
      <c r="K190" s="25"/>
      <c r="L190" s="44"/>
      <c r="M190" s="57"/>
      <c r="N190" s="25"/>
      <c r="O190" s="25"/>
      <c r="P190" s="25"/>
      <c r="Q190" s="25"/>
      <c r="R190" s="25"/>
      <c r="S190" s="25"/>
      <c r="T190" s="58"/>
      <c r="AT190" s="7" t="s">
        <v>128</v>
      </c>
      <c r="AU190" s="7" t="s">
        <v>77</v>
      </c>
    </row>
    <row r="191" spans="2:47" s="7" customFormat="1" ht="30.75" customHeight="1">
      <c r="B191" s="24"/>
      <c r="C191" s="25"/>
      <c r="D191" s="162" t="s">
        <v>212</v>
      </c>
      <c r="E191" s="25"/>
      <c r="F191" s="187" t="s">
        <v>570</v>
      </c>
      <c r="G191" s="25"/>
      <c r="H191" s="25"/>
      <c r="J191" s="25"/>
      <c r="K191" s="25"/>
      <c r="L191" s="44"/>
      <c r="M191" s="57"/>
      <c r="N191" s="25"/>
      <c r="O191" s="25"/>
      <c r="P191" s="25"/>
      <c r="Q191" s="25"/>
      <c r="R191" s="25"/>
      <c r="S191" s="25"/>
      <c r="T191" s="58"/>
      <c r="AT191" s="7" t="s">
        <v>212</v>
      </c>
      <c r="AU191" s="7" t="s">
        <v>77</v>
      </c>
    </row>
    <row r="192" spans="2:63" s="133" customFormat="1" ht="30.75" customHeight="1">
      <c r="B192" s="134"/>
      <c r="C192" s="135"/>
      <c r="D192" s="135" t="s">
        <v>67</v>
      </c>
      <c r="E192" s="144" t="s">
        <v>77</v>
      </c>
      <c r="F192" s="144" t="s">
        <v>576</v>
      </c>
      <c r="G192" s="135"/>
      <c r="H192" s="135"/>
      <c r="J192" s="145">
        <f>$BK$192</f>
        <v>0</v>
      </c>
      <c r="K192" s="135"/>
      <c r="L192" s="138"/>
      <c r="M192" s="139"/>
      <c r="N192" s="135"/>
      <c r="O192" s="135"/>
      <c r="P192" s="140">
        <f>SUM($P$193:$P$237)</f>
        <v>0</v>
      </c>
      <c r="Q192" s="135"/>
      <c r="R192" s="140">
        <f>SUM($R$193:$R$237)</f>
        <v>76.37102544</v>
      </c>
      <c r="S192" s="135"/>
      <c r="T192" s="141">
        <f>SUM($T$193:$T$237)</f>
        <v>0</v>
      </c>
      <c r="AR192" s="142" t="s">
        <v>75</v>
      </c>
      <c r="AT192" s="142" t="s">
        <v>67</v>
      </c>
      <c r="AU192" s="142" t="s">
        <v>75</v>
      </c>
      <c r="AY192" s="142" t="s">
        <v>116</v>
      </c>
      <c r="BK192" s="143">
        <f>SUM($BK$193:$BK$237)</f>
        <v>0</v>
      </c>
    </row>
    <row r="193" spans="2:65" s="7" customFormat="1" ht="15.75" customHeight="1">
      <c r="B193" s="24"/>
      <c r="C193" s="146" t="s">
        <v>396</v>
      </c>
      <c r="D193" s="146" t="s">
        <v>122</v>
      </c>
      <c r="E193" s="147" t="s">
        <v>577</v>
      </c>
      <c r="F193" s="148" t="s">
        <v>578</v>
      </c>
      <c r="G193" s="149" t="s">
        <v>217</v>
      </c>
      <c r="H193" s="150">
        <v>9.24</v>
      </c>
      <c r="I193" s="151"/>
      <c r="J193" s="152">
        <f>ROUND($I$193*$H$193,2)</f>
        <v>0</v>
      </c>
      <c r="K193" s="148" t="s">
        <v>209</v>
      </c>
      <c r="L193" s="44"/>
      <c r="M193" s="153"/>
      <c r="N193" s="154" t="s">
        <v>39</v>
      </c>
      <c r="O193" s="25"/>
      <c r="P193" s="155">
        <f>$O$193*$H$193</f>
        <v>0</v>
      </c>
      <c r="Q193" s="155">
        <v>1.665</v>
      </c>
      <c r="R193" s="155">
        <f>$Q$193*$H$193</f>
        <v>15.3846</v>
      </c>
      <c r="S193" s="155">
        <v>0</v>
      </c>
      <c r="T193" s="156">
        <f>$S$193*$H$193</f>
        <v>0</v>
      </c>
      <c r="AR193" s="90" t="s">
        <v>141</v>
      </c>
      <c r="AT193" s="90" t="s">
        <v>122</v>
      </c>
      <c r="AU193" s="90" t="s">
        <v>77</v>
      </c>
      <c r="AY193" s="7" t="s">
        <v>116</v>
      </c>
      <c r="BE193" s="157">
        <f>IF($N$193="základní",$J$193,0)</f>
        <v>0</v>
      </c>
      <c r="BF193" s="157">
        <f>IF($N$193="snížená",$J$193,0)</f>
        <v>0</v>
      </c>
      <c r="BG193" s="157">
        <f>IF($N$193="zákl. přenesená",$J$193,0)</f>
        <v>0</v>
      </c>
      <c r="BH193" s="157">
        <f>IF($N$193="sníž. přenesená",$J$193,0)</f>
        <v>0</v>
      </c>
      <c r="BI193" s="157">
        <f>IF($N$193="nulová",$J$193,0)</f>
        <v>0</v>
      </c>
      <c r="BJ193" s="90" t="s">
        <v>75</v>
      </c>
      <c r="BK193" s="157">
        <f>ROUND($I$193*$H$193,2)</f>
        <v>0</v>
      </c>
      <c r="BL193" s="90" t="s">
        <v>141</v>
      </c>
      <c r="BM193" s="90" t="s">
        <v>579</v>
      </c>
    </row>
    <row r="194" spans="2:47" s="7" customFormat="1" ht="27" customHeight="1">
      <c r="B194" s="24"/>
      <c r="C194" s="25"/>
      <c r="D194" s="158" t="s">
        <v>128</v>
      </c>
      <c r="E194" s="25"/>
      <c r="F194" s="159" t="s">
        <v>580</v>
      </c>
      <c r="G194" s="25"/>
      <c r="H194" s="25"/>
      <c r="J194" s="25"/>
      <c r="K194" s="25"/>
      <c r="L194" s="44"/>
      <c r="M194" s="57"/>
      <c r="N194" s="25"/>
      <c r="O194" s="25"/>
      <c r="P194" s="25"/>
      <c r="Q194" s="25"/>
      <c r="R194" s="25"/>
      <c r="S194" s="25"/>
      <c r="T194" s="58"/>
      <c r="AT194" s="7" t="s">
        <v>128</v>
      </c>
      <c r="AU194" s="7" t="s">
        <v>77</v>
      </c>
    </row>
    <row r="195" spans="2:47" s="7" customFormat="1" ht="71.25" customHeight="1">
      <c r="B195" s="24"/>
      <c r="C195" s="25"/>
      <c r="D195" s="162" t="s">
        <v>212</v>
      </c>
      <c r="E195" s="25"/>
      <c r="F195" s="187" t="s">
        <v>581</v>
      </c>
      <c r="G195" s="25"/>
      <c r="H195" s="25"/>
      <c r="J195" s="25"/>
      <c r="K195" s="25"/>
      <c r="L195" s="44"/>
      <c r="M195" s="57"/>
      <c r="N195" s="25"/>
      <c r="O195" s="25"/>
      <c r="P195" s="25"/>
      <c r="Q195" s="25"/>
      <c r="R195" s="25"/>
      <c r="S195" s="25"/>
      <c r="T195" s="58"/>
      <c r="AT195" s="7" t="s">
        <v>212</v>
      </c>
      <c r="AU195" s="7" t="s">
        <v>77</v>
      </c>
    </row>
    <row r="196" spans="2:51" s="7" customFormat="1" ht="15.75" customHeight="1">
      <c r="B196" s="168"/>
      <c r="C196" s="169"/>
      <c r="D196" s="162" t="s">
        <v>129</v>
      </c>
      <c r="E196" s="169"/>
      <c r="F196" s="170" t="s">
        <v>582</v>
      </c>
      <c r="G196" s="169"/>
      <c r="H196" s="171">
        <v>9.24</v>
      </c>
      <c r="J196" s="169"/>
      <c r="K196" s="169"/>
      <c r="L196" s="172"/>
      <c r="M196" s="173"/>
      <c r="N196" s="169"/>
      <c r="O196" s="169"/>
      <c r="P196" s="169"/>
      <c r="Q196" s="169"/>
      <c r="R196" s="169"/>
      <c r="S196" s="169"/>
      <c r="T196" s="174"/>
      <c r="AT196" s="175" t="s">
        <v>129</v>
      </c>
      <c r="AU196" s="175" t="s">
        <v>77</v>
      </c>
      <c r="AV196" s="175" t="s">
        <v>77</v>
      </c>
      <c r="AW196" s="175" t="s">
        <v>92</v>
      </c>
      <c r="AX196" s="175" t="s">
        <v>75</v>
      </c>
      <c r="AY196" s="175" t="s">
        <v>116</v>
      </c>
    </row>
    <row r="197" spans="2:65" s="7" customFormat="1" ht="15.75" customHeight="1">
      <c r="B197" s="24"/>
      <c r="C197" s="146" t="s">
        <v>404</v>
      </c>
      <c r="D197" s="146" t="s">
        <v>122</v>
      </c>
      <c r="E197" s="147" t="s">
        <v>583</v>
      </c>
      <c r="F197" s="148" t="s">
        <v>584</v>
      </c>
      <c r="G197" s="149" t="s">
        <v>208</v>
      </c>
      <c r="H197" s="150">
        <v>83.16</v>
      </c>
      <c r="I197" s="151"/>
      <c r="J197" s="152">
        <f>ROUND($I$197*$H$197,2)</f>
        <v>0</v>
      </c>
      <c r="K197" s="148" t="s">
        <v>209</v>
      </c>
      <c r="L197" s="44"/>
      <c r="M197" s="153"/>
      <c r="N197" s="154" t="s">
        <v>39</v>
      </c>
      <c r="O197" s="25"/>
      <c r="P197" s="155">
        <f>$O$197*$H$197</f>
        <v>0</v>
      </c>
      <c r="Q197" s="155">
        <v>0.00031</v>
      </c>
      <c r="R197" s="155">
        <f>$Q$197*$H$197</f>
        <v>0.0257796</v>
      </c>
      <c r="S197" s="155">
        <v>0</v>
      </c>
      <c r="T197" s="156">
        <f>$S$197*$H$197</f>
        <v>0</v>
      </c>
      <c r="AR197" s="90" t="s">
        <v>141</v>
      </c>
      <c r="AT197" s="90" t="s">
        <v>122</v>
      </c>
      <c r="AU197" s="90" t="s">
        <v>77</v>
      </c>
      <c r="AY197" s="7" t="s">
        <v>116</v>
      </c>
      <c r="BE197" s="157">
        <f>IF($N$197="základní",$J$197,0)</f>
        <v>0</v>
      </c>
      <c r="BF197" s="157">
        <f>IF($N$197="snížená",$J$197,0)</f>
        <v>0</v>
      </c>
      <c r="BG197" s="157">
        <f>IF($N$197="zákl. přenesená",$J$197,0)</f>
        <v>0</v>
      </c>
      <c r="BH197" s="157">
        <f>IF($N$197="sníž. přenesená",$J$197,0)</f>
        <v>0</v>
      </c>
      <c r="BI197" s="157">
        <f>IF($N$197="nulová",$J$197,0)</f>
        <v>0</v>
      </c>
      <c r="BJ197" s="90" t="s">
        <v>75</v>
      </c>
      <c r="BK197" s="157">
        <f>ROUND($I$197*$H$197,2)</f>
        <v>0</v>
      </c>
      <c r="BL197" s="90" t="s">
        <v>141</v>
      </c>
      <c r="BM197" s="90" t="s">
        <v>585</v>
      </c>
    </row>
    <row r="198" spans="2:47" s="7" customFormat="1" ht="27" customHeight="1">
      <c r="B198" s="24"/>
      <c r="C198" s="25"/>
      <c r="D198" s="158" t="s">
        <v>128</v>
      </c>
      <c r="E198" s="25"/>
      <c r="F198" s="159" t="s">
        <v>586</v>
      </c>
      <c r="G198" s="25"/>
      <c r="H198" s="25"/>
      <c r="J198" s="25"/>
      <c r="K198" s="25"/>
      <c r="L198" s="44"/>
      <c r="M198" s="57"/>
      <c r="N198" s="25"/>
      <c r="O198" s="25"/>
      <c r="P198" s="25"/>
      <c r="Q198" s="25"/>
      <c r="R198" s="25"/>
      <c r="S198" s="25"/>
      <c r="T198" s="58"/>
      <c r="AT198" s="7" t="s">
        <v>128</v>
      </c>
      <c r="AU198" s="7" t="s">
        <v>77</v>
      </c>
    </row>
    <row r="199" spans="2:47" s="7" customFormat="1" ht="165.75" customHeight="1">
      <c r="B199" s="24"/>
      <c r="C199" s="25"/>
      <c r="D199" s="162" t="s">
        <v>212</v>
      </c>
      <c r="E199" s="25"/>
      <c r="F199" s="187" t="s">
        <v>587</v>
      </c>
      <c r="G199" s="25"/>
      <c r="H199" s="25"/>
      <c r="J199" s="25"/>
      <c r="K199" s="25"/>
      <c r="L199" s="44"/>
      <c r="M199" s="57"/>
      <c r="N199" s="25"/>
      <c r="O199" s="25"/>
      <c r="P199" s="25"/>
      <c r="Q199" s="25"/>
      <c r="R199" s="25"/>
      <c r="S199" s="25"/>
      <c r="T199" s="58"/>
      <c r="AT199" s="7" t="s">
        <v>212</v>
      </c>
      <c r="AU199" s="7" t="s">
        <v>77</v>
      </c>
    </row>
    <row r="200" spans="2:51" s="7" customFormat="1" ht="15.75" customHeight="1">
      <c r="B200" s="168"/>
      <c r="C200" s="169"/>
      <c r="D200" s="162" t="s">
        <v>129</v>
      </c>
      <c r="E200" s="169"/>
      <c r="F200" s="170" t="s">
        <v>588</v>
      </c>
      <c r="G200" s="169"/>
      <c r="H200" s="171">
        <v>83.16</v>
      </c>
      <c r="J200" s="169"/>
      <c r="K200" s="169"/>
      <c r="L200" s="172"/>
      <c r="M200" s="173"/>
      <c r="N200" s="169"/>
      <c r="O200" s="169"/>
      <c r="P200" s="169"/>
      <c r="Q200" s="169"/>
      <c r="R200" s="169"/>
      <c r="S200" s="169"/>
      <c r="T200" s="174"/>
      <c r="AT200" s="175" t="s">
        <v>129</v>
      </c>
      <c r="AU200" s="175" t="s">
        <v>77</v>
      </c>
      <c r="AV200" s="175" t="s">
        <v>77</v>
      </c>
      <c r="AW200" s="175" t="s">
        <v>92</v>
      </c>
      <c r="AX200" s="175" t="s">
        <v>75</v>
      </c>
      <c r="AY200" s="175" t="s">
        <v>116</v>
      </c>
    </row>
    <row r="201" spans="2:65" s="7" customFormat="1" ht="15.75" customHeight="1">
      <c r="B201" s="24"/>
      <c r="C201" s="188" t="s">
        <v>410</v>
      </c>
      <c r="D201" s="188" t="s">
        <v>327</v>
      </c>
      <c r="E201" s="189" t="s">
        <v>589</v>
      </c>
      <c r="F201" s="190" t="s">
        <v>590</v>
      </c>
      <c r="G201" s="191" t="s">
        <v>208</v>
      </c>
      <c r="H201" s="192">
        <v>83.16</v>
      </c>
      <c r="I201" s="193"/>
      <c r="J201" s="194">
        <f>ROUND($I$201*$H$201,2)</f>
        <v>0</v>
      </c>
      <c r="K201" s="190" t="s">
        <v>209</v>
      </c>
      <c r="L201" s="195"/>
      <c r="M201" s="196"/>
      <c r="N201" s="197" t="s">
        <v>39</v>
      </c>
      <c r="O201" s="25"/>
      <c r="P201" s="155">
        <f>$O$201*$H$201</f>
        <v>0</v>
      </c>
      <c r="Q201" s="155">
        <v>0.0002</v>
      </c>
      <c r="R201" s="155">
        <f>$Q$201*$H$201</f>
        <v>0.016632</v>
      </c>
      <c r="S201" s="155">
        <v>0</v>
      </c>
      <c r="T201" s="156">
        <f>$S$201*$H$201</f>
        <v>0</v>
      </c>
      <c r="AR201" s="90" t="s">
        <v>178</v>
      </c>
      <c r="AT201" s="90" t="s">
        <v>327</v>
      </c>
      <c r="AU201" s="90" t="s">
        <v>77</v>
      </c>
      <c r="AY201" s="7" t="s">
        <v>116</v>
      </c>
      <c r="BE201" s="157">
        <f>IF($N$201="základní",$J$201,0)</f>
        <v>0</v>
      </c>
      <c r="BF201" s="157">
        <f>IF($N$201="snížená",$J$201,0)</f>
        <v>0</v>
      </c>
      <c r="BG201" s="157">
        <f>IF($N$201="zákl. přenesená",$J$201,0)</f>
        <v>0</v>
      </c>
      <c r="BH201" s="157">
        <f>IF($N$201="sníž. přenesená",$J$201,0)</f>
        <v>0</v>
      </c>
      <c r="BI201" s="157">
        <f>IF($N$201="nulová",$J$201,0)</f>
        <v>0</v>
      </c>
      <c r="BJ201" s="90" t="s">
        <v>75</v>
      </c>
      <c r="BK201" s="157">
        <f>ROUND($I$201*$H$201,2)</f>
        <v>0</v>
      </c>
      <c r="BL201" s="90" t="s">
        <v>141</v>
      </c>
      <c r="BM201" s="90" t="s">
        <v>591</v>
      </c>
    </row>
    <row r="202" spans="2:47" s="7" customFormat="1" ht="27" customHeight="1">
      <c r="B202" s="24"/>
      <c r="C202" s="25"/>
      <c r="D202" s="158" t="s">
        <v>128</v>
      </c>
      <c r="E202" s="25"/>
      <c r="F202" s="159" t="s">
        <v>592</v>
      </c>
      <c r="G202" s="25"/>
      <c r="H202" s="25"/>
      <c r="J202" s="25"/>
      <c r="K202" s="25"/>
      <c r="L202" s="44"/>
      <c r="M202" s="57"/>
      <c r="N202" s="25"/>
      <c r="O202" s="25"/>
      <c r="P202" s="25"/>
      <c r="Q202" s="25"/>
      <c r="R202" s="25"/>
      <c r="S202" s="25"/>
      <c r="T202" s="58"/>
      <c r="AT202" s="7" t="s">
        <v>128</v>
      </c>
      <c r="AU202" s="7" t="s">
        <v>77</v>
      </c>
    </row>
    <row r="203" spans="2:65" s="7" customFormat="1" ht="15.75" customHeight="1">
      <c r="B203" s="24"/>
      <c r="C203" s="146" t="s">
        <v>416</v>
      </c>
      <c r="D203" s="146" t="s">
        <v>122</v>
      </c>
      <c r="E203" s="147" t="s">
        <v>593</v>
      </c>
      <c r="F203" s="148" t="s">
        <v>594</v>
      </c>
      <c r="G203" s="149" t="s">
        <v>217</v>
      </c>
      <c r="H203" s="150">
        <v>2.31</v>
      </c>
      <c r="I203" s="151"/>
      <c r="J203" s="152">
        <f>ROUND($I$203*$H$203,2)</f>
        <v>0</v>
      </c>
      <c r="K203" s="148" t="s">
        <v>209</v>
      </c>
      <c r="L203" s="44"/>
      <c r="M203" s="153"/>
      <c r="N203" s="154" t="s">
        <v>39</v>
      </c>
      <c r="O203" s="25"/>
      <c r="P203" s="155">
        <f>$O$203*$H$203</f>
        <v>0</v>
      </c>
      <c r="Q203" s="155">
        <v>2.25634</v>
      </c>
      <c r="R203" s="155">
        <f>$Q$203*$H$203</f>
        <v>5.2121454</v>
      </c>
      <c r="S203" s="155">
        <v>0</v>
      </c>
      <c r="T203" s="156">
        <f>$S$203*$H$203</f>
        <v>0</v>
      </c>
      <c r="AR203" s="90" t="s">
        <v>141</v>
      </c>
      <c r="AT203" s="90" t="s">
        <v>122</v>
      </c>
      <c r="AU203" s="90" t="s">
        <v>77</v>
      </c>
      <c r="AY203" s="7" t="s">
        <v>116</v>
      </c>
      <c r="BE203" s="157">
        <f>IF($N$203="základní",$J$203,0)</f>
        <v>0</v>
      </c>
      <c r="BF203" s="157">
        <f>IF($N$203="snížená",$J$203,0)</f>
        <v>0</v>
      </c>
      <c r="BG203" s="157">
        <f>IF($N$203="zákl. přenesená",$J$203,0)</f>
        <v>0</v>
      </c>
      <c r="BH203" s="157">
        <f>IF($N$203="sníž. přenesená",$J$203,0)</f>
        <v>0</v>
      </c>
      <c r="BI203" s="157">
        <f>IF($N$203="nulová",$J$203,0)</f>
        <v>0</v>
      </c>
      <c r="BJ203" s="90" t="s">
        <v>75</v>
      </c>
      <c r="BK203" s="157">
        <f>ROUND($I$203*$H$203,2)</f>
        <v>0</v>
      </c>
      <c r="BL203" s="90" t="s">
        <v>141</v>
      </c>
      <c r="BM203" s="90" t="s">
        <v>595</v>
      </c>
    </row>
    <row r="204" spans="2:47" s="7" customFormat="1" ht="16.5" customHeight="1">
      <c r="B204" s="24"/>
      <c r="C204" s="25"/>
      <c r="D204" s="158" t="s">
        <v>128</v>
      </c>
      <c r="E204" s="25"/>
      <c r="F204" s="159" t="s">
        <v>594</v>
      </c>
      <c r="G204" s="25"/>
      <c r="H204" s="25"/>
      <c r="J204" s="25"/>
      <c r="K204" s="25"/>
      <c r="L204" s="44"/>
      <c r="M204" s="57"/>
      <c r="N204" s="25"/>
      <c r="O204" s="25"/>
      <c r="P204" s="25"/>
      <c r="Q204" s="25"/>
      <c r="R204" s="25"/>
      <c r="S204" s="25"/>
      <c r="T204" s="58"/>
      <c r="AT204" s="7" t="s">
        <v>128</v>
      </c>
      <c r="AU204" s="7" t="s">
        <v>77</v>
      </c>
    </row>
    <row r="205" spans="2:47" s="7" customFormat="1" ht="44.25" customHeight="1">
      <c r="B205" s="24"/>
      <c r="C205" s="25"/>
      <c r="D205" s="162" t="s">
        <v>212</v>
      </c>
      <c r="E205" s="25"/>
      <c r="F205" s="187" t="s">
        <v>596</v>
      </c>
      <c r="G205" s="25"/>
      <c r="H205" s="25"/>
      <c r="J205" s="25"/>
      <c r="K205" s="25"/>
      <c r="L205" s="44"/>
      <c r="M205" s="57"/>
      <c r="N205" s="25"/>
      <c r="O205" s="25"/>
      <c r="P205" s="25"/>
      <c r="Q205" s="25"/>
      <c r="R205" s="25"/>
      <c r="S205" s="25"/>
      <c r="T205" s="58"/>
      <c r="AT205" s="7" t="s">
        <v>212</v>
      </c>
      <c r="AU205" s="7" t="s">
        <v>77</v>
      </c>
    </row>
    <row r="206" spans="2:51" s="7" customFormat="1" ht="15.75" customHeight="1">
      <c r="B206" s="168"/>
      <c r="C206" s="169"/>
      <c r="D206" s="162" t="s">
        <v>129</v>
      </c>
      <c r="E206" s="169"/>
      <c r="F206" s="170" t="s">
        <v>597</v>
      </c>
      <c r="G206" s="169"/>
      <c r="H206" s="171">
        <v>2.31</v>
      </c>
      <c r="J206" s="169"/>
      <c r="K206" s="169"/>
      <c r="L206" s="172"/>
      <c r="M206" s="173"/>
      <c r="N206" s="169"/>
      <c r="O206" s="169"/>
      <c r="P206" s="169"/>
      <c r="Q206" s="169"/>
      <c r="R206" s="169"/>
      <c r="S206" s="169"/>
      <c r="T206" s="174"/>
      <c r="AT206" s="175" t="s">
        <v>129</v>
      </c>
      <c r="AU206" s="175" t="s">
        <v>77</v>
      </c>
      <c r="AV206" s="175" t="s">
        <v>77</v>
      </c>
      <c r="AW206" s="175" t="s">
        <v>92</v>
      </c>
      <c r="AX206" s="175" t="s">
        <v>75</v>
      </c>
      <c r="AY206" s="175" t="s">
        <v>116</v>
      </c>
    </row>
    <row r="207" spans="2:65" s="7" customFormat="1" ht="15.75" customHeight="1">
      <c r="B207" s="24"/>
      <c r="C207" s="146" t="s">
        <v>422</v>
      </c>
      <c r="D207" s="146" t="s">
        <v>122</v>
      </c>
      <c r="E207" s="147" t="s">
        <v>598</v>
      </c>
      <c r="F207" s="148" t="s">
        <v>599</v>
      </c>
      <c r="G207" s="149" t="s">
        <v>195</v>
      </c>
      <c r="H207" s="150">
        <v>42</v>
      </c>
      <c r="I207" s="151"/>
      <c r="J207" s="152">
        <f>ROUND($I$207*$H$207,2)</f>
        <v>0</v>
      </c>
      <c r="K207" s="148" t="s">
        <v>209</v>
      </c>
      <c r="L207" s="44"/>
      <c r="M207" s="153"/>
      <c r="N207" s="154" t="s">
        <v>39</v>
      </c>
      <c r="O207" s="25"/>
      <c r="P207" s="155">
        <f>$O$207*$H$207</f>
        <v>0</v>
      </c>
      <c r="Q207" s="155">
        <v>0.00116</v>
      </c>
      <c r="R207" s="155">
        <f>$Q$207*$H$207</f>
        <v>0.04872</v>
      </c>
      <c r="S207" s="155">
        <v>0</v>
      </c>
      <c r="T207" s="156">
        <f>$S$207*$H$207</f>
        <v>0</v>
      </c>
      <c r="AR207" s="90" t="s">
        <v>141</v>
      </c>
      <c r="AT207" s="90" t="s">
        <v>122</v>
      </c>
      <c r="AU207" s="90" t="s">
        <v>77</v>
      </c>
      <c r="AY207" s="7" t="s">
        <v>116</v>
      </c>
      <c r="BE207" s="157">
        <f>IF($N$207="základní",$J$207,0)</f>
        <v>0</v>
      </c>
      <c r="BF207" s="157">
        <f>IF($N$207="snížená",$J$207,0)</f>
        <v>0</v>
      </c>
      <c r="BG207" s="157">
        <f>IF($N$207="zákl. přenesená",$J$207,0)</f>
        <v>0</v>
      </c>
      <c r="BH207" s="157">
        <f>IF($N$207="sníž. přenesená",$J$207,0)</f>
        <v>0</v>
      </c>
      <c r="BI207" s="157">
        <f>IF($N$207="nulová",$J$207,0)</f>
        <v>0</v>
      </c>
      <c r="BJ207" s="90" t="s">
        <v>75</v>
      </c>
      <c r="BK207" s="157">
        <f>ROUND($I$207*$H$207,2)</f>
        <v>0</v>
      </c>
      <c r="BL207" s="90" t="s">
        <v>141</v>
      </c>
      <c r="BM207" s="90" t="s">
        <v>600</v>
      </c>
    </row>
    <row r="208" spans="2:47" s="7" customFormat="1" ht="16.5" customHeight="1">
      <c r="B208" s="24"/>
      <c r="C208" s="25"/>
      <c r="D208" s="158" t="s">
        <v>128</v>
      </c>
      <c r="E208" s="25"/>
      <c r="F208" s="159" t="s">
        <v>601</v>
      </c>
      <c r="G208" s="25"/>
      <c r="H208" s="25"/>
      <c r="J208" s="25"/>
      <c r="K208" s="25"/>
      <c r="L208" s="44"/>
      <c r="M208" s="57"/>
      <c r="N208" s="25"/>
      <c r="O208" s="25"/>
      <c r="P208" s="25"/>
      <c r="Q208" s="25"/>
      <c r="R208" s="25"/>
      <c r="S208" s="25"/>
      <c r="T208" s="58"/>
      <c r="AT208" s="7" t="s">
        <v>128</v>
      </c>
      <c r="AU208" s="7" t="s">
        <v>77</v>
      </c>
    </row>
    <row r="209" spans="2:47" s="7" customFormat="1" ht="57.75" customHeight="1">
      <c r="B209" s="24"/>
      <c r="C209" s="25"/>
      <c r="D209" s="162" t="s">
        <v>212</v>
      </c>
      <c r="E209" s="25"/>
      <c r="F209" s="187" t="s">
        <v>602</v>
      </c>
      <c r="G209" s="25"/>
      <c r="H209" s="25"/>
      <c r="J209" s="25"/>
      <c r="K209" s="25"/>
      <c r="L209" s="44"/>
      <c r="M209" s="57"/>
      <c r="N209" s="25"/>
      <c r="O209" s="25"/>
      <c r="P209" s="25"/>
      <c r="Q209" s="25"/>
      <c r="R209" s="25"/>
      <c r="S209" s="25"/>
      <c r="T209" s="58"/>
      <c r="AT209" s="7" t="s">
        <v>212</v>
      </c>
      <c r="AU209" s="7" t="s">
        <v>77</v>
      </c>
    </row>
    <row r="210" spans="2:51" s="7" customFormat="1" ht="15.75" customHeight="1">
      <c r="B210" s="168"/>
      <c r="C210" s="169"/>
      <c r="D210" s="162" t="s">
        <v>129</v>
      </c>
      <c r="E210" s="169"/>
      <c r="F210" s="170" t="s">
        <v>310</v>
      </c>
      <c r="G210" s="169"/>
      <c r="H210" s="171">
        <v>42</v>
      </c>
      <c r="J210" s="169"/>
      <c r="K210" s="169"/>
      <c r="L210" s="172"/>
      <c r="M210" s="173"/>
      <c r="N210" s="169"/>
      <c r="O210" s="169"/>
      <c r="P210" s="169"/>
      <c r="Q210" s="169"/>
      <c r="R210" s="169"/>
      <c r="S210" s="169"/>
      <c r="T210" s="174"/>
      <c r="AT210" s="175" t="s">
        <v>129</v>
      </c>
      <c r="AU210" s="175" t="s">
        <v>77</v>
      </c>
      <c r="AV210" s="175" t="s">
        <v>77</v>
      </c>
      <c r="AW210" s="175" t="s">
        <v>92</v>
      </c>
      <c r="AX210" s="175" t="s">
        <v>75</v>
      </c>
      <c r="AY210" s="175" t="s">
        <v>116</v>
      </c>
    </row>
    <row r="211" spans="2:65" s="7" customFormat="1" ht="15.75" customHeight="1">
      <c r="B211" s="24"/>
      <c r="C211" s="146" t="s">
        <v>428</v>
      </c>
      <c r="D211" s="146" t="s">
        <v>122</v>
      </c>
      <c r="E211" s="147" t="s">
        <v>603</v>
      </c>
      <c r="F211" s="148" t="s">
        <v>604</v>
      </c>
      <c r="G211" s="149" t="s">
        <v>195</v>
      </c>
      <c r="H211" s="150">
        <v>12</v>
      </c>
      <c r="I211" s="151"/>
      <c r="J211" s="152">
        <f>ROUND($I$211*$H$211,2)</f>
        <v>0</v>
      </c>
      <c r="K211" s="148" t="s">
        <v>209</v>
      </c>
      <c r="L211" s="44"/>
      <c r="M211" s="153"/>
      <c r="N211" s="154" t="s">
        <v>39</v>
      </c>
      <c r="O211" s="25"/>
      <c r="P211" s="155">
        <f>$O$211*$H$211</f>
        <v>0</v>
      </c>
      <c r="Q211" s="155">
        <v>0.00069</v>
      </c>
      <c r="R211" s="155">
        <f>$Q$211*$H$211</f>
        <v>0.00828</v>
      </c>
      <c r="S211" s="155">
        <v>0</v>
      </c>
      <c r="T211" s="156">
        <f>$S$211*$H$211</f>
        <v>0</v>
      </c>
      <c r="AR211" s="90" t="s">
        <v>141</v>
      </c>
      <c r="AT211" s="90" t="s">
        <v>122</v>
      </c>
      <c r="AU211" s="90" t="s">
        <v>77</v>
      </c>
      <c r="AY211" s="7" t="s">
        <v>116</v>
      </c>
      <c r="BE211" s="157">
        <f>IF($N$211="základní",$J$211,0)</f>
        <v>0</v>
      </c>
      <c r="BF211" s="157">
        <f>IF($N$211="snížená",$J$211,0)</f>
        <v>0</v>
      </c>
      <c r="BG211" s="157">
        <f>IF($N$211="zákl. přenesená",$J$211,0)</f>
        <v>0</v>
      </c>
      <c r="BH211" s="157">
        <f>IF($N$211="sníž. přenesená",$J$211,0)</f>
        <v>0</v>
      </c>
      <c r="BI211" s="157">
        <f>IF($N$211="nulová",$J$211,0)</f>
        <v>0</v>
      </c>
      <c r="BJ211" s="90" t="s">
        <v>75</v>
      </c>
      <c r="BK211" s="157">
        <f>ROUND($I$211*$H$211,2)</f>
        <v>0</v>
      </c>
      <c r="BL211" s="90" t="s">
        <v>141</v>
      </c>
      <c r="BM211" s="90" t="s">
        <v>605</v>
      </c>
    </row>
    <row r="212" spans="2:47" s="7" customFormat="1" ht="16.5" customHeight="1">
      <c r="B212" s="24"/>
      <c r="C212" s="25"/>
      <c r="D212" s="158" t="s">
        <v>128</v>
      </c>
      <c r="E212" s="25"/>
      <c r="F212" s="159" t="s">
        <v>606</v>
      </c>
      <c r="G212" s="25"/>
      <c r="H212" s="25"/>
      <c r="J212" s="25"/>
      <c r="K212" s="25"/>
      <c r="L212" s="44"/>
      <c r="M212" s="57"/>
      <c r="N212" s="25"/>
      <c r="O212" s="25"/>
      <c r="P212" s="25"/>
      <c r="Q212" s="25"/>
      <c r="R212" s="25"/>
      <c r="S212" s="25"/>
      <c r="T212" s="58"/>
      <c r="AT212" s="7" t="s">
        <v>128</v>
      </c>
      <c r="AU212" s="7" t="s">
        <v>77</v>
      </c>
    </row>
    <row r="213" spans="2:47" s="7" customFormat="1" ht="98.25" customHeight="1">
      <c r="B213" s="24"/>
      <c r="C213" s="25"/>
      <c r="D213" s="162" t="s">
        <v>212</v>
      </c>
      <c r="E213" s="25"/>
      <c r="F213" s="187" t="s">
        <v>607</v>
      </c>
      <c r="G213" s="25"/>
      <c r="H213" s="25"/>
      <c r="J213" s="25"/>
      <c r="K213" s="25"/>
      <c r="L213" s="44"/>
      <c r="M213" s="57"/>
      <c r="N213" s="25"/>
      <c r="O213" s="25"/>
      <c r="P213" s="25"/>
      <c r="Q213" s="25"/>
      <c r="R213" s="25"/>
      <c r="S213" s="25"/>
      <c r="T213" s="58"/>
      <c r="AT213" s="7" t="s">
        <v>212</v>
      </c>
      <c r="AU213" s="7" t="s">
        <v>77</v>
      </c>
    </row>
    <row r="214" spans="2:51" s="7" customFormat="1" ht="15.75" customHeight="1">
      <c r="B214" s="160"/>
      <c r="C214" s="161"/>
      <c r="D214" s="162" t="s">
        <v>129</v>
      </c>
      <c r="E214" s="161"/>
      <c r="F214" s="163" t="s">
        <v>608</v>
      </c>
      <c r="G214" s="161"/>
      <c r="H214" s="161"/>
      <c r="J214" s="161"/>
      <c r="K214" s="161"/>
      <c r="L214" s="164"/>
      <c r="M214" s="165"/>
      <c r="N214" s="161"/>
      <c r="O214" s="161"/>
      <c r="P214" s="161"/>
      <c r="Q214" s="161"/>
      <c r="R214" s="161"/>
      <c r="S214" s="161"/>
      <c r="T214" s="166"/>
      <c r="AT214" s="167" t="s">
        <v>129</v>
      </c>
      <c r="AU214" s="167" t="s">
        <v>77</v>
      </c>
      <c r="AV214" s="167" t="s">
        <v>75</v>
      </c>
      <c r="AW214" s="167" t="s">
        <v>92</v>
      </c>
      <c r="AX214" s="167" t="s">
        <v>68</v>
      </c>
      <c r="AY214" s="167" t="s">
        <v>116</v>
      </c>
    </row>
    <row r="215" spans="2:51" s="7" customFormat="1" ht="15.75" customHeight="1">
      <c r="B215" s="168"/>
      <c r="C215" s="169"/>
      <c r="D215" s="162" t="s">
        <v>129</v>
      </c>
      <c r="E215" s="169"/>
      <c r="F215" s="170" t="s">
        <v>609</v>
      </c>
      <c r="G215" s="169"/>
      <c r="H215" s="171">
        <v>12</v>
      </c>
      <c r="J215" s="169"/>
      <c r="K215" s="169"/>
      <c r="L215" s="172"/>
      <c r="M215" s="173"/>
      <c r="N215" s="169"/>
      <c r="O215" s="169"/>
      <c r="P215" s="169"/>
      <c r="Q215" s="169"/>
      <c r="R215" s="169"/>
      <c r="S215" s="169"/>
      <c r="T215" s="174"/>
      <c r="AT215" s="175" t="s">
        <v>129</v>
      </c>
      <c r="AU215" s="175" t="s">
        <v>77</v>
      </c>
      <c r="AV215" s="175" t="s">
        <v>77</v>
      </c>
      <c r="AW215" s="175" t="s">
        <v>92</v>
      </c>
      <c r="AX215" s="175" t="s">
        <v>75</v>
      </c>
      <c r="AY215" s="175" t="s">
        <v>116</v>
      </c>
    </row>
    <row r="216" spans="2:65" s="7" customFormat="1" ht="15.75" customHeight="1">
      <c r="B216" s="24"/>
      <c r="C216" s="146" t="s">
        <v>610</v>
      </c>
      <c r="D216" s="146" t="s">
        <v>122</v>
      </c>
      <c r="E216" s="147" t="s">
        <v>611</v>
      </c>
      <c r="F216" s="148" t="s">
        <v>612</v>
      </c>
      <c r="G216" s="149" t="s">
        <v>195</v>
      </c>
      <c r="H216" s="150">
        <v>252</v>
      </c>
      <c r="I216" s="151"/>
      <c r="J216" s="152">
        <f>ROUND($I$216*$H$216,2)</f>
        <v>0</v>
      </c>
      <c r="K216" s="148" t="s">
        <v>209</v>
      </c>
      <c r="L216" s="44"/>
      <c r="M216" s="153"/>
      <c r="N216" s="154" t="s">
        <v>39</v>
      </c>
      <c r="O216" s="25"/>
      <c r="P216" s="155">
        <f>$O$216*$H$216</f>
        <v>0</v>
      </c>
      <c r="Q216" s="155">
        <v>0.00067</v>
      </c>
      <c r="R216" s="155">
        <f>$Q$216*$H$216</f>
        <v>0.16884000000000002</v>
      </c>
      <c r="S216" s="155">
        <v>0</v>
      </c>
      <c r="T216" s="156">
        <f>$S$216*$H$216</f>
        <v>0</v>
      </c>
      <c r="AR216" s="90" t="s">
        <v>141</v>
      </c>
      <c r="AT216" s="90" t="s">
        <v>122</v>
      </c>
      <c r="AU216" s="90" t="s">
        <v>77</v>
      </c>
      <c r="AY216" s="7" t="s">
        <v>116</v>
      </c>
      <c r="BE216" s="157">
        <f>IF($N$216="základní",$J$216,0)</f>
        <v>0</v>
      </c>
      <c r="BF216" s="157">
        <f>IF($N$216="snížená",$J$216,0)</f>
        <v>0</v>
      </c>
      <c r="BG216" s="157">
        <f>IF($N$216="zákl. přenesená",$J$216,0)</f>
        <v>0</v>
      </c>
      <c r="BH216" s="157">
        <f>IF($N$216="sníž. přenesená",$J$216,0)</f>
        <v>0</v>
      </c>
      <c r="BI216" s="157">
        <f>IF($N$216="nulová",$J$216,0)</f>
        <v>0</v>
      </c>
      <c r="BJ216" s="90" t="s">
        <v>75</v>
      </c>
      <c r="BK216" s="157">
        <f>ROUND($I$216*$H$216,2)</f>
        <v>0</v>
      </c>
      <c r="BL216" s="90" t="s">
        <v>141</v>
      </c>
      <c r="BM216" s="90" t="s">
        <v>613</v>
      </c>
    </row>
    <row r="217" spans="2:47" s="7" customFormat="1" ht="27" customHeight="1">
      <c r="B217" s="24"/>
      <c r="C217" s="25"/>
      <c r="D217" s="158" t="s">
        <v>128</v>
      </c>
      <c r="E217" s="25"/>
      <c r="F217" s="159" t="s">
        <v>614</v>
      </c>
      <c r="G217" s="25"/>
      <c r="H217" s="25"/>
      <c r="J217" s="25"/>
      <c r="K217" s="25"/>
      <c r="L217" s="44"/>
      <c r="M217" s="57"/>
      <c r="N217" s="25"/>
      <c r="O217" s="25"/>
      <c r="P217" s="25"/>
      <c r="Q217" s="25"/>
      <c r="R217" s="25"/>
      <c r="S217" s="25"/>
      <c r="T217" s="58"/>
      <c r="AT217" s="7" t="s">
        <v>128</v>
      </c>
      <c r="AU217" s="7" t="s">
        <v>77</v>
      </c>
    </row>
    <row r="218" spans="2:51" s="7" customFormat="1" ht="15.75" customHeight="1">
      <c r="B218" s="168"/>
      <c r="C218" s="169"/>
      <c r="D218" s="162" t="s">
        <v>129</v>
      </c>
      <c r="E218" s="169"/>
      <c r="F218" s="170" t="s">
        <v>615</v>
      </c>
      <c r="G218" s="169"/>
      <c r="H218" s="171">
        <v>252</v>
      </c>
      <c r="J218" s="169"/>
      <c r="K218" s="169"/>
      <c r="L218" s="172"/>
      <c r="M218" s="173"/>
      <c r="N218" s="169"/>
      <c r="O218" s="169"/>
      <c r="P218" s="169"/>
      <c r="Q218" s="169"/>
      <c r="R218" s="169"/>
      <c r="S218" s="169"/>
      <c r="T218" s="174"/>
      <c r="AT218" s="175" t="s">
        <v>129</v>
      </c>
      <c r="AU218" s="175" t="s">
        <v>77</v>
      </c>
      <c r="AV218" s="175" t="s">
        <v>77</v>
      </c>
      <c r="AW218" s="175" t="s">
        <v>92</v>
      </c>
      <c r="AX218" s="175" t="s">
        <v>75</v>
      </c>
      <c r="AY218" s="175" t="s">
        <v>116</v>
      </c>
    </row>
    <row r="219" spans="2:65" s="7" customFormat="1" ht="15.75" customHeight="1">
      <c r="B219" s="24"/>
      <c r="C219" s="146" t="s">
        <v>616</v>
      </c>
      <c r="D219" s="146" t="s">
        <v>122</v>
      </c>
      <c r="E219" s="147" t="s">
        <v>617</v>
      </c>
      <c r="F219" s="148" t="s">
        <v>618</v>
      </c>
      <c r="G219" s="149" t="s">
        <v>217</v>
      </c>
      <c r="H219" s="150">
        <v>8.316</v>
      </c>
      <c r="I219" s="151"/>
      <c r="J219" s="152">
        <f>ROUND($I$219*$H$219,2)</f>
        <v>0</v>
      </c>
      <c r="K219" s="148" t="s">
        <v>209</v>
      </c>
      <c r="L219" s="44"/>
      <c r="M219" s="153"/>
      <c r="N219" s="154" t="s">
        <v>39</v>
      </c>
      <c r="O219" s="25"/>
      <c r="P219" s="155">
        <f>$O$219*$H$219</f>
        <v>0</v>
      </c>
      <c r="Q219" s="155">
        <v>2.25634</v>
      </c>
      <c r="R219" s="155">
        <f>$Q$219*$H$219</f>
        <v>18.76372344</v>
      </c>
      <c r="S219" s="155">
        <v>0</v>
      </c>
      <c r="T219" s="156">
        <f>$S$219*$H$219</f>
        <v>0</v>
      </c>
      <c r="AR219" s="90" t="s">
        <v>141</v>
      </c>
      <c r="AT219" s="90" t="s">
        <v>122</v>
      </c>
      <c r="AU219" s="90" t="s">
        <v>77</v>
      </c>
      <c r="AY219" s="7" t="s">
        <v>116</v>
      </c>
      <c r="BE219" s="157">
        <f>IF($N$219="základní",$J$219,0)</f>
        <v>0</v>
      </c>
      <c r="BF219" s="157">
        <f>IF($N$219="snížená",$J$219,0)</f>
        <v>0</v>
      </c>
      <c r="BG219" s="157">
        <f>IF($N$219="zákl. přenesená",$J$219,0)</f>
        <v>0</v>
      </c>
      <c r="BH219" s="157">
        <f>IF($N$219="sníž. přenesená",$J$219,0)</f>
        <v>0</v>
      </c>
      <c r="BI219" s="157">
        <f>IF($N$219="nulová",$J$219,0)</f>
        <v>0</v>
      </c>
      <c r="BJ219" s="90" t="s">
        <v>75</v>
      </c>
      <c r="BK219" s="157">
        <f>ROUND($I$219*$H$219,2)</f>
        <v>0</v>
      </c>
      <c r="BL219" s="90" t="s">
        <v>141</v>
      </c>
      <c r="BM219" s="90" t="s">
        <v>619</v>
      </c>
    </row>
    <row r="220" spans="2:47" s="7" customFormat="1" ht="16.5" customHeight="1">
      <c r="B220" s="24"/>
      <c r="C220" s="25"/>
      <c r="D220" s="158" t="s">
        <v>128</v>
      </c>
      <c r="E220" s="25"/>
      <c r="F220" s="159" t="s">
        <v>620</v>
      </c>
      <c r="G220" s="25"/>
      <c r="H220" s="25"/>
      <c r="J220" s="25"/>
      <c r="K220" s="25"/>
      <c r="L220" s="44"/>
      <c r="M220" s="57"/>
      <c r="N220" s="25"/>
      <c r="O220" s="25"/>
      <c r="P220" s="25"/>
      <c r="Q220" s="25"/>
      <c r="R220" s="25"/>
      <c r="S220" s="25"/>
      <c r="T220" s="58"/>
      <c r="AT220" s="7" t="s">
        <v>128</v>
      </c>
      <c r="AU220" s="7" t="s">
        <v>77</v>
      </c>
    </row>
    <row r="221" spans="2:47" s="7" customFormat="1" ht="71.25" customHeight="1">
      <c r="B221" s="24"/>
      <c r="C221" s="25"/>
      <c r="D221" s="162" t="s">
        <v>212</v>
      </c>
      <c r="E221" s="25"/>
      <c r="F221" s="187" t="s">
        <v>621</v>
      </c>
      <c r="G221" s="25"/>
      <c r="H221" s="25"/>
      <c r="J221" s="25"/>
      <c r="K221" s="25"/>
      <c r="L221" s="44"/>
      <c r="M221" s="57"/>
      <c r="N221" s="25"/>
      <c r="O221" s="25"/>
      <c r="P221" s="25"/>
      <c r="Q221" s="25"/>
      <c r="R221" s="25"/>
      <c r="S221" s="25"/>
      <c r="T221" s="58"/>
      <c r="AT221" s="7" t="s">
        <v>212</v>
      </c>
      <c r="AU221" s="7" t="s">
        <v>77</v>
      </c>
    </row>
    <row r="222" spans="2:51" s="7" customFormat="1" ht="15.75" customHeight="1">
      <c r="B222" s="160"/>
      <c r="C222" s="161"/>
      <c r="D222" s="162" t="s">
        <v>129</v>
      </c>
      <c r="E222" s="161"/>
      <c r="F222" s="163" t="s">
        <v>622</v>
      </c>
      <c r="G222" s="161"/>
      <c r="H222" s="161"/>
      <c r="J222" s="161"/>
      <c r="K222" s="161"/>
      <c r="L222" s="164"/>
      <c r="M222" s="165"/>
      <c r="N222" s="161"/>
      <c r="O222" s="161"/>
      <c r="P222" s="161"/>
      <c r="Q222" s="161"/>
      <c r="R222" s="161"/>
      <c r="S222" s="161"/>
      <c r="T222" s="166"/>
      <c r="AT222" s="167" t="s">
        <v>129</v>
      </c>
      <c r="AU222" s="167" t="s">
        <v>77</v>
      </c>
      <c r="AV222" s="167" t="s">
        <v>75</v>
      </c>
      <c r="AW222" s="167" t="s">
        <v>92</v>
      </c>
      <c r="AX222" s="167" t="s">
        <v>68</v>
      </c>
      <c r="AY222" s="167" t="s">
        <v>116</v>
      </c>
    </row>
    <row r="223" spans="2:51" s="7" customFormat="1" ht="15.75" customHeight="1">
      <c r="B223" s="168"/>
      <c r="C223" s="169"/>
      <c r="D223" s="162" t="s">
        <v>129</v>
      </c>
      <c r="E223" s="169"/>
      <c r="F223" s="170" t="s">
        <v>623</v>
      </c>
      <c r="G223" s="169"/>
      <c r="H223" s="171">
        <v>8.316</v>
      </c>
      <c r="J223" s="169"/>
      <c r="K223" s="169"/>
      <c r="L223" s="172"/>
      <c r="M223" s="173"/>
      <c r="N223" s="169"/>
      <c r="O223" s="169"/>
      <c r="P223" s="169"/>
      <c r="Q223" s="169"/>
      <c r="R223" s="169"/>
      <c r="S223" s="169"/>
      <c r="T223" s="174"/>
      <c r="AT223" s="175" t="s">
        <v>129</v>
      </c>
      <c r="AU223" s="175" t="s">
        <v>77</v>
      </c>
      <c r="AV223" s="175" t="s">
        <v>77</v>
      </c>
      <c r="AW223" s="175" t="s">
        <v>92</v>
      </c>
      <c r="AX223" s="175" t="s">
        <v>75</v>
      </c>
      <c r="AY223" s="175" t="s">
        <v>116</v>
      </c>
    </row>
    <row r="224" spans="2:65" s="7" customFormat="1" ht="15.75" customHeight="1">
      <c r="B224" s="24"/>
      <c r="C224" s="146" t="s">
        <v>624</v>
      </c>
      <c r="D224" s="146" t="s">
        <v>122</v>
      </c>
      <c r="E224" s="147" t="s">
        <v>625</v>
      </c>
      <c r="F224" s="148" t="s">
        <v>626</v>
      </c>
      <c r="G224" s="149" t="s">
        <v>627</v>
      </c>
      <c r="H224" s="150">
        <v>28</v>
      </c>
      <c r="I224" s="151"/>
      <c r="J224" s="152">
        <f>ROUND($I$224*$H$224,2)</f>
        <v>0</v>
      </c>
      <c r="K224" s="148" t="s">
        <v>209</v>
      </c>
      <c r="L224" s="44"/>
      <c r="M224" s="153"/>
      <c r="N224" s="154" t="s">
        <v>39</v>
      </c>
      <c r="O224" s="25"/>
      <c r="P224" s="155">
        <f>$O$224*$H$224</f>
        <v>0</v>
      </c>
      <c r="Q224" s="155">
        <v>6E-05</v>
      </c>
      <c r="R224" s="155">
        <f>$Q$224*$H$224</f>
        <v>0.00168</v>
      </c>
      <c r="S224" s="155">
        <v>0</v>
      </c>
      <c r="T224" s="156">
        <f>$S$224*$H$224</f>
        <v>0</v>
      </c>
      <c r="AR224" s="90" t="s">
        <v>141</v>
      </c>
      <c r="AT224" s="90" t="s">
        <v>122</v>
      </c>
      <c r="AU224" s="90" t="s">
        <v>77</v>
      </c>
      <c r="AY224" s="7" t="s">
        <v>116</v>
      </c>
      <c r="BE224" s="157">
        <f>IF($N$224="základní",$J$224,0)</f>
        <v>0</v>
      </c>
      <c r="BF224" s="157">
        <f>IF($N$224="snížená",$J$224,0)</f>
        <v>0</v>
      </c>
      <c r="BG224" s="157">
        <f>IF($N$224="zákl. přenesená",$J$224,0)</f>
        <v>0</v>
      </c>
      <c r="BH224" s="157">
        <f>IF($N$224="sníž. přenesená",$J$224,0)</f>
        <v>0</v>
      </c>
      <c r="BI224" s="157">
        <f>IF($N$224="nulová",$J$224,0)</f>
        <v>0</v>
      </c>
      <c r="BJ224" s="90" t="s">
        <v>75</v>
      </c>
      <c r="BK224" s="157">
        <f>ROUND($I$224*$H$224,2)</f>
        <v>0</v>
      </c>
      <c r="BL224" s="90" t="s">
        <v>141</v>
      </c>
      <c r="BM224" s="90" t="s">
        <v>628</v>
      </c>
    </row>
    <row r="225" spans="2:47" s="7" customFormat="1" ht="16.5" customHeight="1">
      <c r="B225" s="24"/>
      <c r="C225" s="25"/>
      <c r="D225" s="158" t="s">
        <v>128</v>
      </c>
      <c r="E225" s="25"/>
      <c r="F225" s="159" t="s">
        <v>629</v>
      </c>
      <c r="G225" s="25"/>
      <c r="H225" s="25"/>
      <c r="J225" s="25"/>
      <c r="K225" s="25"/>
      <c r="L225" s="44"/>
      <c r="M225" s="57"/>
      <c r="N225" s="25"/>
      <c r="O225" s="25"/>
      <c r="P225" s="25"/>
      <c r="Q225" s="25"/>
      <c r="R225" s="25"/>
      <c r="S225" s="25"/>
      <c r="T225" s="58"/>
      <c r="AT225" s="7" t="s">
        <v>128</v>
      </c>
      <c r="AU225" s="7" t="s">
        <v>77</v>
      </c>
    </row>
    <row r="226" spans="2:47" s="7" customFormat="1" ht="138.75" customHeight="1">
      <c r="B226" s="24"/>
      <c r="C226" s="25"/>
      <c r="D226" s="162" t="s">
        <v>212</v>
      </c>
      <c r="E226" s="25"/>
      <c r="F226" s="187" t="s">
        <v>630</v>
      </c>
      <c r="G226" s="25"/>
      <c r="H226" s="25"/>
      <c r="J226" s="25"/>
      <c r="K226" s="25"/>
      <c r="L226" s="44"/>
      <c r="M226" s="57"/>
      <c r="N226" s="25"/>
      <c r="O226" s="25"/>
      <c r="P226" s="25"/>
      <c r="Q226" s="25"/>
      <c r="R226" s="25"/>
      <c r="S226" s="25"/>
      <c r="T226" s="58"/>
      <c r="AT226" s="7" t="s">
        <v>212</v>
      </c>
      <c r="AU226" s="7" t="s">
        <v>77</v>
      </c>
    </row>
    <row r="227" spans="2:51" s="7" customFormat="1" ht="15.75" customHeight="1">
      <c r="B227" s="160"/>
      <c r="C227" s="161"/>
      <c r="D227" s="162" t="s">
        <v>129</v>
      </c>
      <c r="E227" s="161"/>
      <c r="F227" s="163" t="s">
        <v>631</v>
      </c>
      <c r="G227" s="161"/>
      <c r="H227" s="161"/>
      <c r="J227" s="161"/>
      <c r="K227" s="161"/>
      <c r="L227" s="164"/>
      <c r="M227" s="165"/>
      <c r="N227" s="161"/>
      <c r="O227" s="161"/>
      <c r="P227" s="161"/>
      <c r="Q227" s="161"/>
      <c r="R227" s="161"/>
      <c r="S227" s="161"/>
      <c r="T227" s="166"/>
      <c r="AT227" s="167" t="s">
        <v>129</v>
      </c>
      <c r="AU227" s="167" t="s">
        <v>77</v>
      </c>
      <c r="AV227" s="167" t="s">
        <v>75</v>
      </c>
      <c r="AW227" s="167" t="s">
        <v>92</v>
      </c>
      <c r="AX227" s="167" t="s">
        <v>68</v>
      </c>
      <c r="AY227" s="167" t="s">
        <v>116</v>
      </c>
    </row>
    <row r="228" spans="2:51" s="7" customFormat="1" ht="15.75" customHeight="1">
      <c r="B228" s="168"/>
      <c r="C228" s="169"/>
      <c r="D228" s="162" t="s">
        <v>129</v>
      </c>
      <c r="E228" s="169"/>
      <c r="F228" s="170" t="s">
        <v>632</v>
      </c>
      <c r="G228" s="169"/>
      <c r="H228" s="171">
        <v>28</v>
      </c>
      <c r="J228" s="169"/>
      <c r="K228" s="169"/>
      <c r="L228" s="172"/>
      <c r="M228" s="173"/>
      <c r="N228" s="169"/>
      <c r="O228" s="169"/>
      <c r="P228" s="169"/>
      <c r="Q228" s="169"/>
      <c r="R228" s="169"/>
      <c r="S228" s="169"/>
      <c r="T228" s="174"/>
      <c r="AT228" s="175" t="s">
        <v>129</v>
      </c>
      <c r="AU228" s="175" t="s">
        <v>77</v>
      </c>
      <c r="AV228" s="175" t="s">
        <v>77</v>
      </c>
      <c r="AW228" s="175" t="s">
        <v>92</v>
      </c>
      <c r="AX228" s="175" t="s">
        <v>75</v>
      </c>
      <c r="AY228" s="175" t="s">
        <v>116</v>
      </c>
    </row>
    <row r="229" spans="2:65" s="7" customFormat="1" ht="15.75" customHeight="1">
      <c r="B229" s="24"/>
      <c r="C229" s="188" t="s">
        <v>633</v>
      </c>
      <c r="D229" s="188" t="s">
        <v>327</v>
      </c>
      <c r="E229" s="189" t="s">
        <v>634</v>
      </c>
      <c r="F229" s="190" t="s">
        <v>635</v>
      </c>
      <c r="G229" s="191" t="s">
        <v>241</v>
      </c>
      <c r="H229" s="192">
        <v>12.6</v>
      </c>
      <c r="I229" s="193"/>
      <c r="J229" s="194">
        <f>ROUND($I$229*$H$229,2)</f>
        <v>0</v>
      </c>
      <c r="K229" s="190" t="s">
        <v>209</v>
      </c>
      <c r="L229" s="195"/>
      <c r="M229" s="196"/>
      <c r="N229" s="197" t="s">
        <v>39</v>
      </c>
      <c r="O229" s="25"/>
      <c r="P229" s="155">
        <f>$O$229*$H$229</f>
        <v>0</v>
      </c>
      <c r="Q229" s="155">
        <v>1</v>
      </c>
      <c r="R229" s="155">
        <f>$Q$229*$H$229</f>
        <v>12.6</v>
      </c>
      <c r="S229" s="155">
        <v>0</v>
      </c>
      <c r="T229" s="156">
        <f>$S$229*$H$229</f>
        <v>0</v>
      </c>
      <c r="AR229" s="90" t="s">
        <v>178</v>
      </c>
      <c r="AT229" s="90" t="s">
        <v>327</v>
      </c>
      <c r="AU229" s="90" t="s">
        <v>77</v>
      </c>
      <c r="AY229" s="7" t="s">
        <v>116</v>
      </c>
      <c r="BE229" s="157">
        <f>IF($N$229="základní",$J$229,0)</f>
        <v>0</v>
      </c>
      <c r="BF229" s="157">
        <f>IF($N$229="snížená",$J$229,0)</f>
        <v>0</v>
      </c>
      <c r="BG229" s="157">
        <f>IF($N$229="zákl. přenesená",$J$229,0)</f>
        <v>0</v>
      </c>
      <c r="BH229" s="157">
        <f>IF($N$229="sníž. přenesená",$J$229,0)</f>
        <v>0</v>
      </c>
      <c r="BI229" s="157">
        <f>IF($N$229="nulová",$J$229,0)</f>
        <v>0</v>
      </c>
      <c r="BJ229" s="90" t="s">
        <v>75</v>
      </c>
      <c r="BK229" s="157">
        <f>ROUND($I$229*$H$229,2)</f>
        <v>0</v>
      </c>
      <c r="BL229" s="90" t="s">
        <v>141</v>
      </c>
      <c r="BM229" s="90" t="s">
        <v>636</v>
      </c>
    </row>
    <row r="230" spans="2:47" s="7" customFormat="1" ht="16.5" customHeight="1">
      <c r="B230" s="24"/>
      <c r="C230" s="25"/>
      <c r="D230" s="158" t="s">
        <v>128</v>
      </c>
      <c r="E230" s="25"/>
      <c r="F230" s="159" t="s">
        <v>637</v>
      </c>
      <c r="G230" s="25"/>
      <c r="H230" s="25"/>
      <c r="J230" s="25"/>
      <c r="K230" s="25"/>
      <c r="L230" s="44"/>
      <c r="M230" s="57"/>
      <c r="N230" s="25"/>
      <c r="O230" s="25"/>
      <c r="P230" s="25"/>
      <c r="Q230" s="25"/>
      <c r="R230" s="25"/>
      <c r="S230" s="25"/>
      <c r="T230" s="58"/>
      <c r="AT230" s="7" t="s">
        <v>128</v>
      </c>
      <c r="AU230" s="7" t="s">
        <v>77</v>
      </c>
    </row>
    <row r="231" spans="2:51" s="7" customFormat="1" ht="15.75" customHeight="1">
      <c r="B231" s="160"/>
      <c r="C231" s="161"/>
      <c r="D231" s="162" t="s">
        <v>129</v>
      </c>
      <c r="E231" s="161"/>
      <c r="F231" s="163" t="s">
        <v>638</v>
      </c>
      <c r="G231" s="161"/>
      <c r="H231" s="161"/>
      <c r="J231" s="161"/>
      <c r="K231" s="161"/>
      <c r="L231" s="164"/>
      <c r="M231" s="165"/>
      <c r="N231" s="161"/>
      <c r="O231" s="161"/>
      <c r="P231" s="161"/>
      <c r="Q231" s="161"/>
      <c r="R231" s="161"/>
      <c r="S231" s="161"/>
      <c r="T231" s="166"/>
      <c r="AT231" s="167" t="s">
        <v>129</v>
      </c>
      <c r="AU231" s="167" t="s">
        <v>77</v>
      </c>
      <c r="AV231" s="167" t="s">
        <v>75</v>
      </c>
      <c r="AW231" s="167" t="s">
        <v>92</v>
      </c>
      <c r="AX231" s="167" t="s">
        <v>68</v>
      </c>
      <c r="AY231" s="167" t="s">
        <v>116</v>
      </c>
    </row>
    <row r="232" spans="2:51" s="7" customFormat="1" ht="15.75" customHeight="1">
      <c r="B232" s="168"/>
      <c r="C232" s="169"/>
      <c r="D232" s="162" t="s">
        <v>129</v>
      </c>
      <c r="E232" s="169"/>
      <c r="F232" s="170" t="s">
        <v>639</v>
      </c>
      <c r="G232" s="169"/>
      <c r="H232" s="171">
        <v>12.6</v>
      </c>
      <c r="J232" s="169"/>
      <c r="K232" s="169"/>
      <c r="L232" s="172"/>
      <c r="M232" s="173"/>
      <c r="N232" s="169"/>
      <c r="O232" s="169"/>
      <c r="P232" s="169"/>
      <c r="Q232" s="169"/>
      <c r="R232" s="169"/>
      <c r="S232" s="169"/>
      <c r="T232" s="174"/>
      <c r="AT232" s="175" t="s">
        <v>129</v>
      </c>
      <c r="AU232" s="175" t="s">
        <v>77</v>
      </c>
      <c r="AV232" s="175" t="s">
        <v>77</v>
      </c>
      <c r="AW232" s="175" t="s">
        <v>92</v>
      </c>
      <c r="AX232" s="175" t="s">
        <v>75</v>
      </c>
      <c r="AY232" s="175" t="s">
        <v>116</v>
      </c>
    </row>
    <row r="233" spans="2:65" s="7" customFormat="1" ht="15.75" customHeight="1">
      <c r="B233" s="24"/>
      <c r="C233" s="146" t="s">
        <v>640</v>
      </c>
      <c r="D233" s="146" t="s">
        <v>122</v>
      </c>
      <c r="E233" s="147" t="s">
        <v>641</v>
      </c>
      <c r="F233" s="148" t="s">
        <v>642</v>
      </c>
      <c r="G233" s="149" t="s">
        <v>217</v>
      </c>
      <c r="H233" s="150">
        <v>12.5</v>
      </c>
      <c r="I233" s="151"/>
      <c r="J233" s="152">
        <f>ROUND($I$233*$H$233,2)</f>
        <v>0</v>
      </c>
      <c r="K233" s="148" t="s">
        <v>209</v>
      </c>
      <c r="L233" s="44"/>
      <c r="M233" s="153"/>
      <c r="N233" s="154" t="s">
        <v>39</v>
      </c>
      <c r="O233" s="25"/>
      <c r="P233" s="155">
        <f>$O$233*$H$233</f>
        <v>0</v>
      </c>
      <c r="Q233" s="155">
        <v>1.93125</v>
      </c>
      <c r="R233" s="155">
        <f>$Q$233*$H$233</f>
        <v>24.140625</v>
      </c>
      <c r="S233" s="155">
        <v>0</v>
      </c>
      <c r="T233" s="156">
        <f>$S$233*$H$233</f>
        <v>0</v>
      </c>
      <c r="AR233" s="90" t="s">
        <v>141</v>
      </c>
      <c r="AT233" s="90" t="s">
        <v>122</v>
      </c>
      <c r="AU233" s="90" t="s">
        <v>77</v>
      </c>
      <c r="AY233" s="7" t="s">
        <v>116</v>
      </c>
      <c r="BE233" s="157">
        <f>IF($N$233="základní",$J$233,0)</f>
        <v>0</v>
      </c>
      <c r="BF233" s="157">
        <f>IF($N$233="snížená",$J$233,0)</f>
        <v>0</v>
      </c>
      <c r="BG233" s="157">
        <f>IF($N$233="zákl. přenesená",$J$233,0)</f>
        <v>0</v>
      </c>
      <c r="BH233" s="157">
        <f>IF($N$233="sníž. přenesená",$J$233,0)</f>
        <v>0</v>
      </c>
      <c r="BI233" s="157">
        <f>IF($N$233="nulová",$J$233,0)</f>
        <v>0</v>
      </c>
      <c r="BJ233" s="90" t="s">
        <v>75</v>
      </c>
      <c r="BK233" s="157">
        <f>ROUND($I$233*$H$233,2)</f>
        <v>0</v>
      </c>
      <c r="BL233" s="90" t="s">
        <v>141</v>
      </c>
      <c r="BM233" s="90" t="s">
        <v>643</v>
      </c>
    </row>
    <row r="234" spans="2:47" s="7" customFormat="1" ht="16.5" customHeight="1">
      <c r="B234" s="24"/>
      <c r="C234" s="25"/>
      <c r="D234" s="158" t="s">
        <v>128</v>
      </c>
      <c r="E234" s="25"/>
      <c r="F234" s="159" t="s">
        <v>644</v>
      </c>
      <c r="G234" s="25"/>
      <c r="H234" s="25"/>
      <c r="J234" s="25"/>
      <c r="K234" s="25"/>
      <c r="L234" s="44"/>
      <c r="M234" s="57"/>
      <c r="N234" s="25"/>
      <c r="O234" s="25"/>
      <c r="P234" s="25"/>
      <c r="Q234" s="25"/>
      <c r="R234" s="25"/>
      <c r="S234" s="25"/>
      <c r="T234" s="58"/>
      <c r="AT234" s="7" t="s">
        <v>128</v>
      </c>
      <c r="AU234" s="7" t="s">
        <v>77</v>
      </c>
    </row>
    <row r="235" spans="2:47" s="7" customFormat="1" ht="57.75" customHeight="1">
      <c r="B235" s="24"/>
      <c r="C235" s="25"/>
      <c r="D235" s="162" t="s">
        <v>212</v>
      </c>
      <c r="E235" s="25"/>
      <c r="F235" s="187" t="s">
        <v>645</v>
      </c>
      <c r="G235" s="25"/>
      <c r="H235" s="25"/>
      <c r="J235" s="25"/>
      <c r="K235" s="25"/>
      <c r="L235" s="44"/>
      <c r="M235" s="57"/>
      <c r="N235" s="25"/>
      <c r="O235" s="25"/>
      <c r="P235" s="25"/>
      <c r="Q235" s="25"/>
      <c r="R235" s="25"/>
      <c r="S235" s="25"/>
      <c r="T235" s="58"/>
      <c r="AT235" s="7" t="s">
        <v>212</v>
      </c>
      <c r="AU235" s="7" t="s">
        <v>77</v>
      </c>
    </row>
    <row r="236" spans="2:51" s="7" customFormat="1" ht="15.75" customHeight="1">
      <c r="B236" s="160"/>
      <c r="C236" s="161"/>
      <c r="D236" s="162" t="s">
        <v>129</v>
      </c>
      <c r="E236" s="161"/>
      <c r="F236" s="163" t="s">
        <v>646</v>
      </c>
      <c r="G236" s="161"/>
      <c r="H236" s="161"/>
      <c r="J236" s="161"/>
      <c r="K236" s="161"/>
      <c r="L236" s="164"/>
      <c r="M236" s="165"/>
      <c r="N236" s="161"/>
      <c r="O236" s="161"/>
      <c r="P236" s="161"/>
      <c r="Q236" s="161"/>
      <c r="R236" s="161"/>
      <c r="S236" s="161"/>
      <c r="T236" s="166"/>
      <c r="AT236" s="167" t="s">
        <v>129</v>
      </c>
      <c r="AU236" s="167" t="s">
        <v>77</v>
      </c>
      <c r="AV236" s="167" t="s">
        <v>75</v>
      </c>
      <c r="AW236" s="167" t="s">
        <v>92</v>
      </c>
      <c r="AX236" s="167" t="s">
        <v>68</v>
      </c>
      <c r="AY236" s="167" t="s">
        <v>116</v>
      </c>
    </row>
    <row r="237" spans="2:51" s="7" customFormat="1" ht="15.75" customHeight="1">
      <c r="B237" s="168"/>
      <c r="C237" s="169"/>
      <c r="D237" s="162" t="s">
        <v>129</v>
      </c>
      <c r="E237" s="169"/>
      <c r="F237" s="170" t="s">
        <v>647</v>
      </c>
      <c r="G237" s="169"/>
      <c r="H237" s="171">
        <v>12.5</v>
      </c>
      <c r="J237" s="169"/>
      <c r="K237" s="169"/>
      <c r="L237" s="172"/>
      <c r="M237" s="173"/>
      <c r="N237" s="169"/>
      <c r="O237" s="169"/>
      <c r="P237" s="169"/>
      <c r="Q237" s="169"/>
      <c r="R237" s="169"/>
      <c r="S237" s="169"/>
      <c r="T237" s="174"/>
      <c r="AT237" s="175" t="s">
        <v>129</v>
      </c>
      <c r="AU237" s="175" t="s">
        <v>77</v>
      </c>
      <c r="AV237" s="175" t="s">
        <v>77</v>
      </c>
      <c r="AW237" s="175" t="s">
        <v>92</v>
      </c>
      <c r="AX237" s="175" t="s">
        <v>75</v>
      </c>
      <c r="AY237" s="175" t="s">
        <v>116</v>
      </c>
    </row>
    <row r="238" spans="2:63" s="133" customFormat="1" ht="30.75" customHeight="1">
      <c r="B238" s="134"/>
      <c r="C238" s="135"/>
      <c r="D238" s="135" t="s">
        <v>67</v>
      </c>
      <c r="E238" s="144" t="s">
        <v>135</v>
      </c>
      <c r="F238" s="144" t="s">
        <v>648</v>
      </c>
      <c r="G238" s="135"/>
      <c r="H238" s="135"/>
      <c r="J238" s="145">
        <f>$BK$238</f>
        <v>0</v>
      </c>
      <c r="K238" s="135"/>
      <c r="L238" s="138"/>
      <c r="M238" s="139"/>
      <c r="N238" s="135"/>
      <c r="O238" s="135"/>
      <c r="P238" s="140">
        <f>SUM($P$239:$P$283)</f>
        <v>0</v>
      </c>
      <c r="Q238" s="135"/>
      <c r="R238" s="140">
        <f>SUM($R$239:$R$283)</f>
        <v>382.76889189999997</v>
      </c>
      <c r="S238" s="135"/>
      <c r="T238" s="141">
        <f>SUM($T$239:$T$283)</f>
        <v>0</v>
      </c>
      <c r="AR238" s="142" t="s">
        <v>75</v>
      </c>
      <c r="AT238" s="142" t="s">
        <v>67</v>
      </c>
      <c r="AU238" s="142" t="s">
        <v>75</v>
      </c>
      <c r="AY238" s="142" t="s">
        <v>116</v>
      </c>
      <c r="BK238" s="143">
        <f>SUM($BK$239:$BK$283)</f>
        <v>0</v>
      </c>
    </row>
    <row r="239" spans="2:65" s="7" customFormat="1" ht="15.75" customHeight="1">
      <c r="B239" s="24"/>
      <c r="C239" s="146" t="s">
        <v>649</v>
      </c>
      <c r="D239" s="146" t="s">
        <v>122</v>
      </c>
      <c r="E239" s="147" t="s">
        <v>650</v>
      </c>
      <c r="F239" s="148" t="s">
        <v>651</v>
      </c>
      <c r="G239" s="149" t="s">
        <v>322</v>
      </c>
      <c r="H239" s="150">
        <v>2</v>
      </c>
      <c r="I239" s="151"/>
      <c r="J239" s="152">
        <f>ROUND($I$239*$H$239,2)</f>
        <v>0</v>
      </c>
      <c r="K239" s="148"/>
      <c r="L239" s="44"/>
      <c r="M239" s="153"/>
      <c r="N239" s="154" t="s">
        <v>39</v>
      </c>
      <c r="O239" s="25"/>
      <c r="P239" s="155">
        <f>$O$239*$H$239</f>
        <v>0</v>
      </c>
      <c r="Q239" s="155">
        <v>0.0378</v>
      </c>
      <c r="R239" s="155">
        <f>$Q$239*$H$239</f>
        <v>0.0756</v>
      </c>
      <c r="S239" s="155">
        <v>0</v>
      </c>
      <c r="T239" s="156">
        <f>$S$239*$H$239</f>
        <v>0</v>
      </c>
      <c r="AR239" s="90" t="s">
        <v>141</v>
      </c>
      <c r="AT239" s="90" t="s">
        <v>122</v>
      </c>
      <c r="AU239" s="90" t="s">
        <v>77</v>
      </c>
      <c r="AY239" s="7" t="s">
        <v>116</v>
      </c>
      <c r="BE239" s="157">
        <f>IF($N$239="základní",$J$239,0)</f>
        <v>0</v>
      </c>
      <c r="BF239" s="157">
        <f>IF($N$239="snížená",$J$239,0)</f>
        <v>0</v>
      </c>
      <c r="BG239" s="157">
        <f>IF($N$239="zákl. přenesená",$J$239,0)</f>
        <v>0</v>
      </c>
      <c r="BH239" s="157">
        <f>IF($N$239="sníž. přenesená",$J$239,0)</f>
        <v>0</v>
      </c>
      <c r="BI239" s="157">
        <f>IF($N$239="nulová",$J$239,0)</f>
        <v>0</v>
      </c>
      <c r="BJ239" s="90" t="s">
        <v>75</v>
      </c>
      <c r="BK239" s="157">
        <f>ROUND($I$239*$H$239,2)</f>
        <v>0</v>
      </c>
      <c r="BL239" s="90" t="s">
        <v>141</v>
      </c>
      <c r="BM239" s="90" t="s">
        <v>652</v>
      </c>
    </row>
    <row r="240" spans="2:47" s="7" customFormat="1" ht="27" customHeight="1">
      <c r="B240" s="24"/>
      <c r="C240" s="25"/>
      <c r="D240" s="158" t="s">
        <v>128</v>
      </c>
      <c r="E240" s="25"/>
      <c r="F240" s="159" t="s">
        <v>653</v>
      </c>
      <c r="G240" s="25"/>
      <c r="H240" s="25"/>
      <c r="J240" s="25"/>
      <c r="K240" s="25"/>
      <c r="L240" s="44"/>
      <c r="M240" s="57"/>
      <c r="N240" s="25"/>
      <c r="O240" s="25"/>
      <c r="P240" s="25"/>
      <c r="Q240" s="25"/>
      <c r="R240" s="25"/>
      <c r="S240" s="25"/>
      <c r="T240" s="58"/>
      <c r="AT240" s="7" t="s">
        <v>128</v>
      </c>
      <c r="AU240" s="7" t="s">
        <v>77</v>
      </c>
    </row>
    <row r="241" spans="2:65" s="7" customFormat="1" ht="15.75" customHeight="1">
      <c r="B241" s="24"/>
      <c r="C241" s="188" t="s">
        <v>310</v>
      </c>
      <c r="D241" s="188" t="s">
        <v>327</v>
      </c>
      <c r="E241" s="189" t="s">
        <v>654</v>
      </c>
      <c r="F241" s="190" t="s">
        <v>655</v>
      </c>
      <c r="G241" s="191" t="s">
        <v>208</v>
      </c>
      <c r="H241" s="192">
        <v>0.25</v>
      </c>
      <c r="I241" s="193"/>
      <c r="J241" s="194">
        <f>ROUND($I$241*$H$241,2)</f>
        <v>0</v>
      </c>
      <c r="K241" s="190" t="s">
        <v>209</v>
      </c>
      <c r="L241" s="195"/>
      <c r="M241" s="196"/>
      <c r="N241" s="197" t="s">
        <v>39</v>
      </c>
      <c r="O241" s="25"/>
      <c r="P241" s="155">
        <f>$O$241*$H$241</f>
        <v>0</v>
      </c>
      <c r="Q241" s="155">
        <v>0.108</v>
      </c>
      <c r="R241" s="155">
        <f>$Q$241*$H$241</f>
        <v>0.027</v>
      </c>
      <c r="S241" s="155">
        <v>0</v>
      </c>
      <c r="T241" s="156">
        <f>$S$241*$H$241</f>
        <v>0</v>
      </c>
      <c r="AR241" s="90" t="s">
        <v>178</v>
      </c>
      <c r="AT241" s="90" t="s">
        <v>327</v>
      </c>
      <c r="AU241" s="90" t="s">
        <v>77</v>
      </c>
      <c r="AY241" s="7" t="s">
        <v>116</v>
      </c>
      <c r="BE241" s="157">
        <f>IF($N$241="základní",$J$241,0)</f>
        <v>0</v>
      </c>
      <c r="BF241" s="157">
        <f>IF($N$241="snížená",$J$241,0)</f>
        <v>0</v>
      </c>
      <c r="BG241" s="157">
        <f>IF($N$241="zákl. přenesená",$J$241,0)</f>
        <v>0</v>
      </c>
      <c r="BH241" s="157">
        <f>IF($N$241="sníž. přenesená",$J$241,0)</f>
        <v>0</v>
      </c>
      <c r="BI241" s="157">
        <f>IF($N$241="nulová",$J$241,0)</f>
        <v>0</v>
      </c>
      <c r="BJ241" s="90" t="s">
        <v>75</v>
      </c>
      <c r="BK241" s="157">
        <f>ROUND($I$241*$H$241,2)</f>
        <v>0</v>
      </c>
      <c r="BL241" s="90" t="s">
        <v>141</v>
      </c>
      <c r="BM241" s="90" t="s">
        <v>656</v>
      </c>
    </row>
    <row r="242" spans="2:47" s="7" customFormat="1" ht="16.5" customHeight="1">
      <c r="B242" s="24"/>
      <c r="C242" s="25"/>
      <c r="D242" s="158" t="s">
        <v>128</v>
      </c>
      <c r="E242" s="25"/>
      <c r="F242" s="159" t="s">
        <v>657</v>
      </c>
      <c r="G242" s="25"/>
      <c r="H242" s="25"/>
      <c r="J242" s="25"/>
      <c r="K242" s="25"/>
      <c r="L242" s="44"/>
      <c r="M242" s="57"/>
      <c r="N242" s="25"/>
      <c r="O242" s="25"/>
      <c r="P242" s="25"/>
      <c r="Q242" s="25"/>
      <c r="R242" s="25"/>
      <c r="S242" s="25"/>
      <c r="T242" s="58"/>
      <c r="AT242" s="7" t="s">
        <v>128</v>
      </c>
      <c r="AU242" s="7" t="s">
        <v>77</v>
      </c>
    </row>
    <row r="243" spans="2:65" s="7" customFormat="1" ht="15.75" customHeight="1">
      <c r="B243" s="24"/>
      <c r="C243" s="146" t="s">
        <v>658</v>
      </c>
      <c r="D243" s="146" t="s">
        <v>122</v>
      </c>
      <c r="E243" s="147" t="s">
        <v>659</v>
      </c>
      <c r="F243" s="148" t="s">
        <v>660</v>
      </c>
      <c r="G243" s="149" t="s">
        <v>217</v>
      </c>
      <c r="H243" s="150">
        <v>11.466</v>
      </c>
      <c r="I243" s="151"/>
      <c r="J243" s="152">
        <f>ROUND($I$243*$H$243,2)</f>
        <v>0</v>
      </c>
      <c r="K243" s="148" t="s">
        <v>209</v>
      </c>
      <c r="L243" s="44"/>
      <c r="M243" s="153"/>
      <c r="N243" s="154" t="s">
        <v>39</v>
      </c>
      <c r="O243" s="25"/>
      <c r="P243" s="155">
        <f>$O$243*$H$243</f>
        <v>0</v>
      </c>
      <c r="Q243" s="155">
        <v>2.47057</v>
      </c>
      <c r="R243" s="155">
        <f>$Q$243*$H$243</f>
        <v>28.32755562</v>
      </c>
      <c r="S243" s="155">
        <v>0</v>
      </c>
      <c r="T243" s="156">
        <f>$S$243*$H$243</f>
        <v>0</v>
      </c>
      <c r="AR243" s="90" t="s">
        <v>141</v>
      </c>
      <c r="AT243" s="90" t="s">
        <v>122</v>
      </c>
      <c r="AU243" s="90" t="s">
        <v>77</v>
      </c>
      <c r="AY243" s="7" t="s">
        <v>116</v>
      </c>
      <c r="BE243" s="157">
        <f>IF($N$243="základní",$J$243,0)</f>
        <v>0</v>
      </c>
      <c r="BF243" s="157">
        <f>IF($N$243="snížená",$J$243,0)</f>
        <v>0</v>
      </c>
      <c r="BG243" s="157">
        <f>IF($N$243="zákl. přenesená",$J$243,0)</f>
        <v>0</v>
      </c>
      <c r="BH243" s="157">
        <f>IF($N$243="sníž. přenesená",$J$243,0)</f>
        <v>0</v>
      </c>
      <c r="BI243" s="157">
        <f>IF($N$243="nulová",$J$243,0)</f>
        <v>0</v>
      </c>
      <c r="BJ243" s="90" t="s">
        <v>75</v>
      </c>
      <c r="BK243" s="157">
        <f>ROUND($I$243*$H$243,2)</f>
        <v>0</v>
      </c>
      <c r="BL243" s="90" t="s">
        <v>141</v>
      </c>
      <c r="BM243" s="90" t="s">
        <v>661</v>
      </c>
    </row>
    <row r="244" spans="2:47" s="7" customFormat="1" ht="16.5" customHeight="1">
      <c r="B244" s="24"/>
      <c r="C244" s="25"/>
      <c r="D244" s="158" t="s">
        <v>128</v>
      </c>
      <c r="E244" s="25"/>
      <c r="F244" s="159" t="s">
        <v>662</v>
      </c>
      <c r="G244" s="25"/>
      <c r="H244" s="25"/>
      <c r="J244" s="25"/>
      <c r="K244" s="25"/>
      <c r="L244" s="44"/>
      <c r="M244" s="57"/>
      <c r="N244" s="25"/>
      <c r="O244" s="25"/>
      <c r="P244" s="25"/>
      <c r="Q244" s="25"/>
      <c r="R244" s="25"/>
      <c r="S244" s="25"/>
      <c r="T244" s="58"/>
      <c r="AT244" s="7" t="s">
        <v>128</v>
      </c>
      <c r="AU244" s="7" t="s">
        <v>77</v>
      </c>
    </row>
    <row r="245" spans="2:47" s="7" customFormat="1" ht="57.75" customHeight="1">
      <c r="B245" s="24"/>
      <c r="C245" s="25"/>
      <c r="D245" s="162" t="s">
        <v>212</v>
      </c>
      <c r="E245" s="25"/>
      <c r="F245" s="187" t="s">
        <v>663</v>
      </c>
      <c r="G245" s="25"/>
      <c r="H245" s="25"/>
      <c r="J245" s="25"/>
      <c r="K245" s="25"/>
      <c r="L245" s="44"/>
      <c r="M245" s="57"/>
      <c r="N245" s="25"/>
      <c r="O245" s="25"/>
      <c r="P245" s="25"/>
      <c r="Q245" s="25"/>
      <c r="R245" s="25"/>
      <c r="S245" s="25"/>
      <c r="T245" s="58"/>
      <c r="AT245" s="7" t="s">
        <v>212</v>
      </c>
      <c r="AU245" s="7" t="s">
        <v>77</v>
      </c>
    </row>
    <row r="246" spans="2:51" s="7" customFormat="1" ht="15.75" customHeight="1">
      <c r="B246" s="168"/>
      <c r="C246" s="169"/>
      <c r="D246" s="162" t="s">
        <v>129</v>
      </c>
      <c r="E246" s="169"/>
      <c r="F246" s="170" t="s">
        <v>664</v>
      </c>
      <c r="G246" s="169"/>
      <c r="H246" s="171">
        <v>11.466</v>
      </c>
      <c r="J246" s="169"/>
      <c r="K246" s="169"/>
      <c r="L246" s="172"/>
      <c r="M246" s="173"/>
      <c r="N246" s="169"/>
      <c r="O246" s="169"/>
      <c r="P246" s="169"/>
      <c r="Q246" s="169"/>
      <c r="R246" s="169"/>
      <c r="S246" s="169"/>
      <c r="T246" s="174"/>
      <c r="AT246" s="175" t="s">
        <v>129</v>
      </c>
      <c r="AU246" s="175" t="s">
        <v>77</v>
      </c>
      <c r="AV246" s="175" t="s">
        <v>77</v>
      </c>
      <c r="AW246" s="175" t="s">
        <v>92</v>
      </c>
      <c r="AX246" s="175" t="s">
        <v>75</v>
      </c>
      <c r="AY246" s="175" t="s">
        <v>116</v>
      </c>
    </row>
    <row r="247" spans="2:65" s="7" customFormat="1" ht="15.75" customHeight="1">
      <c r="B247" s="24"/>
      <c r="C247" s="146" t="s">
        <v>665</v>
      </c>
      <c r="D247" s="146" t="s">
        <v>122</v>
      </c>
      <c r="E247" s="147" t="s">
        <v>666</v>
      </c>
      <c r="F247" s="148" t="s">
        <v>667</v>
      </c>
      <c r="G247" s="149" t="s">
        <v>208</v>
      </c>
      <c r="H247" s="150">
        <v>39.9</v>
      </c>
      <c r="I247" s="151"/>
      <c r="J247" s="152">
        <f>ROUND($I$247*$H$247,2)</f>
        <v>0</v>
      </c>
      <c r="K247" s="148" t="s">
        <v>209</v>
      </c>
      <c r="L247" s="44"/>
      <c r="M247" s="153"/>
      <c r="N247" s="154" t="s">
        <v>39</v>
      </c>
      <c r="O247" s="25"/>
      <c r="P247" s="155">
        <f>$O$247*$H$247</f>
        <v>0</v>
      </c>
      <c r="Q247" s="155">
        <v>0.02519</v>
      </c>
      <c r="R247" s="155">
        <f>$Q$247*$H$247</f>
        <v>1.005081</v>
      </c>
      <c r="S247" s="155">
        <v>0</v>
      </c>
      <c r="T247" s="156">
        <f>$S$247*$H$247</f>
        <v>0</v>
      </c>
      <c r="AR247" s="90" t="s">
        <v>141</v>
      </c>
      <c r="AT247" s="90" t="s">
        <v>122</v>
      </c>
      <c r="AU247" s="90" t="s">
        <v>77</v>
      </c>
      <c r="AY247" s="7" t="s">
        <v>116</v>
      </c>
      <c r="BE247" s="157">
        <f>IF($N$247="základní",$J$247,0)</f>
        <v>0</v>
      </c>
      <c r="BF247" s="157">
        <f>IF($N$247="snížená",$J$247,0)</f>
        <v>0</v>
      </c>
      <c r="BG247" s="157">
        <f>IF($N$247="zákl. přenesená",$J$247,0)</f>
        <v>0</v>
      </c>
      <c r="BH247" s="157">
        <f>IF($N$247="sníž. přenesená",$J$247,0)</f>
        <v>0</v>
      </c>
      <c r="BI247" s="157">
        <f>IF($N$247="nulová",$J$247,0)</f>
        <v>0</v>
      </c>
      <c r="BJ247" s="90" t="s">
        <v>75</v>
      </c>
      <c r="BK247" s="157">
        <f>ROUND($I$247*$H$247,2)</f>
        <v>0</v>
      </c>
      <c r="BL247" s="90" t="s">
        <v>141</v>
      </c>
      <c r="BM247" s="90" t="s">
        <v>668</v>
      </c>
    </row>
    <row r="248" spans="2:47" s="7" customFormat="1" ht="16.5" customHeight="1">
      <c r="B248" s="24"/>
      <c r="C248" s="25"/>
      <c r="D248" s="158" t="s">
        <v>128</v>
      </c>
      <c r="E248" s="25"/>
      <c r="F248" s="159" t="s">
        <v>669</v>
      </c>
      <c r="G248" s="25"/>
      <c r="H248" s="25"/>
      <c r="J248" s="25"/>
      <c r="K248" s="25"/>
      <c r="L248" s="44"/>
      <c r="M248" s="57"/>
      <c r="N248" s="25"/>
      <c r="O248" s="25"/>
      <c r="P248" s="25"/>
      <c r="Q248" s="25"/>
      <c r="R248" s="25"/>
      <c r="S248" s="25"/>
      <c r="T248" s="58"/>
      <c r="AT248" s="7" t="s">
        <v>128</v>
      </c>
      <c r="AU248" s="7" t="s">
        <v>77</v>
      </c>
    </row>
    <row r="249" spans="2:47" s="7" customFormat="1" ht="44.25" customHeight="1">
      <c r="B249" s="24"/>
      <c r="C249" s="25"/>
      <c r="D249" s="162" t="s">
        <v>212</v>
      </c>
      <c r="E249" s="25"/>
      <c r="F249" s="187" t="s">
        <v>670</v>
      </c>
      <c r="G249" s="25"/>
      <c r="H249" s="25"/>
      <c r="J249" s="25"/>
      <c r="K249" s="25"/>
      <c r="L249" s="44"/>
      <c r="M249" s="57"/>
      <c r="N249" s="25"/>
      <c r="O249" s="25"/>
      <c r="P249" s="25"/>
      <c r="Q249" s="25"/>
      <c r="R249" s="25"/>
      <c r="S249" s="25"/>
      <c r="T249" s="58"/>
      <c r="AT249" s="7" t="s">
        <v>212</v>
      </c>
      <c r="AU249" s="7" t="s">
        <v>77</v>
      </c>
    </row>
    <row r="250" spans="2:51" s="7" customFormat="1" ht="15.75" customHeight="1">
      <c r="B250" s="168"/>
      <c r="C250" s="169"/>
      <c r="D250" s="162" t="s">
        <v>129</v>
      </c>
      <c r="E250" s="169"/>
      <c r="F250" s="170" t="s">
        <v>671</v>
      </c>
      <c r="G250" s="169"/>
      <c r="H250" s="171">
        <v>39.9</v>
      </c>
      <c r="J250" s="169"/>
      <c r="K250" s="169"/>
      <c r="L250" s="172"/>
      <c r="M250" s="173"/>
      <c r="N250" s="169"/>
      <c r="O250" s="169"/>
      <c r="P250" s="169"/>
      <c r="Q250" s="169"/>
      <c r="R250" s="169"/>
      <c r="S250" s="169"/>
      <c r="T250" s="174"/>
      <c r="AT250" s="175" t="s">
        <v>129</v>
      </c>
      <c r="AU250" s="175" t="s">
        <v>77</v>
      </c>
      <c r="AV250" s="175" t="s">
        <v>77</v>
      </c>
      <c r="AW250" s="175" t="s">
        <v>92</v>
      </c>
      <c r="AX250" s="175" t="s">
        <v>75</v>
      </c>
      <c r="AY250" s="175" t="s">
        <v>116</v>
      </c>
    </row>
    <row r="251" spans="2:65" s="7" customFormat="1" ht="15.75" customHeight="1">
      <c r="B251" s="24"/>
      <c r="C251" s="146" t="s">
        <v>672</v>
      </c>
      <c r="D251" s="146" t="s">
        <v>122</v>
      </c>
      <c r="E251" s="147" t="s">
        <v>673</v>
      </c>
      <c r="F251" s="148" t="s">
        <v>674</v>
      </c>
      <c r="G251" s="149" t="s">
        <v>208</v>
      </c>
      <c r="H251" s="150">
        <v>39.9</v>
      </c>
      <c r="I251" s="151"/>
      <c r="J251" s="152">
        <f>ROUND($I$251*$H$251,2)</f>
        <v>0</v>
      </c>
      <c r="K251" s="148" t="s">
        <v>209</v>
      </c>
      <c r="L251" s="44"/>
      <c r="M251" s="153"/>
      <c r="N251" s="154" t="s">
        <v>39</v>
      </c>
      <c r="O251" s="25"/>
      <c r="P251" s="155">
        <f>$O$251*$H$251</f>
        <v>0</v>
      </c>
      <c r="Q251" s="155">
        <v>0</v>
      </c>
      <c r="R251" s="155">
        <f>$Q$251*$H$251</f>
        <v>0</v>
      </c>
      <c r="S251" s="155">
        <v>0</v>
      </c>
      <c r="T251" s="156">
        <f>$S$251*$H$251</f>
        <v>0</v>
      </c>
      <c r="AR251" s="90" t="s">
        <v>141</v>
      </c>
      <c r="AT251" s="90" t="s">
        <v>122</v>
      </c>
      <c r="AU251" s="90" t="s">
        <v>77</v>
      </c>
      <c r="AY251" s="7" t="s">
        <v>116</v>
      </c>
      <c r="BE251" s="157">
        <f>IF($N$251="základní",$J$251,0)</f>
        <v>0</v>
      </c>
      <c r="BF251" s="157">
        <f>IF($N$251="snížená",$J$251,0)</f>
        <v>0</v>
      </c>
      <c r="BG251" s="157">
        <f>IF($N$251="zákl. přenesená",$J$251,0)</f>
        <v>0</v>
      </c>
      <c r="BH251" s="157">
        <f>IF($N$251="sníž. přenesená",$J$251,0)</f>
        <v>0</v>
      </c>
      <c r="BI251" s="157">
        <f>IF($N$251="nulová",$J$251,0)</f>
        <v>0</v>
      </c>
      <c r="BJ251" s="90" t="s">
        <v>75</v>
      </c>
      <c r="BK251" s="157">
        <f>ROUND($I$251*$H$251,2)</f>
        <v>0</v>
      </c>
      <c r="BL251" s="90" t="s">
        <v>141</v>
      </c>
      <c r="BM251" s="90" t="s">
        <v>675</v>
      </c>
    </row>
    <row r="252" spans="2:47" s="7" customFormat="1" ht="16.5" customHeight="1">
      <c r="B252" s="24"/>
      <c r="C252" s="25"/>
      <c r="D252" s="158" t="s">
        <v>128</v>
      </c>
      <c r="E252" s="25"/>
      <c r="F252" s="159" t="s">
        <v>676</v>
      </c>
      <c r="G252" s="25"/>
      <c r="H252" s="25"/>
      <c r="J252" s="25"/>
      <c r="K252" s="25"/>
      <c r="L252" s="44"/>
      <c r="M252" s="57"/>
      <c r="N252" s="25"/>
      <c r="O252" s="25"/>
      <c r="P252" s="25"/>
      <c r="Q252" s="25"/>
      <c r="R252" s="25"/>
      <c r="S252" s="25"/>
      <c r="T252" s="58"/>
      <c r="AT252" s="7" t="s">
        <v>128</v>
      </c>
      <c r="AU252" s="7" t="s">
        <v>77</v>
      </c>
    </row>
    <row r="253" spans="2:47" s="7" customFormat="1" ht="44.25" customHeight="1">
      <c r="B253" s="24"/>
      <c r="C253" s="25"/>
      <c r="D253" s="162" t="s">
        <v>212</v>
      </c>
      <c r="E253" s="25"/>
      <c r="F253" s="187" t="s">
        <v>670</v>
      </c>
      <c r="G253" s="25"/>
      <c r="H253" s="25"/>
      <c r="J253" s="25"/>
      <c r="K253" s="25"/>
      <c r="L253" s="44"/>
      <c r="M253" s="57"/>
      <c r="N253" s="25"/>
      <c r="O253" s="25"/>
      <c r="P253" s="25"/>
      <c r="Q253" s="25"/>
      <c r="R253" s="25"/>
      <c r="S253" s="25"/>
      <c r="T253" s="58"/>
      <c r="AT253" s="7" t="s">
        <v>212</v>
      </c>
      <c r="AU253" s="7" t="s">
        <v>77</v>
      </c>
    </row>
    <row r="254" spans="2:65" s="7" customFormat="1" ht="15.75" customHeight="1">
      <c r="B254" s="24"/>
      <c r="C254" s="146" t="s">
        <v>677</v>
      </c>
      <c r="D254" s="146" t="s">
        <v>122</v>
      </c>
      <c r="E254" s="147" t="s">
        <v>678</v>
      </c>
      <c r="F254" s="148" t="s">
        <v>679</v>
      </c>
      <c r="G254" s="149" t="s">
        <v>241</v>
      </c>
      <c r="H254" s="150">
        <v>1.07</v>
      </c>
      <c r="I254" s="151"/>
      <c r="J254" s="152">
        <f>ROUND($I$254*$H$254,2)</f>
        <v>0</v>
      </c>
      <c r="K254" s="148" t="s">
        <v>209</v>
      </c>
      <c r="L254" s="44"/>
      <c r="M254" s="153"/>
      <c r="N254" s="154" t="s">
        <v>39</v>
      </c>
      <c r="O254" s="25"/>
      <c r="P254" s="155">
        <f>$O$254*$H$254</f>
        <v>0</v>
      </c>
      <c r="Q254" s="155">
        <v>1.04711</v>
      </c>
      <c r="R254" s="155">
        <f>$Q$254*$H$254</f>
        <v>1.1204077000000001</v>
      </c>
      <c r="S254" s="155">
        <v>0</v>
      </c>
      <c r="T254" s="156">
        <f>$S$254*$H$254</f>
        <v>0</v>
      </c>
      <c r="AR254" s="90" t="s">
        <v>141</v>
      </c>
      <c r="AT254" s="90" t="s">
        <v>122</v>
      </c>
      <c r="AU254" s="90" t="s">
        <v>77</v>
      </c>
      <c r="AY254" s="7" t="s">
        <v>116</v>
      </c>
      <c r="BE254" s="157">
        <f>IF($N$254="základní",$J$254,0)</f>
        <v>0</v>
      </c>
      <c r="BF254" s="157">
        <f>IF($N$254="snížená",$J$254,0)</f>
        <v>0</v>
      </c>
      <c r="BG254" s="157">
        <f>IF($N$254="zákl. přenesená",$J$254,0)</f>
        <v>0</v>
      </c>
      <c r="BH254" s="157">
        <f>IF($N$254="sníž. přenesená",$J$254,0)</f>
        <v>0</v>
      </c>
      <c r="BI254" s="157">
        <f>IF($N$254="nulová",$J$254,0)</f>
        <v>0</v>
      </c>
      <c r="BJ254" s="90" t="s">
        <v>75</v>
      </c>
      <c r="BK254" s="157">
        <f>ROUND($I$254*$H$254,2)</f>
        <v>0</v>
      </c>
      <c r="BL254" s="90" t="s">
        <v>141</v>
      </c>
      <c r="BM254" s="90" t="s">
        <v>680</v>
      </c>
    </row>
    <row r="255" spans="2:47" s="7" customFormat="1" ht="16.5" customHeight="1">
      <c r="B255" s="24"/>
      <c r="C255" s="25"/>
      <c r="D255" s="158" t="s">
        <v>128</v>
      </c>
      <c r="E255" s="25"/>
      <c r="F255" s="159" t="s">
        <v>681</v>
      </c>
      <c r="G255" s="25"/>
      <c r="H255" s="25"/>
      <c r="J255" s="25"/>
      <c r="K255" s="25"/>
      <c r="L255" s="44"/>
      <c r="M255" s="57"/>
      <c r="N255" s="25"/>
      <c r="O255" s="25"/>
      <c r="P255" s="25"/>
      <c r="Q255" s="25"/>
      <c r="R255" s="25"/>
      <c r="S255" s="25"/>
      <c r="T255" s="58"/>
      <c r="AT255" s="7" t="s">
        <v>128</v>
      </c>
      <c r="AU255" s="7" t="s">
        <v>77</v>
      </c>
    </row>
    <row r="256" spans="2:51" s="7" customFormat="1" ht="15.75" customHeight="1">
      <c r="B256" s="168"/>
      <c r="C256" s="169"/>
      <c r="D256" s="162" t="s">
        <v>129</v>
      </c>
      <c r="E256" s="169"/>
      <c r="F256" s="170" t="s">
        <v>682</v>
      </c>
      <c r="G256" s="169"/>
      <c r="H256" s="171">
        <v>1.06995</v>
      </c>
      <c r="J256" s="169"/>
      <c r="K256" s="169"/>
      <c r="L256" s="172"/>
      <c r="M256" s="173"/>
      <c r="N256" s="169"/>
      <c r="O256" s="169"/>
      <c r="P256" s="169"/>
      <c r="Q256" s="169"/>
      <c r="R256" s="169"/>
      <c r="S256" s="169"/>
      <c r="T256" s="174"/>
      <c r="AT256" s="175" t="s">
        <v>129</v>
      </c>
      <c r="AU256" s="175" t="s">
        <v>77</v>
      </c>
      <c r="AV256" s="175" t="s">
        <v>77</v>
      </c>
      <c r="AW256" s="175" t="s">
        <v>92</v>
      </c>
      <c r="AX256" s="175" t="s">
        <v>75</v>
      </c>
      <c r="AY256" s="175" t="s">
        <v>116</v>
      </c>
    </row>
    <row r="257" spans="2:65" s="7" customFormat="1" ht="15.75" customHeight="1">
      <c r="B257" s="24"/>
      <c r="C257" s="146" t="s">
        <v>683</v>
      </c>
      <c r="D257" s="146" t="s">
        <v>122</v>
      </c>
      <c r="E257" s="147" t="s">
        <v>684</v>
      </c>
      <c r="F257" s="148" t="s">
        <v>685</v>
      </c>
      <c r="G257" s="149" t="s">
        <v>195</v>
      </c>
      <c r="H257" s="150">
        <v>12.25</v>
      </c>
      <c r="I257" s="151"/>
      <c r="J257" s="152">
        <f>ROUND($I$257*$H$257,2)</f>
        <v>0</v>
      </c>
      <c r="K257" s="148" t="s">
        <v>209</v>
      </c>
      <c r="L257" s="44"/>
      <c r="M257" s="153"/>
      <c r="N257" s="154" t="s">
        <v>39</v>
      </c>
      <c r="O257" s="25"/>
      <c r="P257" s="155">
        <f>$O$257*$H$257</f>
        <v>0</v>
      </c>
      <c r="Q257" s="155">
        <v>0.00019</v>
      </c>
      <c r="R257" s="155">
        <f>$Q$257*$H$257</f>
        <v>0.0023275</v>
      </c>
      <c r="S257" s="155">
        <v>0</v>
      </c>
      <c r="T257" s="156">
        <f>$S$257*$H$257</f>
        <v>0</v>
      </c>
      <c r="AR257" s="90" t="s">
        <v>141</v>
      </c>
      <c r="AT257" s="90" t="s">
        <v>122</v>
      </c>
      <c r="AU257" s="90" t="s">
        <v>77</v>
      </c>
      <c r="AY257" s="7" t="s">
        <v>116</v>
      </c>
      <c r="BE257" s="157">
        <f>IF($N$257="základní",$J$257,0)</f>
        <v>0</v>
      </c>
      <c r="BF257" s="157">
        <f>IF($N$257="snížená",$J$257,0)</f>
        <v>0</v>
      </c>
      <c r="BG257" s="157">
        <f>IF($N$257="zákl. přenesená",$J$257,0)</f>
        <v>0</v>
      </c>
      <c r="BH257" s="157">
        <f>IF($N$257="sníž. přenesená",$J$257,0)</f>
        <v>0</v>
      </c>
      <c r="BI257" s="157">
        <f>IF($N$257="nulová",$J$257,0)</f>
        <v>0</v>
      </c>
      <c r="BJ257" s="90" t="s">
        <v>75</v>
      </c>
      <c r="BK257" s="157">
        <f>ROUND($I$257*$H$257,2)</f>
        <v>0</v>
      </c>
      <c r="BL257" s="90" t="s">
        <v>141</v>
      </c>
      <c r="BM257" s="90" t="s">
        <v>686</v>
      </c>
    </row>
    <row r="258" spans="2:47" s="7" customFormat="1" ht="16.5" customHeight="1">
      <c r="B258" s="24"/>
      <c r="C258" s="25"/>
      <c r="D258" s="158" t="s">
        <v>128</v>
      </c>
      <c r="E258" s="25"/>
      <c r="F258" s="159" t="s">
        <v>687</v>
      </c>
      <c r="G258" s="25"/>
      <c r="H258" s="25"/>
      <c r="J258" s="25"/>
      <c r="K258" s="25"/>
      <c r="L258" s="44"/>
      <c r="M258" s="57"/>
      <c r="N258" s="25"/>
      <c r="O258" s="25"/>
      <c r="P258" s="25"/>
      <c r="Q258" s="25"/>
      <c r="R258" s="25"/>
      <c r="S258" s="25"/>
      <c r="T258" s="58"/>
      <c r="AT258" s="7" t="s">
        <v>128</v>
      </c>
      <c r="AU258" s="7" t="s">
        <v>77</v>
      </c>
    </row>
    <row r="259" spans="2:47" s="7" customFormat="1" ht="57.75" customHeight="1">
      <c r="B259" s="24"/>
      <c r="C259" s="25"/>
      <c r="D259" s="162" t="s">
        <v>212</v>
      </c>
      <c r="E259" s="25"/>
      <c r="F259" s="187" t="s">
        <v>688</v>
      </c>
      <c r="G259" s="25"/>
      <c r="H259" s="25"/>
      <c r="J259" s="25"/>
      <c r="K259" s="25"/>
      <c r="L259" s="44"/>
      <c r="M259" s="57"/>
      <c r="N259" s="25"/>
      <c r="O259" s="25"/>
      <c r="P259" s="25"/>
      <c r="Q259" s="25"/>
      <c r="R259" s="25"/>
      <c r="S259" s="25"/>
      <c r="T259" s="58"/>
      <c r="AT259" s="7" t="s">
        <v>212</v>
      </c>
      <c r="AU259" s="7" t="s">
        <v>77</v>
      </c>
    </row>
    <row r="260" spans="2:51" s="7" customFormat="1" ht="15.75" customHeight="1">
      <c r="B260" s="168"/>
      <c r="C260" s="169"/>
      <c r="D260" s="162" t="s">
        <v>129</v>
      </c>
      <c r="E260" s="169"/>
      <c r="F260" s="170" t="s">
        <v>689</v>
      </c>
      <c r="G260" s="169"/>
      <c r="H260" s="171">
        <v>12.25</v>
      </c>
      <c r="J260" s="169"/>
      <c r="K260" s="169"/>
      <c r="L260" s="172"/>
      <c r="M260" s="173"/>
      <c r="N260" s="169"/>
      <c r="O260" s="169"/>
      <c r="P260" s="169"/>
      <c r="Q260" s="169"/>
      <c r="R260" s="169"/>
      <c r="S260" s="169"/>
      <c r="T260" s="174"/>
      <c r="AT260" s="175" t="s">
        <v>129</v>
      </c>
      <c r="AU260" s="175" t="s">
        <v>77</v>
      </c>
      <c r="AV260" s="175" t="s">
        <v>77</v>
      </c>
      <c r="AW260" s="175" t="s">
        <v>92</v>
      </c>
      <c r="AX260" s="175" t="s">
        <v>75</v>
      </c>
      <c r="AY260" s="175" t="s">
        <v>116</v>
      </c>
    </row>
    <row r="261" spans="2:65" s="7" customFormat="1" ht="15.75" customHeight="1">
      <c r="B261" s="24"/>
      <c r="C261" s="146" t="s">
        <v>690</v>
      </c>
      <c r="D261" s="146" t="s">
        <v>122</v>
      </c>
      <c r="E261" s="147" t="s">
        <v>691</v>
      </c>
      <c r="F261" s="148" t="s">
        <v>692</v>
      </c>
      <c r="G261" s="149" t="s">
        <v>217</v>
      </c>
      <c r="H261" s="150">
        <v>63.945</v>
      </c>
      <c r="I261" s="151"/>
      <c r="J261" s="152">
        <f>ROUND($I$261*$H$261,2)</f>
        <v>0</v>
      </c>
      <c r="K261" s="148" t="s">
        <v>209</v>
      </c>
      <c r="L261" s="44"/>
      <c r="M261" s="153"/>
      <c r="N261" s="154" t="s">
        <v>39</v>
      </c>
      <c r="O261" s="25"/>
      <c r="P261" s="155">
        <f>$O$261*$H$261</f>
        <v>0</v>
      </c>
      <c r="Q261" s="155">
        <v>2.45329</v>
      </c>
      <c r="R261" s="155">
        <f>$Q$261*$H$261</f>
        <v>156.87562905</v>
      </c>
      <c r="S261" s="155">
        <v>0</v>
      </c>
      <c r="T261" s="156">
        <f>$S$261*$H$261</f>
        <v>0</v>
      </c>
      <c r="AR261" s="90" t="s">
        <v>141</v>
      </c>
      <c r="AT261" s="90" t="s">
        <v>122</v>
      </c>
      <c r="AU261" s="90" t="s">
        <v>77</v>
      </c>
      <c r="AY261" s="7" t="s">
        <v>116</v>
      </c>
      <c r="BE261" s="157">
        <f>IF($N$261="základní",$J$261,0)</f>
        <v>0</v>
      </c>
      <c r="BF261" s="157">
        <f>IF($N$261="snížená",$J$261,0)</f>
        <v>0</v>
      </c>
      <c r="BG261" s="157">
        <f>IF($N$261="zákl. přenesená",$J$261,0)</f>
        <v>0</v>
      </c>
      <c r="BH261" s="157">
        <f>IF($N$261="sníž. přenesená",$J$261,0)</f>
        <v>0</v>
      </c>
      <c r="BI261" s="157">
        <f>IF($N$261="nulová",$J$261,0)</f>
        <v>0</v>
      </c>
      <c r="BJ261" s="90" t="s">
        <v>75</v>
      </c>
      <c r="BK261" s="157">
        <f>ROUND($I$261*$H$261,2)</f>
        <v>0</v>
      </c>
      <c r="BL261" s="90" t="s">
        <v>141</v>
      </c>
      <c r="BM261" s="90" t="s">
        <v>693</v>
      </c>
    </row>
    <row r="262" spans="2:47" s="7" customFormat="1" ht="16.5" customHeight="1">
      <c r="B262" s="24"/>
      <c r="C262" s="25"/>
      <c r="D262" s="158" t="s">
        <v>128</v>
      </c>
      <c r="E262" s="25"/>
      <c r="F262" s="159" t="s">
        <v>694</v>
      </c>
      <c r="G262" s="25"/>
      <c r="H262" s="25"/>
      <c r="J262" s="25"/>
      <c r="K262" s="25"/>
      <c r="L262" s="44"/>
      <c r="M262" s="57"/>
      <c r="N262" s="25"/>
      <c r="O262" s="25"/>
      <c r="P262" s="25"/>
      <c r="Q262" s="25"/>
      <c r="R262" s="25"/>
      <c r="S262" s="25"/>
      <c r="T262" s="58"/>
      <c r="AT262" s="7" t="s">
        <v>128</v>
      </c>
      <c r="AU262" s="7" t="s">
        <v>77</v>
      </c>
    </row>
    <row r="263" spans="2:47" s="7" customFormat="1" ht="30.75" customHeight="1">
      <c r="B263" s="24"/>
      <c r="C263" s="25"/>
      <c r="D263" s="162" t="s">
        <v>212</v>
      </c>
      <c r="E263" s="25"/>
      <c r="F263" s="187" t="s">
        <v>695</v>
      </c>
      <c r="G263" s="25"/>
      <c r="H263" s="25"/>
      <c r="J263" s="25"/>
      <c r="K263" s="25"/>
      <c r="L263" s="44"/>
      <c r="M263" s="57"/>
      <c r="N263" s="25"/>
      <c r="O263" s="25"/>
      <c r="P263" s="25"/>
      <c r="Q263" s="25"/>
      <c r="R263" s="25"/>
      <c r="S263" s="25"/>
      <c r="T263" s="58"/>
      <c r="AT263" s="7" t="s">
        <v>212</v>
      </c>
      <c r="AU263" s="7" t="s">
        <v>77</v>
      </c>
    </row>
    <row r="264" spans="2:51" s="7" customFormat="1" ht="15.75" customHeight="1">
      <c r="B264" s="168"/>
      <c r="C264" s="169"/>
      <c r="D264" s="162" t="s">
        <v>129</v>
      </c>
      <c r="E264" s="169"/>
      <c r="F264" s="170" t="s">
        <v>696</v>
      </c>
      <c r="G264" s="169"/>
      <c r="H264" s="171">
        <v>63.945</v>
      </c>
      <c r="J264" s="169"/>
      <c r="K264" s="169"/>
      <c r="L264" s="172"/>
      <c r="M264" s="173"/>
      <c r="N264" s="169"/>
      <c r="O264" s="169"/>
      <c r="P264" s="169"/>
      <c r="Q264" s="169"/>
      <c r="R264" s="169"/>
      <c r="S264" s="169"/>
      <c r="T264" s="174"/>
      <c r="AT264" s="175" t="s">
        <v>129</v>
      </c>
      <c r="AU264" s="175" t="s">
        <v>77</v>
      </c>
      <c r="AV264" s="175" t="s">
        <v>77</v>
      </c>
      <c r="AW264" s="175" t="s">
        <v>92</v>
      </c>
      <c r="AX264" s="175" t="s">
        <v>75</v>
      </c>
      <c r="AY264" s="175" t="s">
        <v>116</v>
      </c>
    </row>
    <row r="265" spans="2:65" s="7" customFormat="1" ht="15.75" customHeight="1">
      <c r="B265" s="24"/>
      <c r="C265" s="146" t="s">
        <v>697</v>
      </c>
      <c r="D265" s="146" t="s">
        <v>122</v>
      </c>
      <c r="E265" s="147" t="s">
        <v>698</v>
      </c>
      <c r="F265" s="148" t="s">
        <v>699</v>
      </c>
      <c r="G265" s="149" t="s">
        <v>208</v>
      </c>
      <c r="H265" s="150">
        <v>147.84</v>
      </c>
      <c r="I265" s="151"/>
      <c r="J265" s="152">
        <f>ROUND($I$265*$H$265,2)</f>
        <v>0</v>
      </c>
      <c r="K265" s="148" t="s">
        <v>209</v>
      </c>
      <c r="L265" s="44"/>
      <c r="M265" s="153"/>
      <c r="N265" s="154" t="s">
        <v>39</v>
      </c>
      <c r="O265" s="25"/>
      <c r="P265" s="155">
        <f>$O$265*$H$265</f>
        <v>0</v>
      </c>
      <c r="Q265" s="155">
        <v>0.00251</v>
      </c>
      <c r="R265" s="155">
        <f>$Q$265*$H$265</f>
        <v>0.37107840000000003</v>
      </c>
      <c r="S265" s="155">
        <v>0</v>
      </c>
      <c r="T265" s="156">
        <f>$S$265*$H$265</f>
        <v>0</v>
      </c>
      <c r="AR265" s="90" t="s">
        <v>141</v>
      </c>
      <c r="AT265" s="90" t="s">
        <v>122</v>
      </c>
      <c r="AU265" s="90" t="s">
        <v>77</v>
      </c>
      <c r="AY265" s="7" t="s">
        <v>116</v>
      </c>
      <c r="BE265" s="157">
        <f>IF($N$265="základní",$J$265,0)</f>
        <v>0</v>
      </c>
      <c r="BF265" s="157">
        <f>IF($N$265="snížená",$J$265,0)</f>
        <v>0</v>
      </c>
      <c r="BG265" s="157">
        <f>IF($N$265="zákl. přenesená",$J$265,0)</f>
        <v>0</v>
      </c>
      <c r="BH265" s="157">
        <f>IF($N$265="sníž. přenesená",$J$265,0)</f>
        <v>0</v>
      </c>
      <c r="BI265" s="157">
        <f>IF($N$265="nulová",$J$265,0)</f>
        <v>0</v>
      </c>
      <c r="BJ265" s="90" t="s">
        <v>75</v>
      </c>
      <c r="BK265" s="157">
        <f>ROUND($I$265*$H$265,2)</f>
        <v>0</v>
      </c>
      <c r="BL265" s="90" t="s">
        <v>141</v>
      </c>
      <c r="BM265" s="90" t="s">
        <v>700</v>
      </c>
    </row>
    <row r="266" spans="2:47" s="7" customFormat="1" ht="16.5" customHeight="1">
      <c r="B266" s="24"/>
      <c r="C266" s="25"/>
      <c r="D266" s="158" t="s">
        <v>128</v>
      </c>
      <c r="E266" s="25"/>
      <c r="F266" s="159" t="s">
        <v>701</v>
      </c>
      <c r="G266" s="25"/>
      <c r="H266" s="25"/>
      <c r="J266" s="25"/>
      <c r="K266" s="25"/>
      <c r="L266" s="44"/>
      <c r="M266" s="57"/>
      <c r="N266" s="25"/>
      <c r="O266" s="25"/>
      <c r="P266" s="25"/>
      <c r="Q266" s="25"/>
      <c r="R266" s="25"/>
      <c r="S266" s="25"/>
      <c r="T266" s="58"/>
      <c r="AT266" s="7" t="s">
        <v>128</v>
      </c>
      <c r="AU266" s="7" t="s">
        <v>77</v>
      </c>
    </row>
    <row r="267" spans="2:47" s="7" customFormat="1" ht="44.25" customHeight="1">
      <c r="B267" s="24"/>
      <c r="C267" s="25"/>
      <c r="D267" s="162" t="s">
        <v>212</v>
      </c>
      <c r="E267" s="25"/>
      <c r="F267" s="187" t="s">
        <v>702</v>
      </c>
      <c r="G267" s="25"/>
      <c r="H267" s="25"/>
      <c r="J267" s="25"/>
      <c r="K267" s="25"/>
      <c r="L267" s="44"/>
      <c r="M267" s="57"/>
      <c r="N267" s="25"/>
      <c r="O267" s="25"/>
      <c r="P267" s="25"/>
      <c r="Q267" s="25"/>
      <c r="R267" s="25"/>
      <c r="S267" s="25"/>
      <c r="T267" s="58"/>
      <c r="AT267" s="7" t="s">
        <v>212</v>
      </c>
      <c r="AU267" s="7" t="s">
        <v>77</v>
      </c>
    </row>
    <row r="268" spans="2:51" s="7" customFormat="1" ht="15.75" customHeight="1">
      <c r="B268" s="168"/>
      <c r="C268" s="169"/>
      <c r="D268" s="162" t="s">
        <v>129</v>
      </c>
      <c r="E268" s="169"/>
      <c r="F268" s="170" t="s">
        <v>703</v>
      </c>
      <c r="G268" s="169"/>
      <c r="H268" s="171">
        <v>147.84</v>
      </c>
      <c r="J268" s="169"/>
      <c r="K268" s="169"/>
      <c r="L268" s="172"/>
      <c r="M268" s="173"/>
      <c r="N268" s="169"/>
      <c r="O268" s="169"/>
      <c r="P268" s="169"/>
      <c r="Q268" s="169"/>
      <c r="R268" s="169"/>
      <c r="S268" s="169"/>
      <c r="T268" s="174"/>
      <c r="AT268" s="175" t="s">
        <v>129</v>
      </c>
      <c r="AU268" s="175" t="s">
        <v>77</v>
      </c>
      <c r="AV268" s="175" t="s">
        <v>77</v>
      </c>
      <c r="AW268" s="175" t="s">
        <v>92</v>
      </c>
      <c r="AX268" s="175" t="s">
        <v>75</v>
      </c>
      <c r="AY268" s="175" t="s">
        <v>116</v>
      </c>
    </row>
    <row r="269" spans="2:65" s="7" customFormat="1" ht="15.75" customHeight="1">
      <c r="B269" s="24"/>
      <c r="C269" s="146" t="s">
        <v>199</v>
      </c>
      <c r="D269" s="146" t="s">
        <v>122</v>
      </c>
      <c r="E269" s="147" t="s">
        <v>704</v>
      </c>
      <c r="F269" s="148" t="s">
        <v>705</v>
      </c>
      <c r="G269" s="149" t="s">
        <v>208</v>
      </c>
      <c r="H269" s="150">
        <v>147.84</v>
      </c>
      <c r="I269" s="151"/>
      <c r="J269" s="152">
        <f>ROUND($I$269*$H$269,2)</f>
        <v>0</v>
      </c>
      <c r="K269" s="148" t="s">
        <v>209</v>
      </c>
      <c r="L269" s="44"/>
      <c r="M269" s="153"/>
      <c r="N269" s="154" t="s">
        <v>39</v>
      </c>
      <c r="O269" s="25"/>
      <c r="P269" s="155">
        <f>$O$269*$H$269</f>
        <v>0</v>
      </c>
      <c r="Q269" s="155">
        <v>0</v>
      </c>
      <c r="R269" s="155">
        <f>$Q$269*$H$269</f>
        <v>0</v>
      </c>
      <c r="S269" s="155">
        <v>0</v>
      </c>
      <c r="T269" s="156">
        <f>$S$269*$H$269</f>
        <v>0</v>
      </c>
      <c r="AR269" s="90" t="s">
        <v>141</v>
      </c>
      <c r="AT269" s="90" t="s">
        <v>122</v>
      </c>
      <c r="AU269" s="90" t="s">
        <v>77</v>
      </c>
      <c r="AY269" s="7" t="s">
        <v>116</v>
      </c>
      <c r="BE269" s="157">
        <f>IF($N$269="základní",$J$269,0)</f>
        <v>0</v>
      </c>
      <c r="BF269" s="157">
        <f>IF($N$269="snížená",$J$269,0)</f>
        <v>0</v>
      </c>
      <c r="BG269" s="157">
        <f>IF($N$269="zákl. přenesená",$J$269,0)</f>
        <v>0</v>
      </c>
      <c r="BH269" s="157">
        <f>IF($N$269="sníž. přenesená",$J$269,0)</f>
        <v>0</v>
      </c>
      <c r="BI269" s="157">
        <f>IF($N$269="nulová",$J$269,0)</f>
        <v>0</v>
      </c>
      <c r="BJ269" s="90" t="s">
        <v>75</v>
      </c>
      <c r="BK269" s="157">
        <f>ROUND($I$269*$H$269,2)</f>
        <v>0</v>
      </c>
      <c r="BL269" s="90" t="s">
        <v>141</v>
      </c>
      <c r="BM269" s="90" t="s">
        <v>706</v>
      </c>
    </row>
    <row r="270" spans="2:47" s="7" customFormat="1" ht="16.5" customHeight="1">
      <c r="B270" s="24"/>
      <c r="C270" s="25"/>
      <c r="D270" s="158" t="s">
        <v>128</v>
      </c>
      <c r="E270" s="25"/>
      <c r="F270" s="159" t="s">
        <v>707</v>
      </c>
      <c r="G270" s="25"/>
      <c r="H270" s="25"/>
      <c r="J270" s="25"/>
      <c r="K270" s="25"/>
      <c r="L270" s="44"/>
      <c r="M270" s="57"/>
      <c r="N270" s="25"/>
      <c r="O270" s="25"/>
      <c r="P270" s="25"/>
      <c r="Q270" s="25"/>
      <c r="R270" s="25"/>
      <c r="S270" s="25"/>
      <c r="T270" s="58"/>
      <c r="AT270" s="7" t="s">
        <v>128</v>
      </c>
      <c r="AU270" s="7" t="s">
        <v>77</v>
      </c>
    </row>
    <row r="271" spans="2:47" s="7" customFormat="1" ht="44.25" customHeight="1">
      <c r="B271" s="24"/>
      <c r="C271" s="25"/>
      <c r="D271" s="162" t="s">
        <v>212</v>
      </c>
      <c r="E271" s="25"/>
      <c r="F271" s="187" t="s">
        <v>702</v>
      </c>
      <c r="G271" s="25"/>
      <c r="H271" s="25"/>
      <c r="J271" s="25"/>
      <c r="K271" s="25"/>
      <c r="L271" s="44"/>
      <c r="M271" s="57"/>
      <c r="N271" s="25"/>
      <c r="O271" s="25"/>
      <c r="P271" s="25"/>
      <c r="Q271" s="25"/>
      <c r="R271" s="25"/>
      <c r="S271" s="25"/>
      <c r="T271" s="58"/>
      <c r="AT271" s="7" t="s">
        <v>212</v>
      </c>
      <c r="AU271" s="7" t="s">
        <v>77</v>
      </c>
    </row>
    <row r="272" spans="2:65" s="7" customFormat="1" ht="15.75" customHeight="1">
      <c r="B272" s="24"/>
      <c r="C272" s="146" t="s">
        <v>708</v>
      </c>
      <c r="D272" s="146" t="s">
        <v>122</v>
      </c>
      <c r="E272" s="147" t="s">
        <v>709</v>
      </c>
      <c r="F272" s="148" t="s">
        <v>710</v>
      </c>
      <c r="G272" s="149" t="s">
        <v>241</v>
      </c>
      <c r="H272" s="150">
        <v>1.277</v>
      </c>
      <c r="I272" s="151"/>
      <c r="J272" s="152">
        <f>ROUND($I$272*$H$272,2)</f>
        <v>0</v>
      </c>
      <c r="K272" s="148" t="s">
        <v>209</v>
      </c>
      <c r="L272" s="44"/>
      <c r="M272" s="153"/>
      <c r="N272" s="154" t="s">
        <v>39</v>
      </c>
      <c r="O272" s="25"/>
      <c r="P272" s="155">
        <f>$O$272*$H$272</f>
        <v>0</v>
      </c>
      <c r="Q272" s="155">
        <v>1.04331</v>
      </c>
      <c r="R272" s="155">
        <f>$Q$272*$H$272</f>
        <v>1.3323068699999998</v>
      </c>
      <c r="S272" s="155">
        <v>0</v>
      </c>
      <c r="T272" s="156">
        <f>$S$272*$H$272</f>
        <v>0</v>
      </c>
      <c r="AR272" s="90" t="s">
        <v>141</v>
      </c>
      <c r="AT272" s="90" t="s">
        <v>122</v>
      </c>
      <c r="AU272" s="90" t="s">
        <v>77</v>
      </c>
      <c r="AY272" s="7" t="s">
        <v>116</v>
      </c>
      <c r="BE272" s="157">
        <f>IF($N$272="základní",$J$272,0)</f>
        <v>0</v>
      </c>
      <c r="BF272" s="157">
        <f>IF($N$272="snížená",$J$272,0)</f>
        <v>0</v>
      </c>
      <c r="BG272" s="157">
        <f>IF($N$272="zákl. přenesená",$J$272,0)</f>
        <v>0</v>
      </c>
      <c r="BH272" s="157">
        <f>IF($N$272="sníž. přenesená",$J$272,0)</f>
        <v>0</v>
      </c>
      <c r="BI272" s="157">
        <f>IF($N$272="nulová",$J$272,0)</f>
        <v>0</v>
      </c>
      <c r="BJ272" s="90" t="s">
        <v>75</v>
      </c>
      <c r="BK272" s="157">
        <f>ROUND($I$272*$H$272,2)</f>
        <v>0</v>
      </c>
      <c r="BL272" s="90" t="s">
        <v>141</v>
      </c>
      <c r="BM272" s="90" t="s">
        <v>711</v>
      </c>
    </row>
    <row r="273" spans="2:47" s="7" customFormat="1" ht="16.5" customHeight="1">
      <c r="B273" s="24"/>
      <c r="C273" s="25"/>
      <c r="D273" s="158" t="s">
        <v>128</v>
      </c>
      <c r="E273" s="25"/>
      <c r="F273" s="159" t="s">
        <v>712</v>
      </c>
      <c r="G273" s="25"/>
      <c r="H273" s="25"/>
      <c r="J273" s="25"/>
      <c r="K273" s="25"/>
      <c r="L273" s="44"/>
      <c r="M273" s="57"/>
      <c r="N273" s="25"/>
      <c r="O273" s="25"/>
      <c r="P273" s="25"/>
      <c r="Q273" s="25"/>
      <c r="R273" s="25"/>
      <c r="S273" s="25"/>
      <c r="T273" s="58"/>
      <c r="AT273" s="7" t="s">
        <v>128</v>
      </c>
      <c r="AU273" s="7" t="s">
        <v>77</v>
      </c>
    </row>
    <row r="274" spans="2:47" s="7" customFormat="1" ht="30.75" customHeight="1">
      <c r="B274" s="24"/>
      <c r="C274" s="25"/>
      <c r="D274" s="162" t="s">
        <v>212</v>
      </c>
      <c r="E274" s="25"/>
      <c r="F274" s="187" t="s">
        <v>713</v>
      </c>
      <c r="G274" s="25"/>
      <c r="H274" s="25"/>
      <c r="J274" s="25"/>
      <c r="K274" s="25"/>
      <c r="L274" s="44"/>
      <c r="M274" s="57"/>
      <c r="N274" s="25"/>
      <c r="O274" s="25"/>
      <c r="P274" s="25"/>
      <c r="Q274" s="25"/>
      <c r="R274" s="25"/>
      <c r="S274" s="25"/>
      <c r="T274" s="58"/>
      <c r="AT274" s="7" t="s">
        <v>212</v>
      </c>
      <c r="AU274" s="7" t="s">
        <v>77</v>
      </c>
    </row>
    <row r="275" spans="2:51" s="7" customFormat="1" ht="15.75" customHeight="1">
      <c r="B275" s="168"/>
      <c r="C275" s="169"/>
      <c r="D275" s="162" t="s">
        <v>129</v>
      </c>
      <c r="E275" s="169"/>
      <c r="F275" s="170" t="s">
        <v>714</v>
      </c>
      <c r="G275" s="169"/>
      <c r="H275" s="171">
        <v>1.2768</v>
      </c>
      <c r="J275" s="169"/>
      <c r="K275" s="169"/>
      <c r="L275" s="172"/>
      <c r="M275" s="173"/>
      <c r="N275" s="169"/>
      <c r="O275" s="169"/>
      <c r="P275" s="169"/>
      <c r="Q275" s="169"/>
      <c r="R275" s="169"/>
      <c r="S275" s="169"/>
      <c r="T275" s="174"/>
      <c r="AT275" s="175" t="s">
        <v>129</v>
      </c>
      <c r="AU275" s="175" t="s">
        <v>77</v>
      </c>
      <c r="AV275" s="175" t="s">
        <v>77</v>
      </c>
      <c r="AW275" s="175" t="s">
        <v>92</v>
      </c>
      <c r="AX275" s="175" t="s">
        <v>75</v>
      </c>
      <c r="AY275" s="175" t="s">
        <v>116</v>
      </c>
    </row>
    <row r="276" spans="2:65" s="7" customFormat="1" ht="15.75" customHeight="1">
      <c r="B276" s="24"/>
      <c r="C276" s="146" t="s">
        <v>715</v>
      </c>
      <c r="D276" s="146" t="s">
        <v>122</v>
      </c>
      <c r="E276" s="147" t="s">
        <v>716</v>
      </c>
      <c r="F276" s="148" t="s">
        <v>717</v>
      </c>
      <c r="G276" s="149" t="s">
        <v>241</v>
      </c>
      <c r="H276" s="150">
        <v>3.977</v>
      </c>
      <c r="I276" s="151"/>
      <c r="J276" s="152">
        <f>ROUND($I$276*$H$276,2)</f>
        <v>0</v>
      </c>
      <c r="K276" s="148" t="s">
        <v>209</v>
      </c>
      <c r="L276" s="44"/>
      <c r="M276" s="153"/>
      <c r="N276" s="154" t="s">
        <v>39</v>
      </c>
      <c r="O276" s="25"/>
      <c r="P276" s="155">
        <f>$O$276*$H$276</f>
        <v>0</v>
      </c>
      <c r="Q276" s="155">
        <v>1.05388</v>
      </c>
      <c r="R276" s="155">
        <f>$Q$276*$H$276</f>
        <v>4.19128076</v>
      </c>
      <c r="S276" s="155">
        <v>0</v>
      </c>
      <c r="T276" s="156">
        <f>$S$276*$H$276</f>
        <v>0</v>
      </c>
      <c r="AR276" s="90" t="s">
        <v>141</v>
      </c>
      <c r="AT276" s="90" t="s">
        <v>122</v>
      </c>
      <c r="AU276" s="90" t="s">
        <v>77</v>
      </c>
      <c r="AY276" s="7" t="s">
        <v>116</v>
      </c>
      <c r="BE276" s="157">
        <f>IF($N$276="základní",$J$276,0)</f>
        <v>0</v>
      </c>
      <c r="BF276" s="157">
        <f>IF($N$276="snížená",$J$276,0)</f>
        <v>0</v>
      </c>
      <c r="BG276" s="157">
        <f>IF($N$276="zákl. přenesená",$J$276,0)</f>
        <v>0</v>
      </c>
      <c r="BH276" s="157">
        <f>IF($N$276="sníž. přenesená",$J$276,0)</f>
        <v>0</v>
      </c>
      <c r="BI276" s="157">
        <f>IF($N$276="nulová",$J$276,0)</f>
        <v>0</v>
      </c>
      <c r="BJ276" s="90" t="s">
        <v>75</v>
      </c>
      <c r="BK276" s="157">
        <f>ROUND($I$276*$H$276,2)</f>
        <v>0</v>
      </c>
      <c r="BL276" s="90" t="s">
        <v>141</v>
      </c>
      <c r="BM276" s="90" t="s">
        <v>718</v>
      </c>
    </row>
    <row r="277" spans="2:47" s="7" customFormat="1" ht="16.5" customHeight="1">
      <c r="B277" s="24"/>
      <c r="C277" s="25"/>
      <c r="D277" s="158" t="s">
        <v>128</v>
      </c>
      <c r="E277" s="25"/>
      <c r="F277" s="159" t="s">
        <v>719</v>
      </c>
      <c r="G277" s="25"/>
      <c r="H277" s="25"/>
      <c r="J277" s="25"/>
      <c r="K277" s="25"/>
      <c r="L277" s="44"/>
      <c r="M277" s="57"/>
      <c r="N277" s="25"/>
      <c r="O277" s="25"/>
      <c r="P277" s="25"/>
      <c r="Q277" s="25"/>
      <c r="R277" s="25"/>
      <c r="S277" s="25"/>
      <c r="T277" s="58"/>
      <c r="AT277" s="7" t="s">
        <v>128</v>
      </c>
      <c r="AU277" s="7" t="s">
        <v>77</v>
      </c>
    </row>
    <row r="278" spans="2:47" s="7" customFormat="1" ht="30.75" customHeight="1">
      <c r="B278" s="24"/>
      <c r="C278" s="25"/>
      <c r="D278" s="162" t="s">
        <v>212</v>
      </c>
      <c r="E278" s="25"/>
      <c r="F278" s="187" t="s">
        <v>713</v>
      </c>
      <c r="G278" s="25"/>
      <c r="H278" s="25"/>
      <c r="J278" s="25"/>
      <c r="K278" s="25"/>
      <c r="L278" s="44"/>
      <c r="M278" s="57"/>
      <c r="N278" s="25"/>
      <c r="O278" s="25"/>
      <c r="P278" s="25"/>
      <c r="Q278" s="25"/>
      <c r="R278" s="25"/>
      <c r="S278" s="25"/>
      <c r="T278" s="58"/>
      <c r="AT278" s="7" t="s">
        <v>212</v>
      </c>
      <c r="AU278" s="7" t="s">
        <v>77</v>
      </c>
    </row>
    <row r="279" spans="2:51" s="7" customFormat="1" ht="15.75" customHeight="1">
      <c r="B279" s="168"/>
      <c r="C279" s="169"/>
      <c r="D279" s="162" t="s">
        <v>129</v>
      </c>
      <c r="E279" s="169"/>
      <c r="F279" s="170" t="s">
        <v>720</v>
      </c>
      <c r="G279" s="169"/>
      <c r="H279" s="171">
        <v>3.9774</v>
      </c>
      <c r="J279" s="169"/>
      <c r="K279" s="169"/>
      <c r="L279" s="172"/>
      <c r="M279" s="173"/>
      <c r="N279" s="169"/>
      <c r="O279" s="169"/>
      <c r="P279" s="169"/>
      <c r="Q279" s="169"/>
      <c r="R279" s="169"/>
      <c r="S279" s="169"/>
      <c r="T279" s="174"/>
      <c r="AT279" s="175" t="s">
        <v>129</v>
      </c>
      <c r="AU279" s="175" t="s">
        <v>77</v>
      </c>
      <c r="AV279" s="175" t="s">
        <v>77</v>
      </c>
      <c r="AW279" s="175" t="s">
        <v>92</v>
      </c>
      <c r="AX279" s="175" t="s">
        <v>75</v>
      </c>
      <c r="AY279" s="175" t="s">
        <v>116</v>
      </c>
    </row>
    <row r="280" spans="2:65" s="7" customFormat="1" ht="15.75" customHeight="1">
      <c r="B280" s="24"/>
      <c r="C280" s="146" t="s">
        <v>721</v>
      </c>
      <c r="D280" s="146" t="s">
        <v>122</v>
      </c>
      <c r="E280" s="147" t="s">
        <v>722</v>
      </c>
      <c r="F280" s="148" t="s">
        <v>723</v>
      </c>
      <c r="G280" s="149" t="s">
        <v>217</v>
      </c>
      <c r="H280" s="150">
        <v>90.75</v>
      </c>
      <c r="I280" s="151"/>
      <c r="J280" s="152">
        <f>ROUND($I$280*$H$280,2)</f>
        <v>0</v>
      </c>
      <c r="K280" s="148" t="s">
        <v>209</v>
      </c>
      <c r="L280" s="44"/>
      <c r="M280" s="153"/>
      <c r="N280" s="154" t="s">
        <v>39</v>
      </c>
      <c r="O280" s="25"/>
      <c r="P280" s="155">
        <f>$O$280*$H$280</f>
        <v>0</v>
      </c>
      <c r="Q280" s="155">
        <v>2.0875</v>
      </c>
      <c r="R280" s="155">
        <f>$Q$280*$H$280</f>
        <v>189.44062499999998</v>
      </c>
      <c r="S280" s="155">
        <v>0</v>
      </c>
      <c r="T280" s="156">
        <f>$S$280*$H$280</f>
        <v>0</v>
      </c>
      <c r="AR280" s="90" t="s">
        <v>141</v>
      </c>
      <c r="AT280" s="90" t="s">
        <v>122</v>
      </c>
      <c r="AU280" s="90" t="s">
        <v>77</v>
      </c>
      <c r="AY280" s="7" t="s">
        <v>116</v>
      </c>
      <c r="BE280" s="157">
        <f>IF($N$280="základní",$J$280,0)</f>
        <v>0</v>
      </c>
      <c r="BF280" s="157">
        <f>IF($N$280="snížená",$J$280,0)</f>
        <v>0</v>
      </c>
      <c r="BG280" s="157">
        <f>IF($N$280="zákl. přenesená",$J$280,0)</f>
        <v>0</v>
      </c>
      <c r="BH280" s="157">
        <f>IF($N$280="sníž. přenesená",$J$280,0)</f>
        <v>0</v>
      </c>
      <c r="BI280" s="157">
        <f>IF($N$280="nulová",$J$280,0)</f>
        <v>0</v>
      </c>
      <c r="BJ280" s="90" t="s">
        <v>75</v>
      </c>
      <c r="BK280" s="157">
        <f>ROUND($I$280*$H$280,2)</f>
        <v>0</v>
      </c>
      <c r="BL280" s="90" t="s">
        <v>141</v>
      </c>
      <c r="BM280" s="90" t="s">
        <v>724</v>
      </c>
    </row>
    <row r="281" spans="2:47" s="7" customFormat="1" ht="16.5" customHeight="1">
      <c r="B281" s="24"/>
      <c r="C281" s="25"/>
      <c r="D281" s="158" t="s">
        <v>128</v>
      </c>
      <c r="E281" s="25"/>
      <c r="F281" s="159" t="s">
        <v>725</v>
      </c>
      <c r="G281" s="25"/>
      <c r="H281" s="25"/>
      <c r="J281" s="25"/>
      <c r="K281" s="25"/>
      <c r="L281" s="44"/>
      <c r="M281" s="57"/>
      <c r="N281" s="25"/>
      <c r="O281" s="25"/>
      <c r="P281" s="25"/>
      <c r="Q281" s="25"/>
      <c r="R281" s="25"/>
      <c r="S281" s="25"/>
      <c r="T281" s="58"/>
      <c r="AT281" s="7" t="s">
        <v>128</v>
      </c>
      <c r="AU281" s="7" t="s">
        <v>77</v>
      </c>
    </row>
    <row r="282" spans="2:47" s="7" customFormat="1" ht="44.25" customHeight="1">
      <c r="B282" s="24"/>
      <c r="C282" s="25"/>
      <c r="D282" s="162" t="s">
        <v>212</v>
      </c>
      <c r="E282" s="25"/>
      <c r="F282" s="187" t="s">
        <v>726</v>
      </c>
      <c r="G282" s="25"/>
      <c r="H282" s="25"/>
      <c r="J282" s="25"/>
      <c r="K282" s="25"/>
      <c r="L282" s="44"/>
      <c r="M282" s="57"/>
      <c r="N282" s="25"/>
      <c r="O282" s="25"/>
      <c r="P282" s="25"/>
      <c r="Q282" s="25"/>
      <c r="R282" s="25"/>
      <c r="S282" s="25"/>
      <c r="T282" s="58"/>
      <c r="AT282" s="7" t="s">
        <v>212</v>
      </c>
      <c r="AU282" s="7" t="s">
        <v>77</v>
      </c>
    </row>
    <row r="283" spans="2:51" s="7" customFormat="1" ht="15.75" customHeight="1">
      <c r="B283" s="168"/>
      <c r="C283" s="169"/>
      <c r="D283" s="162" t="s">
        <v>129</v>
      </c>
      <c r="E283" s="169"/>
      <c r="F283" s="170" t="s">
        <v>727</v>
      </c>
      <c r="G283" s="169"/>
      <c r="H283" s="171">
        <v>90.75</v>
      </c>
      <c r="J283" s="169"/>
      <c r="K283" s="169"/>
      <c r="L283" s="172"/>
      <c r="M283" s="173"/>
      <c r="N283" s="169"/>
      <c r="O283" s="169"/>
      <c r="P283" s="169"/>
      <c r="Q283" s="169"/>
      <c r="R283" s="169"/>
      <c r="S283" s="169"/>
      <c r="T283" s="174"/>
      <c r="AT283" s="175" t="s">
        <v>129</v>
      </c>
      <c r="AU283" s="175" t="s">
        <v>77</v>
      </c>
      <c r="AV283" s="175" t="s">
        <v>77</v>
      </c>
      <c r="AW283" s="175" t="s">
        <v>92</v>
      </c>
      <c r="AX283" s="175" t="s">
        <v>75</v>
      </c>
      <c r="AY283" s="175" t="s">
        <v>116</v>
      </c>
    </row>
    <row r="284" spans="2:63" s="133" customFormat="1" ht="30.75" customHeight="1">
      <c r="B284" s="134"/>
      <c r="C284" s="135"/>
      <c r="D284" s="135" t="s">
        <v>67</v>
      </c>
      <c r="E284" s="144" t="s">
        <v>192</v>
      </c>
      <c r="F284" s="144" t="s">
        <v>311</v>
      </c>
      <c r="G284" s="135"/>
      <c r="H284" s="135"/>
      <c r="J284" s="145">
        <f>$BK$284</f>
        <v>0</v>
      </c>
      <c r="K284" s="135"/>
      <c r="L284" s="138"/>
      <c r="M284" s="139"/>
      <c r="N284" s="135"/>
      <c r="O284" s="135"/>
      <c r="P284" s="140">
        <f>SUM($P$285:$P$318)</f>
        <v>0</v>
      </c>
      <c r="Q284" s="135"/>
      <c r="R284" s="140">
        <f>SUM($R$285:$R$318)</f>
        <v>3.0922321999999998</v>
      </c>
      <c r="S284" s="135"/>
      <c r="T284" s="141">
        <f>SUM($T$285:$T$318)</f>
        <v>2.9400000000000004</v>
      </c>
      <c r="AR284" s="142" t="s">
        <v>75</v>
      </c>
      <c r="AT284" s="142" t="s">
        <v>67</v>
      </c>
      <c r="AU284" s="142" t="s">
        <v>75</v>
      </c>
      <c r="AY284" s="142" t="s">
        <v>116</v>
      </c>
      <c r="BK284" s="143">
        <f>SUM($BK$285:$BK$318)</f>
        <v>0</v>
      </c>
    </row>
    <row r="285" spans="2:65" s="7" customFormat="1" ht="15.75" customHeight="1">
      <c r="B285" s="24"/>
      <c r="C285" s="146" t="s">
        <v>728</v>
      </c>
      <c r="D285" s="146" t="s">
        <v>122</v>
      </c>
      <c r="E285" s="147" t="s">
        <v>729</v>
      </c>
      <c r="F285" s="148" t="s">
        <v>730</v>
      </c>
      <c r="G285" s="149" t="s">
        <v>195</v>
      </c>
      <c r="H285" s="150">
        <v>42</v>
      </c>
      <c r="I285" s="151"/>
      <c r="J285" s="152">
        <f>ROUND($I$285*$H$285,2)</f>
        <v>0</v>
      </c>
      <c r="K285" s="148"/>
      <c r="L285" s="44"/>
      <c r="M285" s="153"/>
      <c r="N285" s="154" t="s">
        <v>39</v>
      </c>
      <c r="O285" s="25"/>
      <c r="P285" s="155">
        <f>$O$285*$H$285</f>
        <v>0</v>
      </c>
      <c r="Q285" s="155">
        <v>0.071</v>
      </c>
      <c r="R285" s="155">
        <f>$Q$285*$H$285</f>
        <v>2.9819999999999998</v>
      </c>
      <c r="S285" s="155">
        <v>0</v>
      </c>
      <c r="T285" s="156">
        <f>$S$285*$H$285</f>
        <v>0</v>
      </c>
      <c r="AR285" s="90" t="s">
        <v>141</v>
      </c>
      <c r="AT285" s="90" t="s">
        <v>122</v>
      </c>
      <c r="AU285" s="90" t="s">
        <v>77</v>
      </c>
      <c r="AY285" s="7" t="s">
        <v>116</v>
      </c>
      <c r="BE285" s="157">
        <f>IF($N$285="základní",$J$285,0)</f>
        <v>0</v>
      </c>
      <c r="BF285" s="157">
        <f>IF($N$285="snížená",$J$285,0)</f>
        <v>0</v>
      </c>
      <c r="BG285" s="157">
        <f>IF($N$285="zákl. přenesená",$J$285,0)</f>
        <v>0</v>
      </c>
      <c r="BH285" s="157">
        <f>IF($N$285="sníž. přenesená",$J$285,0)</f>
        <v>0</v>
      </c>
      <c r="BI285" s="157">
        <f>IF($N$285="nulová",$J$285,0)</f>
        <v>0</v>
      </c>
      <c r="BJ285" s="90" t="s">
        <v>75</v>
      </c>
      <c r="BK285" s="157">
        <f>ROUND($I$285*$H$285,2)</f>
        <v>0</v>
      </c>
      <c r="BL285" s="90" t="s">
        <v>141</v>
      </c>
      <c r="BM285" s="90" t="s">
        <v>731</v>
      </c>
    </row>
    <row r="286" spans="2:47" s="7" customFormat="1" ht="27" customHeight="1">
      <c r="B286" s="24"/>
      <c r="C286" s="25"/>
      <c r="D286" s="158" t="s">
        <v>128</v>
      </c>
      <c r="E286" s="25"/>
      <c r="F286" s="159" t="s">
        <v>732</v>
      </c>
      <c r="G286" s="25"/>
      <c r="H286" s="25"/>
      <c r="J286" s="25"/>
      <c r="K286" s="25"/>
      <c r="L286" s="44"/>
      <c r="M286" s="57"/>
      <c r="N286" s="25"/>
      <c r="O286" s="25"/>
      <c r="P286" s="25"/>
      <c r="Q286" s="25"/>
      <c r="R286" s="25"/>
      <c r="S286" s="25"/>
      <c r="T286" s="58"/>
      <c r="AT286" s="7" t="s">
        <v>128</v>
      </c>
      <c r="AU286" s="7" t="s">
        <v>77</v>
      </c>
    </row>
    <row r="287" spans="2:51" s="7" customFormat="1" ht="15.75" customHeight="1">
      <c r="B287" s="168"/>
      <c r="C287" s="169"/>
      <c r="D287" s="162" t="s">
        <v>129</v>
      </c>
      <c r="E287" s="169"/>
      <c r="F287" s="170" t="s">
        <v>310</v>
      </c>
      <c r="G287" s="169"/>
      <c r="H287" s="171">
        <v>42</v>
      </c>
      <c r="J287" s="169"/>
      <c r="K287" s="169"/>
      <c r="L287" s="172"/>
      <c r="M287" s="173"/>
      <c r="N287" s="169"/>
      <c r="O287" s="169"/>
      <c r="P287" s="169"/>
      <c r="Q287" s="169"/>
      <c r="R287" s="169"/>
      <c r="S287" s="169"/>
      <c r="T287" s="174"/>
      <c r="AT287" s="175" t="s">
        <v>129</v>
      </c>
      <c r="AU287" s="175" t="s">
        <v>77</v>
      </c>
      <c r="AV287" s="175" t="s">
        <v>77</v>
      </c>
      <c r="AW287" s="175" t="s">
        <v>92</v>
      </c>
      <c r="AX287" s="175" t="s">
        <v>75</v>
      </c>
      <c r="AY287" s="175" t="s">
        <v>116</v>
      </c>
    </row>
    <row r="288" spans="2:65" s="7" customFormat="1" ht="15.75" customHeight="1">
      <c r="B288" s="24"/>
      <c r="C288" s="146" t="s">
        <v>733</v>
      </c>
      <c r="D288" s="146" t="s">
        <v>122</v>
      </c>
      <c r="E288" s="147" t="s">
        <v>734</v>
      </c>
      <c r="F288" s="148" t="s">
        <v>735</v>
      </c>
      <c r="G288" s="149" t="s">
        <v>322</v>
      </c>
      <c r="H288" s="150">
        <v>2</v>
      </c>
      <c r="I288" s="151"/>
      <c r="J288" s="152">
        <f>ROUND($I$288*$H$288,2)</f>
        <v>0</v>
      </c>
      <c r="K288" s="148" t="s">
        <v>209</v>
      </c>
      <c r="L288" s="44"/>
      <c r="M288" s="153"/>
      <c r="N288" s="154" t="s">
        <v>39</v>
      </c>
      <c r="O288" s="25"/>
      <c r="P288" s="155">
        <f>$O$288*$H$288</f>
        <v>0</v>
      </c>
      <c r="Q288" s="155">
        <v>0.044</v>
      </c>
      <c r="R288" s="155">
        <f>$Q$288*$H$288</f>
        <v>0.088</v>
      </c>
      <c r="S288" s="155">
        <v>0</v>
      </c>
      <c r="T288" s="156">
        <f>$S$288*$H$288</f>
        <v>0</v>
      </c>
      <c r="AR288" s="90" t="s">
        <v>141</v>
      </c>
      <c r="AT288" s="90" t="s">
        <v>122</v>
      </c>
      <c r="AU288" s="90" t="s">
        <v>77</v>
      </c>
      <c r="AY288" s="7" t="s">
        <v>116</v>
      </c>
      <c r="BE288" s="157">
        <f>IF($N$288="základní",$J$288,0)</f>
        <v>0</v>
      </c>
      <c r="BF288" s="157">
        <f>IF($N$288="snížená",$J$288,0)</f>
        <v>0</v>
      </c>
      <c r="BG288" s="157">
        <f>IF($N$288="zákl. přenesená",$J$288,0)</f>
        <v>0</v>
      </c>
      <c r="BH288" s="157">
        <f>IF($N$288="sníž. přenesená",$J$288,0)</f>
        <v>0</v>
      </c>
      <c r="BI288" s="157">
        <f>IF($N$288="nulová",$J$288,0)</f>
        <v>0</v>
      </c>
      <c r="BJ288" s="90" t="s">
        <v>75</v>
      </c>
      <c r="BK288" s="157">
        <f>ROUND($I$288*$H$288,2)</f>
        <v>0</v>
      </c>
      <c r="BL288" s="90" t="s">
        <v>141</v>
      </c>
      <c r="BM288" s="90" t="s">
        <v>736</v>
      </c>
    </row>
    <row r="289" spans="2:47" s="7" customFormat="1" ht="16.5" customHeight="1">
      <c r="B289" s="24"/>
      <c r="C289" s="25"/>
      <c r="D289" s="158" t="s">
        <v>128</v>
      </c>
      <c r="E289" s="25"/>
      <c r="F289" s="159" t="s">
        <v>737</v>
      </c>
      <c r="G289" s="25"/>
      <c r="H289" s="25"/>
      <c r="J289" s="25"/>
      <c r="K289" s="25"/>
      <c r="L289" s="44"/>
      <c r="M289" s="57"/>
      <c r="N289" s="25"/>
      <c r="O289" s="25"/>
      <c r="P289" s="25"/>
      <c r="Q289" s="25"/>
      <c r="R289" s="25"/>
      <c r="S289" s="25"/>
      <c r="T289" s="58"/>
      <c r="AT289" s="7" t="s">
        <v>128</v>
      </c>
      <c r="AU289" s="7" t="s">
        <v>77</v>
      </c>
    </row>
    <row r="290" spans="2:47" s="7" customFormat="1" ht="98.25" customHeight="1">
      <c r="B290" s="24"/>
      <c r="C290" s="25"/>
      <c r="D290" s="162" t="s">
        <v>212</v>
      </c>
      <c r="E290" s="25"/>
      <c r="F290" s="187" t="s">
        <v>738</v>
      </c>
      <c r="G290" s="25"/>
      <c r="H290" s="25"/>
      <c r="J290" s="25"/>
      <c r="K290" s="25"/>
      <c r="L290" s="44"/>
      <c r="M290" s="57"/>
      <c r="N290" s="25"/>
      <c r="O290" s="25"/>
      <c r="P290" s="25"/>
      <c r="Q290" s="25"/>
      <c r="R290" s="25"/>
      <c r="S290" s="25"/>
      <c r="T290" s="58"/>
      <c r="AT290" s="7" t="s">
        <v>212</v>
      </c>
      <c r="AU290" s="7" t="s">
        <v>77</v>
      </c>
    </row>
    <row r="291" spans="2:51" s="7" customFormat="1" ht="15.75" customHeight="1">
      <c r="B291" s="168"/>
      <c r="C291" s="169"/>
      <c r="D291" s="162" t="s">
        <v>129</v>
      </c>
      <c r="E291" s="169"/>
      <c r="F291" s="170" t="s">
        <v>77</v>
      </c>
      <c r="G291" s="169"/>
      <c r="H291" s="171">
        <v>2</v>
      </c>
      <c r="J291" s="169"/>
      <c r="K291" s="169"/>
      <c r="L291" s="172"/>
      <c r="M291" s="173"/>
      <c r="N291" s="169"/>
      <c r="O291" s="169"/>
      <c r="P291" s="169"/>
      <c r="Q291" s="169"/>
      <c r="R291" s="169"/>
      <c r="S291" s="169"/>
      <c r="T291" s="174"/>
      <c r="AT291" s="175" t="s">
        <v>129</v>
      </c>
      <c r="AU291" s="175" t="s">
        <v>77</v>
      </c>
      <c r="AV291" s="175" t="s">
        <v>77</v>
      </c>
      <c r="AW291" s="175" t="s">
        <v>92</v>
      </c>
      <c r="AX291" s="175" t="s">
        <v>75</v>
      </c>
      <c r="AY291" s="175" t="s">
        <v>116</v>
      </c>
    </row>
    <row r="292" spans="2:65" s="7" customFormat="1" ht="15.75" customHeight="1">
      <c r="B292" s="24"/>
      <c r="C292" s="146" t="s">
        <v>739</v>
      </c>
      <c r="D292" s="146" t="s">
        <v>122</v>
      </c>
      <c r="E292" s="147" t="s">
        <v>320</v>
      </c>
      <c r="F292" s="148" t="s">
        <v>321</v>
      </c>
      <c r="G292" s="149" t="s">
        <v>322</v>
      </c>
      <c r="H292" s="150">
        <v>4</v>
      </c>
      <c r="I292" s="151"/>
      <c r="J292" s="152">
        <f>ROUND($I$292*$H$292,2)</f>
        <v>0</v>
      </c>
      <c r="K292" s="148" t="s">
        <v>209</v>
      </c>
      <c r="L292" s="44"/>
      <c r="M292" s="153"/>
      <c r="N292" s="154" t="s">
        <v>39</v>
      </c>
      <c r="O292" s="25"/>
      <c r="P292" s="155">
        <f>$O$292*$H$292</f>
        <v>0</v>
      </c>
      <c r="Q292" s="155">
        <v>0.00036</v>
      </c>
      <c r="R292" s="155">
        <f>$Q$292*$H$292</f>
        <v>0.00144</v>
      </c>
      <c r="S292" s="155">
        <v>0</v>
      </c>
      <c r="T292" s="156">
        <f>$S$292*$H$292</f>
        <v>0</v>
      </c>
      <c r="AR292" s="90" t="s">
        <v>141</v>
      </c>
      <c r="AT292" s="90" t="s">
        <v>122</v>
      </c>
      <c r="AU292" s="90" t="s">
        <v>77</v>
      </c>
      <c r="AY292" s="7" t="s">
        <v>116</v>
      </c>
      <c r="BE292" s="157">
        <f>IF($N$292="základní",$J$292,0)</f>
        <v>0</v>
      </c>
      <c r="BF292" s="157">
        <f>IF($N$292="snížená",$J$292,0)</f>
        <v>0</v>
      </c>
      <c r="BG292" s="157">
        <f>IF($N$292="zákl. přenesená",$J$292,0)</f>
        <v>0</v>
      </c>
      <c r="BH292" s="157">
        <f>IF($N$292="sníž. přenesená",$J$292,0)</f>
        <v>0</v>
      </c>
      <c r="BI292" s="157">
        <f>IF($N$292="nulová",$J$292,0)</f>
        <v>0</v>
      </c>
      <c r="BJ292" s="90" t="s">
        <v>75</v>
      </c>
      <c r="BK292" s="157">
        <f>ROUND($I$292*$H$292,2)</f>
        <v>0</v>
      </c>
      <c r="BL292" s="90" t="s">
        <v>141</v>
      </c>
      <c r="BM292" s="90" t="s">
        <v>740</v>
      </c>
    </row>
    <row r="293" spans="2:47" s="7" customFormat="1" ht="16.5" customHeight="1">
      <c r="B293" s="24"/>
      <c r="C293" s="25"/>
      <c r="D293" s="158" t="s">
        <v>128</v>
      </c>
      <c r="E293" s="25"/>
      <c r="F293" s="159" t="s">
        <v>324</v>
      </c>
      <c r="G293" s="25"/>
      <c r="H293" s="25"/>
      <c r="J293" s="25"/>
      <c r="K293" s="25"/>
      <c r="L293" s="44"/>
      <c r="M293" s="57"/>
      <c r="N293" s="25"/>
      <c r="O293" s="25"/>
      <c r="P293" s="25"/>
      <c r="Q293" s="25"/>
      <c r="R293" s="25"/>
      <c r="S293" s="25"/>
      <c r="T293" s="58"/>
      <c r="AT293" s="7" t="s">
        <v>128</v>
      </c>
      <c r="AU293" s="7" t="s">
        <v>77</v>
      </c>
    </row>
    <row r="294" spans="2:47" s="7" customFormat="1" ht="71.25" customHeight="1">
      <c r="B294" s="24"/>
      <c r="C294" s="25"/>
      <c r="D294" s="162" t="s">
        <v>212</v>
      </c>
      <c r="E294" s="25"/>
      <c r="F294" s="187" t="s">
        <v>325</v>
      </c>
      <c r="G294" s="25"/>
      <c r="H294" s="25"/>
      <c r="J294" s="25"/>
      <c r="K294" s="25"/>
      <c r="L294" s="44"/>
      <c r="M294" s="57"/>
      <c r="N294" s="25"/>
      <c r="O294" s="25"/>
      <c r="P294" s="25"/>
      <c r="Q294" s="25"/>
      <c r="R294" s="25"/>
      <c r="S294" s="25"/>
      <c r="T294" s="58"/>
      <c r="AT294" s="7" t="s">
        <v>212</v>
      </c>
      <c r="AU294" s="7" t="s">
        <v>77</v>
      </c>
    </row>
    <row r="295" spans="2:51" s="7" customFormat="1" ht="15.75" customHeight="1">
      <c r="B295" s="168"/>
      <c r="C295" s="169"/>
      <c r="D295" s="162" t="s">
        <v>129</v>
      </c>
      <c r="E295" s="169"/>
      <c r="F295" s="170" t="s">
        <v>141</v>
      </c>
      <c r="G295" s="169"/>
      <c r="H295" s="171">
        <v>4</v>
      </c>
      <c r="J295" s="169"/>
      <c r="K295" s="169"/>
      <c r="L295" s="172"/>
      <c r="M295" s="173"/>
      <c r="N295" s="169"/>
      <c r="O295" s="169"/>
      <c r="P295" s="169"/>
      <c r="Q295" s="169"/>
      <c r="R295" s="169"/>
      <c r="S295" s="169"/>
      <c r="T295" s="174"/>
      <c r="AT295" s="175" t="s">
        <v>129</v>
      </c>
      <c r="AU295" s="175" t="s">
        <v>77</v>
      </c>
      <c r="AV295" s="175" t="s">
        <v>77</v>
      </c>
      <c r="AW295" s="175" t="s">
        <v>92</v>
      </c>
      <c r="AX295" s="175" t="s">
        <v>75</v>
      </c>
      <c r="AY295" s="175" t="s">
        <v>116</v>
      </c>
    </row>
    <row r="296" spans="2:65" s="7" customFormat="1" ht="15.75" customHeight="1">
      <c r="B296" s="24"/>
      <c r="C296" s="188" t="s">
        <v>741</v>
      </c>
      <c r="D296" s="188" t="s">
        <v>327</v>
      </c>
      <c r="E296" s="189" t="s">
        <v>328</v>
      </c>
      <c r="F296" s="190" t="s">
        <v>329</v>
      </c>
      <c r="G296" s="191" t="s">
        <v>322</v>
      </c>
      <c r="H296" s="192">
        <v>4</v>
      </c>
      <c r="I296" s="193"/>
      <c r="J296" s="194">
        <f>ROUND($I$296*$H$296,2)</f>
        <v>0</v>
      </c>
      <c r="K296" s="190" t="s">
        <v>209</v>
      </c>
      <c r="L296" s="195"/>
      <c r="M296" s="196"/>
      <c r="N296" s="197" t="s">
        <v>39</v>
      </c>
      <c r="O296" s="25"/>
      <c r="P296" s="155">
        <f>$O$296*$H$296</f>
        <v>0</v>
      </c>
      <c r="Q296" s="155">
        <v>0.0025</v>
      </c>
      <c r="R296" s="155">
        <f>$Q$296*$H$296</f>
        <v>0.01</v>
      </c>
      <c r="S296" s="155">
        <v>0</v>
      </c>
      <c r="T296" s="156">
        <f>$S$296*$H$296</f>
        <v>0</v>
      </c>
      <c r="AR296" s="90" t="s">
        <v>178</v>
      </c>
      <c r="AT296" s="90" t="s">
        <v>327</v>
      </c>
      <c r="AU296" s="90" t="s">
        <v>77</v>
      </c>
      <c r="AY296" s="7" t="s">
        <v>116</v>
      </c>
      <c r="BE296" s="157">
        <f>IF($N$296="základní",$J$296,0)</f>
        <v>0</v>
      </c>
      <c r="BF296" s="157">
        <f>IF($N$296="snížená",$J$296,0)</f>
        <v>0</v>
      </c>
      <c r="BG296" s="157">
        <f>IF($N$296="zákl. přenesená",$J$296,0)</f>
        <v>0</v>
      </c>
      <c r="BH296" s="157">
        <f>IF($N$296="sníž. přenesená",$J$296,0)</f>
        <v>0</v>
      </c>
      <c r="BI296" s="157">
        <f>IF($N$296="nulová",$J$296,0)</f>
        <v>0</v>
      </c>
      <c r="BJ296" s="90" t="s">
        <v>75</v>
      </c>
      <c r="BK296" s="157">
        <f>ROUND($I$296*$H$296,2)</f>
        <v>0</v>
      </c>
      <c r="BL296" s="90" t="s">
        <v>141</v>
      </c>
      <c r="BM296" s="90" t="s">
        <v>742</v>
      </c>
    </row>
    <row r="297" spans="2:47" s="7" customFormat="1" ht="27" customHeight="1">
      <c r="B297" s="24"/>
      <c r="C297" s="25"/>
      <c r="D297" s="158" t="s">
        <v>128</v>
      </c>
      <c r="E297" s="25"/>
      <c r="F297" s="159" t="s">
        <v>331</v>
      </c>
      <c r="G297" s="25"/>
      <c r="H297" s="25"/>
      <c r="J297" s="25"/>
      <c r="K297" s="25"/>
      <c r="L297" s="44"/>
      <c r="M297" s="57"/>
      <c r="N297" s="25"/>
      <c r="O297" s="25"/>
      <c r="P297" s="25"/>
      <c r="Q297" s="25"/>
      <c r="R297" s="25"/>
      <c r="S297" s="25"/>
      <c r="T297" s="58"/>
      <c r="AT297" s="7" t="s">
        <v>128</v>
      </c>
      <c r="AU297" s="7" t="s">
        <v>77</v>
      </c>
    </row>
    <row r="298" spans="2:65" s="7" customFormat="1" ht="15.75" customHeight="1">
      <c r="B298" s="24"/>
      <c r="C298" s="146" t="s">
        <v>743</v>
      </c>
      <c r="D298" s="146" t="s">
        <v>122</v>
      </c>
      <c r="E298" s="147" t="s">
        <v>744</v>
      </c>
      <c r="F298" s="148" t="s">
        <v>745</v>
      </c>
      <c r="G298" s="149" t="s">
        <v>195</v>
      </c>
      <c r="H298" s="150">
        <v>59</v>
      </c>
      <c r="I298" s="151"/>
      <c r="J298" s="152">
        <f>ROUND($I$298*$H$298,2)</f>
        <v>0</v>
      </c>
      <c r="K298" s="148" t="s">
        <v>209</v>
      </c>
      <c r="L298" s="44"/>
      <c r="M298" s="153"/>
      <c r="N298" s="154" t="s">
        <v>39</v>
      </c>
      <c r="O298" s="25"/>
      <c r="P298" s="155">
        <f>$O$298*$H$298</f>
        <v>0</v>
      </c>
      <c r="Q298" s="155">
        <v>0</v>
      </c>
      <c r="R298" s="155">
        <f>$Q$298*$H$298</f>
        <v>0</v>
      </c>
      <c r="S298" s="155">
        <v>0</v>
      </c>
      <c r="T298" s="156">
        <f>$S$298*$H$298</f>
        <v>0</v>
      </c>
      <c r="AR298" s="90" t="s">
        <v>141</v>
      </c>
      <c r="AT298" s="90" t="s">
        <v>122</v>
      </c>
      <c r="AU298" s="90" t="s">
        <v>77</v>
      </c>
      <c r="AY298" s="7" t="s">
        <v>116</v>
      </c>
      <c r="BE298" s="157">
        <f>IF($N$298="základní",$J$298,0)</f>
        <v>0</v>
      </c>
      <c r="BF298" s="157">
        <f>IF($N$298="snížená",$J$298,0)</f>
        <v>0</v>
      </c>
      <c r="BG298" s="157">
        <f>IF($N$298="zákl. přenesená",$J$298,0)</f>
        <v>0</v>
      </c>
      <c r="BH298" s="157">
        <f>IF($N$298="sníž. přenesená",$J$298,0)</f>
        <v>0</v>
      </c>
      <c r="BI298" s="157">
        <f>IF($N$298="nulová",$J$298,0)</f>
        <v>0</v>
      </c>
      <c r="BJ298" s="90" t="s">
        <v>75</v>
      </c>
      <c r="BK298" s="157">
        <f>ROUND($I$298*$H$298,2)</f>
        <v>0</v>
      </c>
      <c r="BL298" s="90" t="s">
        <v>141</v>
      </c>
      <c r="BM298" s="90" t="s">
        <v>746</v>
      </c>
    </row>
    <row r="299" spans="2:47" s="7" customFormat="1" ht="16.5" customHeight="1">
      <c r="B299" s="24"/>
      <c r="C299" s="25"/>
      <c r="D299" s="158" t="s">
        <v>128</v>
      </c>
      <c r="E299" s="25"/>
      <c r="F299" s="159" t="s">
        <v>747</v>
      </c>
      <c r="G299" s="25"/>
      <c r="H299" s="25"/>
      <c r="J299" s="25"/>
      <c r="K299" s="25"/>
      <c r="L299" s="44"/>
      <c r="M299" s="57"/>
      <c r="N299" s="25"/>
      <c r="O299" s="25"/>
      <c r="P299" s="25"/>
      <c r="Q299" s="25"/>
      <c r="R299" s="25"/>
      <c r="S299" s="25"/>
      <c r="T299" s="58"/>
      <c r="AT299" s="7" t="s">
        <v>128</v>
      </c>
      <c r="AU299" s="7" t="s">
        <v>77</v>
      </c>
    </row>
    <row r="300" spans="2:47" s="7" customFormat="1" ht="30.75" customHeight="1">
      <c r="B300" s="24"/>
      <c r="C300" s="25"/>
      <c r="D300" s="162" t="s">
        <v>212</v>
      </c>
      <c r="E300" s="25"/>
      <c r="F300" s="187" t="s">
        <v>388</v>
      </c>
      <c r="G300" s="25"/>
      <c r="H300" s="25"/>
      <c r="J300" s="25"/>
      <c r="K300" s="25"/>
      <c r="L300" s="44"/>
      <c r="M300" s="57"/>
      <c r="N300" s="25"/>
      <c r="O300" s="25"/>
      <c r="P300" s="25"/>
      <c r="Q300" s="25"/>
      <c r="R300" s="25"/>
      <c r="S300" s="25"/>
      <c r="T300" s="58"/>
      <c r="AT300" s="7" t="s">
        <v>212</v>
      </c>
      <c r="AU300" s="7" t="s">
        <v>77</v>
      </c>
    </row>
    <row r="301" spans="2:51" s="7" customFormat="1" ht="15.75" customHeight="1">
      <c r="B301" s="168"/>
      <c r="C301" s="169"/>
      <c r="D301" s="162" t="s">
        <v>129</v>
      </c>
      <c r="E301" s="169"/>
      <c r="F301" s="170" t="s">
        <v>748</v>
      </c>
      <c r="G301" s="169"/>
      <c r="H301" s="171">
        <v>59</v>
      </c>
      <c r="J301" s="169"/>
      <c r="K301" s="169"/>
      <c r="L301" s="172"/>
      <c r="M301" s="173"/>
      <c r="N301" s="169"/>
      <c r="O301" s="169"/>
      <c r="P301" s="169"/>
      <c r="Q301" s="169"/>
      <c r="R301" s="169"/>
      <c r="S301" s="169"/>
      <c r="T301" s="174"/>
      <c r="AT301" s="175" t="s">
        <v>129</v>
      </c>
      <c r="AU301" s="175" t="s">
        <v>77</v>
      </c>
      <c r="AV301" s="175" t="s">
        <v>77</v>
      </c>
      <c r="AW301" s="175" t="s">
        <v>92</v>
      </c>
      <c r="AX301" s="175" t="s">
        <v>75</v>
      </c>
      <c r="AY301" s="175" t="s">
        <v>116</v>
      </c>
    </row>
    <row r="302" spans="2:65" s="7" customFormat="1" ht="15.75" customHeight="1">
      <c r="B302" s="24"/>
      <c r="C302" s="146" t="s">
        <v>749</v>
      </c>
      <c r="D302" s="146" t="s">
        <v>122</v>
      </c>
      <c r="E302" s="147" t="s">
        <v>750</v>
      </c>
      <c r="F302" s="148" t="s">
        <v>751</v>
      </c>
      <c r="G302" s="149" t="s">
        <v>208</v>
      </c>
      <c r="H302" s="150">
        <v>4.54</v>
      </c>
      <c r="I302" s="151"/>
      <c r="J302" s="152">
        <f>ROUND($I$302*$H$302,2)</f>
        <v>0</v>
      </c>
      <c r="K302" s="148" t="s">
        <v>209</v>
      </c>
      <c r="L302" s="44"/>
      <c r="M302" s="153"/>
      <c r="N302" s="154" t="s">
        <v>39</v>
      </c>
      <c r="O302" s="25"/>
      <c r="P302" s="155">
        <f>$O$302*$H$302</f>
        <v>0</v>
      </c>
      <c r="Q302" s="155">
        <v>0.00063</v>
      </c>
      <c r="R302" s="155">
        <f>$Q$302*$H$302</f>
        <v>0.0028602000000000002</v>
      </c>
      <c r="S302" s="155">
        <v>0</v>
      </c>
      <c r="T302" s="156">
        <f>$S$302*$H$302</f>
        <v>0</v>
      </c>
      <c r="AR302" s="90" t="s">
        <v>141</v>
      </c>
      <c r="AT302" s="90" t="s">
        <v>122</v>
      </c>
      <c r="AU302" s="90" t="s">
        <v>77</v>
      </c>
      <c r="AY302" s="7" t="s">
        <v>116</v>
      </c>
      <c r="BE302" s="157">
        <f>IF($N$302="základní",$J$302,0)</f>
        <v>0</v>
      </c>
      <c r="BF302" s="157">
        <f>IF($N$302="snížená",$J$302,0)</f>
        <v>0</v>
      </c>
      <c r="BG302" s="157">
        <f>IF($N$302="zákl. přenesená",$J$302,0)</f>
        <v>0</v>
      </c>
      <c r="BH302" s="157">
        <f>IF($N$302="sníž. přenesená",$J$302,0)</f>
        <v>0</v>
      </c>
      <c r="BI302" s="157">
        <f>IF($N$302="nulová",$J$302,0)</f>
        <v>0</v>
      </c>
      <c r="BJ302" s="90" t="s">
        <v>75</v>
      </c>
      <c r="BK302" s="157">
        <f>ROUND($I$302*$H$302,2)</f>
        <v>0</v>
      </c>
      <c r="BL302" s="90" t="s">
        <v>141</v>
      </c>
      <c r="BM302" s="90" t="s">
        <v>752</v>
      </c>
    </row>
    <row r="303" spans="2:47" s="7" customFormat="1" ht="16.5" customHeight="1">
      <c r="B303" s="24"/>
      <c r="C303" s="25"/>
      <c r="D303" s="158" t="s">
        <v>128</v>
      </c>
      <c r="E303" s="25"/>
      <c r="F303" s="159" t="s">
        <v>753</v>
      </c>
      <c r="G303" s="25"/>
      <c r="H303" s="25"/>
      <c r="J303" s="25"/>
      <c r="K303" s="25"/>
      <c r="L303" s="44"/>
      <c r="M303" s="57"/>
      <c r="N303" s="25"/>
      <c r="O303" s="25"/>
      <c r="P303" s="25"/>
      <c r="Q303" s="25"/>
      <c r="R303" s="25"/>
      <c r="S303" s="25"/>
      <c r="T303" s="58"/>
      <c r="AT303" s="7" t="s">
        <v>128</v>
      </c>
      <c r="AU303" s="7" t="s">
        <v>77</v>
      </c>
    </row>
    <row r="304" spans="2:47" s="7" customFormat="1" ht="71.25" customHeight="1">
      <c r="B304" s="24"/>
      <c r="C304" s="25"/>
      <c r="D304" s="162" t="s">
        <v>212</v>
      </c>
      <c r="E304" s="25"/>
      <c r="F304" s="187" t="s">
        <v>754</v>
      </c>
      <c r="G304" s="25"/>
      <c r="H304" s="25"/>
      <c r="J304" s="25"/>
      <c r="K304" s="25"/>
      <c r="L304" s="44"/>
      <c r="M304" s="57"/>
      <c r="N304" s="25"/>
      <c r="O304" s="25"/>
      <c r="P304" s="25"/>
      <c r="Q304" s="25"/>
      <c r="R304" s="25"/>
      <c r="S304" s="25"/>
      <c r="T304" s="58"/>
      <c r="AT304" s="7" t="s">
        <v>212</v>
      </c>
      <c r="AU304" s="7" t="s">
        <v>77</v>
      </c>
    </row>
    <row r="305" spans="2:51" s="7" customFormat="1" ht="15.75" customHeight="1">
      <c r="B305" s="160"/>
      <c r="C305" s="161"/>
      <c r="D305" s="162" t="s">
        <v>129</v>
      </c>
      <c r="E305" s="161"/>
      <c r="F305" s="163" t="s">
        <v>755</v>
      </c>
      <c r="G305" s="161"/>
      <c r="H305" s="161"/>
      <c r="J305" s="161"/>
      <c r="K305" s="161"/>
      <c r="L305" s="164"/>
      <c r="M305" s="165"/>
      <c r="N305" s="161"/>
      <c r="O305" s="161"/>
      <c r="P305" s="161"/>
      <c r="Q305" s="161"/>
      <c r="R305" s="161"/>
      <c r="S305" s="161"/>
      <c r="T305" s="166"/>
      <c r="AT305" s="167" t="s">
        <v>129</v>
      </c>
      <c r="AU305" s="167" t="s">
        <v>77</v>
      </c>
      <c r="AV305" s="167" t="s">
        <v>75</v>
      </c>
      <c r="AW305" s="167" t="s">
        <v>92</v>
      </c>
      <c r="AX305" s="167" t="s">
        <v>68</v>
      </c>
      <c r="AY305" s="167" t="s">
        <v>116</v>
      </c>
    </row>
    <row r="306" spans="2:51" s="7" customFormat="1" ht="15.75" customHeight="1">
      <c r="B306" s="168"/>
      <c r="C306" s="169"/>
      <c r="D306" s="162" t="s">
        <v>129</v>
      </c>
      <c r="E306" s="169"/>
      <c r="F306" s="170" t="s">
        <v>756</v>
      </c>
      <c r="G306" s="169"/>
      <c r="H306" s="171">
        <v>1.54</v>
      </c>
      <c r="J306" s="169"/>
      <c r="K306" s="169"/>
      <c r="L306" s="172"/>
      <c r="M306" s="173"/>
      <c r="N306" s="169"/>
      <c r="O306" s="169"/>
      <c r="P306" s="169"/>
      <c r="Q306" s="169"/>
      <c r="R306" s="169"/>
      <c r="S306" s="169"/>
      <c r="T306" s="174"/>
      <c r="AT306" s="175" t="s">
        <v>129</v>
      </c>
      <c r="AU306" s="175" t="s">
        <v>77</v>
      </c>
      <c r="AV306" s="175" t="s">
        <v>77</v>
      </c>
      <c r="AW306" s="175" t="s">
        <v>92</v>
      </c>
      <c r="AX306" s="175" t="s">
        <v>68</v>
      </c>
      <c r="AY306" s="175" t="s">
        <v>116</v>
      </c>
    </row>
    <row r="307" spans="2:51" s="7" customFormat="1" ht="15.75" customHeight="1">
      <c r="B307" s="160"/>
      <c r="C307" s="161"/>
      <c r="D307" s="162" t="s">
        <v>129</v>
      </c>
      <c r="E307" s="161"/>
      <c r="F307" s="163" t="s">
        <v>757</v>
      </c>
      <c r="G307" s="161"/>
      <c r="H307" s="161"/>
      <c r="J307" s="161"/>
      <c r="K307" s="161"/>
      <c r="L307" s="164"/>
      <c r="M307" s="165"/>
      <c r="N307" s="161"/>
      <c r="O307" s="161"/>
      <c r="P307" s="161"/>
      <c r="Q307" s="161"/>
      <c r="R307" s="161"/>
      <c r="S307" s="161"/>
      <c r="T307" s="166"/>
      <c r="AT307" s="167" t="s">
        <v>129</v>
      </c>
      <c r="AU307" s="167" t="s">
        <v>77</v>
      </c>
      <c r="AV307" s="167" t="s">
        <v>75</v>
      </c>
      <c r="AW307" s="167" t="s">
        <v>92</v>
      </c>
      <c r="AX307" s="167" t="s">
        <v>68</v>
      </c>
      <c r="AY307" s="167" t="s">
        <v>116</v>
      </c>
    </row>
    <row r="308" spans="2:51" s="7" customFormat="1" ht="15.75" customHeight="1">
      <c r="B308" s="168"/>
      <c r="C308" s="169"/>
      <c r="D308" s="162" t="s">
        <v>129</v>
      </c>
      <c r="E308" s="169"/>
      <c r="F308" s="170" t="s">
        <v>758</v>
      </c>
      <c r="G308" s="169"/>
      <c r="H308" s="171">
        <v>3</v>
      </c>
      <c r="J308" s="169"/>
      <c r="K308" s="169"/>
      <c r="L308" s="172"/>
      <c r="M308" s="173"/>
      <c r="N308" s="169"/>
      <c r="O308" s="169"/>
      <c r="P308" s="169"/>
      <c r="Q308" s="169"/>
      <c r="R308" s="169"/>
      <c r="S308" s="169"/>
      <c r="T308" s="174"/>
      <c r="AT308" s="175" t="s">
        <v>129</v>
      </c>
      <c r="AU308" s="175" t="s">
        <v>77</v>
      </c>
      <c r="AV308" s="175" t="s">
        <v>77</v>
      </c>
      <c r="AW308" s="175" t="s">
        <v>92</v>
      </c>
      <c r="AX308" s="175" t="s">
        <v>68</v>
      </c>
      <c r="AY308" s="175" t="s">
        <v>116</v>
      </c>
    </row>
    <row r="309" spans="2:51" s="7" customFormat="1" ht="15.75" customHeight="1">
      <c r="B309" s="176"/>
      <c r="C309" s="177"/>
      <c r="D309" s="162" t="s">
        <v>129</v>
      </c>
      <c r="E309" s="177"/>
      <c r="F309" s="178" t="s">
        <v>191</v>
      </c>
      <c r="G309" s="177"/>
      <c r="H309" s="179">
        <v>4.54</v>
      </c>
      <c r="J309" s="177"/>
      <c r="K309" s="177"/>
      <c r="L309" s="180"/>
      <c r="M309" s="181"/>
      <c r="N309" s="177"/>
      <c r="O309" s="177"/>
      <c r="P309" s="177"/>
      <c r="Q309" s="177"/>
      <c r="R309" s="177"/>
      <c r="S309" s="177"/>
      <c r="T309" s="182"/>
      <c r="AT309" s="183" t="s">
        <v>129</v>
      </c>
      <c r="AU309" s="183" t="s">
        <v>77</v>
      </c>
      <c r="AV309" s="183" t="s">
        <v>141</v>
      </c>
      <c r="AW309" s="183" t="s">
        <v>92</v>
      </c>
      <c r="AX309" s="183" t="s">
        <v>75</v>
      </c>
      <c r="AY309" s="183" t="s">
        <v>116</v>
      </c>
    </row>
    <row r="310" spans="2:65" s="7" customFormat="1" ht="15.75" customHeight="1">
      <c r="B310" s="24"/>
      <c r="C310" s="146" t="s">
        <v>759</v>
      </c>
      <c r="D310" s="146" t="s">
        <v>122</v>
      </c>
      <c r="E310" s="147" t="s">
        <v>760</v>
      </c>
      <c r="F310" s="148" t="s">
        <v>761</v>
      </c>
      <c r="G310" s="149" t="s">
        <v>195</v>
      </c>
      <c r="H310" s="150">
        <v>9.6</v>
      </c>
      <c r="I310" s="151"/>
      <c r="J310" s="152">
        <f>ROUND($I$310*$H$310,2)</f>
        <v>0</v>
      </c>
      <c r="K310" s="148" t="s">
        <v>209</v>
      </c>
      <c r="L310" s="44"/>
      <c r="M310" s="153"/>
      <c r="N310" s="154" t="s">
        <v>39</v>
      </c>
      <c r="O310" s="25"/>
      <c r="P310" s="155">
        <f>$O$310*$H$310</f>
        <v>0</v>
      </c>
      <c r="Q310" s="155">
        <v>0.00017</v>
      </c>
      <c r="R310" s="155">
        <f>$Q$310*$H$310</f>
        <v>0.001632</v>
      </c>
      <c r="S310" s="155">
        <v>0</v>
      </c>
      <c r="T310" s="156">
        <f>$S$310*$H$310</f>
        <v>0</v>
      </c>
      <c r="AR310" s="90" t="s">
        <v>141</v>
      </c>
      <c r="AT310" s="90" t="s">
        <v>122</v>
      </c>
      <c r="AU310" s="90" t="s">
        <v>77</v>
      </c>
      <c r="AY310" s="7" t="s">
        <v>116</v>
      </c>
      <c r="BE310" s="157">
        <f>IF($N$310="základní",$J$310,0)</f>
        <v>0</v>
      </c>
      <c r="BF310" s="157">
        <f>IF($N$310="snížená",$J$310,0)</f>
        <v>0</v>
      </c>
      <c r="BG310" s="157">
        <f>IF($N$310="zákl. přenesená",$J$310,0)</f>
        <v>0</v>
      </c>
      <c r="BH310" s="157">
        <f>IF($N$310="sníž. přenesená",$J$310,0)</f>
        <v>0</v>
      </c>
      <c r="BI310" s="157">
        <f>IF($N$310="nulová",$J$310,0)</f>
        <v>0</v>
      </c>
      <c r="BJ310" s="90" t="s">
        <v>75</v>
      </c>
      <c r="BK310" s="157">
        <f>ROUND($I$310*$H$310,2)</f>
        <v>0</v>
      </c>
      <c r="BL310" s="90" t="s">
        <v>141</v>
      </c>
      <c r="BM310" s="90" t="s">
        <v>762</v>
      </c>
    </row>
    <row r="311" spans="2:47" s="7" customFormat="1" ht="16.5" customHeight="1">
      <c r="B311" s="24"/>
      <c r="C311" s="25"/>
      <c r="D311" s="158" t="s">
        <v>128</v>
      </c>
      <c r="E311" s="25"/>
      <c r="F311" s="159" t="s">
        <v>763</v>
      </c>
      <c r="G311" s="25"/>
      <c r="H311" s="25"/>
      <c r="J311" s="25"/>
      <c r="K311" s="25"/>
      <c r="L311" s="44"/>
      <c r="M311" s="57"/>
      <c r="N311" s="25"/>
      <c r="O311" s="25"/>
      <c r="P311" s="25"/>
      <c r="Q311" s="25"/>
      <c r="R311" s="25"/>
      <c r="S311" s="25"/>
      <c r="T311" s="58"/>
      <c r="AT311" s="7" t="s">
        <v>128</v>
      </c>
      <c r="AU311" s="7" t="s">
        <v>77</v>
      </c>
    </row>
    <row r="312" spans="2:47" s="7" customFormat="1" ht="260.25" customHeight="1">
      <c r="B312" s="24"/>
      <c r="C312" s="25"/>
      <c r="D312" s="162" t="s">
        <v>212</v>
      </c>
      <c r="E312" s="25"/>
      <c r="F312" s="187" t="s">
        <v>764</v>
      </c>
      <c r="G312" s="25"/>
      <c r="H312" s="25"/>
      <c r="J312" s="25"/>
      <c r="K312" s="25"/>
      <c r="L312" s="44"/>
      <c r="M312" s="57"/>
      <c r="N312" s="25"/>
      <c r="O312" s="25"/>
      <c r="P312" s="25"/>
      <c r="Q312" s="25"/>
      <c r="R312" s="25"/>
      <c r="S312" s="25"/>
      <c r="T312" s="58"/>
      <c r="AT312" s="7" t="s">
        <v>212</v>
      </c>
      <c r="AU312" s="7" t="s">
        <v>77</v>
      </c>
    </row>
    <row r="313" spans="2:51" s="7" customFormat="1" ht="15.75" customHeight="1">
      <c r="B313" s="160"/>
      <c r="C313" s="161"/>
      <c r="D313" s="162" t="s">
        <v>129</v>
      </c>
      <c r="E313" s="161"/>
      <c r="F313" s="163" t="s">
        <v>765</v>
      </c>
      <c r="G313" s="161"/>
      <c r="H313" s="161"/>
      <c r="J313" s="161"/>
      <c r="K313" s="161"/>
      <c r="L313" s="164"/>
      <c r="M313" s="165"/>
      <c r="N313" s="161"/>
      <c r="O313" s="161"/>
      <c r="P313" s="161"/>
      <c r="Q313" s="161"/>
      <c r="R313" s="161"/>
      <c r="S313" s="161"/>
      <c r="T313" s="166"/>
      <c r="AT313" s="167" t="s">
        <v>129</v>
      </c>
      <c r="AU313" s="167" t="s">
        <v>77</v>
      </c>
      <c r="AV313" s="167" t="s">
        <v>75</v>
      </c>
      <c r="AW313" s="167" t="s">
        <v>92</v>
      </c>
      <c r="AX313" s="167" t="s">
        <v>68</v>
      </c>
      <c r="AY313" s="167" t="s">
        <v>116</v>
      </c>
    </row>
    <row r="314" spans="2:51" s="7" customFormat="1" ht="15.75" customHeight="1">
      <c r="B314" s="168"/>
      <c r="C314" s="169"/>
      <c r="D314" s="162" t="s">
        <v>129</v>
      </c>
      <c r="E314" s="169"/>
      <c r="F314" s="170" t="s">
        <v>766</v>
      </c>
      <c r="G314" s="169"/>
      <c r="H314" s="171">
        <v>9.6</v>
      </c>
      <c r="J314" s="169"/>
      <c r="K314" s="169"/>
      <c r="L314" s="172"/>
      <c r="M314" s="173"/>
      <c r="N314" s="169"/>
      <c r="O314" s="169"/>
      <c r="P314" s="169"/>
      <c r="Q314" s="169"/>
      <c r="R314" s="169"/>
      <c r="S314" s="169"/>
      <c r="T314" s="174"/>
      <c r="AT314" s="175" t="s">
        <v>129</v>
      </c>
      <c r="AU314" s="175" t="s">
        <v>77</v>
      </c>
      <c r="AV314" s="175" t="s">
        <v>77</v>
      </c>
      <c r="AW314" s="175" t="s">
        <v>92</v>
      </c>
      <c r="AX314" s="175" t="s">
        <v>75</v>
      </c>
      <c r="AY314" s="175" t="s">
        <v>116</v>
      </c>
    </row>
    <row r="315" spans="2:65" s="7" customFormat="1" ht="15.75" customHeight="1">
      <c r="B315" s="24"/>
      <c r="C315" s="146" t="s">
        <v>767</v>
      </c>
      <c r="D315" s="146" t="s">
        <v>122</v>
      </c>
      <c r="E315" s="147" t="s">
        <v>768</v>
      </c>
      <c r="F315" s="148" t="s">
        <v>769</v>
      </c>
      <c r="G315" s="149" t="s">
        <v>195</v>
      </c>
      <c r="H315" s="150">
        <v>70</v>
      </c>
      <c r="I315" s="151"/>
      <c r="J315" s="152">
        <f>ROUND($I$315*$H$315,2)</f>
        <v>0</v>
      </c>
      <c r="K315" s="148" t="s">
        <v>209</v>
      </c>
      <c r="L315" s="44"/>
      <c r="M315" s="153"/>
      <c r="N315" s="154" t="s">
        <v>39</v>
      </c>
      <c r="O315" s="25"/>
      <c r="P315" s="155">
        <f>$O$315*$H$315</f>
        <v>0</v>
      </c>
      <c r="Q315" s="155">
        <v>9E-05</v>
      </c>
      <c r="R315" s="155">
        <f>$Q$315*$H$315</f>
        <v>0.0063</v>
      </c>
      <c r="S315" s="155">
        <v>0.042</v>
      </c>
      <c r="T315" s="156">
        <f>$S$315*$H$315</f>
        <v>2.9400000000000004</v>
      </c>
      <c r="AR315" s="90" t="s">
        <v>141</v>
      </c>
      <c r="AT315" s="90" t="s">
        <v>122</v>
      </c>
      <c r="AU315" s="90" t="s">
        <v>77</v>
      </c>
      <c r="AY315" s="7" t="s">
        <v>116</v>
      </c>
      <c r="BE315" s="157">
        <f>IF($N$315="základní",$J$315,0)</f>
        <v>0</v>
      </c>
      <c r="BF315" s="157">
        <f>IF($N$315="snížená",$J$315,0)</f>
        <v>0</v>
      </c>
      <c r="BG315" s="157">
        <f>IF($N$315="zákl. přenesená",$J$315,0)</f>
        <v>0</v>
      </c>
      <c r="BH315" s="157">
        <f>IF($N$315="sníž. přenesená",$J$315,0)</f>
        <v>0</v>
      </c>
      <c r="BI315" s="157">
        <f>IF($N$315="nulová",$J$315,0)</f>
        <v>0</v>
      </c>
      <c r="BJ315" s="90" t="s">
        <v>75</v>
      </c>
      <c r="BK315" s="157">
        <f>ROUND($I$315*$H$315,2)</f>
        <v>0</v>
      </c>
      <c r="BL315" s="90" t="s">
        <v>141</v>
      </c>
      <c r="BM315" s="90" t="s">
        <v>770</v>
      </c>
    </row>
    <row r="316" spans="2:47" s="7" customFormat="1" ht="38.25" customHeight="1">
      <c r="B316" s="24"/>
      <c r="C316" s="25"/>
      <c r="D316" s="158" t="s">
        <v>128</v>
      </c>
      <c r="E316" s="25"/>
      <c r="F316" s="159" t="s">
        <v>771</v>
      </c>
      <c r="G316" s="25"/>
      <c r="H316" s="25"/>
      <c r="J316" s="25"/>
      <c r="K316" s="25"/>
      <c r="L316" s="44"/>
      <c r="M316" s="57"/>
      <c r="N316" s="25"/>
      <c r="O316" s="25"/>
      <c r="P316" s="25"/>
      <c r="Q316" s="25"/>
      <c r="R316" s="25"/>
      <c r="S316" s="25"/>
      <c r="T316" s="58"/>
      <c r="AT316" s="7" t="s">
        <v>128</v>
      </c>
      <c r="AU316" s="7" t="s">
        <v>77</v>
      </c>
    </row>
    <row r="317" spans="2:47" s="7" customFormat="1" ht="84.75" customHeight="1">
      <c r="B317" s="24"/>
      <c r="C317" s="25"/>
      <c r="D317" s="162" t="s">
        <v>212</v>
      </c>
      <c r="E317" s="25"/>
      <c r="F317" s="187" t="s">
        <v>772</v>
      </c>
      <c r="G317" s="25"/>
      <c r="H317" s="25"/>
      <c r="J317" s="25"/>
      <c r="K317" s="25"/>
      <c r="L317" s="44"/>
      <c r="M317" s="57"/>
      <c r="N317" s="25"/>
      <c r="O317" s="25"/>
      <c r="P317" s="25"/>
      <c r="Q317" s="25"/>
      <c r="R317" s="25"/>
      <c r="S317" s="25"/>
      <c r="T317" s="58"/>
      <c r="AT317" s="7" t="s">
        <v>212</v>
      </c>
      <c r="AU317" s="7" t="s">
        <v>77</v>
      </c>
    </row>
    <row r="318" spans="2:51" s="7" customFormat="1" ht="15.75" customHeight="1">
      <c r="B318" s="168"/>
      <c r="C318" s="169"/>
      <c r="D318" s="162" t="s">
        <v>129</v>
      </c>
      <c r="E318" s="169"/>
      <c r="F318" s="170" t="s">
        <v>773</v>
      </c>
      <c r="G318" s="169"/>
      <c r="H318" s="171">
        <v>70</v>
      </c>
      <c r="J318" s="169"/>
      <c r="K318" s="169"/>
      <c r="L318" s="172"/>
      <c r="M318" s="173"/>
      <c r="N318" s="169"/>
      <c r="O318" s="169"/>
      <c r="P318" s="169"/>
      <c r="Q318" s="169"/>
      <c r="R318" s="169"/>
      <c r="S318" s="169"/>
      <c r="T318" s="174"/>
      <c r="AT318" s="175" t="s">
        <v>129</v>
      </c>
      <c r="AU318" s="175" t="s">
        <v>77</v>
      </c>
      <c r="AV318" s="175" t="s">
        <v>77</v>
      </c>
      <c r="AW318" s="175" t="s">
        <v>92</v>
      </c>
      <c r="AX318" s="175" t="s">
        <v>75</v>
      </c>
      <c r="AY318" s="175" t="s">
        <v>116</v>
      </c>
    </row>
    <row r="319" spans="2:63" s="133" customFormat="1" ht="30.75" customHeight="1">
      <c r="B319" s="134"/>
      <c r="C319" s="135"/>
      <c r="D319" s="135" t="s">
        <v>67</v>
      </c>
      <c r="E319" s="144" t="s">
        <v>402</v>
      </c>
      <c r="F319" s="144" t="s">
        <v>403</v>
      </c>
      <c r="G319" s="135"/>
      <c r="H319" s="135"/>
      <c r="J319" s="145">
        <f>$BK$319</f>
        <v>0</v>
      </c>
      <c r="K319" s="135"/>
      <c r="L319" s="138"/>
      <c r="M319" s="139"/>
      <c r="N319" s="135"/>
      <c r="O319" s="135"/>
      <c r="P319" s="140">
        <f>SUM($P$320:$P$340)</f>
        <v>0</v>
      </c>
      <c r="Q319" s="135"/>
      <c r="R319" s="140">
        <f>SUM($R$320:$R$340)</f>
        <v>0</v>
      </c>
      <c r="S319" s="135"/>
      <c r="T319" s="141">
        <f>SUM($T$320:$T$340)</f>
        <v>0</v>
      </c>
      <c r="AR319" s="142" t="s">
        <v>75</v>
      </c>
      <c r="AT319" s="142" t="s">
        <v>67</v>
      </c>
      <c r="AU319" s="142" t="s">
        <v>75</v>
      </c>
      <c r="AY319" s="142" t="s">
        <v>116</v>
      </c>
      <c r="BK319" s="143">
        <f>SUM($BK$320:$BK$340)</f>
        <v>0</v>
      </c>
    </row>
    <row r="320" spans="2:65" s="7" customFormat="1" ht="15.75" customHeight="1">
      <c r="B320" s="24"/>
      <c r="C320" s="146" t="s">
        <v>774</v>
      </c>
      <c r="D320" s="146" t="s">
        <v>122</v>
      </c>
      <c r="E320" s="147" t="s">
        <v>405</v>
      </c>
      <c r="F320" s="148" t="s">
        <v>406</v>
      </c>
      <c r="G320" s="149" t="s">
        <v>241</v>
      </c>
      <c r="H320" s="150">
        <v>84.797</v>
      </c>
      <c r="I320" s="151"/>
      <c r="J320" s="152">
        <f>ROUND($I$320*$H$320,2)</f>
        <v>0</v>
      </c>
      <c r="K320" s="148" t="s">
        <v>209</v>
      </c>
      <c r="L320" s="44"/>
      <c r="M320" s="153"/>
      <c r="N320" s="154" t="s">
        <v>39</v>
      </c>
      <c r="O320" s="25"/>
      <c r="P320" s="155">
        <f>$O$320*$H$320</f>
        <v>0</v>
      </c>
      <c r="Q320" s="155">
        <v>0</v>
      </c>
      <c r="R320" s="155">
        <f>$Q$320*$H$320</f>
        <v>0</v>
      </c>
      <c r="S320" s="155">
        <v>0</v>
      </c>
      <c r="T320" s="156">
        <f>$S$320*$H$320</f>
        <v>0</v>
      </c>
      <c r="AR320" s="90" t="s">
        <v>141</v>
      </c>
      <c r="AT320" s="90" t="s">
        <v>122</v>
      </c>
      <c r="AU320" s="90" t="s">
        <v>77</v>
      </c>
      <c r="AY320" s="7" t="s">
        <v>116</v>
      </c>
      <c r="BE320" s="157">
        <f>IF($N$320="základní",$J$320,0)</f>
        <v>0</v>
      </c>
      <c r="BF320" s="157">
        <f>IF($N$320="snížená",$J$320,0)</f>
        <v>0</v>
      </c>
      <c r="BG320" s="157">
        <f>IF($N$320="zákl. přenesená",$J$320,0)</f>
        <v>0</v>
      </c>
      <c r="BH320" s="157">
        <f>IF($N$320="sníž. přenesená",$J$320,0)</f>
        <v>0</v>
      </c>
      <c r="BI320" s="157">
        <f>IF($N$320="nulová",$J$320,0)</f>
        <v>0</v>
      </c>
      <c r="BJ320" s="90" t="s">
        <v>75</v>
      </c>
      <c r="BK320" s="157">
        <f>ROUND($I$320*$H$320,2)</f>
        <v>0</v>
      </c>
      <c r="BL320" s="90" t="s">
        <v>141</v>
      </c>
      <c r="BM320" s="90" t="s">
        <v>775</v>
      </c>
    </row>
    <row r="321" spans="2:47" s="7" customFormat="1" ht="16.5" customHeight="1">
      <c r="B321" s="24"/>
      <c r="C321" s="25"/>
      <c r="D321" s="158" t="s">
        <v>128</v>
      </c>
      <c r="E321" s="25"/>
      <c r="F321" s="159" t="s">
        <v>408</v>
      </c>
      <c r="G321" s="25"/>
      <c r="H321" s="25"/>
      <c r="J321" s="25"/>
      <c r="K321" s="25"/>
      <c r="L321" s="44"/>
      <c r="M321" s="57"/>
      <c r="N321" s="25"/>
      <c r="O321" s="25"/>
      <c r="P321" s="25"/>
      <c r="Q321" s="25"/>
      <c r="R321" s="25"/>
      <c r="S321" s="25"/>
      <c r="T321" s="58"/>
      <c r="AT321" s="7" t="s">
        <v>128</v>
      </c>
      <c r="AU321" s="7" t="s">
        <v>77</v>
      </c>
    </row>
    <row r="322" spans="2:47" s="7" customFormat="1" ht="84.75" customHeight="1">
      <c r="B322" s="24"/>
      <c r="C322" s="25"/>
      <c r="D322" s="162" t="s">
        <v>212</v>
      </c>
      <c r="E322" s="25"/>
      <c r="F322" s="187" t="s">
        <v>409</v>
      </c>
      <c r="G322" s="25"/>
      <c r="H322" s="25"/>
      <c r="J322" s="25"/>
      <c r="K322" s="25"/>
      <c r="L322" s="44"/>
      <c r="M322" s="57"/>
      <c r="N322" s="25"/>
      <c r="O322" s="25"/>
      <c r="P322" s="25"/>
      <c r="Q322" s="25"/>
      <c r="R322" s="25"/>
      <c r="S322" s="25"/>
      <c r="T322" s="58"/>
      <c r="AT322" s="7" t="s">
        <v>212</v>
      </c>
      <c r="AU322" s="7" t="s">
        <v>77</v>
      </c>
    </row>
    <row r="323" spans="2:65" s="7" customFormat="1" ht="15.75" customHeight="1">
      <c r="B323" s="24"/>
      <c r="C323" s="146" t="s">
        <v>776</v>
      </c>
      <c r="D323" s="146" t="s">
        <v>122</v>
      </c>
      <c r="E323" s="147" t="s">
        <v>411</v>
      </c>
      <c r="F323" s="148" t="s">
        <v>412</v>
      </c>
      <c r="G323" s="149" t="s">
        <v>241</v>
      </c>
      <c r="H323" s="150">
        <v>2035.128</v>
      </c>
      <c r="I323" s="151"/>
      <c r="J323" s="152">
        <f>ROUND($I$323*$H$323,2)</f>
        <v>0</v>
      </c>
      <c r="K323" s="148" t="s">
        <v>209</v>
      </c>
      <c r="L323" s="44"/>
      <c r="M323" s="153"/>
      <c r="N323" s="154" t="s">
        <v>39</v>
      </c>
      <c r="O323" s="25"/>
      <c r="P323" s="155">
        <f>$O$323*$H$323</f>
        <v>0</v>
      </c>
      <c r="Q323" s="155">
        <v>0</v>
      </c>
      <c r="R323" s="155">
        <f>$Q$323*$H$323</f>
        <v>0</v>
      </c>
      <c r="S323" s="155">
        <v>0</v>
      </c>
      <c r="T323" s="156">
        <f>$S$323*$H$323</f>
        <v>0</v>
      </c>
      <c r="AR323" s="90" t="s">
        <v>141</v>
      </c>
      <c r="AT323" s="90" t="s">
        <v>122</v>
      </c>
      <c r="AU323" s="90" t="s">
        <v>77</v>
      </c>
      <c r="AY323" s="7" t="s">
        <v>116</v>
      </c>
      <c r="BE323" s="157">
        <f>IF($N$323="základní",$J$323,0)</f>
        <v>0</v>
      </c>
      <c r="BF323" s="157">
        <f>IF($N$323="snížená",$J$323,0)</f>
        <v>0</v>
      </c>
      <c r="BG323" s="157">
        <f>IF($N$323="zákl. přenesená",$J$323,0)</f>
        <v>0</v>
      </c>
      <c r="BH323" s="157">
        <f>IF($N$323="sníž. přenesená",$J$323,0)</f>
        <v>0</v>
      </c>
      <c r="BI323" s="157">
        <f>IF($N$323="nulová",$J$323,0)</f>
        <v>0</v>
      </c>
      <c r="BJ323" s="90" t="s">
        <v>75</v>
      </c>
      <c r="BK323" s="157">
        <f>ROUND($I$323*$H$323,2)</f>
        <v>0</v>
      </c>
      <c r="BL323" s="90" t="s">
        <v>141</v>
      </c>
      <c r="BM323" s="90" t="s">
        <v>777</v>
      </c>
    </row>
    <row r="324" spans="2:47" s="7" customFormat="1" ht="27" customHeight="1">
      <c r="B324" s="24"/>
      <c r="C324" s="25"/>
      <c r="D324" s="158" t="s">
        <v>128</v>
      </c>
      <c r="E324" s="25"/>
      <c r="F324" s="159" t="s">
        <v>414</v>
      </c>
      <c r="G324" s="25"/>
      <c r="H324" s="25"/>
      <c r="J324" s="25"/>
      <c r="K324" s="25"/>
      <c r="L324" s="44"/>
      <c r="M324" s="57"/>
      <c r="N324" s="25"/>
      <c r="O324" s="25"/>
      <c r="P324" s="25"/>
      <c r="Q324" s="25"/>
      <c r="R324" s="25"/>
      <c r="S324" s="25"/>
      <c r="T324" s="58"/>
      <c r="AT324" s="7" t="s">
        <v>128</v>
      </c>
      <c r="AU324" s="7" t="s">
        <v>77</v>
      </c>
    </row>
    <row r="325" spans="2:47" s="7" customFormat="1" ht="84.75" customHeight="1">
      <c r="B325" s="24"/>
      <c r="C325" s="25"/>
      <c r="D325" s="162" t="s">
        <v>212</v>
      </c>
      <c r="E325" s="25"/>
      <c r="F325" s="187" t="s">
        <v>409</v>
      </c>
      <c r="G325" s="25"/>
      <c r="H325" s="25"/>
      <c r="J325" s="25"/>
      <c r="K325" s="25"/>
      <c r="L325" s="44"/>
      <c r="M325" s="57"/>
      <c r="N325" s="25"/>
      <c r="O325" s="25"/>
      <c r="P325" s="25"/>
      <c r="Q325" s="25"/>
      <c r="R325" s="25"/>
      <c r="S325" s="25"/>
      <c r="T325" s="58"/>
      <c r="AT325" s="7" t="s">
        <v>212</v>
      </c>
      <c r="AU325" s="7" t="s">
        <v>77</v>
      </c>
    </row>
    <row r="326" spans="2:51" s="7" customFormat="1" ht="15.75" customHeight="1">
      <c r="B326" s="160"/>
      <c r="C326" s="161"/>
      <c r="D326" s="162" t="s">
        <v>129</v>
      </c>
      <c r="E326" s="161"/>
      <c r="F326" s="163" t="s">
        <v>237</v>
      </c>
      <c r="G326" s="161"/>
      <c r="H326" s="161"/>
      <c r="J326" s="161"/>
      <c r="K326" s="161"/>
      <c r="L326" s="164"/>
      <c r="M326" s="165"/>
      <c r="N326" s="161"/>
      <c r="O326" s="161"/>
      <c r="P326" s="161"/>
      <c r="Q326" s="161"/>
      <c r="R326" s="161"/>
      <c r="S326" s="161"/>
      <c r="T326" s="166"/>
      <c r="AT326" s="167" t="s">
        <v>129</v>
      </c>
      <c r="AU326" s="167" t="s">
        <v>77</v>
      </c>
      <c r="AV326" s="167" t="s">
        <v>75</v>
      </c>
      <c r="AW326" s="167" t="s">
        <v>92</v>
      </c>
      <c r="AX326" s="167" t="s">
        <v>68</v>
      </c>
      <c r="AY326" s="167" t="s">
        <v>116</v>
      </c>
    </row>
    <row r="327" spans="2:51" s="7" customFormat="1" ht="15.75" customHeight="1">
      <c r="B327" s="168"/>
      <c r="C327" s="169"/>
      <c r="D327" s="162" t="s">
        <v>129</v>
      </c>
      <c r="E327" s="169"/>
      <c r="F327" s="170" t="s">
        <v>778</v>
      </c>
      <c r="G327" s="169"/>
      <c r="H327" s="171">
        <v>2035.128</v>
      </c>
      <c r="J327" s="169"/>
      <c r="K327" s="169"/>
      <c r="L327" s="172"/>
      <c r="M327" s="173"/>
      <c r="N327" s="169"/>
      <c r="O327" s="169"/>
      <c r="P327" s="169"/>
      <c r="Q327" s="169"/>
      <c r="R327" s="169"/>
      <c r="S327" s="169"/>
      <c r="T327" s="174"/>
      <c r="AT327" s="175" t="s">
        <v>129</v>
      </c>
      <c r="AU327" s="175" t="s">
        <v>77</v>
      </c>
      <c r="AV327" s="175" t="s">
        <v>77</v>
      </c>
      <c r="AW327" s="175" t="s">
        <v>92</v>
      </c>
      <c r="AX327" s="175" t="s">
        <v>75</v>
      </c>
      <c r="AY327" s="175" t="s">
        <v>116</v>
      </c>
    </row>
    <row r="328" spans="2:65" s="7" customFormat="1" ht="15.75" customHeight="1">
      <c r="B328" s="24"/>
      <c r="C328" s="146" t="s">
        <v>779</v>
      </c>
      <c r="D328" s="146" t="s">
        <v>122</v>
      </c>
      <c r="E328" s="147" t="s">
        <v>417</v>
      </c>
      <c r="F328" s="148" t="s">
        <v>418</v>
      </c>
      <c r="G328" s="149" t="s">
        <v>241</v>
      </c>
      <c r="H328" s="150">
        <v>84.797</v>
      </c>
      <c r="I328" s="151"/>
      <c r="J328" s="152">
        <f>ROUND($I$328*$H$328,2)</f>
        <v>0</v>
      </c>
      <c r="K328" s="148" t="s">
        <v>209</v>
      </c>
      <c r="L328" s="44"/>
      <c r="M328" s="153"/>
      <c r="N328" s="154" t="s">
        <v>39</v>
      </c>
      <c r="O328" s="25"/>
      <c r="P328" s="155">
        <f>$O$328*$H$328</f>
        <v>0</v>
      </c>
      <c r="Q328" s="155">
        <v>0</v>
      </c>
      <c r="R328" s="155">
        <f>$Q$328*$H$328</f>
        <v>0</v>
      </c>
      <c r="S328" s="155">
        <v>0</v>
      </c>
      <c r="T328" s="156">
        <f>$S$328*$H$328</f>
        <v>0</v>
      </c>
      <c r="AR328" s="90" t="s">
        <v>141</v>
      </c>
      <c r="AT328" s="90" t="s">
        <v>122</v>
      </c>
      <c r="AU328" s="90" t="s">
        <v>77</v>
      </c>
      <c r="AY328" s="7" t="s">
        <v>116</v>
      </c>
      <c r="BE328" s="157">
        <f>IF($N$328="základní",$J$328,0)</f>
        <v>0</v>
      </c>
      <c r="BF328" s="157">
        <f>IF($N$328="snížená",$J$328,0)</f>
        <v>0</v>
      </c>
      <c r="BG328" s="157">
        <f>IF($N$328="zákl. přenesená",$J$328,0)</f>
        <v>0</v>
      </c>
      <c r="BH328" s="157">
        <f>IF($N$328="sníž. přenesená",$J$328,0)</f>
        <v>0</v>
      </c>
      <c r="BI328" s="157">
        <f>IF($N$328="nulová",$J$328,0)</f>
        <v>0</v>
      </c>
      <c r="BJ328" s="90" t="s">
        <v>75</v>
      </c>
      <c r="BK328" s="157">
        <f>ROUND($I$328*$H$328,2)</f>
        <v>0</v>
      </c>
      <c r="BL328" s="90" t="s">
        <v>141</v>
      </c>
      <c r="BM328" s="90" t="s">
        <v>780</v>
      </c>
    </row>
    <row r="329" spans="2:47" s="7" customFormat="1" ht="16.5" customHeight="1">
      <c r="B329" s="24"/>
      <c r="C329" s="25"/>
      <c r="D329" s="158" t="s">
        <v>128</v>
      </c>
      <c r="E329" s="25"/>
      <c r="F329" s="159" t="s">
        <v>420</v>
      </c>
      <c r="G329" s="25"/>
      <c r="H329" s="25"/>
      <c r="J329" s="25"/>
      <c r="K329" s="25"/>
      <c r="L329" s="44"/>
      <c r="M329" s="57"/>
      <c r="N329" s="25"/>
      <c r="O329" s="25"/>
      <c r="P329" s="25"/>
      <c r="Q329" s="25"/>
      <c r="R329" s="25"/>
      <c r="S329" s="25"/>
      <c r="T329" s="58"/>
      <c r="AT329" s="7" t="s">
        <v>128</v>
      </c>
      <c r="AU329" s="7" t="s">
        <v>77</v>
      </c>
    </row>
    <row r="330" spans="2:47" s="7" customFormat="1" ht="44.25" customHeight="1">
      <c r="B330" s="24"/>
      <c r="C330" s="25"/>
      <c r="D330" s="162" t="s">
        <v>212</v>
      </c>
      <c r="E330" s="25"/>
      <c r="F330" s="187" t="s">
        <v>421</v>
      </c>
      <c r="G330" s="25"/>
      <c r="H330" s="25"/>
      <c r="J330" s="25"/>
      <c r="K330" s="25"/>
      <c r="L330" s="44"/>
      <c r="M330" s="57"/>
      <c r="N330" s="25"/>
      <c r="O330" s="25"/>
      <c r="P330" s="25"/>
      <c r="Q330" s="25"/>
      <c r="R330" s="25"/>
      <c r="S330" s="25"/>
      <c r="T330" s="58"/>
      <c r="AT330" s="7" t="s">
        <v>212</v>
      </c>
      <c r="AU330" s="7" t="s">
        <v>77</v>
      </c>
    </row>
    <row r="331" spans="2:65" s="7" customFormat="1" ht="15.75" customHeight="1">
      <c r="B331" s="24"/>
      <c r="C331" s="146" t="s">
        <v>781</v>
      </c>
      <c r="D331" s="146" t="s">
        <v>122</v>
      </c>
      <c r="E331" s="147" t="s">
        <v>782</v>
      </c>
      <c r="F331" s="148" t="s">
        <v>783</v>
      </c>
      <c r="G331" s="149" t="s">
        <v>241</v>
      </c>
      <c r="H331" s="150">
        <v>33.457</v>
      </c>
      <c r="I331" s="151"/>
      <c r="J331" s="152">
        <f>ROUND($I$331*$H$331,2)</f>
        <v>0</v>
      </c>
      <c r="K331" s="148" t="s">
        <v>209</v>
      </c>
      <c r="L331" s="44"/>
      <c r="M331" s="153"/>
      <c r="N331" s="154" t="s">
        <v>39</v>
      </c>
      <c r="O331" s="25"/>
      <c r="P331" s="155">
        <f>$O$331*$H$331</f>
        <v>0</v>
      </c>
      <c r="Q331" s="155">
        <v>0</v>
      </c>
      <c r="R331" s="155">
        <f>$Q$331*$H$331</f>
        <v>0</v>
      </c>
      <c r="S331" s="155">
        <v>0</v>
      </c>
      <c r="T331" s="156">
        <f>$S$331*$H$331</f>
        <v>0</v>
      </c>
      <c r="AR331" s="90" t="s">
        <v>141</v>
      </c>
      <c r="AT331" s="90" t="s">
        <v>122</v>
      </c>
      <c r="AU331" s="90" t="s">
        <v>77</v>
      </c>
      <c r="AY331" s="7" t="s">
        <v>116</v>
      </c>
      <c r="BE331" s="157">
        <f>IF($N$331="základní",$J$331,0)</f>
        <v>0</v>
      </c>
      <c r="BF331" s="157">
        <f>IF($N$331="snížená",$J$331,0)</f>
        <v>0</v>
      </c>
      <c r="BG331" s="157">
        <f>IF($N$331="zákl. přenesená",$J$331,0)</f>
        <v>0</v>
      </c>
      <c r="BH331" s="157">
        <f>IF($N$331="sníž. přenesená",$J$331,0)</f>
        <v>0</v>
      </c>
      <c r="BI331" s="157">
        <f>IF($N$331="nulová",$J$331,0)</f>
        <v>0</v>
      </c>
      <c r="BJ331" s="90" t="s">
        <v>75</v>
      </c>
      <c r="BK331" s="157">
        <f>ROUND($I$331*$H$331,2)</f>
        <v>0</v>
      </c>
      <c r="BL331" s="90" t="s">
        <v>141</v>
      </c>
      <c r="BM331" s="90" t="s">
        <v>784</v>
      </c>
    </row>
    <row r="332" spans="2:47" s="7" customFormat="1" ht="16.5" customHeight="1">
      <c r="B332" s="24"/>
      <c r="C332" s="25"/>
      <c r="D332" s="158" t="s">
        <v>128</v>
      </c>
      <c r="E332" s="25"/>
      <c r="F332" s="159" t="s">
        <v>785</v>
      </c>
      <c r="G332" s="25"/>
      <c r="H332" s="25"/>
      <c r="J332" s="25"/>
      <c r="K332" s="25"/>
      <c r="L332" s="44"/>
      <c r="M332" s="57"/>
      <c r="N332" s="25"/>
      <c r="O332" s="25"/>
      <c r="P332" s="25"/>
      <c r="Q332" s="25"/>
      <c r="R332" s="25"/>
      <c r="S332" s="25"/>
      <c r="T332" s="58"/>
      <c r="AT332" s="7" t="s">
        <v>128</v>
      </c>
      <c r="AU332" s="7" t="s">
        <v>77</v>
      </c>
    </row>
    <row r="333" spans="2:47" s="7" customFormat="1" ht="57.75" customHeight="1">
      <c r="B333" s="24"/>
      <c r="C333" s="25"/>
      <c r="D333" s="162" t="s">
        <v>212</v>
      </c>
      <c r="E333" s="25"/>
      <c r="F333" s="187" t="s">
        <v>427</v>
      </c>
      <c r="G333" s="25"/>
      <c r="H333" s="25"/>
      <c r="J333" s="25"/>
      <c r="K333" s="25"/>
      <c r="L333" s="44"/>
      <c r="M333" s="57"/>
      <c r="N333" s="25"/>
      <c r="O333" s="25"/>
      <c r="P333" s="25"/>
      <c r="Q333" s="25"/>
      <c r="R333" s="25"/>
      <c r="S333" s="25"/>
      <c r="T333" s="58"/>
      <c r="AT333" s="7" t="s">
        <v>212</v>
      </c>
      <c r="AU333" s="7" t="s">
        <v>77</v>
      </c>
    </row>
    <row r="334" spans="2:51" s="7" customFormat="1" ht="15.75" customHeight="1">
      <c r="B334" s="168"/>
      <c r="C334" s="169"/>
      <c r="D334" s="162" t="s">
        <v>129</v>
      </c>
      <c r="E334" s="169"/>
      <c r="F334" s="170" t="s">
        <v>786</v>
      </c>
      <c r="G334" s="169"/>
      <c r="H334" s="171">
        <v>33.457</v>
      </c>
      <c r="J334" s="169"/>
      <c r="K334" s="169"/>
      <c r="L334" s="172"/>
      <c r="M334" s="173"/>
      <c r="N334" s="169"/>
      <c r="O334" s="169"/>
      <c r="P334" s="169"/>
      <c r="Q334" s="169"/>
      <c r="R334" s="169"/>
      <c r="S334" s="169"/>
      <c r="T334" s="174"/>
      <c r="AT334" s="175" t="s">
        <v>129</v>
      </c>
      <c r="AU334" s="175" t="s">
        <v>77</v>
      </c>
      <c r="AV334" s="175" t="s">
        <v>77</v>
      </c>
      <c r="AW334" s="175" t="s">
        <v>92</v>
      </c>
      <c r="AX334" s="175" t="s">
        <v>75</v>
      </c>
      <c r="AY334" s="175" t="s">
        <v>116</v>
      </c>
    </row>
    <row r="335" spans="2:65" s="7" customFormat="1" ht="15.75" customHeight="1">
      <c r="B335" s="24"/>
      <c r="C335" s="146" t="s">
        <v>787</v>
      </c>
      <c r="D335" s="146" t="s">
        <v>122</v>
      </c>
      <c r="E335" s="147" t="s">
        <v>423</v>
      </c>
      <c r="F335" s="148" t="s">
        <v>424</v>
      </c>
      <c r="G335" s="149" t="s">
        <v>241</v>
      </c>
      <c r="H335" s="150">
        <v>48.4</v>
      </c>
      <c r="I335" s="151"/>
      <c r="J335" s="152">
        <f>ROUND($I$335*$H$335,2)</f>
        <v>0</v>
      </c>
      <c r="K335" s="148" t="s">
        <v>209</v>
      </c>
      <c r="L335" s="44"/>
      <c r="M335" s="153"/>
      <c r="N335" s="154" t="s">
        <v>39</v>
      </c>
      <c r="O335" s="25"/>
      <c r="P335" s="155">
        <f>$O$335*$H$335</f>
        <v>0</v>
      </c>
      <c r="Q335" s="155">
        <v>0</v>
      </c>
      <c r="R335" s="155">
        <f>$Q$335*$H$335</f>
        <v>0</v>
      </c>
      <c r="S335" s="155">
        <v>0</v>
      </c>
      <c r="T335" s="156">
        <f>$S$335*$H$335</f>
        <v>0</v>
      </c>
      <c r="AR335" s="90" t="s">
        <v>141</v>
      </c>
      <c r="AT335" s="90" t="s">
        <v>122</v>
      </c>
      <c r="AU335" s="90" t="s">
        <v>77</v>
      </c>
      <c r="AY335" s="7" t="s">
        <v>116</v>
      </c>
      <c r="BE335" s="157">
        <f>IF($N$335="základní",$J$335,0)</f>
        <v>0</v>
      </c>
      <c r="BF335" s="157">
        <f>IF($N$335="snížená",$J$335,0)</f>
        <v>0</v>
      </c>
      <c r="BG335" s="157">
        <f>IF($N$335="zákl. přenesená",$J$335,0)</f>
        <v>0</v>
      </c>
      <c r="BH335" s="157">
        <f>IF($N$335="sníž. přenesená",$J$335,0)</f>
        <v>0</v>
      </c>
      <c r="BI335" s="157">
        <f>IF($N$335="nulová",$J$335,0)</f>
        <v>0</v>
      </c>
      <c r="BJ335" s="90" t="s">
        <v>75</v>
      </c>
      <c r="BK335" s="157">
        <f>ROUND($I$335*$H$335,2)</f>
        <v>0</v>
      </c>
      <c r="BL335" s="90" t="s">
        <v>141</v>
      </c>
      <c r="BM335" s="90" t="s">
        <v>788</v>
      </c>
    </row>
    <row r="336" spans="2:47" s="7" customFormat="1" ht="16.5" customHeight="1">
      <c r="B336" s="24"/>
      <c r="C336" s="25"/>
      <c r="D336" s="158" t="s">
        <v>128</v>
      </c>
      <c r="E336" s="25"/>
      <c r="F336" s="159" t="s">
        <v>426</v>
      </c>
      <c r="G336" s="25"/>
      <c r="H336" s="25"/>
      <c r="J336" s="25"/>
      <c r="K336" s="25"/>
      <c r="L336" s="44"/>
      <c r="M336" s="57"/>
      <c r="N336" s="25"/>
      <c r="O336" s="25"/>
      <c r="P336" s="25"/>
      <c r="Q336" s="25"/>
      <c r="R336" s="25"/>
      <c r="S336" s="25"/>
      <c r="T336" s="58"/>
      <c r="AT336" s="7" t="s">
        <v>128</v>
      </c>
      <c r="AU336" s="7" t="s">
        <v>77</v>
      </c>
    </row>
    <row r="337" spans="2:47" s="7" customFormat="1" ht="57.75" customHeight="1">
      <c r="B337" s="24"/>
      <c r="C337" s="25"/>
      <c r="D337" s="162" t="s">
        <v>212</v>
      </c>
      <c r="E337" s="25"/>
      <c r="F337" s="187" t="s">
        <v>427</v>
      </c>
      <c r="G337" s="25"/>
      <c r="H337" s="25"/>
      <c r="J337" s="25"/>
      <c r="K337" s="25"/>
      <c r="L337" s="44"/>
      <c r="M337" s="57"/>
      <c r="N337" s="25"/>
      <c r="O337" s="25"/>
      <c r="P337" s="25"/>
      <c r="Q337" s="25"/>
      <c r="R337" s="25"/>
      <c r="S337" s="25"/>
      <c r="T337" s="58"/>
      <c r="AT337" s="7" t="s">
        <v>212</v>
      </c>
      <c r="AU337" s="7" t="s">
        <v>77</v>
      </c>
    </row>
    <row r="338" spans="2:51" s="7" customFormat="1" ht="15.75" customHeight="1">
      <c r="B338" s="168"/>
      <c r="C338" s="169"/>
      <c r="D338" s="162" t="s">
        <v>129</v>
      </c>
      <c r="E338" s="169"/>
      <c r="F338" s="170" t="s">
        <v>789</v>
      </c>
      <c r="G338" s="169"/>
      <c r="H338" s="171">
        <v>48.4</v>
      </c>
      <c r="J338" s="169"/>
      <c r="K338" s="169"/>
      <c r="L338" s="172"/>
      <c r="M338" s="173"/>
      <c r="N338" s="169"/>
      <c r="O338" s="169"/>
      <c r="P338" s="169"/>
      <c r="Q338" s="169"/>
      <c r="R338" s="169"/>
      <c r="S338" s="169"/>
      <c r="T338" s="174"/>
      <c r="AT338" s="175" t="s">
        <v>129</v>
      </c>
      <c r="AU338" s="175" t="s">
        <v>77</v>
      </c>
      <c r="AV338" s="175" t="s">
        <v>77</v>
      </c>
      <c r="AW338" s="175" t="s">
        <v>92</v>
      </c>
      <c r="AX338" s="175" t="s">
        <v>75</v>
      </c>
      <c r="AY338" s="175" t="s">
        <v>116</v>
      </c>
    </row>
    <row r="339" spans="2:65" s="7" customFormat="1" ht="15.75" customHeight="1">
      <c r="B339" s="24"/>
      <c r="C339" s="146" t="s">
        <v>790</v>
      </c>
      <c r="D339" s="146" t="s">
        <v>122</v>
      </c>
      <c r="E339" s="147" t="s">
        <v>791</v>
      </c>
      <c r="F339" s="148" t="s">
        <v>792</v>
      </c>
      <c r="G339" s="149" t="s">
        <v>241</v>
      </c>
      <c r="H339" s="150">
        <v>472.442</v>
      </c>
      <c r="I339" s="151"/>
      <c r="J339" s="152">
        <f>ROUND($I$339*$H$339,2)</f>
        <v>0</v>
      </c>
      <c r="K339" s="148" t="s">
        <v>209</v>
      </c>
      <c r="L339" s="44"/>
      <c r="M339" s="153"/>
      <c r="N339" s="154" t="s">
        <v>39</v>
      </c>
      <c r="O339" s="25"/>
      <c r="P339" s="155">
        <f>$O$339*$H$339</f>
        <v>0</v>
      </c>
      <c r="Q339" s="155">
        <v>0</v>
      </c>
      <c r="R339" s="155">
        <f>$Q$339*$H$339</f>
        <v>0</v>
      </c>
      <c r="S339" s="155">
        <v>0</v>
      </c>
      <c r="T339" s="156">
        <f>$S$339*$H$339</f>
        <v>0</v>
      </c>
      <c r="AR339" s="90" t="s">
        <v>141</v>
      </c>
      <c r="AT339" s="90" t="s">
        <v>122</v>
      </c>
      <c r="AU339" s="90" t="s">
        <v>77</v>
      </c>
      <c r="AY339" s="7" t="s">
        <v>116</v>
      </c>
      <c r="BE339" s="157">
        <f>IF($N$339="základní",$J$339,0)</f>
        <v>0</v>
      </c>
      <c r="BF339" s="157">
        <f>IF($N$339="snížená",$J$339,0)</f>
        <v>0</v>
      </c>
      <c r="BG339" s="157">
        <f>IF($N$339="zákl. přenesená",$J$339,0)</f>
        <v>0</v>
      </c>
      <c r="BH339" s="157">
        <f>IF($N$339="sníž. přenesená",$J$339,0)</f>
        <v>0</v>
      </c>
      <c r="BI339" s="157">
        <f>IF($N$339="nulová",$J$339,0)</f>
        <v>0</v>
      </c>
      <c r="BJ339" s="90" t="s">
        <v>75</v>
      </c>
      <c r="BK339" s="157">
        <f>ROUND($I$339*$H$339,2)</f>
        <v>0</v>
      </c>
      <c r="BL339" s="90" t="s">
        <v>141</v>
      </c>
      <c r="BM339" s="90" t="s">
        <v>793</v>
      </c>
    </row>
    <row r="340" spans="2:47" s="7" customFormat="1" ht="27" customHeight="1">
      <c r="B340" s="24"/>
      <c r="C340" s="25"/>
      <c r="D340" s="158" t="s">
        <v>128</v>
      </c>
      <c r="E340" s="25"/>
      <c r="F340" s="159" t="s">
        <v>794</v>
      </c>
      <c r="G340" s="25"/>
      <c r="H340" s="25"/>
      <c r="J340" s="25"/>
      <c r="K340" s="25"/>
      <c r="L340" s="44"/>
      <c r="M340" s="57"/>
      <c r="N340" s="25"/>
      <c r="O340" s="25"/>
      <c r="P340" s="25"/>
      <c r="Q340" s="25"/>
      <c r="R340" s="25"/>
      <c r="S340" s="25"/>
      <c r="T340" s="58"/>
      <c r="AT340" s="7" t="s">
        <v>128</v>
      </c>
      <c r="AU340" s="7" t="s">
        <v>77</v>
      </c>
    </row>
    <row r="341" spans="2:63" s="133" customFormat="1" ht="37.5" customHeight="1">
      <c r="B341" s="134"/>
      <c r="C341" s="135"/>
      <c r="D341" s="135" t="s">
        <v>67</v>
      </c>
      <c r="E341" s="136" t="s">
        <v>795</v>
      </c>
      <c r="F341" s="136" t="s">
        <v>796</v>
      </c>
      <c r="G341" s="135"/>
      <c r="H341" s="135"/>
      <c r="J341" s="137">
        <f>$BK$341</f>
        <v>0</v>
      </c>
      <c r="K341" s="135"/>
      <c r="L341" s="138"/>
      <c r="M341" s="139"/>
      <c r="N341" s="135"/>
      <c r="O341" s="135"/>
      <c r="P341" s="140">
        <f>$P$342</f>
        <v>0</v>
      </c>
      <c r="Q341" s="135"/>
      <c r="R341" s="140">
        <f>$R$342</f>
        <v>0.12</v>
      </c>
      <c r="S341" s="135"/>
      <c r="T341" s="141">
        <f>$T$342</f>
        <v>0</v>
      </c>
      <c r="AR341" s="142" t="s">
        <v>77</v>
      </c>
      <c r="AT341" s="142" t="s">
        <v>67</v>
      </c>
      <c r="AU341" s="142" t="s">
        <v>68</v>
      </c>
      <c r="AY341" s="142" t="s">
        <v>116</v>
      </c>
      <c r="BK341" s="143">
        <f>$BK$342</f>
        <v>0</v>
      </c>
    </row>
    <row r="342" spans="2:63" s="133" customFormat="1" ht="21" customHeight="1">
      <c r="B342" s="134"/>
      <c r="C342" s="135"/>
      <c r="D342" s="135" t="s">
        <v>67</v>
      </c>
      <c r="E342" s="144" t="s">
        <v>797</v>
      </c>
      <c r="F342" s="144" t="s">
        <v>798</v>
      </c>
      <c r="G342" s="135"/>
      <c r="H342" s="135"/>
      <c r="J342" s="145">
        <f>$BK$342</f>
        <v>0</v>
      </c>
      <c r="K342" s="135"/>
      <c r="L342" s="138"/>
      <c r="M342" s="139"/>
      <c r="N342" s="135"/>
      <c r="O342" s="135"/>
      <c r="P342" s="140">
        <f>SUM($P$343:$P$362)</f>
        <v>0</v>
      </c>
      <c r="Q342" s="135"/>
      <c r="R342" s="140">
        <f>SUM($R$343:$R$362)</f>
        <v>0.12</v>
      </c>
      <c r="S342" s="135"/>
      <c r="T342" s="141">
        <f>SUM($T$343:$T$362)</f>
        <v>0</v>
      </c>
      <c r="AR342" s="142" t="s">
        <v>77</v>
      </c>
      <c r="AT342" s="142" t="s">
        <v>67</v>
      </c>
      <c r="AU342" s="142" t="s">
        <v>75</v>
      </c>
      <c r="AY342" s="142" t="s">
        <v>116</v>
      </c>
      <c r="BK342" s="143">
        <f>SUM($BK$343:$BK$362)</f>
        <v>0</v>
      </c>
    </row>
    <row r="343" spans="2:65" s="7" customFormat="1" ht="15.75" customHeight="1">
      <c r="B343" s="24"/>
      <c r="C343" s="146" t="s">
        <v>799</v>
      </c>
      <c r="D343" s="146" t="s">
        <v>122</v>
      </c>
      <c r="E343" s="147" t="s">
        <v>800</v>
      </c>
      <c r="F343" s="148" t="s">
        <v>801</v>
      </c>
      <c r="G343" s="149" t="s">
        <v>208</v>
      </c>
      <c r="H343" s="150">
        <v>92.4</v>
      </c>
      <c r="I343" s="151"/>
      <c r="J343" s="152">
        <f>ROUND($I$343*$H$343,2)</f>
        <v>0</v>
      </c>
      <c r="K343" s="148" t="s">
        <v>209</v>
      </c>
      <c r="L343" s="44"/>
      <c r="M343" s="153"/>
      <c r="N343" s="154" t="s">
        <v>39</v>
      </c>
      <c r="O343" s="25"/>
      <c r="P343" s="155">
        <f>$O$343*$H$343</f>
        <v>0</v>
      </c>
      <c r="Q343" s="155">
        <v>0</v>
      </c>
      <c r="R343" s="155">
        <f>$Q$343*$H$343</f>
        <v>0</v>
      </c>
      <c r="S343" s="155">
        <v>0</v>
      </c>
      <c r="T343" s="156">
        <f>$S$343*$H$343</f>
        <v>0</v>
      </c>
      <c r="AR343" s="90" t="s">
        <v>305</v>
      </c>
      <c r="AT343" s="90" t="s">
        <v>122</v>
      </c>
      <c r="AU343" s="90" t="s">
        <v>77</v>
      </c>
      <c r="AY343" s="7" t="s">
        <v>116</v>
      </c>
      <c r="BE343" s="157">
        <f>IF($N$343="základní",$J$343,0)</f>
        <v>0</v>
      </c>
      <c r="BF343" s="157">
        <f>IF($N$343="snížená",$J$343,0)</f>
        <v>0</v>
      </c>
      <c r="BG343" s="157">
        <f>IF($N$343="zákl. přenesená",$J$343,0)</f>
        <v>0</v>
      </c>
      <c r="BH343" s="157">
        <f>IF($N$343="sníž. přenesená",$J$343,0)</f>
        <v>0</v>
      </c>
      <c r="BI343" s="157">
        <f>IF($N$343="nulová",$J$343,0)</f>
        <v>0</v>
      </c>
      <c r="BJ343" s="90" t="s">
        <v>75</v>
      </c>
      <c r="BK343" s="157">
        <f>ROUND($I$343*$H$343,2)</f>
        <v>0</v>
      </c>
      <c r="BL343" s="90" t="s">
        <v>305</v>
      </c>
      <c r="BM343" s="90" t="s">
        <v>802</v>
      </c>
    </row>
    <row r="344" spans="2:47" s="7" customFormat="1" ht="16.5" customHeight="1">
      <c r="B344" s="24"/>
      <c r="C344" s="25"/>
      <c r="D344" s="158" t="s">
        <v>128</v>
      </c>
      <c r="E344" s="25"/>
      <c r="F344" s="159" t="s">
        <v>803</v>
      </c>
      <c r="G344" s="25"/>
      <c r="H344" s="25"/>
      <c r="J344" s="25"/>
      <c r="K344" s="25"/>
      <c r="L344" s="44"/>
      <c r="M344" s="57"/>
      <c r="N344" s="25"/>
      <c r="O344" s="25"/>
      <c r="P344" s="25"/>
      <c r="Q344" s="25"/>
      <c r="R344" s="25"/>
      <c r="S344" s="25"/>
      <c r="T344" s="58"/>
      <c r="AT344" s="7" t="s">
        <v>128</v>
      </c>
      <c r="AU344" s="7" t="s">
        <v>77</v>
      </c>
    </row>
    <row r="345" spans="2:47" s="7" customFormat="1" ht="44.25" customHeight="1">
      <c r="B345" s="24"/>
      <c r="C345" s="25"/>
      <c r="D345" s="162" t="s">
        <v>212</v>
      </c>
      <c r="E345" s="25"/>
      <c r="F345" s="187" t="s">
        <v>804</v>
      </c>
      <c r="G345" s="25"/>
      <c r="H345" s="25"/>
      <c r="J345" s="25"/>
      <c r="K345" s="25"/>
      <c r="L345" s="44"/>
      <c r="M345" s="57"/>
      <c r="N345" s="25"/>
      <c r="O345" s="25"/>
      <c r="P345" s="25"/>
      <c r="Q345" s="25"/>
      <c r="R345" s="25"/>
      <c r="S345" s="25"/>
      <c r="T345" s="58"/>
      <c r="AT345" s="7" t="s">
        <v>212</v>
      </c>
      <c r="AU345" s="7" t="s">
        <v>77</v>
      </c>
    </row>
    <row r="346" spans="2:51" s="7" customFormat="1" ht="15.75" customHeight="1">
      <c r="B346" s="168"/>
      <c r="C346" s="169"/>
      <c r="D346" s="162" t="s">
        <v>129</v>
      </c>
      <c r="E346" s="169"/>
      <c r="F346" s="170" t="s">
        <v>805</v>
      </c>
      <c r="G346" s="169"/>
      <c r="H346" s="171">
        <v>92.4</v>
      </c>
      <c r="J346" s="169"/>
      <c r="K346" s="169"/>
      <c r="L346" s="172"/>
      <c r="M346" s="173"/>
      <c r="N346" s="169"/>
      <c r="O346" s="169"/>
      <c r="P346" s="169"/>
      <c r="Q346" s="169"/>
      <c r="R346" s="169"/>
      <c r="S346" s="169"/>
      <c r="T346" s="174"/>
      <c r="AT346" s="175" t="s">
        <v>129</v>
      </c>
      <c r="AU346" s="175" t="s">
        <v>77</v>
      </c>
      <c r="AV346" s="175" t="s">
        <v>77</v>
      </c>
      <c r="AW346" s="175" t="s">
        <v>92</v>
      </c>
      <c r="AX346" s="175" t="s">
        <v>75</v>
      </c>
      <c r="AY346" s="175" t="s">
        <v>116</v>
      </c>
    </row>
    <row r="347" spans="2:65" s="7" customFormat="1" ht="15.75" customHeight="1">
      <c r="B347" s="24"/>
      <c r="C347" s="188" t="s">
        <v>806</v>
      </c>
      <c r="D347" s="188" t="s">
        <v>327</v>
      </c>
      <c r="E347" s="189" t="s">
        <v>807</v>
      </c>
      <c r="F347" s="190" t="s">
        <v>808</v>
      </c>
      <c r="G347" s="191" t="s">
        <v>241</v>
      </c>
      <c r="H347" s="192">
        <v>0.028</v>
      </c>
      <c r="I347" s="193"/>
      <c r="J347" s="194">
        <f>ROUND($I$347*$H$347,2)</f>
        <v>0</v>
      </c>
      <c r="K347" s="190" t="s">
        <v>209</v>
      </c>
      <c r="L347" s="195"/>
      <c r="M347" s="196"/>
      <c r="N347" s="197" t="s">
        <v>39</v>
      </c>
      <c r="O347" s="25"/>
      <c r="P347" s="155">
        <f>$O$347*$H$347</f>
        <v>0</v>
      </c>
      <c r="Q347" s="155">
        <v>1</v>
      </c>
      <c r="R347" s="155">
        <f>$Q$347*$H$347</f>
        <v>0.028</v>
      </c>
      <c r="S347" s="155">
        <v>0</v>
      </c>
      <c r="T347" s="156">
        <f>$S$347*$H$347</f>
        <v>0</v>
      </c>
      <c r="AR347" s="90" t="s">
        <v>410</v>
      </c>
      <c r="AT347" s="90" t="s">
        <v>327</v>
      </c>
      <c r="AU347" s="90" t="s">
        <v>77</v>
      </c>
      <c r="AY347" s="7" t="s">
        <v>116</v>
      </c>
      <c r="BE347" s="157">
        <f>IF($N$347="základní",$J$347,0)</f>
        <v>0</v>
      </c>
      <c r="BF347" s="157">
        <f>IF($N$347="snížená",$J$347,0)</f>
        <v>0</v>
      </c>
      <c r="BG347" s="157">
        <f>IF($N$347="zákl. přenesená",$J$347,0)</f>
        <v>0</v>
      </c>
      <c r="BH347" s="157">
        <f>IF($N$347="sníž. přenesená",$J$347,0)</f>
        <v>0</v>
      </c>
      <c r="BI347" s="157">
        <f>IF($N$347="nulová",$J$347,0)</f>
        <v>0</v>
      </c>
      <c r="BJ347" s="90" t="s">
        <v>75</v>
      </c>
      <c r="BK347" s="157">
        <f>ROUND($I$347*$H$347,2)</f>
        <v>0</v>
      </c>
      <c r="BL347" s="90" t="s">
        <v>305</v>
      </c>
      <c r="BM347" s="90" t="s">
        <v>809</v>
      </c>
    </row>
    <row r="348" spans="2:47" s="7" customFormat="1" ht="27" customHeight="1">
      <c r="B348" s="24"/>
      <c r="C348" s="25"/>
      <c r="D348" s="158" t="s">
        <v>128</v>
      </c>
      <c r="E348" s="25"/>
      <c r="F348" s="159" t="s">
        <v>810</v>
      </c>
      <c r="G348" s="25"/>
      <c r="H348" s="25"/>
      <c r="J348" s="25"/>
      <c r="K348" s="25"/>
      <c r="L348" s="44"/>
      <c r="M348" s="57"/>
      <c r="N348" s="25"/>
      <c r="O348" s="25"/>
      <c r="P348" s="25"/>
      <c r="Q348" s="25"/>
      <c r="R348" s="25"/>
      <c r="S348" s="25"/>
      <c r="T348" s="58"/>
      <c r="AT348" s="7" t="s">
        <v>128</v>
      </c>
      <c r="AU348" s="7" t="s">
        <v>77</v>
      </c>
    </row>
    <row r="349" spans="2:47" s="7" customFormat="1" ht="30.75" customHeight="1">
      <c r="B349" s="24"/>
      <c r="C349" s="25"/>
      <c r="D349" s="162" t="s">
        <v>493</v>
      </c>
      <c r="E349" s="25"/>
      <c r="F349" s="187" t="s">
        <v>811</v>
      </c>
      <c r="G349" s="25"/>
      <c r="H349" s="25"/>
      <c r="J349" s="25"/>
      <c r="K349" s="25"/>
      <c r="L349" s="44"/>
      <c r="M349" s="57"/>
      <c r="N349" s="25"/>
      <c r="O349" s="25"/>
      <c r="P349" s="25"/>
      <c r="Q349" s="25"/>
      <c r="R349" s="25"/>
      <c r="S349" s="25"/>
      <c r="T349" s="58"/>
      <c r="AT349" s="7" t="s">
        <v>493</v>
      </c>
      <c r="AU349" s="7" t="s">
        <v>77</v>
      </c>
    </row>
    <row r="350" spans="2:51" s="7" customFormat="1" ht="15.75" customHeight="1">
      <c r="B350" s="160"/>
      <c r="C350" s="161"/>
      <c r="D350" s="162" t="s">
        <v>129</v>
      </c>
      <c r="E350" s="161"/>
      <c r="F350" s="163" t="s">
        <v>812</v>
      </c>
      <c r="G350" s="161"/>
      <c r="H350" s="161"/>
      <c r="J350" s="161"/>
      <c r="K350" s="161"/>
      <c r="L350" s="164"/>
      <c r="M350" s="165"/>
      <c r="N350" s="161"/>
      <c r="O350" s="161"/>
      <c r="P350" s="161"/>
      <c r="Q350" s="161"/>
      <c r="R350" s="161"/>
      <c r="S350" s="161"/>
      <c r="T350" s="166"/>
      <c r="AT350" s="167" t="s">
        <v>129</v>
      </c>
      <c r="AU350" s="167" t="s">
        <v>77</v>
      </c>
      <c r="AV350" s="167" t="s">
        <v>75</v>
      </c>
      <c r="AW350" s="167" t="s">
        <v>92</v>
      </c>
      <c r="AX350" s="167" t="s">
        <v>68</v>
      </c>
      <c r="AY350" s="167" t="s">
        <v>116</v>
      </c>
    </row>
    <row r="351" spans="2:51" s="7" customFormat="1" ht="15.75" customHeight="1">
      <c r="B351" s="168"/>
      <c r="C351" s="169"/>
      <c r="D351" s="162" t="s">
        <v>129</v>
      </c>
      <c r="E351" s="169"/>
      <c r="F351" s="170" t="s">
        <v>813</v>
      </c>
      <c r="G351" s="169"/>
      <c r="H351" s="171">
        <v>0.02772</v>
      </c>
      <c r="J351" s="169"/>
      <c r="K351" s="169"/>
      <c r="L351" s="172"/>
      <c r="M351" s="173"/>
      <c r="N351" s="169"/>
      <c r="O351" s="169"/>
      <c r="P351" s="169"/>
      <c r="Q351" s="169"/>
      <c r="R351" s="169"/>
      <c r="S351" s="169"/>
      <c r="T351" s="174"/>
      <c r="AT351" s="175" t="s">
        <v>129</v>
      </c>
      <c r="AU351" s="175" t="s">
        <v>77</v>
      </c>
      <c r="AV351" s="175" t="s">
        <v>77</v>
      </c>
      <c r="AW351" s="175" t="s">
        <v>92</v>
      </c>
      <c r="AX351" s="175" t="s">
        <v>75</v>
      </c>
      <c r="AY351" s="175" t="s">
        <v>116</v>
      </c>
    </row>
    <row r="352" spans="2:65" s="7" customFormat="1" ht="15.75" customHeight="1">
      <c r="B352" s="24"/>
      <c r="C352" s="146" t="s">
        <v>773</v>
      </c>
      <c r="D352" s="146" t="s">
        <v>122</v>
      </c>
      <c r="E352" s="147" t="s">
        <v>814</v>
      </c>
      <c r="F352" s="148" t="s">
        <v>815</v>
      </c>
      <c r="G352" s="149" t="s">
        <v>208</v>
      </c>
      <c r="H352" s="150">
        <v>92.4</v>
      </c>
      <c r="I352" s="151"/>
      <c r="J352" s="152">
        <f>ROUND($I$352*$H$352,2)</f>
        <v>0</v>
      </c>
      <c r="K352" s="148" t="s">
        <v>209</v>
      </c>
      <c r="L352" s="44"/>
      <c r="M352" s="153"/>
      <c r="N352" s="154" t="s">
        <v>39</v>
      </c>
      <c r="O352" s="25"/>
      <c r="P352" s="155">
        <f>$O$352*$H$352</f>
        <v>0</v>
      </c>
      <c r="Q352" s="155">
        <v>0</v>
      </c>
      <c r="R352" s="155">
        <f>$Q$352*$H$352</f>
        <v>0</v>
      </c>
      <c r="S352" s="155">
        <v>0</v>
      </c>
      <c r="T352" s="156">
        <f>$S$352*$H$352</f>
        <v>0</v>
      </c>
      <c r="AR352" s="90" t="s">
        <v>305</v>
      </c>
      <c r="AT352" s="90" t="s">
        <v>122</v>
      </c>
      <c r="AU352" s="90" t="s">
        <v>77</v>
      </c>
      <c r="AY352" s="7" t="s">
        <v>116</v>
      </c>
      <c r="BE352" s="157">
        <f>IF($N$352="základní",$J$352,0)</f>
        <v>0</v>
      </c>
      <c r="BF352" s="157">
        <f>IF($N$352="snížená",$J$352,0)</f>
        <v>0</v>
      </c>
      <c r="BG352" s="157">
        <f>IF($N$352="zákl. přenesená",$J$352,0)</f>
        <v>0</v>
      </c>
      <c r="BH352" s="157">
        <f>IF($N$352="sníž. přenesená",$J$352,0)</f>
        <v>0</v>
      </c>
      <c r="BI352" s="157">
        <f>IF($N$352="nulová",$J$352,0)</f>
        <v>0</v>
      </c>
      <c r="BJ352" s="90" t="s">
        <v>75</v>
      </c>
      <c r="BK352" s="157">
        <f>ROUND($I$352*$H$352,2)</f>
        <v>0</v>
      </c>
      <c r="BL352" s="90" t="s">
        <v>305</v>
      </c>
      <c r="BM352" s="90" t="s">
        <v>816</v>
      </c>
    </row>
    <row r="353" spans="2:47" s="7" customFormat="1" ht="16.5" customHeight="1">
      <c r="B353" s="24"/>
      <c r="C353" s="25"/>
      <c r="D353" s="158" t="s">
        <v>128</v>
      </c>
      <c r="E353" s="25"/>
      <c r="F353" s="159" t="s">
        <v>817</v>
      </c>
      <c r="G353" s="25"/>
      <c r="H353" s="25"/>
      <c r="J353" s="25"/>
      <c r="K353" s="25"/>
      <c r="L353" s="44"/>
      <c r="M353" s="57"/>
      <c r="N353" s="25"/>
      <c r="O353" s="25"/>
      <c r="P353" s="25"/>
      <c r="Q353" s="25"/>
      <c r="R353" s="25"/>
      <c r="S353" s="25"/>
      <c r="T353" s="58"/>
      <c r="AT353" s="7" t="s">
        <v>128</v>
      </c>
      <c r="AU353" s="7" t="s">
        <v>77</v>
      </c>
    </row>
    <row r="354" spans="2:47" s="7" customFormat="1" ht="44.25" customHeight="1">
      <c r="B354" s="24"/>
      <c r="C354" s="25"/>
      <c r="D354" s="162" t="s">
        <v>212</v>
      </c>
      <c r="E354" s="25"/>
      <c r="F354" s="187" t="s">
        <v>804</v>
      </c>
      <c r="G354" s="25"/>
      <c r="H354" s="25"/>
      <c r="J354" s="25"/>
      <c r="K354" s="25"/>
      <c r="L354" s="44"/>
      <c r="M354" s="57"/>
      <c r="N354" s="25"/>
      <c r="O354" s="25"/>
      <c r="P354" s="25"/>
      <c r="Q354" s="25"/>
      <c r="R354" s="25"/>
      <c r="S354" s="25"/>
      <c r="T354" s="58"/>
      <c r="AT354" s="7" t="s">
        <v>212</v>
      </c>
      <c r="AU354" s="7" t="s">
        <v>77</v>
      </c>
    </row>
    <row r="355" spans="2:65" s="7" customFormat="1" ht="15.75" customHeight="1">
      <c r="B355" s="24"/>
      <c r="C355" s="188" t="s">
        <v>818</v>
      </c>
      <c r="D355" s="188" t="s">
        <v>327</v>
      </c>
      <c r="E355" s="189" t="s">
        <v>819</v>
      </c>
      <c r="F355" s="190" t="s">
        <v>820</v>
      </c>
      <c r="G355" s="191" t="s">
        <v>241</v>
      </c>
      <c r="H355" s="192">
        <v>0.092</v>
      </c>
      <c r="I355" s="193"/>
      <c r="J355" s="194">
        <f>ROUND($I$355*$H$355,2)</f>
        <v>0</v>
      </c>
      <c r="K355" s="190" t="s">
        <v>209</v>
      </c>
      <c r="L355" s="195"/>
      <c r="M355" s="196"/>
      <c r="N355" s="197" t="s">
        <v>39</v>
      </c>
      <c r="O355" s="25"/>
      <c r="P355" s="155">
        <f>$O$355*$H$355</f>
        <v>0</v>
      </c>
      <c r="Q355" s="155">
        <v>1</v>
      </c>
      <c r="R355" s="155">
        <f>$Q$355*$H$355</f>
        <v>0.092</v>
      </c>
      <c r="S355" s="155">
        <v>0</v>
      </c>
      <c r="T355" s="156">
        <f>$S$355*$H$355</f>
        <v>0</v>
      </c>
      <c r="AR355" s="90" t="s">
        <v>410</v>
      </c>
      <c r="AT355" s="90" t="s">
        <v>327</v>
      </c>
      <c r="AU355" s="90" t="s">
        <v>77</v>
      </c>
      <c r="AY355" s="7" t="s">
        <v>116</v>
      </c>
      <c r="BE355" s="157">
        <f>IF($N$355="základní",$J$355,0)</f>
        <v>0</v>
      </c>
      <c r="BF355" s="157">
        <f>IF($N$355="snížená",$J$355,0)</f>
        <v>0</v>
      </c>
      <c r="BG355" s="157">
        <f>IF($N$355="zákl. přenesená",$J$355,0)</f>
        <v>0</v>
      </c>
      <c r="BH355" s="157">
        <f>IF($N$355="sníž. přenesená",$J$355,0)</f>
        <v>0</v>
      </c>
      <c r="BI355" s="157">
        <f>IF($N$355="nulová",$J$355,0)</f>
        <v>0</v>
      </c>
      <c r="BJ355" s="90" t="s">
        <v>75</v>
      </c>
      <c r="BK355" s="157">
        <f>ROUND($I$355*$H$355,2)</f>
        <v>0</v>
      </c>
      <c r="BL355" s="90" t="s">
        <v>305</v>
      </c>
      <c r="BM355" s="90" t="s">
        <v>821</v>
      </c>
    </row>
    <row r="356" spans="2:47" s="7" customFormat="1" ht="27" customHeight="1">
      <c r="B356" s="24"/>
      <c r="C356" s="25"/>
      <c r="D356" s="158" t="s">
        <v>128</v>
      </c>
      <c r="E356" s="25"/>
      <c r="F356" s="159" t="s">
        <v>822</v>
      </c>
      <c r="G356" s="25"/>
      <c r="H356" s="25"/>
      <c r="J356" s="25"/>
      <c r="K356" s="25"/>
      <c r="L356" s="44"/>
      <c r="M356" s="57"/>
      <c r="N356" s="25"/>
      <c r="O356" s="25"/>
      <c r="P356" s="25"/>
      <c r="Q356" s="25"/>
      <c r="R356" s="25"/>
      <c r="S356" s="25"/>
      <c r="T356" s="58"/>
      <c r="AT356" s="7" t="s">
        <v>128</v>
      </c>
      <c r="AU356" s="7" t="s">
        <v>77</v>
      </c>
    </row>
    <row r="357" spans="2:47" s="7" customFormat="1" ht="30.75" customHeight="1">
      <c r="B357" s="24"/>
      <c r="C357" s="25"/>
      <c r="D357" s="162" t="s">
        <v>493</v>
      </c>
      <c r="E357" s="25"/>
      <c r="F357" s="187" t="s">
        <v>823</v>
      </c>
      <c r="G357" s="25"/>
      <c r="H357" s="25"/>
      <c r="J357" s="25"/>
      <c r="K357" s="25"/>
      <c r="L357" s="44"/>
      <c r="M357" s="57"/>
      <c r="N357" s="25"/>
      <c r="O357" s="25"/>
      <c r="P357" s="25"/>
      <c r="Q357" s="25"/>
      <c r="R357" s="25"/>
      <c r="S357" s="25"/>
      <c r="T357" s="58"/>
      <c r="AT357" s="7" t="s">
        <v>493</v>
      </c>
      <c r="AU357" s="7" t="s">
        <v>77</v>
      </c>
    </row>
    <row r="358" spans="2:51" s="7" customFormat="1" ht="15.75" customHeight="1">
      <c r="B358" s="160"/>
      <c r="C358" s="161"/>
      <c r="D358" s="162" t="s">
        <v>129</v>
      </c>
      <c r="E358" s="161"/>
      <c r="F358" s="163" t="s">
        <v>824</v>
      </c>
      <c r="G358" s="161"/>
      <c r="H358" s="161"/>
      <c r="J358" s="161"/>
      <c r="K358" s="161"/>
      <c r="L358" s="164"/>
      <c r="M358" s="165"/>
      <c r="N358" s="161"/>
      <c r="O358" s="161"/>
      <c r="P358" s="161"/>
      <c r="Q358" s="161"/>
      <c r="R358" s="161"/>
      <c r="S358" s="161"/>
      <c r="T358" s="166"/>
      <c r="AT358" s="167" t="s">
        <v>129</v>
      </c>
      <c r="AU358" s="167" t="s">
        <v>77</v>
      </c>
      <c r="AV358" s="167" t="s">
        <v>75</v>
      </c>
      <c r="AW358" s="167" t="s">
        <v>92</v>
      </c>
      <c r="AX358" s="167" t="s">
        <v>68</v>
      </c>
      <c r="AY358" s="167" t="s">
        <v>116</v>
      </c>
    </row>
    <row r="359" spans="2:51" s="7" customFormat="1" ht="15.75" customHeight="1">
      <c r="B359" s="168"/>
      <c r="C359" s="169"/>
      <c r="D359" s="162" t="s">
        <v>129</v>
      </c>
      <c r="E359" s="169"/>
      <c r="F359" s="170" t="s">
        <v>825</v>
      </c>
      <c r="G359" s="169"/>
      <c r="H359" s="171">
        <v>0.0924</v>
      </c>
      <c r="J359" s="169"/>
      <c r="K359" s="169"/>
      <c r="L359" s="172"/>
      <c r="M359" s="173"/>
      <c r="N359" s="169"/>
      <c r="O359" s="169"/>
      <c r="P359" s="169"/>
      <c r="Q359" s="169"/>
      <c r="R359" s="169"/>
      <c r="S359" s="169"/>
      <c r="T359" s="174"/>
      <c r="AT359" s="175" t="s">
        <v>129</v>
      </c>
      <c r="AU359" s="175" t="s">
        <v>77</v>
      </c>
      <c r="AV359" s="175" t="s">
        <v>77</v>
      </c>
      <c r="AW359" s="175" t="s">
        <v>92</v>
      </c>
      <c r="AX359" s="175" t="s">
        <v>75</v>
      </c>
      <c r="AY359" s="175" t="s">
        <v>116</v>
      </c>
    </row>
    <row r="360" spans="2:65" s="7" customFormat="1" ht="15.75" customHeight="1">
      <c r="B360" s="24"/>
      <c r="C360" s="146" t="s">
        <v>826</v>
      </c>
      <c r="D360" s="146" t="s">
        <v>122</v>
      </c>
      <c r="E360" s="147" t="s">
        <v>827</v>
      </c>
      <c r="F360" s="148" t="s">
        <v>828</v>
      </c>
      <c r="G360" s="149" t="s">
        <v>241</v>
      </c>
      <c r="H360" s="150">
        <v>0.12</v>
      </c>
      <c r="I360" s="151"/>
      <c r="J360" s="152">
        <f>ROUND($I$360*$H$360,2)</f>
        <v>0</v>
      </c>
      <c r="K360" s="148" t="s">
        <v>209</v>
      </c>
      <c r="L360" s="44"/>
      <c r="M360" s="153"/>
      <c r="N360" s="154" t="s">
        <v>39</v>
      </c>
      <c r="O360" s="25"/>
      <c r="P360" s="155">
        <f>$O$360*$H$360</f>
        <v>0</v>
      </c>
      <c r="Q360" s="155">
        <v>0</v>
      </c>
      <c r="R360" s="155">
        <f>$Q$360*$H$360</f>
        <v>0</v>
      </c>
      <c r="S360" s="155">
        <v>0</v>
      </c>
      <c r="T360" s="156">
        <f>$S$360*$H$360</f>
        <v>0</v>
      </c>
      <c r="AR360" s="90" t="s">
        <v>305</v>
      </c>
      <c r="AT360" s="90" t="s">
        <v>122</v>
      </c>
      <c r="AU360" s="90" t="s">
        <v>77</v>
      </c>
      <c r="AY360" s="7" t="s">
        <v>116</v>
      </c>
      <c r="BE360" s="157">
        <f>IF($N$360="základní",$J$360,0)</f>
        <v>0</v>
      </c>
      <c r="BF360" s="157">
        <f>IF($N$360="snížená",$J$360,0)</f>
        <v>0</v>
      </c>
      <c r="BG360" s="157">
        <f>IF($N$360="zákl. přenesená",$J$360,0)</f>
        <v>0</v>
      </c>
      <c r="BH360" s="157">
        <f>IF($N$360="sníž. přenesená",$J$360,0)</f>
        <v>0</v>
      </c>
      <c r="BI360" s="157">
        <f>IF($N$360="nulová",$J$360,0)</f>
        <v>0</v>
      </c>
      <c r="BJ360" s="90" t="s">
        <v>75</v>
      </c>
      <c r="BK360" s="157">
        <f>ROUND($I$360*$H$360,2)</f>
        <v>0</v>
      </c>
      <c r="BL360" s="90" t="s">
        <v>305</v>
      </c>
      <c r="BM360" s="90" t="s">
        <v>829</v>
      </c>
    </row>
    <row r="361" spans="2:47" s="7" customFormat="1" ht="27" customHeight="1">
      <c r="B361" s="24"/>
      <c r="C361" s="25"/>
      <c r="D361" s="158" t="s">
        <v>128</v>
      </c>
      <c r="E361" s="25"/>
      <c r="F361" s="159" t="s">
        <v>830</v>
      </c>
      <c r="G361" s="25"/>
      <c r="H361" s="25"/>
      <c r="J361" s="25"/>
      <c r="K361" s="25"/>
      <c r="L361" s="44"/>
      <c r="M361" s="57"/>
      <c r="N361" s="25"/>
      <c r="O361" s="25"/>
      <c r="P361" s="25"/>
      <c r="Q361" s="25"/>
      <c r="R361" s="25"/>
      <c r="S361" s="25"/>
      <c r="T361" s="58"/>
      <c r="AT361" s="7" t="s">
        <v>128</v>
      </c>
      <c r="AU361" s="7" t="s">
        <v>77</v>
      </c>
    </row>
    <row r="362" spans="2:47" s="7" customFormat="1" ht="98.25" customHeight="1">
      <c r="B362" s="24"/>
      <c r="C362" s="25"/>
      <c r="D362" s="162" t="s">
        <v>212</v>
      </c>
      <c r="E362" s="25"/>
      <c r="F362" s="187" t="s">
        <v>831</v>
      </c>
      <c r="G362" s="25"/>
      <c r="H362" s="25"/>
      <c r="J362" s="25"/>
      <c r="K362" s="25"/>
      <c r="L362" s="44"/>
      <c r="M362" s="198"/>
      <c r="N362" s="199"/>
      <c r="O362" s="199"/>
      <c r="P362" s="199"/>
      <c r="Q362" s="199"/>
      <c r="R362" s="199"/>
      <c r="S362" s="199"/>
      <c r="T362" s="200"/>
      <c r="AT362" s="7" t="s">
        <v>212</v>
      </c>
      <c r="AU362" s="7" t="s">
        <v>77</v>
      </c>
    </row>
    <row r="363" spans="2:12" s="7" customFormat="1" ht="7.5" customHeight="1">
      <c r="B363" s="39"/>
      <c r="C363" s="40"/>
      <c r="D363" s="40"/>
      <c r="E363" s="40"/>
      <c r="F363" s="40"/>
      <c r="G363" s="40"/>
      <c r="H363" s="40"/>
      <c r="I363" s="102"/>
      <c r="J363" s="40"/>
      <c r="K363" s="40"/>
      <c r="L363" s="44"/>
    </row>
    <row r="364" s="2" customFormat="1" ht="14.25" customHeight="1"/>
  </sheetData>
  <sheetProtection sheet="1"/>
  <mergeCells count="9">
    <mergeCell ref="E76:H76"/>
    <mergeCell ref="G1:H1"/>
    <mergeCell ref="L2:V2"/>
    <mergeCell ref="E7:H7"/>
    <mergeCell ref="E9:H9"/>
    <mergeCell ref="E24:H24"/>
    <mergeCell ref="E45:H45"/>
    <mergeCell ref="E47:H47"/>
    <mergeCell ref="E74:H74"/>
  </mergeCells>
  <printOptions/>
  <pageMargins left="0.5902777910232544" right="0.5902777910232544" top="0.5902777910232544" bottom="0.5902777910232544" header="0" footer="0"/>
  <pageSetup blackAndWhite="1" fitToHeight="999" fitToWidth="1"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Kroftová Irena</dc:creator>
  <cp:keywords/>
  <dc:description/>
  <cp:lastModifiedBy>Irena Kroftová</cp:lastModifiedBy>
  <dcterms:created xsi:type="dcterms:W3CDTF">2015-02-23T12:12:37Z</dcterms:created>
  <dcterms:modified xsi:type="dcterms:W3CDTF">2015-02-23T12:12:37Z</dcterms:modified>
  <cp:category/>
  <cp:version/>
  <cp:contentType/>
  <cp:contentStatus/>
</cp:coreProperties>
</file>