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BUKOVANY 1 - SO-01-Vlastn..." sheetId="2" r:id="rId2"/>
    <sheet name="Pokyny pro vyplnění" sheetId="3" r:id="rId3"/>
  </sheets>
  <definedNames>
    <definedName name="_xlnm.Print_Titles" localSheetId="1">'BUKOVANY 1 - SO-01-Vlastn...'!$81:$81</definedName>
    <definedName name="_xlnm.Print_Titles" localSheetId="0">'Rekapitulace stavby'!$47:$47</definedName>
    <definedName name="_xlnm.Print_Area" localSheetId="1">'BUKOVANY 1 - SO-01-Vlastn...'!$C$4:$P$33,'BUKOVANY 1 - SO-01-Vlastn...'!$C$39:$Q$65,'BUKOVANY 1 - SO-01-Vlastn...'!$C$71:$R$205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<sst xmlns="http://schemas.openxmlformats.org/spreadsheetml/2006/main" count="1456" uniqueCount="495">
  <si>
    <t>Export VZ</t>
  </si>
  <si>
    <t>List obsahuje:</t>
  </si>
  <si>
    <t>1.0</t>
  </si>
  <si>
    <t>False</t>
  </si>
  <si>
    <t>{F42FF489-933E-4153-8207-F48476835CBB}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</si>
  <si>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</si>
  <si>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</si>
  <si>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</si>
  <si>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</si>
  <si>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</si>
  <si>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</si>
  <si>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</si>
  <si>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</si>
  <si>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</si>
  <si>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</si>
  <si>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</si>
  <si>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</si>
  <si>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>Datum:</t>
  </si>
  <si>
    <t>10</t>
  </si>
  <si>
    <t>100</t>
  </si>
  <si>
    <t>Zadavatel:</t>
  </si>
  <si>
    <t>IČ:</t>
  </si>
  <si>
    <t>DIČ:</t>
  </si>
  <si>
    <t>Uchazeč:</t>
  </si>
  <si>
    <t>bude určen ve výběrovém řízení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</si>
  <si>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</si>
  <si>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</si>
  <si>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</si>
  <si>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</si>
  <si>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</si>
  <si>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</si>
  <si>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</si>
  <si>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</si>
  <si>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</si>
  <si>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</si>
  <si>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</si>
  <si>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</si>
  <si>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</si>
  <si>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</si>
  <si>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</si>
  <si>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</si>
  <si>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</si>
  <si>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</si>
  <si>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</si>
  <si>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</si>
  <si>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</si>
  <si>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</si>
  <si>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</si>
  <si>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</si>
  <si>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</si>
  <si>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</si>
  <si>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</si>
  <si>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</si>
  <si>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</si>
  <si>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</si>
  <si>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</si>
  <si>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</si>
  <si>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</si>
  <si>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</si>
  <si>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</si>
  <si>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</si>
  <si>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</si>
  <si>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</si>
  <si>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</si>
  <si>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SO-01-Vlastní objekt</t>
  </si>
  <si>
    <t>STA</t>
  </si>
  <si>
    <t>{AD6250F9-A1BF-4D05-AA53-8F0265EC378C}</t>
  </si>
  <si>
    <t>2</t>
  </si>
  <si>
    <t>Zpět na list:</t>
  </si>
  <si>
    <t>KRYCÍ LIST SOUPISU</t>
  </si>
  <si>
    <t>Objekt: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</si>
  <si>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</si>
  <si>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</si>
  <si>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</si>
  <si>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</si>
  <si>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</si>
  <si>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</si>
  <si>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</si>
  <si>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</si>
  <si>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</si>
  <si>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</si>
  <si>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</si>
  <si>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</si>
  <si>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</si>
  <si>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</si>
  <si>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</si>
  <si>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>M - Práce a dodávky M</t>
  </si>
  <si>
    <t xml:space="preserve">    21-M - Elektromontáže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</si>
  <si>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</si>
  <si>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</si>
  <si>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</si>
  <si>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</si>
  <si>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</si>
  <si>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</si>
  <si>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</si>
  <si>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</si>
  <si>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</si>
  <si>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</si>
  <si>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</si>
  <si>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</si>
  <si>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</si>
  <si>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</si>
  <si>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</si>
  <si>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</si>
  <si>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</si>
  <si>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</si>
  <si>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</si>
  <si>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</si>
  <si>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</si>
  <si>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-992966204</t>
  </si>
  <si>
    <t>m</t>
  </si>
  <si>
    <t>3</t>
  </si>
  <si>
    <t>5</t>
  </si>
  <si>
    <t>-525987403</t>
  </si>
  <si>
    <t>M</t>
  </si>
  <si>
    <t>283763650</t>
  </si>
  <si>
    <t>8</t>
  </si>
  <si>
    <t>-1026190277</t>
  </si>
  <si>
    <t>621531011</t>
  </si>
  <si>
    <t>-1245629514</t>
  </si>
  <si>
    <t>622143004</t>
  </si>
  <si>
    <t>Montáž omítkových samolepících začišťovacích profilů (APU lišt)</t>
  </si>
  <si>
    <t>242417940</t>
  </si>
  <si>
    <t>590514760</t>
  </si>
  <si>
    <t>profil okenní s tkaninou APU lišta 9 mm</t>
  </si>
  <si>
    <t>-17348987</t>
  </si>
  <si>
    <t>622211031</t>
  </si>
  <si>
    <t>-1054853076</t>
  </si>
  <si>
    <t>283761120</t>
  </si>
  <si>
    <t>215132527</t>
  </si>
  <si>
    <t>622212051</t>
  </si>
  <si>
    <t>Montáž zateplení vnějšího ostění hl. špalety do 400 mm z polystyrénových desek tl do 40 mm</t>
  </si>
  <si>
    <t>247571136</t>
  </si>
  <si>
    <t>283761030</t>
  </si>
  <si>
    <t>-1430598871</t>
  </si>
  <si>
    <t>622252001</t>
  </si>
  <si>
    <t>Montáž zakládacích soklových lišt zateplení</t>
  </si>
  <si>
    <t>-2087901753</t>
  </si>
  <si>
    <t>590516340</t>
  </si>
  <si>
    <t>lišta zakládací LO 143 mm tl.1,0mm</t>
  </si>
  <si>
    <t>884966516</t>
  </si>
  <si>
    <t>622252002</t>
  </si>
  <si>
    <t>Montáž ostatních lišt zateplení</t>
  </si>
  <si>
    <t>960957081</t>
  </si>
  <si>
    <t>16</t>
  </si>
  <si>
    <t>590514700</t>
  </si>
  <si>
    <t>lišta rohová Al 25 / 25 mm perforovaná</t>
  </si>
  <si>
    <t>989831879</t>
  </si>
  <si>
    <t>987738672</t>
  </si>
  <si>
    <t>623531011</t>
  </si>
  <si>
    <t>860596456</t>
  </si>
  <si>
    <t>629991011</t>
  </si>
  <si>
    <t>Zakrytí výplní otvorů a svislých ploch fólií přilepenou lepící páskou</t>
  </si>
  <si>
    <t>349649598</t>
  </si>
  <si>
    <t>629995101</t>
  </si>
  <si>
    <t>Očištění vnějších ploch tlakovou vodou</t>
  </si>
  <si>
    <t>1629323718</t>
  </si>
  <si>
    <t>941111131</t>
  </si>
  <si>
    <t>Montáž lešení řadového trubkového lehkého s podlahami zatížení do 200 kg/m2 š do 1,5 m v do 10 m</t>
  </si>
  <si>
    <t>-33901945</t>
  </si>
  <si>
    <t>941111231</t>
  </si>
  <si>
    <t>Příplatek k lešení řadovému trubkovému lehkému s podlahami š 1,5 m v 10 m za první a ZKD den použití</t>
  </si>
  <si>
    <t>-249284707</t>
  </si>
  <si>
    <t>941111831</t>
  </si>
  <si>
    <t>Demontáž lešení řadového trubkového lehkého s podlahami zatížení do 200 kg/m2 š do 1,5 m v do 10 m</t>
  </si>
  <si>
    <t>2129422761</t>
  </si>
  <si>
    <t>944511111</t>
  </si>
  <si>
    <t>Montáž ochranné sítě z textilie z umělých vláken</t>
  </si>
  <si>
    <t>-341110024</t>
  </si>
  <si>
    <t>944511211</t>
  </si>
  <si>
    <t>Příplatek k ochranné síti za první a ZKD den použití</t>
  </si>
  <si>
    <t>2106683614</t>
  </si>
  <si>
    <t>1867918671</t>
  </si>
  <si>
    <t>32</t>
  </si>
  <si>
    <t>978015371</t>
  </si>
  <si>
    <t>-660221778</t>
  </si>
  <si>
    <t>978015555</t>
  </si>
  <si>
    <t>kpl</t>
  </si>
  <si>
    <t>1296530935</t>
  </si>
  <si>
    <t>997013112</t>
  </si>
  <si>
    <t>t</t>
  </si>
  <si>
    <t>-1160412002</t>
  </si>
  <si>
    <t>997013501</t>
  </si>
  <si>
    <t>Odvoz suti na skládku a vybouraných hmot nebo meziskládku do 1 km se složením</t>
  </si>
  <si>
    <t>486693989</t>
  </si>
  <si>
    <t>997013509</t>
  </si>
  <si>
    <t>Příplatek k odvozu suti a vybouraných hmot na skládku ZKD 1 km přes 1 km</t>
  </si>
  <si>
    <t>1827879121</t>
  </si>
  <si>
    <t>997013831</t>
  </si>
  <si>
    <t>Poplatek za uložení stavebního směsného odpadu na skládce (skládkovné)</t>
  </si>
  <si>
    <t>1537341645</t>
  </si>
  <si>
    <t>998011002</t>
  </si>
  <si>
    <t>Přesun hmot pro budovy zděné v do 12 m</t>
  </si>
  <si>
    <t>-1798166462</t>
  </si>
  <si>
    <t>%</t>
  </si>
  <si>
    <t>-287970001</t>
  </si>
  <si>
    <t>-770642975</t>
  </si>
  <si>
    <t>998713202</t>
  </si>
  <si>
    <t>Přesun hmot procentní pro izolace tepelné v objektech v do 12 m</t>
  </si>
  <si>
    <t>373971314</t>
  </si>
  <si>
    <t>ks</t>
  </si>
  <si>
    <t>248509489</t>
  </si>
  <si>
    <t>2061009442</t>
  </si>
  <si>
    <t>411958128</t>
  </si>
  <si>
    <t>764252503</t>
  </si>
  <si>
    <t>Žlab TiZn podokapní půlkruhový rš 330 mm</t>
  </si>
  <si>
    <t>-1715246302</t>
  </si>
  <si>
    <t>68333651</t>
  </si>
  <si>
    <t>764410850</t>
  </si>
  <si>
    <t>Demontáž oplechování parapetu rš do 330 mm</t>
  </si>
  <si>
    <t>-2034535662</t>
  </si>
  <si>
    <t>-1063866515</t>
  </si>
  <si>
    <t>998764202</t>
  </si>
  <si>
    <t>Přesun hmot procentní pro konstrukce klempířské v objektech v do 12 m</t>
  </si>
  <si>
    <t>1141901378</t>
  </si>
  <si>
    <t>1159501664</t>
  </si>
  <si>
    <t>-1061078348</t>
  </si>
  <si>
    <t>998766202</t>
  </si>
  <si>
    <t>Přesun hmot procentní pro konstrukce truhlářské v objektech v do 12 m</t>
  </si>
  <si>
    <t>210001</t>
  </si>
  <si>
    <t>Demontáž hromosvodu ,jeho revize a opětovná montáž</t>
  </si>
  <si>
    <t>64</t>
  </si>
  <si>
    <t>-886693068</t>
  </si>
  <si>
    <t>013002000</t>
  </si>
  <si>
    <t>Projektové práce-dokumentace skutečného provedení</t>
  </si>
  <si>
    <t>Kč</t>
  </si>
  <si>
    <t>8192</t>
  </si>
  <si>
    <t>-184240422</t>
  </si>
  <si>
    <t>032002000</t>
  </si>
  <si>
    <t>Vybavení staveniště</t>
  </si>
  <si>
    <t>131072</t>
  </si>
  <si>
    <t>-827998086</t>
  </si>
  <si>
    <t>1279096833</t>
  </si>
  <si>
    <t>045002000</t>
  </si>
  <si>
    <t>Kompletační a koordinační činnost</t>
  </si>
  <si>
    <t>-1505656901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</si>
  <si>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</si>
  <si>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</si>
  <si>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</si>
  <si>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</si>
  <si>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</si>
  <si>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</si>
  <si>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</si>
  <si>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</si>
  <si>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</si>
  <si>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</si>
  <si>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</si>
  <si>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</si>
  <si>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</si>
  <si>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</si>
  <si>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</si>
  <si>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</si>
  <si>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</si>
  <si>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</si>
  <si>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</si>
  <si>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</si>
  <si>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</si>
  <si>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</si>
  <si>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</si>
  <si>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</si>
  <si>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</si>
  <si>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</si>
  <si>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</si>
  <si>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</si>
  <si>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</si>
  <si>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</si>
  <si>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</si>
  <si>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</si>
  <si>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</si>
  <si>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</si>
  <si>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</si>
  <si>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</si>
  <si>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</si>
  <si>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</si>
  <si>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</si>
  <si>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</si>
  <si>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</si>
  <si>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</si>
  <si>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</si>
  <si>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</si>
  <si>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</si>
  <si>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</si>
  <si>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</si>
  <si>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</si>
  <si>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</si>
  <si>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</si>
  <si>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</si>
  <si>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</si>
  <si>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</si>
  <si>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</si>
  <si>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</si>
  <si>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</si>
  <si>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</si>
  <si>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</si>
  <si>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</si>
  <si>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</si>
  <si>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</si>
  <si>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</si>
  <si>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</si>
  <si>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</si>
  <si>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</si>
  <si>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</si>
  <si>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</si>
  <si>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</si>
  <si>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</si>
  <si>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</si>
  <si>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</si>
  <si>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</si>
  <si>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</si>
  <si>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</si>
  <si>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</si>
  <si>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</si>
  <si>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</si>
  <si>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</si>
  <si>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</si>
  <si>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</si>
  <si>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</si>
  <si>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</si>
  <si>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</si>
  <si>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</si>
  <si>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</si>
  <si>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</si>
  <si>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</si>
  <si>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</si>
  <si>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</si>
  <si>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</si>
  <si>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</si>
  <si>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</si>
  <si>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</si>
  <si>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</si>
  <si>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</si>
  <si>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</si>
  <si>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</si>
  <si>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</si>
  <si>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</si>
  <si>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</si>
  <si>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</si>
  <si>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</si>
  <si>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</si>
  <si>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</si>
  <si>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</si>
  <si>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</si>
  <si>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</si>
  <si>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</si>
  <si>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</si>
  <si>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</si>
  <si>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</si>
  <si>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</si>
  <si>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</si>
  <si>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</si>
  <si>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</si>
  <si>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</si>
  <si>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</si>
  <si>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</si>
  <si>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</si>
  <si>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</si>
  <si>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</si>
  <si>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</si>
  <si>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</si>
  <si>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</si>
  <si>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</si>
  <si>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</si>
  <si>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</si>
  <si>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</si>
  <si>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</si>
  <si>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</si>
  <si>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</si>
  <si>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</si>
  <si>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</si>
  <si>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</si>
  <si>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</si>
  <si>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</si>
  <si>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</si>
  <si>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</si>
  <si>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</si>
  <si>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</si>
  <si>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</si>
  <si>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</si>
  <si>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</si>
  <si>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</si>
  <si>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</si>
  <si>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</si>
  <si>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</si>
  <si>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</si>
  <si>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</si>
  <si>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</si>
  <si>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</si>
  <si>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</si>
  <si>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</si>
  <si>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</si>
  <si>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</si>
  <si>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</si>
  <si>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</si>
  <si>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</si>
  <si>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</si>
  <si>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</si>
  <si>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</si>
  <si>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</si>
  <si>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</si>
  <si>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</si>
  <si>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</si>
  <si>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Petr Popelka</t>
  </si>
  <si>
    <t>622211061</t>
  </si>
  <si>
    <t>Tenkovrstvá marmolitová omítka tl. 1,5 mm včetně penetrace soklu</t>
  </si>
  <si>
    <t>Přemístění mřížek a prvků na fasádě a jejich posunutí po provedeném zateplení</t>
  </si>
  <si>
    <t>319202321</t>
  </si>
  <si>
    <t>Vyrovnání nerovného povrchu zdiva tl do 80 mm přizděním</t>
  </si>
  <si>
    <t>764510570</t>
  </si>
  <si>
    <t>Oplechování parapetů TiZn rš 500 mm včetně rohů</t>
  </si>
  <si>
    <t>764554503</t>
  </si>
  <si>
    <t>Odpadní trouby TiZn kruhové průměr 120 mm</t>
  </si>
  <si>
    <t>631414510</t>
  </si>
  <si>
    <t>Montáž zateplení vnějších stěn nebo říms z polystyrénových desek tl do 160 mm</t>
  </si>
  <si>
    <t>Vnitrostaveništní doprava suti a vybouraných hmot pro budovy v do 12 m s použitím mechanizace</t>
  </si>
  <si>
    <t>Tenkovrstvá silikonová zrnitá omítka tl. 1,5 mm včetně penetrace vnějších stěn,říms nebo špalet</t>
  </si>
  <si>
    <t>Otlučení vnějších omítek MV nebo MVC  průčelí v ozsahu do 30 %</t>
  </si>
  <si>
    <t>713141151</t>
  </si>
  <si>
    <t>Montáž izolace tepelné kladené vrchem stropů</t>
  </si>
  <si>
    <t>039002000</t>
  </si>
  <si>
    <t>Zrušení zařízení staveniště</t>
  </si>
  <si>
    <t>764530540</t>
  </si>
  <si>
    <t>766691555</t>
  </si>
  <si>
    <t xml:space="preserve">Úprava střechy a oplechování TiZn rš 300 mm </t>
  </si>
  <si>
    <t>766691944</t>
  </si>
  <si>
    <t>Montáž zateplení soklu, terasy z polystyrénových desek tl do 160 mm</t>
  </si>
  <si>
    <t>BUKOVANY - Zateplení objektu Mateřská škola</t>
  </si>
  <si>
    <t>Bukovany 145,357 55</t>
  </si>
  <si>
    <t>BUKOVANY 1</t>
  </si>
  <si>
    <t>BUKOVANY 1 - SO-01-Vlastní objekt</t>
  </si>
  <si>
    <t>Bukovany 145, 357 55</t>
  </si>
  <si>
    <t>944511811</t>
  </si>
  <si>
    <t>Demontáž ochranné sítě z textilie z umělých vláken</t>
  </si>
  <si>
    <t xml:space="preserve">Demontáž dřevěného obložení </t>
  </si>
  <si>
    <t>Demontáž, úprava a montáž přístřešku</t>
  </si>
  <si>
    <t>764352811</t>
  </si>
  <si>
    <t>Demontáž žlab podokapní půlkruhový rovný rš 330 mm do 45°</t>
  </si>
  <si>
    <t>Obec Bukovany</t>
  </si>
  <si>
    <t>deska z minerální  vlny lambda 0,036 nebo nižší 600x1200 mm tl.140 mm, vč. parotěsné folie</t>
  </si>
  <si>
    <t>polystyren extrudovaný  XPS - 1250 x 600 x 140 mm</t>
  </si>
  <si>
    <t>9780</t>
  </si>
  <si>
    <t>D+M okapových chodníků z betonových dlaždic tl. 50 mm kladených do písku se zalitím spár MC včetně veškerého nutného podkladového materiálu a souvisejících prací včetně demontáže a likvidace a uložení  zeminy a suti</t>
  </si>
  <si>
    <t>D+M obrubník betonový chodníkový přírodní k okapovým chodníkům včetně veškerého materiálu a souvisejících prací</t>
  </si>
  <si>
    <t>deska fasádní polystyrénová lambda 0,031 a nižší 1000 x 500 x 140 mm</t>
  </si>
  <si>
    <t>deska fasádní polystyrénová  1000 x 500 x 30 mm</t>
  </si>
  <si>
    <t>deska fasádní polystyrénová 1000 x 500 x 50 mm</t>
  </si>
  <si>
    <t>210002</t>
  </si>
  <si>
    <t>dohřev EDO5 0,5</t>
  </si>
  <si>
    <t>předehřev EDO5 1,3</t>
  </si>
  <si>
    <t>CO2 D - čidlo kanálové</t>
  </si>
  <si>
    <t>odvod kondenzátu vč.sifonu s kuličkou</t>
  </si>
  <si>
    <t>závěsní SILENT BLOKY vč. zavěšení VZT</t>
  </si>
  <si>
    <t>protipožární kouřové čidlo s kontaktním výstupem</t>
  </si>
  <si>
    <t>Trouba SPIRO O 250 ( l=3 bm)</t>
  </si>
  <si>
    <t>Zpětná klapka 250</t>
  </si>
  <si>
    <t>OS koleno O 250/45</t>
  </si>
  <si>
    <t>závěs kruhový pro D250,z.tyč,příchyt</t>
  </si>
  <si>
    <t>doplńkový těsnění,spoj mat,kotvení pásky,lepidla,objíky pásová,vázací pásky</t>
  </si>
  <si>
    <t>příprava kanalizace na odvod kondenzátu</t>
  </si>
  <si>
    <t>Instalce rekuperační jednotky a napojení na připravenou kanalizaci, napojení vzduchových rozvodů, napojení připravené elektroinstalace</t>
  </si>
  <si>
    <t>Instalace ventilačního potrubí a kanálů, lepení,izolování potrubí.kotvení</t>
  </si>
  <si>
    <t>Instalace mřížek</t>
  </si>
  <si>
    <t>Instalace venkovního přívodu a odvodu,těsnění,sekání otvorů,izolování</t>
  </si>
  <si>
    <t>přesun hmot,stěhování do výše max3m</t>
  </si>
  <si>
    <t>kompletní stavební úpravy,průrazy,izolace</t>
  </si>
  <si>
    <t>rekuperační jednotka - umístění rekuperátru na strop
v místnosti 1.07, 2,06</t>
  </si>
  <si>
    <t>A170130 Regulátor CP Touch bílá</t>
  </si>
  <si>
    <t>spojka vnější SN250</t>
  </si>
  <si>
    <t>PZ 343x343 Al-žaluzie</t>
  </si>
  <si>
    <t>přechod fas.skl.350x350o250</t>
  </si>
  <si>
    <t>Lamelový skružovatelný pás ze skelné vlny, 50 mm OH: 25 kg/m³; MST: 250 °C / 100 °C</t>
  </si>
  <si>
    <t xml:space="preserve"> spojka vnější SN250</t>
  </si>
  <si>
    <t>OS kolenoO 250/90 st.</t>
  </si>
  <si>
    <t xml:space="preserve"> PZ 343x343 Al-žaluzie</t>
  </si>
  <si>
    <t>250-600-ST, kruhový tlumič hluku</t>
  </si>
  <si>
    <t>Lamelový skružovatelný pás ze skelné vlny, 50 mm OH: 25 kg/m³; MST: 250 °C / 100 °C,</t>
  </si>
  <si>
    <t>hadice oh. se zvuk. iz 254</t>
  </si>
  <si>
    <t>samolep. izolace tl.15mm</t>
  </si>
  <si>
    <t>250-600-ST, kruhový tlumič hluku n</t>
  </si>
  <si>
    <t>nylonová spona vázací R313030</t>
  </si>
  <si>
    <t>uni hliník.páska -50mmx50m</t>
  </si>
  <si>
    <t>uni textil.páska -50mmx50m</t>
  </si>
  <si>
    <t>pěna NÍZKOEXP.ADAPTÉR 825ml G</t>
  </si>
  <si>
    <t>rekuperátor</t>
  </si>
  <si>
    <t>sání čerstvého vzduchu E1</t>
  </si>
  <si>
    <t>výfuk odpadního vzduchu I2</t>
  </si>
  <si>
    <t>přívod do místností E2</t>
  </si>
  <si>
    <t>odtah odpadního vzduchu I1</t>
  </si>
  <si>
    <t>ostatní</t>
  </si>
  <si>
    <t>montáž</t>
  </si>
  <si>
    <t>D+M pochozí lávka š. 800 mm</t>
  </si>
  <si>
    <t>766691559</t>
  </si>
  <si>
    <t>Rekuperační jednotka : elektroinstalace D+M</t>
  </si>
  <si>
    <t>Instalace servopohonů s tvarovkou (Výstup na fasádu : trubkový díl typ přechod z kruhového průřezu do čtvercovéhgo tvaru, pohon na 24 v s ovládáním 0-10V)</t>
  </si>
  <si>
    <t>látkové potrubí perforované (kruh s přechodem, závěs na profily, střední prodyšná látka, výstup vzduchu rovnoměrnou miktoperforací)</t>
  </si>
  <si>
    <t>Komplexní odzkoušení a zprovoznění, zaregulování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</si>
</sst>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11"/>
      <color indexed="8"/>
      <name val="Calibri"/>
      <family val="2"/>
    </font>
    <font>
      <sz val="8"/>
      <color indexed="43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0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i/>
      <sz val="8"/>
      <name val="Trebuchet MS"/>
      <family val="0"/>
    </font>
    <font>
      <b/>
      <i/>
      <sz val="8"/>
      <name val="Trebuchet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5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33" fillId="35" borderId="2" applyNumberFormat="0" applyAlignment="0" applyProtection="0"/>
    <xf numFmtId="0" fontId="55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57" fillId="38" borderId="0" applyNumberFormat="0" applyBorder="0" applyAlignment="0" applyProtection="0"/>
    <xf numFmtId="0" fontId="0" fillId="39" borderId="7" applyNumberFormat="0" applyFont="0" applyAlignment="0" applyProtection="0"/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39" fillId="0" borderId="10" applyNumberFormat="0" applyFill="0" applyAlignment="0" applyProtection="0"/>
    <xf numFmtId="0" fontId="59" fillId="40" borderId="0" applyNumberFormat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3" borderId="11" applyNumberFormat="0" applyAlignment="0" applyProtection="0"/>
    <xf numFmtId="0" fontId="43" fillId="41" borderId="11" applyNumberFormat="0" applyAlignment="0" applyProtection="0"/>
    <xf numFmtId="0" fontId="44" fillId="41" borderId="12" applyNumberFormat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51" borderId="0" applyNumberFormat="0" applyBorder="0" applyAlignment="0" applyProtection="0"/>
  </cellStyleXfs>
  <cellXfs count="28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2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0" fillId="41" borderId="0" xfId="0" applyFill="1" applyAlignment="1">
      <alignment horizontal="left" vertical="center"/>
    </xf>
    <xf numFmtId="0" fontId="5" fillId="41" borderId="20" xfId="0" applyFont="1" applyFill="1" applyBorder="1" applyAlignment="1">
      <alignment horizontal="left" vertical="center"/>
    </xf>
    <xf numFmtId="0" fontId="0" fillId="41" borderId="21" xfId="0" applyFill="1" applyBorder="1" applyAlignment="1">
      <alignment horizontal="left" vertical="center"/>
    </xf>
    <xf numFmtId="0" fontId="5" fillId="41" borderId="21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41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12" fillId="0" borderId="33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7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4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>
      <alignment horizontal="right" vertical="center"/>
    </xf>
    <xf numFmtId="167" fontId="19" fillId="0" borderId="35" xfId="0" applyNumberFormat="1" applyFont="1" applyBorder="1" applyAlignment="1">
      <alignment horizontal="right" vertical="center"/>
    </xf>
    <xf numFmtId="164" fontId="19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41" borderId="21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wrapText="1"/>
    </xf>
    <xf numFmtId="167" fontId="24" fillId="0" borderId="25" xfId="0" applyNumberFormat="1" applyFont="1" applyBorder="1" applyAlignment="1">
      <alignment horizontal="right"/>
    </xf>
    <xf numFmtId="167" fontId="24" fillId="0" borderId="26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1" fillId="0" borderId="1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33" xfId="0" applyFont="1" applyBorder="1" applyAlignment="1">
      <alignment horizontal="left"/>
    </xf>
    <xf numFmtId="167" fontId="21" fillId="0" borderId="0" xfId="0" applyNumberFormat="1" applyFont="1" applyAlignment="1">
      <alignment horizontal="right"/>
    </xf>
    <xf numFmtId="167" fontId="21" fillId="0" borderId="27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7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7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37" xfId="0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167" fontId="9" fillId="0" borderId="35" xfId="0" applyNumberFormat="1" applyFont="1" applyBorder="1" applyAlignment="1">
      <alignment horizontal="right" vertical="center"/>
    </xf>
    <xf numFmtId="167" fontId="9" fillId="0" borderId="36" xfId="0" applyNumberFormat="1" applyFont="1" applyBorder="1" applyAlignment="1">
      <alignment horizontal="right" vertical="center"/>
    </xf>
    <xf numFmtId="0" fontId="27" fillId="37" borderId="0" xfId="55" applyFill="1" applyAlignment="1">
      <alignment horizontal="left" vertical="top"/>
    </xf>
    <xf numFmtId="0" fontId="28" fillId="0" borderId="0" xfId="55" applyFont="1" applyAlignment="1">
      <alignment horizontal="center" vertical="center"/>
    </xf>
    <xf numFmtId="0" fontId="2" fillId="37" borderId="0" xfId="0" applyFont="1" applyFill="1" applyAlignment="1" applyProtection="1">
      <alignment horizontal="left" vertical="center"/>
      <protection/>
    </xf>
    <xf numFmtId="0" fontId="22" fillId="37" borderId="0" xfId="0" applyFont="1" applyFill="1" applyAlignment="1" applyProtection="1">
      <alignment horizontal="left" vertical="center"/>
      <protection/>
    </xf>
    <xf numFmtId="0" fontId="29" fillId="37" borderId="0" xfId="0" applyFont="1" applyFill="1" applyAlignment="1" applyProtection="1">
      <alignment horizontal="left" vertical="center"/>
      <protection/>
    </xf>
    <xf numFmtId="0" fontId="30" fillId="37" borderId="0" xfId="55" applyFont="1" applyFill="1" applyAlignment="1" applyProtection="1">
      <alignment horizontal="left" vertical="center"/>
      <protection/>
    </xf>
    <xf numFmtId="0" fontId="0" fillId="37" borderId="0" xfId="0" applyFont="1" applyFill="1" applyAlignment="1" applyProtection="1">
      <alignment horizontal="left" vertical="top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4" xfId="0" applyFont="1" applyBorder="1" applyAlignment="1">
      <alignment horizontal="left"/>
    </xf>
    <xf numFmtId="0" fontId="15" fillId="0" borderId="44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14" fontId="7" fillId="0" borderId="0" xfId="0" applyNumberFormat="1" applyFont="1" applyAlignment="1">
      <alignment horizontal="left" vertical="center"/>
    </xf>
    <xf numFmtId="49" fontId="0" fillId="0" borderId="37" xfId="0" applyNumberForma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23" xfId="0" applyFill="1" applyBorder="1" applyAlignment="1">
      <alignment horizontal="left" vertical="center"/>
    </xf>
    <xf numFmtId="168" fontId="0" fillId="0" borderId="37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168" fontId="26" fillId="0" borderId="37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164" fontId="0" fillId="0" borderId="37" xfId="0" applyNumberFormat="1" applyFont="1" applyBorder="1" applyAlignment="1">
      <alignment horizontal="right" vertical="center"/>
    </xf>
    <xf numFmtId="49" fontId="0" fillId="0" borderId="37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41" borderId="20" xfId="0" applyFont="1" applyFill="1" applyBorder="1" applyAlignment="1">
      <alignment horizontal="center" vertical="center"/>
    </xf>
    <xf numFmtId="0" fontId="0" fillId="41" borderId="21" xfId="0" applyFill="1" applyBorder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3" fillId="41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41" borderId="21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right" vertical="center"/>
    </xf>
    <xf numFmtId="0" fontId="5" fillId="41" borderId="21" xfId="0" applyFont="1" applyFill="1" applyBorder="1" applyAlignment="1">
      <alignment horizontal="left" vertical="center"/>
    </xf>
    <xf numFmtId="164" fontId="5" fillId="41" borderId="21" xfId="0" applyNumberFormat="1" applyFont="1" applyFill="1" applyBorder="1" applyAlignment="1">
      <alignment horizontal="right" vertical="center"/>
    </xf>
    <xf numFmtId="0" fontId="0" fillId="41" borderId="28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8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64" fontId="0" fillId="0" borderId="37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30" fillId="37" borderId="0" xfId="55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64" fontId="0" fillId="0" borderId="29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horizontal="right" vertical="center"/>
    </xf>
    <xf numFmtId="164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164" fontId="26" fillId="0" borderId="37" xfId="0" applyNumberFormat="1" applyFont="1" applyBorder="1" applyAlignment="1">
      <alignment horizontal="right" vertical="center"/>
    </xf>
    <xf numFmtId="0" fontId="26" fillId="0" borderId="37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41" borderId="30" xfId="0" applyFont="1" applyFill="1" applyBorder="1" applyAlignment="1">
      <alignment horizontal="center" vertical="center" wrapText="1"/>
    </xf>
    <xf numFmtId="0" fontId="0" fillId="41" borderId="30" xfId="0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F4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A3E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43F4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7A3E3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E15" sqref="E15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11" t="s">
        <v>0</v>
      </c>
      <c r="B1" s="112"/>
      <c r="C1" s="112"/>
      <c r="D1" s="113" t="s">
        <v>1</v>
      </c>
      <c r="E1" s="112"/>
      <c r="F1" s="112"/>
      <c r="G1" s="112"/>
      <c r="H1" s="112"/>
      <c r="I1" s="112"/>
      <c r="J1" s="112"/>
      <c r="K1" s="114" t="s">
        <v>236</v>
      </c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 t="s">
        <v>237</v>
      </c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0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0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6" t="s">
        <v>6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25" t="s">
        <v>10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31"/>
      <c r="AS4" s="12" t="s">
        <v>11</v>
      </c>
      <c r="BS4" s="6" t="s">
        <v>12</v>
      </c>
    </row>
    <row r="5" spans="2:71" s="2" customFormat="1" ht="7.5" customHeight="1">
      <c r="B5" s="10"/>
      <c r="AQ5" s="11"/>
      <c r="BS5" s="6" t="s">
        <v>7</v>
      </c>
    </row>
    <row r="6" spans="2:71" s="2" customFormat="1" ht="26.25" customHeight="1">
      <c r="B6" s="10"/>
      <c r="D6" s="13" t="s">
        <v>13</v>
      </c>
      <c r="K6" s="226" t="s">
        <v>425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Q6" s="11"/>
      <c r="BS6" s="6" t="s">
        <v>14</v>
      </c>
    </row>
    <row r="7" spans="2:71" s="2" customFormat="1" ht="7.5" customHeight="1">
      <c r="B7" s="10"/>
      <c r="AQ7" s="11"/>
      <c r="BS7" s="6" t="s">
        <v>15</v>
      </c>
    </row>
    <row r="8" spans="2:71" s="2" customFormat="1" ht="15" customHeight="1">
      <c r="B8" s="10"/>
      <c r="D8" s="14" t="s">
        <v>16</v>
      </c>
      <c r="K8" s="15" t="s">
        <v>426</v>
      </c>
      <c r="AK8" s="14" t="s">
        <v>17</v>
      </c>
      <c r="AN8" s="189">
        <v>42745</v>
      </c>
      <c r="AQ8" s="11"/>
      <c r="BS8" s="6" t="s">
        <v>18</v>
      </c>
    </row>
    <row r="9" spans="2:71" s="2" customFormat="1" ht="15" customHeight="1">
      <c r="B9" s="10"/>
      <c r="AQ9" s="11"/>
      <c r="BS9" s="6" t="s">
        <v>19</v>
      </c>
    </row>
    <row r="10" spans="2:71" s="2" customFormat="1" ht="15" customHeight="1">
      <c r="B10" s="10"/>
      <c r="D10" s="14" t="s">
        <v>20</v>
      </c>
      <c r="AK10" s="14" t="s">
        <v>21</v>
      </c>
      <c r="AN10" s="15"/>
      <c r="AQ10" s="11"/>
      <c r="BS10" s="6" t="s">
        <v>14</v>
      </c>
    </row>
    <row r="11" spans="2:71" s="2" customFormat="1" ht="19.5" customHeight="1">
      <c r="B11" s="10"/>
      <c r="E11" s="15" t="s">
        <v>436</v>
      </c>
      <c r="AK11" s="14" t="s">
        <v>22</v>
      </c>
      <c r="AN11" s="15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4" t="s">
        <v>23</v>
      </c>
      <c r="AK13" s="14" t="s">
        <v>21</v>
      </c>
      <c r="AN13" s="15"/>
      <c r="AQ13" s="11"/>
      <c r="BS13" s="6" t="s">
        <v>14</v>
      </c>
    </row>
    <row r="14" spans="2:71" s="2" customFormat="1" ht="15.75" customHeight="1">
      <c r="B14" s="10"/>
      <c r="E14" s="15" t="s">
        <v>24</v>
      </c>
      <c r="AK14" s="14" t="s">
        <v>22</v>
      </c>
      <c r="AN14" s="15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25</v>
      </c>
      <c r="AK16" s="14" t="s">
        <v>21</v>
      </c>
      <c r="AN16" s="15"/>
      <c r="AQ16" s="11"/>
      <c r="BS16" s="6" t="s">
        <v>3</v>
      </c>
    </row>
    <row r="17" spans="2:71" ht="19.5" customHeight="1">
      <c r="B17" s="10"/>
      <c r="E17" s="15" t="s">
        <v>401</v>
      </c>
      <c r="AK17" s="14" t="s">
        <v>22</v>
      </c>
      <c r="AN17" s="15"/>
      <c r="AQ17" s="1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26</v>
      </c>
    </row>
    <row r="18" spans="2:71" ht="7.5" customHeight="1">
      <c r="B18" s="10"/>
      <c r="AQ18" s="1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4" t="s">
        <v>27</v>
      </c>
      <c r="AQ19" s="1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14</v>
      </c>
    </row>
    <row r="20" spans="2:71" ht="15.75" customHeight="1">
      <c r="B20" s="10"/>
      <c r="E20" s="232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Q20" s="1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26</v>
      </c>
    </row>
    <row r="21" spans="2:70" ht="7.5" customHeight="1">
      <c r="B21" s="10"/>
      <c r="AQ21" s="1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43" s="6" customFormat="1" ht="27" customHeight="1">
      <c r="B23" s="17"/>
      <c r="D23" s="18" t="s">
        <v>28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33">
        <f>ROUNDUP($AG$49,2)</f>
        <v>0</v>
      </c>
      <c r="AL23" s="234"/>
      <c r="AM23" s="234"/>
      <c r="AN23" s="234"/>
      <c r="AO23" s="234"/>
      <c r="AQ23" s="20"/>
    </row>
    <row r="24" spans="2:43" s="6" customFormat="1" ht="7.5" customHeight="1">
      <c r="B24" s="17"/>
      <c r="AQ24" s="20"/>
    </row>
    <row r="25" spans="2:43" s="6" customFormat="1" ht="15" customHeight="1">
      <c r="B25" s="21"/>
      <c r="D25" s="22" t="s">
        <v>29</v>
      </c>
      <c r="F25" s="22" t="s">
        <v>30</v>
      </c>
      <c r="L25" s="213">
        <v>0.21</v>
      </c>
      <c r="M25" s="214"/>
      <c r="N25" s="214"/>
      <c r="O25" s="214"/>
      <c r="T25" s="23" t="s">
        <v>31</v>
      </c>
      <c r="W25" s="215">
        <f>ROUNDUP($AZ$49,2)</f>
        <v>0</v>
      </c>
      <c r="X25" s="214"/>
      <c r="Y25" s="214"/>
      <c r="Z25" s="214"/>
      <c r="AA25" s="214"/>
      <c r="AB25" s="214"/>
      <c r="AC25" s="214"/>
      <c r="AD25" s="214"/>
      <c r="AE25" s="214"/>
      <c r="AK25" s="215">
        <f>ROUNDUP($AV$49,1)</f>
        <v>0</v>
      </c>
      <c r="AL25" s="214"/>
      <c r="AM25" s="214"/>
      <c r="AN25" s="214"/>
      <c r="AO25" s="214"/>
      <c r="AQ25" s="24"/>
    </row>
    <row r="26" spans="2:43" s="6" customFormat="1" ht="15" customHeight="1">
      <c r="B26" s="21"/>
      <c r="F26" s="22" t="s">
        <v>32</v>
      </c>
      <c r="L26" s="213">
        <v>0.15</v>
      </c>
      <c r="M26" s="214"/>
      <c r="N26" s="214"/>
      <c r="O26" s="214"/>
      <c r="T26" s="23" t="s">
        <v>31</v>
      </c>
      <c r="W26" s="215">
        <f>ROUNDUP($BA$49,2)</f>
        <v>0</v>
      </c>
      <c r="X26" s="214"/>
      <c r="Y26" s="214"/>
      <c r="Z26" s="214"/>
      <c r="AA26" s="214"/>
      <c r="AB26" s="214"/>
      <c r="AC26" s="214"/>
      <c r="AD26" s="214"/>
      <c r="AE26" s="214"/>
      <c r="AK26" s="215">
        <f>ROUNDUP($AW$49,1)</f>
        <v>0</v>
      </c>
      <c r="AL26" s="214"/>
      <c r="AM26" s="214"/>
      <c r="AN26" s="214"/>
      <c r="AO26" s="214"/>
      <c r="AQ26" s="24"/>
    </row>
    <row r="27" spans="2:43" s="6" customFormat="1" ht="15" customHeight="1" hidden="1">
      <c r="B27" s="21"/>
      <c r="F27" s="22" t="s">
        <v>33</v>
      </c>
      <c r="L27" s="213">
        <v>0.21</v>
      </c>
      <c r="M27" s="214"/>
      <c r="N27" s="214"/>
      <c r="O27" s="214"/>
      <c r="T27" s="23" t="s">
        <v>31</v>
      </c>
      <c r="W27" s="215">
        <f>ROUNDUP($BB$49,2)</f>
        <v>0</v>
      </c>
      <c r="X27" s="214"/>
      <c r="Y27" s="214"/>
      <c r="Z27" s="214"/>
      <c r="AA27" s="214"/>
      <c r="AB27" s="214"/>
      <c r="AC27" s="214"/>
      <c r="AD27" s="214"/>
      <c r="AE27" s="214"/>
      <c r="AK27" s="215">
        <v>0</v>
      </c>
      <c r="AL27" s="214"/>
      <c r="AM27" s="214"/>
      <c r="AN27" s="214"/>
      <c r="AO27" s="214"/>
      <c r="AQ27" s="24"/>
    </row>
    <row r="28" spans="2:43" s="6" customFormat="1" ht="15" customHeight="1" hidden="1">
      <c r="B28" s="21"/>
      <c r="F28" s="22" t="s">
        <v>34</v>
      </c>
      <c r="L28" s="213">
        <v>0.15</v>
      </c>
      <c r="M28" s="214"/>
      <c r="N28" s="214"/>
      <c r="O28" s="214"/>
      <c r="T28" s="23" t="s">
        <v>31</v>
      </c>
      <c r="W28" s="215">
        <f>ROUNDUP($BC$49,2)</f>
        <v>0</v>
      </c>
      <c r="X28" s="214"/>
      <c r="Y28" s="214"/>
      <c r="Z28" s="214"/>
      <c r="AA28" s="214"/>
      <c r="AB28" s="214"/>
      <c r="AC28" s="214"/>
      <c r="AD28" s="214"/>
      <c r="AE28" s="214"/>
      <c r="AK28" s="215">
        <v>0</v>
      </c>
      <c r="AL28" s="214"/>
      <c r="AM28" s="214"/>
      <c r="AN28" s="214"/>
      <c r="AO28" s="214"/>
      <c r="AQ28" s="24"/>
    </row>
    <row r="29" spans="2:43" s="6" customFormat="1" ht="15" customHeight="1" hidden="1">
      <c r="B29" s="21"/>
      <c r="F29" s="22" t="s">
        <v>35</v>
      </c>
      <c r="L29" s="213">
        <v>0</v>
      </c>
      <c r="M29" s="214"/>
      <c r="N29" s="214"/>
      <c r="O29" s="214"/>
      <c r="T29" s="23" t="s">
        <v>31</v>
      </c>
      <c r="W29" s="215">
        <f>ROUNDUP($BD$49,2)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5">
        <v>0</v>
      </c>
      <c r="AL29" s="214"/>
      <c r="AM29" s="214"/>
      <c r="AN29" s="214"/>
      <c r="AO29" s="214"/>
      <c r="AQ29" s="24"/>
    </row>
    <row r="30" spans="2:43" s="6" customFormat="1" ht="7.5" customHeight="1">
      <c r="B30" s="17"/>
      <c r="AQ30" s="20"/>
    </row>
    <row r="31" spans="2:43" s="6" customFormat="1" ht="27" customHeight="1">
      <c r="B31" s="17"/>
      <c r="C31" s="25"/>
      <c r="D31" s="26" t="s">
        <v>36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 t="s">
        <v>37</v>
      </c>
      <c r="U31" s="27"/>
      <c r="V31" s="27"/>
      <c r="W31" s="27"/>
      <c r="X31" s="222" t="s">
        <v>38</v>
      </c>
      <c r="Y31" s="210"/>
      <c r="Z31" s="210"/>
      <c r="AA31" s="210"/>
      <c r="AB31" s="210"/>
      <c r="AC31" s="27"/>
      <c r="AD31" s="27"/>
      <c r="AE31" s="27"/>
      <c r="AF31" s="27"/>
      <c r="AG31" s="27"/>
      <c r="AH31" s="27"/>
      <c r="AI31" s="27"/>
      <c r="AJ31" s="27"/>
      <c r="AK31" s="223">
        <f>ROUNDUP(SUM($AK$23:$AK$29),2)</f>
        <v>0</v>
      </c>
      <c r="AL31" s="210"/>
      <c r="AM31" s="210"/>
      <c r="AN31" s="210"/>
      <c r="AO31" s="224"/>
      <c r="AP31" s="25"/>
      <c r="AQ31" s="29"/>
    </row>
    <row r="32" spans="2:43" s="6" customFormat="1" ht="7.5" customHeight="1">
      <c r="B32" s="17"/>
      <c r="AQ32" s="20"/>
    </row>
    <row r="33" spans="2:43" s="6" customFormat="1" ht="7.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</row>
    <row r="37" spans="2:44" s="6" customFormat="1" ht="7.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17"/>
    </row>
    <row r="38" spans="2:44" s="6" customFormat="1" ht="37.5" customHeight="1">
      <c r="B38" s="17"/>
      <c r="C38" s="225" t="s">
        <v>39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17"/>
    </row>
    <row r="39" spans="2:44" s="6" customFormat="1" ht="7.5" customHeight="1">
      <c r="B39" s="17"/>
      <c r="AR39" s="17"/>
    </row>
    <row r="40" spans="2:44" s="13" customFormat="1" ht="27" customHeight="1">
      <c r="B40" s="35"/>
      <c r="C40" s="13" t="s">
        <v>13</v>
      </c>
      <c r="L40" s="226" t="str">
        <f>$K$6</f>
        <v>BUKOVANY - Zateplení objektu Mateřská škola</v>
      </c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R40" s="35"/>
    </row>
    <row r="41" spans="2:44" s="6" customFormat="1" ht="7.5" customHeight="1">
      <c r="B41" s="17"/>
      <c r="AR41" s="17"/>
    </row>
    <row r="42" spans="2:44" s="6" customFormat="1" ht="15.75" customHeight="1">
      <c r="B42" s="17"/>
      <c r="C42" s="14" t="s">
        <v>16</v>
      </c>
      <c r="L42" s="36" t="str">
        <f>IF($K$8="","",$K$8)</f>
        <v>Bukovany 145,357 55</v>
      </c>
      <c r="AI42" s="14" t="s">
        <v>17</v>
      </c>
      <c r="AM42" s="37"/>
      <c r="AR42" s="17"/>
    </row>
    <row r="43" spans="2:44" s="6" customFormat="1" ht="7.5" customHeight="1">
      <c r="B43" s="17"/>
      <c r="AR43" s="17"/>
    </row>
    <row r="44" spans="2:56" s="6" customFormat="1" ht="18.75" customHeight="1">
      <c r="B44" s="17"/>
      <c r="C44" s="14" t="s">
        <v>20</v>
      </c>
      <c r="L44" s="15" t="str">
        <f>IF($E$11="","",$E$11)</f>
        <v>Obec Bukovany</v>
      </c>
      <c r="AI44" s="14" t="s">
        <v>25</v>
      </c>
      <c r="AM44" s="229" t="str">
        <f>IF($E$17="","",$E$17)</f>
        <v>Petr Popelka</v>
      </c>
      <c r="AN44" s="208"/>
      <c r="AO44" s="208"/>
      <c r="AP44" s="208"/>
      <c r="AR44" s="17"/>
      <c r="AS44" s="205" t="s">
        <v>40</v>
      </c>
      <c r="AT44" s="206"/>
      <c r="AU44" s="38"/>
      <c r="AV44" s="38"/>
      <c r="AW44" s="38"/>
      <c r="AX44" s="38"/>
      <c r="AY44" s="38"/>
      <c r="AZ44" s="38"/>
      <c r="BA44" s="38"/>
      <c r="BB44" s="38"/>
      <c r="BC44" s="38"/>
      <c r="BD44" s="39"/>
    </row>
    <row r="45" spans="2:56" s="6" customFormat="1" ht="15.75" customHeight="1">
      <c r="B45" s="17"/>
      <c r="C45" s="14" t="s">
        <v>23</v>
      </c>
      <c r="L45" s="15" t="str">
        <f>IF($E$14="","",$E$14)</f>
        <v>bude určen ve výběrovém řízení</v>
      </c>
      <c r="AR45" s="17"/>
      <c r="AS45" s="207"/>
      <c r="AT45" s="208"/>
      <c r="BD45" s="40"/>
    </row>
    <row r="46" spans="2:56" s="6" customFormat="1" ht="12" customHeight="1">
      <c r="B46" s="17"/>
      <c r="AR46" s="17"/>
      <c r="AS46" s="207"/>
      <c r="AT46" s="208"/>
      <c r="BD46" s="40"/>
    </row>
    <row r="47" spans="2:57" s="6" customFormat="1" ht="30" customHeight="1">
      <c r="B47" s="17"/>
      <c r="C47" s="209" t="s">
        <v>41</v>
      </c>
      <c r="D47" s="210"/>
      <c r="E47" s="210"/>
      <c r="F47" s="210"/>
      <c r="G47" s="210"/>
      <c r="H47" s="27"/>
      <c r="I47" s="220" t="s">
        <v>42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21" t="s">
        <v>43</v>
      </c>
      <c r="AH47" s="210"/>
      <c r="AI47" s="210"/>
      <c r="AJ47" s="210"/>
      <c r="AK47" s="210"/>
      <c r="AL47" s="210"/>
      <c r="AM47" s="210"/>
      <c r="AN47" s="220" t="s">
        <v>44</v>
      </c>
      <c r="AO47" s="210"/>
      <c r="AP47" s="210"/>
      <c r="AQ47" s="41" t="s">
        <v>45</v>
      </c>
      <c r="AR47" s="17"/>
      <c r="AS47" s="42" t="s">
        <v>46</v>
      </c>
      <c r="AT47" s="43" t="s">
        <v>47</v>
      </c>
      <c r="AU47" s="43" t="s">
        <v>48</v>
      </c>
      <c r="AV47" s="43" t="s">
        <v>49</v>
      </c>
      <c r="AW47" s="43" t="s">
        <v>50</v>
      </c>
      <c r="AX47" s="43" t="s">
        <v>51</v>
      </c>
      <c r="AY47" s="43" t="s">
        <v>52</v>
      </c>
      <c r="AZ47" s="43" t="s">
        <v>53</v>
      </c>
      <c r="BA47" s="43" t="s">
        <v>54</v>
      </c>
      <c r="BB47" s="43" t="s">
        <v>55</v>
      </c>
      <c r="BC47" s="43" t="s">
        <v>56</v>
      </c>
      <c r="BD47" s="44" t="s">
        <v>57</v>
      </c>
      <c r="BE47" s="45"/>
    </row>
    <row r="48" spans="2:56" s="6" customFormat="1" ht="12" customHeight="1">
      <c r="B48" s="17"/>
      <c r="AR48" s="17"/>
      <c r="AS48" s="46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9"/>
    </row>
    <row r="49" spans="2:76" s="13" customFormat="1" ht="33" customHeight="1">
      <c r="B49" s="35"/>
      <c r="C49" s="47" t="s">
        <v>58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11">
        <f>ROUNDUP($AG$50,2)</f>
        <v>0</v>
      </c>
      <c r="AH49" s="212"/>
      <c r="AI49" s="212"/>
      <c r="AJ49" s="212"/>
      <c r="AK49" s="212"/>
      <c r="AL49" s="212"/>
      <c r="AM49" s="212"/>
      <c r="AN49" s="211">
        <f>ROUNDUP(SUM($AG$49,$AT$49),2)</f>
        <v>0</v>
      </c>
      <c r="AO49" s="212"/>
      <c r="AP49" s="212"/>
      <c r="AQ49" s="48"/>
      <c r="AR49" s="35"/>
      <c r="AS49" s="49">
        <f>ROUNDUP($AS$50,2)</f>
        <v>0</v>
      </c>
      <c r="AT49" s="50">
        <f>ROUNDUP(SUM($AV$49:$AW$49),1)</f>
        <v>0</v>
      </c>
      <c r="AU49" s="51" t="e">
        <f>ROUNDUP($AU$50,5)</f>
        <v>#REF!</v>
      </c>
      <c r="AV49" s="50">
        <f>ROUNDUP($AZ$49*$L$25,2)</f>
        <v>0</v>
      </c>
      <c r="AW49" s="50">
        <f>ROUNDUP($BA$49*$L$26,2)</f>
        <v>0</v>
      </c>
      <c r="AX49" s="50">
        <f>ROUNDUP($BB$49*$L$25,2)</f>
        <v>0</v>
      </c>
      <c r="AY49" s="50">
        <f>ROUNDUP($BC$49*$L$26,2)</f>
        <v>0</v>
      </c>
      <c r="AZ49" s="50">
        <f>ROUNDUP($AZ$50,2)</f>
        <v>0</v>
      </c>
      <c r="BA49" s="50">
        <f>ROUNDUP($BA$50,2)</f>
        <v>0</v>
      </c>
      <c r="BB49" s="50">
        <f>ROUNDUP($BB$50,2)</f>
        <v>0</v>
      </c>
      <c r="BC49" s="50">
        <f>ROUNDUP($BC$50,2)</f>
        <v>0</v>
      </c>
      <c r="BD49" s="52">
        <f>ROUNDUP($BD$50,2)</f>
        <v>0</v>
      </c>
      <c r="BS49" s="13" t="s">
        <v>59</v>
      </c>
      <c r="BT49" s="13" t="s">
        <v>60</v>
      </c>
      <c r="BU49" s="53" t="s">
        <v>61</v>
      </c>
      <c r="BV49" s="13" t="s">
        <v>62</v>
      </c>
      <c r="BW49" s="13" t="s">
        <v>4</v>
      </c>
      <c r="BX49" s="13" t="s">
        <v>63</v>
      </c>
    </row>
    <row r="50" spans="1:91" s="54" customFormat="1" ht="28.5" customHeight="1">
      <c r="A50" s="110" t="s">
        <v>238</v>
      </c>
      <c r="B50" s="55"/>
      <c r="C50" s="56"/>
      <c r="D50" s="227" t="s">
        <v>427</v>
      </c>
      <c r="E50" s="228"/>
      <c r="F50" s="228"/>
      <c r="G50" s="228"/>
      <c r="H50" s="228"/>
      <c r="I50" s="56"/>
      <c r="J50" s="227" t="s">
        <v>64</v>
      </c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18">
        <f>'BUKOVANY 1 - SO-01-Vlastn...'!$M$25</f>
        <v>0</v>
      </c>
      <c r="AH50" s="219"/>
      <c r="AI50" s="219"/>
      <c r="AJ50" s="219"/>
      <c r="AK50" s="219"/>
      <c r="AL50" s="219"/>
      <c r="AM50" s="219"/>
      <c r="AN50" s="218">
        <f>ROUNDUP(SUM($AG$50,$AT$50),2)</f>
        <v>0</v>
      </c>
      <c r="AO50" s="219"/>
      <c r="AP50" s="219"/>
      <c r="AQ50" s="57" t="s">
        <v>65</v>
      </c>
      <c r="AR50" s="55"/>
      <c r="AS50" s="58">
        <v>0</v>
      </c>
      <c r="AT50" s="59">
        <f>ROUNDUP(SUM($AV$50:$AW$50),1)</f>
        <v>0</v>
      </c>
      <c r="AU50" s="60" t="e">
        <f>'BUKOVANY 1 - SO-01-Vlastn...'!$W$82</f>
        <v>#REF!</v>
      </c>
      <c r="AV50" s="59">
        <f>'BUKOVANY 1 - SO-01-Vlastn...'!$M$27</f>
        <v>0</v>
      </c>
      <c r="AW50" s="59">
        <f>'BUKOVANY 1 - SO-01-Vlastn...'!$M$28</f>
        <v>0</v>
      </c>
      <c r="AX50" s="59">
        <f>'BUKOVANY 1 - SO-01-Vlastn...'!$M$29</f>
        <v>0</v>
      </c>
      <c r="AY50" s="59">
        <f>'BUKOVANY 1 - SO-01-Vlastn...'!$M$30</f>
        <v>0</v>
      </c>
      <c r="AZ50" s="59">
        <f>'BUKOVANY 1 - SO-01-Vlastn...'!$H$27</f>
        <v>0</v>
      </c>
      <c r="BA50" s="59">
        <f>'BUKOVANY 1 - SO-01-Vlastn...'!$H$28</f>
        <v>0</v>
      </c>
      <c r="BB50" s="59">
        <f>'BUKOVANY 1 - SO-01-Vlastn...'!$H$29</f>
        <v>0</v>
      </c>
      <c r="BC50" s="59">
        <f>'BUKOVANY 1 - SO-01-Vlastn...'!$H$30</f>
        <v>0</v>
      </c>
      <c r="BD50" s="61">
        <f>'BUKOVANY 1 - SO-01-Vlastn...'!$H$31</f>
        <v>0</v>
      </c>
      <c r="BT50" s="54" t="s">
        <v>15</v>
      </c>
      <c r="BV50" s="54" t="s">
        <v>62</v>
      </c>
      <c r="BW50" s="54" t="s">
        <v>66</v>
      </c>
      <c r="BX50" s="54" t="s">
        <v>4</v>
      </c>
      <c r="CM50" s="54" t="s">
        <v>67</v>
      </c>
    </row>
    <row r="51" spans="2:44" s="6" customFormat="1" ht="30.75" customHeight="1">
      <c r="B51" s="17"/>
      <c r="AR51" s="17"/>
    </row>
    <row r="52" spans="2:44" s="6" customFormat="1" ht="7.5" customHeight="1"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17"/>
    </row>
  </sheetData>
  <sheetProtection/>
  <mergeCells count="37">
    <mergeCell ref="C2:AQ2"/>
    <mergeCell ref="C4:AQ4"/>
    <mergeCell ref="K6:AO6"/>
    <mergeCell ref="E20:AN20"/>
    <mergeCell ref="AK23:AO23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AR2:BE2"/>
    <mergeCell ref="AN50:AP50"/>
    <mergeCell ref="AG50:AM50"/>
    <mergeCell ref="I47:AF47"/>
    <mergeCell ref="AG47:AM47"/>
    <mergeCell ref="AN47:AP47"/>
    <mergeCell ref="X31:AB31"/>
    <mergeCell ref="AK31:AO31"/>
    <mergeCell ref="C38:AQ38"/>
    <mergeCell ref="L40:AO40"/>
    <mergeCell ref="D50:H50"/>
    <mergeCell ref="J50:AF50"/>
    <mergeCell ref="AM44:AP44"/>
    <mergeCell ref="L27:O27"/>
    <mergeCell ref="W27:AE27"/>
    <mergeCell ref="AK27:AO27"/>
    <mergeCell ref="AS44:AT46"/>
    <mergeCell ref="C47:G47"/>
    <mergeCell ref="AG49:AM49"/>
    <mergeCell ref="AN49:AP49"/>
    <mergeCell ref="L29:O29"/>
    <mergeCell ref="W29:AE29"/>
    <mergeCell ref="AK29:AO2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CERNYDUL 1 - SO-01-Vlastn...'!C2" tooltip="CERNYDUL 1 - SO-01-Vlastn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66" sqref="F166:I16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15"/>
      <c r="B1" s="112"/>
      <c r="C1" s="112"/>
      <c r="D1" s="113" t="s">
        <v>1</v>
      </c>
      <c r="E1" s="112"/>
      <c r="F1" s="114" t="s">
        <v>239</v>
      </c>
      <c r="G1" s="114"/>
      <c r="H1" s="239" t="s">
        <v>240</v>
      </c>
      <c r="I1" s="239"/>
      <c r="J1" s="239"/>
      <c r="K1" s="239"/>
      <c r="L1" s="114" t="s">
        <v>241</v>
      </c>
      <c r="M1" s="114"/>
      <c r="N1" s="112"/>
      <c r="O1" s="113" t="s">
        <v>68</v>
      </c>
      <c r="P1" s="112"/>
      <c r="Q1" s="112"/>
      <c r="R1" s="112"/>
      <c r="S1" s="114" t="s">
        <v>242</v>
      </c>
      <c r="T1" s="114"/>
      <c r="U1" s="115"/>
      <c r="V1" s="1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0" t="s">
        <v>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6" t="s">
        <v>6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" t="s">
        <v>66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225" t="s">
        <v>69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59" t="str">
        <f>'Rekapitulace stavby'!$K$6</f>
        <v>BUKOVANY - Zateplení objektu Mateřská škola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11"/>
    </row>
    <row r="7" spans="2:18" s="6" customFormat="1" ht="18.75" customHeight="1">
      <c r="B7" s="17"/>
      <c r="D7" s="13" t="s">
        <v>70</v>
      </c>
      <c r="F7" s="226" t="s">
        <v>428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71</v>
      </c>
      <c r="F9" s="15"/>
      <c r="R9" s="20"/>
    </row>
    <row r="10" spans="2:18" s="6" customFormat="1" ht="15" customHeight="1">
      <c r="B10" s="17"/>
      <c r="D10" s="14" t="s">
        <v>16</v>
      </c>
      <c r="F10" s="15" t="s">
        <v>429</v>
      </c>
      <c r="M10" s="14" t="s">
        <v>17</v>
      </c>
      <c r="O10" s="263">
        <f>'Rekapitulace stavby'!$AN$8</f>
        <v>42745</v>
      </c>
      <c r="P10" s="208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20</v>
      </c>
      <c r="M12" s="14" t="s">
        <v>21</v>
      </c>
      <c r="O12" s="229">
        <f>IF('Rekapitulace stavby'!$AN$10="","",'Rekapitulace stavby'!$AN$10)</f>
      </c>
      <c r="P12" s="208"/>
      <c r="R12" s="20"/>
    </row>
    <row r="13" spans="2:18" s="6" customFormat="1" ht="18.75" customHeight="1">
      <c r="B13" s="17"/>
      <c r="E13" s="15" t="str">
        <f>IF('Rekapitulace stavby'!$E$11="","",'Rekapitulace stavby'!$E$11)</f>
        <v>Obec Bukovany</v>
      </c>
      <c r="M13" s="14" t="s">
        <v>22</v>
      </c>
      <c r="O13" s="229">
        <f>IF('Rekapitulace stavby'!$AN$11="","",'Rekapitulace stavby'!$AN$11)</f>
      </c>
      <c r="P13" s="208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23</v>
      </c>
      <c r="M15" s="14" t="s">
        <v>21</v>
      </c>
      <c r="O15" s="229"/>
      <c r="P15" s="208"/>
      <c r="R15" s="20"/>
    </row>
    <row r="16" spans="2:18" s="6" customFormat="1" ht="18.75" customHeight="1">
      <c r="B16" s="17"/>
      <c r="E16" s="15" t="s">
        <v>24</v>
      </c>
      <c r="M16" s="14" t="s">
        <v>22</v>
      </c>
      <c r="O16" s="229"/>
      <c r="P16" s="208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25</v>
      </c>
      <c r="M18" s="14" t="s">
        <v>21</v>
      </c>
      <c r="O18" s="229">
        <f>IF('Rekapitulace stavby'!$AN$16="","",'Rekapitulace stavby'!$AN$16)</f>
      </c>
      <c r="P18" s="208"/>
      <c r="R18" s="20"/>
    </row>
    <row r="19" spans="2:18" s="6" customFormat="1" ht="18.75" customHeight="1">
      <c r="B19" s="17"/>
      <c r="E19" s="15" t="str">
        <f>IF('Rekapitulace stavby'!$E$17="","",'Rekapitulace stavby'!$E$17)</f>
        <v>Petr Popelka</v>
      </c>
      <c r="M19" s="14" t="s">
        <v>22</v>
      </c>
      <c r="O19" s="229">
        <f>IF('Rekapitulace stavby'!$AN$17="","",'Rekapitulace stavby'!$AN$17)</f>
      </c>
      <c r="P19" s="208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27</v>
      </c>
      <c r="R21" s="20"/>
    </row>
    <row r="22" spans="2:18" s="62" customFormat="1" ht="15.75" customHeight="1">
      <c r="B22" s="63"/>
      <c r="E22" s="232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R22" s="64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R24" s="20"/>
    </row>
    <row r="25" spans="2:18" s="6" customFormat="1" ht="26.25" customHeight="1">
      <c r="B25" s="17"/>
      <c r="D25" s="65" t="s">
        <v>28</v>
      </c>
      <c r="M25" s="211">
        <f>ROUNDUP($N$82,2)</f>
        <v>0</v>
      </c>
      <c r="N25" s="208"/>
      <c r="O25" s="208"/>
      <c r="P25" s="208"/>
      <c r="R25" s="20"/>
    </row>
    <row r="26" spans="2:18" s="6" customFormat="1" ht="7.5" customHeight="1">
      <c r="B26" s="1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R26" s="20"/>
    </row>
    <row r="27" spans="2:18" s="6" customFormat="1" ht="15" customHeight="1">
      <c r="B27" s="17"/>
      <c r="D27" s="22" t="s">
        <v>29</v>
      </c>
      <c r="E27" s="22" t="s">
        <v>30</v>
      </c>
      <c r="F27" s="66">
        <v>0.21</v>
      </c>
      <c r="G27" s="67" t="s">
        <v>31</v>
      </c>
      <c r="H27" s="269">
        <f>M25</f>
        <v>0</v>
      </c>
      <c r="I27" s="208"/>
      <c r="J27" s="208"/>
      <c r="M27" s="269">
        <f>H27*0.21</f>
        <v>0</v>
      </c>
      <c r="N27" s="208"/>
      <c r="O27" s="208"/>
      <c r="P27" s="208"/>
      <c r="R27" s="20"/>
    </row>
    <row r="28" spans="2:18" s="6" customFormat="1" ht="15" customHeight="1">
      <c r="B28" s="17"/>
      <c r="E28" s="22" t="s">
        <v>32</v>
      </c>
      <c r="F28" s="66">
        <v>0.15</v>
      </c>
      <c r="G28" s="67" t="s">
        <v>31</v>
      </c>
      <c r="H28" s="269">
        <f>ROUNDUP(SUM($BF$82:$BF$205),2)</f>
        <v>0</v>
      </c>
      <c r="I28" s="208"/>
      <c r="J28" s="208"/>
      <c r="M28" s="269">
        <f>ROUNDUP(SUM($BF$82:$BF$205)*$F$28,1)</f>
        <v>0</v>
      </c>
      <c r="N28" s="208"/>
      <c r="O28" s="208"/>
      <c r="P28" s="208"/>
      <c r="R28" s="20"/>
    </row>
    <row r="29" spans="2:18" s="6" customFormat="1" ht="15" customHeight="1" hidden="1">
      <c r="B29" s="17"/>
      <c r="E29" s="22" t="s">
        <v>33</v>
      </c>
      <c r="F29" s="66">
        <v>0.21</v>
      </c>
      <c r="G29" s="67" t="s">
        <v>31</v>
      </c>
      <c r="H29" s="269">
        <f>ROUNDUP(SUM($BG$82:$BG$205),2)</f>
        <v>0</v>
      </c>
      <c r="I29" s="208"/>
      <c r="J29" s="208"/>
      <c r="M29" s="269">
        <v>0</v>
      </c>
      <c r="N29" s="208"/>
      <c r="O29" s="208"/>
      <c r="P29" s="208"/>
      <c r="R29" s="20"/>
    </row>
    <row r="30" spans="2:18" s="6" customFormat="1" ht="15" customHeight="1" hidden="1">
      <c r="B30" s="17"/>
      <c r="E30" s="22" t="s">
        <v>34</v>
      </c>
      <c r="F30" s="66">
        <v>0.15</v>
      </c>
      <c r="G30" s="67" t="s">
        <v>31</v>
      </c>
      <c r="H30" s="269">
        <f>ROUNDUP(SUM($BH$82:$BH$205),2)</f>
        <v>0</v>
      </c>
      <c r="I30" s="208"/>
      <c r="J30" s="208"/>
      <c r="M30" s="269">
        <v>0</v>
      </c>
      <c r="N30" s="208"/>
      <c r="O30" s="208"/>
      <c r="P30" s="208"/>
      <c r="R30" s="20"/>
    </row>
    <row r="31" spans="2:18" s="6" customFormat="1" ht="15" customHeight="1" hidden="1">
      <c r="B31" s="17"/>
      <c r="E31" s="22" t="s">
        <v>35</v>
      </c>
      <c r="F31" s="66">
        <v>0</v>
      </c>
      <c r="G31" s="67" t="s">
        <v>31</v>
      </c>
      <c r="H31" s="269">
        <f>ROUNDUP(SUM($BI$82:$BI$205),2)</f>
        <v>0</v>
      </c>
      <c r="I31" s="208"/>
      <c r="J31" s="208"/>
      <c r="M31" s="269">
        <v>0</v>
      </c>
      <c r="N31" s="208"/>
      <c r="O31" s="208"/>
      <c r="P31" s="208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5"/>
      <c r="D33" s="26" t="s">
        <v>36</v>
      </c>
      <c r="E33" s="27"/>
      <c r="F33" s="27"/>
      <c r="G33" s="68" t="s">
        <v>37</v>
      </c>
      <c r="H33" s="28" t="s">
        <v>38</v>
      </c>
      <c r="I33" s="27"/>
      <c r="J33" s="27"/>
      <c r="K33" s="27"/>
      <c r="L33" s="223">
        <f>ROUNDUP(SUM($M$25:$M$31),2)</f>
        <v>0</v>
      </c>
      <c r="M33" s="210"/>
      <c r="N33" s="210"/>
      <c r="O33" s="210"/>
      <c r="P33" s="224"/>
      <c r="Q33" s="25"/>
      <c r="R33" s="29"/>
    </row>
    <row r="34" spans="2:18" s="6" customFormat="1" ht="1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8" spans="2:18" s="6" customFormat="1" ht="7.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69"/>
    </row>
    <row r="39" spans="2:18" s="6" customFormat="1" ht="37.5" customHeight="1">
      <c r="B39" s="17"/>
      <c r="C39" s="225" t="s">
        <v>72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70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59" t="str">
        <f>$F$6</f>
        <v>BUKOVANY - Zateplení objektu Mateřská škola</v>
      </c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"/>
    </row>
    <row r="42" spans="2:18" s="6" customFormat="1" ht="15" customHeight="1">
      <c r="B42" s="17"/>
      <c r="C42" s="13" t="s">
        <v>70</v>
      </c>
      <c r="F42" s="226" t="str">
        <f>$F$7</f>
        <v>BUKOVANY 1 - SO-01-Vlastní objekt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16</v>
      </c>
      <c r="F44" s="15" t="str">
        <f>$F$10</f>
        <v>Bukovany 145, 357 55</v>
      </c>
      <c r="K44" s="14" t="s">
        <v>17</v>
      </c>
      <c r="M44" s="263">
        <f>IF($O$10="","",$O$10)</f>
        <v>42745</v>
      </c>
      <c r="N44" s="208"/>
      <c r="O44" s="208"/>
      <c r="P44" s="208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20</v>
      </c>
      <c r="F46" s="15" t="str">
        <f>$E$13</f>
        <v>Obec Bukovany</v>
      </c>
      <c r="K46" s="14" t="s">
        <v>25</v>
      </c>
      <c r="M46" s="229" t="str">
        <f>$E$19</f>
        <v>Petr Popelka</v>
      </c>
      <c r="N46" s="208"/>
      <c r="O46" s="208"/>
      <c r="P46" s="208"/>
      <c r="Q46" s="208"/>
      <c r="R46" s="20"/>
    </row>
    <row r="47" spans="2:18" s="6" customFormat="1" ht="15" customHeight="1">
      <c r="B47" s="17"/>
      <c r="C47" s="14" t="s">
        <v>23</v>
      </c>
      <c r="F47" s="15" t="str">
        <f>IF($E$16="","",$E$16)</f>
        <v>bude určen ve výběrovém řízení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67" t="s">
        <v>73</v>
      </c>
      <c r="D49" s="268"/>
      <c r="E49" s="268"/>
      <c r="F49" s="268"/>
      <c r="G49" s="268"/>
      <c r="H49" s="25"/>
      <c r="I49" s="25"/>
      <c r="J49" s="25"/>
      <c r="K49" s="25"/>
      <c r="L49" s="25"/>
      <c r="M49" s="25"/>
      <c r="N49" s="267" t="s">
        <v>74</v>
      </c>
      <c r="O49" s="268"/>
      <c r="P49" s="268"/>
      <c r="Q49" s="268"/>
      <c r="R49" s="29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7" t="s">
        <v>75</v>
      </c>
      <c r="N51" s="211">
        <f>ROUNDUP($N$82,2)</f>
        <v>0</v>
      </c>
      <c r="O51" s="208"/>
      <c r="P51" s="208"/>
      <c r="Q51" s="208"/>
      <c r="R51" s="20"/>
      <c r="AU51" s="6" t="s">
        <v>76</v>
      </c>
    </row>
    <row r="52" spans="2:18" s="53" customFormat="1" ht="25.5" customHeight="1">
      <c r="B52" s="70"/>
      <c r="D52" s="71" t="s">
        <v>77</v>
      </c>
      <c r="N52" s="260">
        <f>ROUNDUP($N$83,2)</f>
        <v>0</v>
      </c>
      <c r="O52" s="261"/>
      <c r="P52" s="261"/>
      <c r="Q52" s="261"/>
      <c r="R52" s="72"/>
    </row>
    <row r="53" spans="2:18" s="73" customFormat="1" ht="21" customHeight="1">
      <c r="B53" s="74"/>
      <c r="D53" s="75" t="s">
        <v>78</v>
      </c>
      <c r="N53" s="262">
        <f>ROUNDUP($N$84,2)</f>
        <v>0</v>
      </c>
      <c r="O53" s="261"/>
      <c r="P53" s="261"/>
      <c r="Q53" s="261"/>
      <c r="R53" s="76"/>
    </row>
    <row r="54" spans="2:18" s="73" customFormat="1" ht="21" customHeight="1">
      <c r="B54" s="74"/>
      <c r="D54" s="75" t="s">
        <v>79</v>
      </c>
      <c r="N54" s="262">
        <f>ROUNDUP($N$86,2)</f>
        <v>0</v>
      </c>
      <c r="O54" s="261"/>
      <c r="P54" s="261"/>
      <c r="Q54" s="261"/>
      <c r="R54" s="76"/>
    </row>
    <row r="55" spans="2:18" s="73" customFormat="1" ht="21" customHeight="1">
      <c r="B55" s="74"/>
      <c r="D55" s="75" t="s">
        <v>80</v>
      </c>
      <c r="N55" s="262">
        <f>ROUNDUP($N$104,2)</f>
        <v>0</v>
      </c>
      <c r="O55" s="261"/>
      <c r="P55" s="261"/>
      <c r="Q55" s="261"/>
      <c r="R55" s="76"/>
    </row>
    <row r="56" spans="2:18" s="73" customFormat="1" ht="15.75" customHeight="1">
      <c r="B56" s="74"/>
      <c r="D56" s="75" t="s">
        <v>81</v>
      </c>
      <c r="N56" s="262">
        <f>ROUNDUP($N$172,2)</f>
        <v>0</v>
      </c>
      <c r="O56" s="261"/>
      <c r="P56" s="261"/>
      <c r="Q56" s="261"/>
      <c r="R56" s="76"/>
    </row>
    <row r="57" spans="2:18" s="53" customFormat="1" ht="25.5" customHeight="1">
      <c r="B57" s="70"/>
      <c r="D57" s="71" t="s">
        <v>82</v>
      </c>
      <c r="N57" s="260">
        <f>ROUNDUP($N$178,2)</f>
        <v>0</v>
      </c>
      <c r="O57" s="261"/>
      <c r="P57" s="261"/>
      <c r="Q57" s="261"/>
      <c r="R57" s="72"/>
    </row>
    <row r="58" spans="2:18" s="73" customFormat="1" ht="21" customHeight="1">
      <c r="B58" s="74"/>
      <c r="D58" s="75" t="s">
        <v>83</v>
      </c>
      <c r="N58" s="262">
        <f>ROUNDUP($N$179,2)</f>
        <v>0</v>
      </c>
      <c r="O58" s="261"/>
      <c r="P58" s="261"/>
      <c r="Q58" s="261"/>
      <c r="R58" s="76"/>
    </row>
    <row r="59" spans="2:18" s="73" customFormat="1" ht="21" customHeight="1">
      <c r="B59" s="74"/>
      <c r="D59" s="75" t="s">
        <v>84</v>
      </c>
      <c r="N59" s="262">
        <f>ROUNDUP($N$183,2)</f>
        <v>0</v>
      </c>
      <c r="O59" s="261"/>
      <c r="P59" s="261"/>
      <c r="Q59" s="261"/>
      <c r="R59" s="76"/>
    </row>
    <row r="60" spans="2:18" s="73" customFormat="1" ht="21" customHeight="1">
      <c r="B60" s="74"/>
      <c r="D60" s="75" t="s">
        <v>85</v>
      </c>
      <c r="N60" s="262">
        <f>N191</f>
        <v>0</v>
      </c>
      <c r="O60" s="261"/>
      <c r="P60" s="261"/>
      <c r="Q60" s="261"/>
      <c r="R60" s="76"/>
    </row>
    <row r="61" spans="2:18" s="53" customFormat="1" ht="25.5" customHeight="1">
      <c r="B61" s="70"/>
      <c r="D61" s="71" t="s">
        <v>86</v>
      </c>
      <c r="N61" s="260">
        <f>ROUNDUP($N$196,2)</f>
        <v>0</v>
      </c>
      <c r="O61" s="261"/>
      <c r="P61" s="261"/>
      <c r="Q61" s="261"/>
      <c r="R61" s="72"/>
    </row>
    <row r="62" spans="2:18" s="73" customFormat="1" ht="21" customHeight="1">
      <c r="B62" s="74"/>
      <c r="D62" s="75" t="s">
        <v>87</v>
      </c>
      <c r="N62" s="262">
        <f>ROUNDUP($N$197,2)</f>
        <v>0</v>
      </c>
      <c r="O62" s="261"/>
      <c r="P62" s="261"/>
      <c r="Q62" s="261"/>
      <c r="R62" s="76"/>
    </row>
    <row r="63" spans="2:18" s="53" customFormat="1" ht="25.5" customHeight="1">
      <c r="B63" s="70"/>
      <c r="D63" s="71" t="s">
        <v>88</v>
      </c>
      <c r="N63" s="260">
        <f>ROUNDUP($N$200,2)</f>
        <v>0</v>
      </c>
      <c r="O63" s="261"/>
      <c r="P63" s="261"/>
      <c r="Q63" s="261"/>
      <c r="R63" s="72"/>
    </row>
    <row r="64" spans="2:18" s="73" customFormat="1" ht="21" customHeight="1">
      <c r="B64" s="74"/>
      <c r="D64" s="75" t="s">
        <v>89</v>
      </c>
      <c r="N64" s="262">
        <f>ROUNDUP($N$201,2)</f>
        <v>0</v>
      </c>
      <c r="O64" s="261"/>
      <c r="P64" s="261"/>
      <c r="Q64" s="261"/>
      <c r="R64" s="76"/>
    </row>
    <row r="65" spans="2:18" s="6" customFormat="1" ht="22.5" customHeight="1">
      <c r="B65" s="17"/>
      <c r="R65" s="20"/>
    </row>
    <row r="66" spans="2:18" s="6" customFormat="1" ht="7.5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</row>
    <row r="70" spans="2:19" s="6" customFormat="1" ht="7.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17"/>
    </row>
    <row r="71" spans="2:19" s="6" customFormat="1" ht="37.5" customHeight="1">
      <c r="B71" s="17"/>
      <c r="C71" s="225" t="s">
        <v>90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17"/>
    </row>
    <row r="72" spans="2:19" s="6" customFormat="1" ht="7.5" customHeight="1">
      <c r="B72" s="17"/>
      <c r="S72" s="17"/>
    </row>
    <row r="73" spans="2:19" s="6" customFormat="1" ht="15" customHeight="1">
      <c r="B73" s="17"/>
      <c r="C73" s="14" t="s">
        <v>13</v>
      </c>
      <c r="F73" s="259" t="str">
        <f>$F$6</f>
        <v>BUKOVANY - Zateplení objektu Mateřská škola</v>
      </c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S73" s="17"/>
    </row>
    <row r="74" spans="2:19" s="6" customFormat="1" ht="15" customHeight="1">
      <c r="B74" s="17"/>
      <c r="C74" s="13" t="s">
        <v>70</v>
      </c>
      <c r="F74" s="226" t="str">
        <f>$F$7</f>
        <v>BUKOVANY 1 - SO-01-Vlastní objekt</v>
      </c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S74" s="17"/>
    </row>
    <row r="75" spans="2:19" s="6" customFormat="1" ht="7.5" customHeight="1">
      <c r="B75" s="17"/>
      <c r="S75" s="17"/>
    </row>
    <row r="76" spans="2:19" s="6" customFormat="1" ht="18.75" customHeight="1">
      <c r="B76" s="17"/>
      <c r="C76" s="14" t="s">
        <v>16</v>
      </c>
      <c r="F76" s="15" t="str">
        <f>$F$10</f>
        <v>Bukovany 145, 357 55</v>
      </c>
      <c r="K76" s="14" t="s">
        <v>17</v>
      </c>
      <c r="M76" s="263">
        <f>IF($O$10="","",$O$10)</f>
        <v>42745</v>
      </c>
      <c r="N76" s="208"/>
      <c r="O76" s="208"/>
      <c r="P76" s="208"/>
      <c r="S76" s="17"/>
    </row>
    <row r="77" spans="2:19" s="6" customFormat="1" ht="7.5" customHeight="1">
      <c r="B77" s="17"/>
      <c r="S77" s="17"/>
    </row>
    <row r="78" spans="2:19" s="6" customFormat="1" ht="15.75" customHeight="1">
      <c r="B78" s="17"/>
      <c r="C78" s="14" t="s">
        <v>20</v>
      </c>
      <c r="F78" s="15" t="str">
        <f>$E$13</f>
        <v>Obec Bukovany</v>
      </c>
      <c r="K78" s="14" t="s">
        <v>25</v>
      </c>
      <c r="M78" s="229" t="str">
        <f>$E$19</f>
        <v>Petr Popelka</v>
      </c>
      <c r="N78" s="208"/>
      <c r="O78" s="208"/>
      <c r="P78" s="208"/>
      <c r="Q78" s="208"/>
      <c r="S78" s="17"/>
    </row>
    <row r="79" spans="2:19" s="6" customFormat="1" ht="15" customHeight="1">
      <c r="B79" s="17"/>
      <c r="C79" s="14" t="s">
        <v>23</v>
      </c>
      <c r="F79" s="15" t="str">
        <f>IF($E$16="","",$E$16)</f>
        <v>bude určen ve výběrovém řízení</v>
      </c>
      <c r="S79" s="17"/>
    </row>
    <row r="80" spans="2:19" s="6" customFormat="1" ht="11.25" customHeight="1">
      <c r="B80" s="17"/>
      <c r="S80" s="17"/>
    </row>
    <row r="81" spans="2:27" s="77" customFormat="1" ht="30" customHeight="1">
      <c r="B81" s="78"/>
      <c r="C81" s="79" t="s">
        <v>91</v>
      </c>
      <c r="D81" s="80" t="s">
        <v>45</v>
      </c>
      <c r="E81" s="80" t="s">
        <v>41</v>
      </c>
      <c r="F81" s="264" t="s">
        <v>92</v>
      </c>
      <c r="G81" s="265"/>
      <c r="H81" s="265"/>
      <c r="I81" s="265"/>
      <c r="J81" s="80" t="s">
        <v>93</v>
      </c>
      <c r="K81" s="80" t="s">
        <v>94</v>
      </c>
      <c r="L81" s="264" t="s">
        <v>95</v>
      </c>
      <c r="M81" s="265"/>
      <c r="N81" s="264" t="s">
        <v>96</v>
      </c>
      <c r="O81" s="265"/>
      <c r="P81" s="265"/>
      <c r="Q81" s="265"/>
      <c r="R81" s="81" t="s">
        <v>97</v>
      </c>
      <c r="S81" s="78"/>
      <c r="T81" s="42" t="s">
        <v>98</v>
      </c>
      <c r="U81" s="43" t="s">
        <v>29</v>
      </c>
      <c r="V81" s="43" t="s">
        <v>99</v>
      </c>
      <c r="W81" s="43" t="s">
        <v>100</v>
      </c>
      <c r="X81" s="43" t="s">
        <v>101</v>
      </c>
      <c r="Y81" s="43" t="s">
        <v>102</v>
      </c>
      <c r="Z81" s="43" t="s">
        <v>103</v>
      </c>
      <c r="AA81" s="44" t="s">
        <v>104</v>
      </c>
    </row>
    <row r="82" spans="2:63" s="6" customFormat="1" ht="30" customHeight="1">
      <c r="B82" s="17"/>
      <c r="C82" s="47" t="s">
        <v>75</v>
      </c>
      <c r="N82" s="266">
        <f>N83+N178+N196+N200</f>
        <v>0</v>
      </c>
      <c r="O82" s="208"/>
      <c r="P82" s="208"/>
      <c r="Q82" s="208"/>
      <c r="S82" s="17"/>
      <c r="T82" s="46"/>
      <c r="U82" s="38"/>
      <c r="V82" s="38"/>
      <c r="W82" s="82" t="e">
        <f>$W$83+$W$178+$W$196+$W$200</f>
        <v>#REF!</v>
      </c>
      <c r="X82" s="38"/>
      <c r="Y82" s="82" t="e">
        <f>$Y$83+$Y$178+$Y$196+$Y$200</f>
        <v>#REF!</v>
      </c>
      <c r="Z82" s="38"/>
      <c r="AA82" s="83" t="e">
        <f>$AA$83+$AA$178+$AA$196+$AA$200</f>
        <v>#REF!</v>
      </c>
      <c r="AT82" s="6" t="s">
        <v>59</v>
      </c>
      <c r="AU82" s="6" t="s">
        <v>76</v>
      </c>
      <c r="BK82" s="84" t="e">
        <f>$BK$83+$BK$178+$BK$196+$BK$200</f>
        <v>#REF!</v>
      </c>
    </row>
    <row r="83" spans="2:63" s="85" customFormat="1" ht="37.5" customHeight="1">
      <c r="B83" s="86"/>
      <c r="D83" s="87" t="s">
        <v>77</v>
      </c>
      <c r="N83" s="237">
        <f>N84+N86+N104</f>
        <v>0</v>
      </c>
      <c r="O83" s="238"/>
      <c r="P83" s="238"/>
      <c r="Q83" s="238"/>
      <c r="S83" s="86"/>
      <c r="T83" s="89"/>
      <c r="W83" s="90" t="e">
        <f>$W$84+#REF!+$W$86+$W$104</f>
        <v>#REF!</v>
      </c>
      <c r="Y83" s="90" t="e">
        <f>$Y$84+#REF!+$Y$86+$Y$104</f>
        <v>#REF!</v>
      </c>
      <c r="AA83" s="91" t="e">
        <f>$AA$84+#REF!+$AA$86+$AA$104</f>
        <v>#REF!</v>
      </c>
      <c r="AR83" s="88" t="s">
        <v>15</v>
      </c>
      <c r="AT83" s="88" t="s">
        <v>59</v>
      </c>
      <c r="AU83" s="88" t="s">
        <v>60</v>
      </c>
      <c r="AY83" s="88" t="s">
        <v>105</v>
      </c>
      <c r="BK83" s="92" t="e">
        <f>$BK$84+#REF!+$BK$86+$BK$104</f>
        <v>#REF!</v>
      </c>
    </row>
    <row r="84" spans="2:63" s="85" customFormat="1" ht="21" customHeight="1">
      <c r="B84" s="86"/>
      <c r="D84" s="93" t="s">
        <v>78</v>
      </c>
      <c r="N84" s="240">
        <f>$BK$84</f>
        <v>0</v>
      </c>
      <c r="O84" s="238"/>
      <c r="P84" s="238"/>
      <c r="Q84" s="238"/>
      <c r="S84" s="86"/>
      <c r="T84" s="89"/>
      <c r="W84" s="90">
        <f>SUM($W$85:$W$85)</f>
        <v>0</v>
      </c>
      <c r="Y84" s="90">
        <f>SUM($Y$85:$Y$85)</f>
        <v>1.7564836</v>
      </c>
      <c r="AA84" s="91">
        <f>SUM($AA$85:$AA$85)</f>
        <v>0</v>
      </c>
      <c r="AR84" s="88" t="s">
        <v>15</v>
      </c>
      <c r="AT84" s="88" t="s">
        <v>59</v>
      </c>
      <c r="AU84" s="88" t="s">
        <v>15</v>
      </c>
      <c r="AY84" s="88" t="s">
        <v>105</v>
      </c>
      <c r="BK84" s="92">
        <f>SUM($BK$85:$BK$85)</f>
        <v>0</v>
      </c>
    </row>
    <row r="85" spans="2:65" s="6" customFormat="1" ht="27" customHeight="1">
      <c r="B85" s="17"/>
      <c r="C85" s="94">
        <v>1</v>
      </c>
      <c r="D85" s="94" t="s">
        <v>106</v>
      </c>
      <c r="E85" s="95" t="s">
        <v>405</v>
      </c>
      <c r="F85" s="249" t="s">
        <v>406</v>
      </c>
      <c r="G85" s="236"/>
      <c r="H85" s="236"/>
      <c r="I85" s="236"/>
      <c r="J85" s="96" t="s">
        <v>107</v>
      </c>
      <c r="K85" s="193">
        <v>61.48</v>
      </c>
      <c r="L85" s="235"/>
      <c r="M85" s="236"/>
      <c r="N85" s="235">
        <f>K85*L85</f>
        <v>0</v>
      </c>
      <c r="O85" s="236"/>
      <c r="P85" s="236"/>
      <c r="Q85" s="236"/>
      <c r="R85" s="198"/>
      <c r="S85" s="17"/>
      <c r="T85" s="97"/>
      <c r="U85" s="98" t="s">
        <v>30</v>
      </c>
      <c r="X85" s="99">
        <v>0.02857</v>
      </c>
      <c r="Y85" s="99">
        <f>$X$85*$K$85</f>
        <v>1.7564836</v>
      </c>
      <c r="Z85" s="99">
        <v>0</v>
      </c>
      <c r="AA85" s="100">
        <f>$Z$85*$K$85</f>
        <v>0</v>
      </c>
      <c r="AR85" s="62" t="s">
        <v>108</v>
      </c>
      <c r="AT85" s="62" t="s">
        <v>106</v>
      </c>
      <c r="AU85" s="62" t="s">
        <v>67</v>
      </c>
      <c r="AY85" s="6" t="s">
        <v>105</v>
      </c>
      <c r="BE85" s="101">
        <f>IF($U$85="základní",$N$85,0)</f>
        <v>0</v>
      </c>
      <c r="BF85" s="101">
        <f>IF($U$85="snížená",$N$85,0)</f>
        <v>0</v>
      </c>
      <c r="BG85" s="101">
        <f>IF($U$85="zákl. přenesená",$N$85,0)</f>
        <v>0</v>
      </c>
      <c r="BH85" s="101">
        <f>IF($U$85="sníž. přenesená",$N$85,0)</f>
        <v>0</v>
      </c>
      <c r="BI85" s="101">
        <f>IF($U$85="nulová",$N$85,0)</f>
        <v>0</v>
      </c>
      <c r="BJ85" s="62" t="s">
        <v>15</v>
      </c>
      <c r="BK85" s="101">
        <f>ROUND($L$85*$K$85,2)</f>
        <v>0</v>
      </c>
      <c r="BL85" s="62" t="s">
        <v>108</v>
      </c>
      <c r="BM85" s="62" t="s">
        <v>109</v>
      </c>
    </row>
    <row r="86" spans="2:63" s="85" customFormat="1" ht="30.75" customHeight="1">
      <c r="B86" s="86"/>
      <c r="C86" s="85"/>
      <c r="D86" s="93" t="s">
        <v>79</v>
      </c>
      <c r="K86" s="191"/>
      <c r="N86" s="240">
        <f>$BK$86</f>
        <v>0</v>
      </c>
      <c r="O86" s="238"/>
      <c r="P86" s="238"/>
      <c r="Q86" s="238"/>
      <c r="S86" s="86"/>
      <c r="T86" s="89"/>
      <c r="W86" s="90">
        <f>SUM($W$87:$W$103)</f>
        <v>0</v>
      </c>
      <c r="Y86" s="90">
        <f>SUM($Y$87:$Y$103)</f>
        <v>7.3260579</v>
      </c>
      <c r="AA86" s="91">
        <f>SUM($AA$87:$AA$103)</f>
        <v>0</v>
      </c>
      <c r="AR86" s="88" t="s">
        <v>15</v>
      </c>
      <c r="AT86" s="88" t="s">
        <v>59</v>
      </c>
      <c r="AU86" s="88" t="s">
        <v>15</v>
      </c>
      <c r="AY86" s="88" t="s">
        <v>105</v>
      </c>
      <c r="BK86" s="92">
        <f>SUM($BK$87:$BK$103)</f>
        <v>0</v>
      </c>
    </row>
    <row r="87" spans="2:65" s="6" customFormat="1" ht="27" customHeight="1">
      <c r="B87" s="17"/>
      <c r="C87" s="94">
        <v>2</v>
      </c>
      <c r="D87" s="94" t="s">
        <v>106</v>
      </c>
      <c r="E87" s="190" t="s">
        <v>402</v>
      </c>
      <c r="F87" s="250" t="s">
        <v>424</v>
      </c>
      <c r="G87" s="236"/>
      <c r="H87" s="236"/>
      <c r="I87" s="236"/>
      <c r="J87" s="96" t="s">
        <v>107</v>
      </c>
      <c r="K87" s="193">
        <v>28.2</v>
      </c>
      <c r="L87" s="235"/>
      <c r="M87" s="236"/>
      <c r="N87" s="235">
        <f>K87*L87</f>
        <v>0</v>
      </c>
      <c r="O87" s="236"/>
      <c r="P87" s="236"/>
      <c r="Q87" s="236"/>
      <c r="R87" s="198"/>
      <c r="S87" s="17"/>
      <c r="T87" s="97"/>
      <c r="U87" s="98" t="s">
        <v>30</v>
      </c>
      <c r="X87" s="99">
        <v>0.02109</v>
      </c>
      <c r="Y87" s="99">
        <f>$X$87*$K$87</f>
        <v>0.594738</v>
      </c>
      <c r="Z87" s="99">
        <v>0</v>
      </c>
      <c r="AA87" s="100">
        <f>$Z$87*$K$87</f>
        <v>0</v>
      </c>
      <c r="AR87" s="62" t="s">
        <v>108</v>
      </c>
      <c r="AT87" s="62" t="s">
        <v>106</v>
      </c>
      <c r="AU87" s="62" t="s">
        <v>67</v>
      </c>
      <c r="AY87" s="6" t="s">
        <v>105</v>
      </c>
      <c r="BE87" s="101">
        <f>IF($U$87="základní",$N$87,0)</f>
        <v>0</v>
      </c>
      <c r="BF87" s="101">
        <f>IF($U$87="snížená",$N$87,0)</f>
        <v>0</v>
      </c>
      <c r="BG87" s="101">
        <f>IF($U$87="zákl. přenesená",$N$87,0)</f>
        <v>0</v>
      </c>
      <c r="BH87" s="101">
        <f>IF($U$87="sníž. přenesená",$N$87,0)</f>
        <v>0</v>
      </c>
      <c r="BI87" s="101">
        <f>IF($U$87="nulová",$N$87,0)</f>
        <v>0</v>
      </c>
      <c r="BJ87" s="62" t="s">
        <v>15</v>
      </c>
      <c r="BK87" s="101">
        <f>ROUND($L$87*$K$87,2)</f>
        <v>0</v>
      </c>
      <c r="BL87" s="62" t="s">
        <v>108</v>
      </c>
      <c r="BM87" s="62" t="s">
        <v>113</v>
      </c>
    </row>
    <row r="88" spans="2:65" s="6" customFormat="1" ht="27" customHeight="1">
      <c r="B88" s="17"/>
      <c r="C88" s="102">
        <v>3</v>
      </c>
      <c r="D88" s="102" t="s">
        <v>114</v>
      </c>
      <c r="E88" s="103" t="s">
        <v>115</v>
      </c>
      <c r="F88" s="258" t="s">
        <v>438</v>
      </c>
      <c r="G88" s="257"/>
      <c r="H88" s="257"/>
      <c r="I88" s="257"/>
      <c r="J88" s="102" t="s">
        <v>107</v>
      </c>
      <c r="K88" s="199">
        <v>29.61</v>
      </c>
      <c r="L88" s="256"/>
      <c r="M88" s="257"/>
      <c r="N88" s="235">
        <f aca="true" t="shared" si="0" ref="N88:N103">K88*L88</f>
        <v>0</v>
      </c>
      <c r="O88" s="236"/>
      <c r="P88" s="236"/>
      <c r="Q88" s="236"/>
      <c r="R88" s="198"/>
      <c r="S88" s="17"/>
      <c r="T88" s="97"/>
      <c r="U88" s="98" t="s">
        <v>30</v>
      </c>
      <c r="X88" s="99">
        <v>0.0012</v>
      </c>
      <c r="Y88" s="99">
        <f>$X$88*$K$88</f>
        <v>0.035531999999999994</v>
      </c>
      <c r="Z88" s="99">
        <v>0</v>
      </c>
      <c r="AA88" s="100">
        <f>$Z$88*$K$88</f>
        <v>0</v>
      </c>
      <c r="AR88" s="62" t="s">
        <v>116</v>
      </c>
      <c r="AT88" s="62" t="s">
        <v>114</v>
      </c>
      <c r="AU88" s="62" t="s">
        <v>67</v>
      </c>
      <c r="AY88" s="62" t="s">
        <v>105</v>
      </c>
      <c r="BE88" s="101">
        <f>IF($U$88="základní",$N$88,0)</f>
        <v>0</v>
      </c>
      <c r="BF88" s="101">
        <f>IF($U$88="snížená",$N$88,0)</f>
        <v>0</v>
      </c>
      <c r="BG88" s="101">
        <f>IF($U$88="zákl. přenesená",$N$88,0)</f>
        <v>0</v>
      </c>
      <c r="BH88" s="101">
        <f>IF($U$88="sníž. přenesená",$N$88,0)</f>
        <v>0</v>
      </c>
      <c r="BI88" s="101">
        <f>IF($U$88="nulová",$N$88,0)</f>
        <v>0</v>
      </c>
      <c r="BJ88" s="62" t="s">
        <v>15</v>
      </c>
      <c r="BK88" s="101">
        <f>ROUND($L$88*$K$88,2)</f>
        <v>0</v>
      </c>
      <c r="BL88" s="62" t="s">
        <v>108</v>
      </c>
      <c r="BM88" s="62" t="s">
        <v>117</v>
      </c>
    </row>
    <row r="89" spans="2:65" s="6" customFormat="1" ht="27" customHeight="1">
      <c r="B89" s="17"/>
      <c r="C89" s="94">
        <v>4</v>
      </c>
      <c r="D89" s="94" t="s">
        <v>106</v>
      </c>
      <c r="E89" s="95" t="s">
        <v>118</v>
      </c>
      <c r="F89" s="250" t="s">
        <v>403</v>
      </c>
      <c r="G89" s="236"/>
      <c r="H89" s="236"/>
      <c r="I89" s="236"/>
      <c r="J89" s="96" t="s">
        <v>107</v>
      </c>
      <c r="K89" s="193">
        <v>28.2</v>
      </c>
      <c r="L89" s="235"/>
      <c r="M89" s="236"/>
      <c r="N89" s="235">
        <f t="shared" si="0"/>
        <v>0</v>
      </c>
      <c r="O89" s="236"/>
      <c r="P89" s="236"/>
      <c r="Q89" s="236"/>
      <c r="R89" s="198"/>
      <c r="S89" s="17"/>
      <c r="T89" s="97"/>
      <c r="U89" s="98" t="s">
        <v>30</v>
      </c>
      <c r="X89" s="99">
        <v>0.00268</v>
      </c>
      <c r="Y89" s="99">
        <f>$X$89*$K$89</f>
        <v>0.075576</v>
      </c>
      <c r="Z89" s="99">
        <v>0</v>
      </c>
      <c r="AA89" s="100">
        <f>$Z$89*$K$89</f>
        <v>0</v>
      </c>
      <c r="AR89" s="62" t="s">
        <v>108</v>
      </c>
      <c r="AT89" s="62" t="s">
        <v>106</v>
      </c>
      <c r="AU89" s="62" t="s">
        <v>67</v>
      </c>
      <c r="AY89" s="6" t="s">
        <v>105</v>
      </c>
      <c r="BE89" s="101">
        <f>IF($U$89="základní",$N$89,0)</f>
        <v>0</v>
      </c>
      <c r="BF89" s="101">
        <f>IF($U$89="snížená",$N$89,0)</f>
        <v>0</v>
      </c>
      <c r="BG89" s="101">
        <f>IF($U$89="zákl. přenesená",$N$89,0)</f>
        <v>0</v>
      </c>
      <c r="BH89" s="101">
        <f>IF($U$89="sníž. přenesená",$N$89,0)</f>
        <v>0</v>
      </c>
      <c r="BI89" s="101">
        <f>IF($U$89="nulová",$N$89,0)</f>
        <v>0</v>
      </c>
      <c r="BJ89" s="62" t="s">
        <v>15</v>
      </c>
      <c r="BK89" s="101">
        <f>ROUND($L$89*$K$89,2)</f>
        <v>0</v>
      </c>
      <c r="BL89" s="62" t="s">
        <v>108</v>
      </c>
      <c r="BM89" s="62" t="s">
        <v>119</v>
      </c>
    </row>
    <row r="90" spans="2:65" s="6" customFormat="1" ht="27" customHeight="1">
      <c r="B90" s="17"/>
      <c r="C90" s="96">
        <v>5</v>
      </c>
      <c r="D90" s="96" t="s">
        <v>106</v>
      </c>
      <c r="E90" s="95" t="s">
        <v>120</v>
      </c>
      <c r="F90" s="249" t="s">
        <v>121</v>
      </c>
      <c r="G90" s="236"/>
      <c r="H90" s="236"/>
      <c r="I90" s="236"/>
      <c r="J90" s="96" t="s">
        <v>110</v>
      </c>
      <c r="K90" s="193">
        <v>153.7</v>
      </c>
      <c r="L90" s="235"/>
      <c r="M90" s="236"/>
      <c r="N90" s="235">
        <f t="shared" si="0"/>
        <v>0</v>
      </c>
      <c r="O90" s="236"/>
      <c r="P90" s="236"/>
      <c r="Q90" s="236"/>
      <c r="R90" s="198"/>
      <c r="S90" s="17"/>
      <c r="T90" s="97"/>
      <c r="U90" s="98" t="s">
        <v>30</v>
      </c>
      <c r="X90" s="99">
        <v>0</v>
      </c>
      <c r="Y90" s="99">
        <f>$X$90*$K$90</f>
        <v>0</v>
      </c>
      <c r="Z90" s="99">
        <v>0</v>
      </c>
      <c r="AA90" s="100">
        <f>$Z$90*$K$90</f>
        <v>0</v>
      </c>
      <c r="AR90" s="62" t="s">
        <v>108</v>
      </c>
      <c r="AT90" s="62" t="s">
        <v>106</v>
      </c>
      <c r="AU90" s="62" t="s">
        <v>67</v>
      </c>
      <c r="AY90" s="62" t="s">
        <v>105</v>
      </c>
      <c r="BE90" s="101">
        <f>IF($U$90="základní",$N$90,0)</f>
        <v>0</v>
      </c>
      <c r="BF90" s="101">
        <f>IF($U$90="snížená",$N$90,0)</f>
        <v>0</v>
      </c>
      <c r="BG90" s="101">
        <f>IF($U$90="zákl. přenesená",$N$90,0)</f>
        <v>0</v>
      </c>
      <c r="BH90" s="101">
        <f>IF($U$90="sníž. přenesená",$N$90,0)</f>
        <v>0</v>
      </c>
      <c r="BI90" s="101">
        <f>IF($U$90="nulová",$N$90,0)</f>
        <v>0</v>
      </c>
      <c r="BJ90" s="62" t="s">
        <v>15</v>
      </c>
      <c r="BK90" s="101">
        <f>ROUND($L$90*$K$90,2)</f>
        <v>0</v>
      </c>
      <c r="BL90" s="62" t="s">
        <v>108</v>
      </c>
      <c r="BM90" s="62" t="s">
        <v>122</v>
      </c>
    </row>
    <row r="91" spans="2:65" s="6" customFormat="1" ht="15.75" customHeight="1">
      <c r="B91" s="17"/>
      <c r="C91" s="104">
        <v>6</v>
      </c>
      <c r="D91" s="104" t="s">
        <v>114</v>
      </c>
      <c r="E91" s="103" t="s">
        <v>123</v>
      </c>
      <c r="F91" s="258" t="s">
        <v>124</v>
      </c>
      <c r="G91" s="257"/>
      <c r="H91" s="257"/>
      <c r="I91" s="257"/>
      <c r="J91" s="102" t="s">
        <v>110</v>
      </c>
      <c r="K91" s="199">
        <v>169</v>
      </c>
      <c r="L91" s="256"/>
      <c r="M91" s="257"/>
      <c r="N91" s="235">
        <f t="shared" si="0"/>
        <v>0</v>
      </c>
      <c r="O91" s="236"/>
      <c r="P91" s="236"/>
      <c r="Q91" s="236"/>
      <c r="R91" s="198"/>
      <c r="S91" s="17"/>
      <c r="T91" s="97"/>
      <c r="U91" s="98" t="s">
        <v>30</v>
      </c>
      <c r="X91" s="99">
        <v>4E-05</v>
      </c>
      <c r="Y91" s="99">
        <f>$X$91*$K$91</f>
        <v>0.00676</v>
      </c>
      <c r="Z91" s="99">
        <v>0</v>
      </c>
      <c r="AA91" s="100">
        <f>$Z$91*$K$91</f>
        <v>0</v>
      </c>
      <c r="AR91" s="62" t="s">
        <v>116</v>
      </c>
      <c r="AT91" s="62" t="s">
        <v>114</v>
      </c>
      <c r="AU91" s="62" t="s">
        <v>67</v>
      </c>
      <c r="AY91" s="6" t="s">
        <v>105</v>
      </c>
      <c r="BE91" s="101">
        <f>IF($U$91="základní",$N$91,0)</f>
        <v>0</v>
      </c>
      <c r="BF91" s="101">
        <f>IF($U$91="snížená",$N$91,0)</f>
        <v>0</v>
      </c>
      <c r="BG91" s="101">
        <f>IF($U$91="zákl. přenesená",$N$91,0)</f>
        <v>0</v>
      </c>
      <c r="BH91" s="101">
        <f>IF($U$91="sníž. přenesená",$N$91,0)</f>
        <v>0</v>
      </c>
      <c r="BI91" s="101">
        <f>IF($U$91="nulová",$N$91,0)</f>
        <v>0</v>
      </c>
      <c r="BJ91" s="62" t="s">
        <v>15</v>
      </c>
      <c r="BK91" s="101">
        <f>ROUND($L$91*$K$91,2)</f>
        <v>0</v>
      </c>
      <c r="BL91" s="62" t="s">
        <v>108</v>
      </c>
      <c r="BM91" s="62" t="s">
        <v>125</v>
      </c>
    </row>
    <row r="92" spans="2:65" s="6" customFormat="1" ht="27.75" customHeight="1">
      <c r="B92" s="17"/>
      <c r="C92" s="94">
        <v>7</v>
      </c>
      <c r="D92" s="94" t="s">
        <v>106</v>
      </c>
      <c r="E92" s="95" t="s">
        <v>126</v>
      </c>
      <c r="F92" s="250" t="s">
        <v>412</v>
      </c>
      <c r="G92" s="236"/>
      <c r="H92" s="236"/>
      <c r="I92" s="236"/>
      <c r="J92" s="96" t="s">
        <v>107</v>
      </c>
      <c r="K92" s="193">
        <v>424.55</v>
      </c>
      <c r="L92" s="235"/>
      <c r="M92" s="236"/>
      <c r="N92" s="235">
        <f t="shared" si="0"/>
        <v>0</v>
      </c>
      <c r="O92" s="236"/>
      <c r="P92" s="236"/>
      <c r="Q92" s="236"/>
      <c r="R92" s="198"/>
      <c r="S92" s="17"/>
      <c r="T92" s="97"/>
      <c r="U92" s="98" t="s">
        <v>30</v>
      </c>
      <c r="X92" s="99">
        <v>0.0085</v>
      </c>
      <c r="Y92" s="99">
        <f>$X$92*$K$92</f>
        <v>3.6086750000000003</v>
      </c>
      <c r="Z92" s="99">
        <v>0</v>
      </c>
      <c r="AA92" s="100">
        <f>$Z$92*$K$92</f>
        <v>0</v>
      </c>
      <c r="AR92" s="62" t="s">
        <v>108</v>
      </c>
      <c r="AT92" s="62" t="s">
        <v>106</v>
      </c>
      <c r="AU92" s="62" t="s">
        <v>67</v>
      </c>
      <c r="AY92" s="6" t="s">
        <v>105</v>
      </c>
      <c r="BE92" s="101">
        <f>IF($U$92="základní",$N$92,0)</f>
        <v>0</v>
      </c>
      <c r="BF92" s="101">
        <f>IF($U$92="snížená",$N$92,0)</f>
        <v>0</v>
      </c>
      <c r="BG92" s="101">
        <f>IF($U$92="zákl. přenesená",$N$92,0)</f>
        <v>0</v>
      </c>
      <c r="BH92" s="101">
        <f>IF($U$92="sníž. přenesená",$N$92,0)</f>
        <v>0</v>
      </c>
      <c r="BI92" s="101">
        <f>IF($U$92="nulová",$N$92,0)</f>
        <v>0</v>
      </c>
      <c r="BJ92" s="62" t="s">
        <v>15</v>
      </c>
      <c r="BK92" s="101">
        <f>ROUND($L$92*$K$92,2)</f>
        <v>0</v>
      </c>
      <c r="BL92" s="62" t="s">
        <v>108</v>
      </c>
      <c r="BM92" s="62" t="s">
        <v>127</v>
      </c>
    </row>
    <row r="93" spans="2:65" s="6" customFormat="1" ht="27" customHeight="1">
      <c r="B93" s="17"/>
      <c r="C93" s="104">
        <v>8</v>
      </c>
      <c r="D93" s="104" t="s">
        <v>114</v>
      </c>
      <c r="E93" s="103" t="s">
        <v>128</v>
      </c>
      <c r="F93" s="258" t="s">
        <v>442</v>
      </c>
      <c r="G93" s="257"/>
      <c r="H93" s="257"/>
      <c r="I93" s="257"/>
      <c r="J93" s="102" t="s">
        <v>107</v>
      </c>
      <c r="K93" s="199">
        <v>419.58</v>
      </c>
      <c r="L93" s="256"/>
      <c r="M93" s="257"/>
      <c r="N93" s="235">
        <f t="shared" si="0"/>
        <v>0</v>
      </c>
      <c r="O93" s="236"/>
      <c r="P93" s="236"/>
      <c r="Q93" s="236"/>
      <c r="R93" s="198"/>
      <c r="S93" s="17"/>
      <c r="T93" s="97"/>
      <c r="U93" s="98" t="s">
        <v>30</v>
      </c>
      <c r="X93" s="99">
        <v>0.0021</v>
      </c>
      <c r="Y93" s="99">
        <f>$X$93*$K$93</f>
        <v>0.881118</v>
      </c>
      <c r="Z93" s="99">
        <v>0</v>
      </c>
      <c r="AA93" s="100">
        <f>$Z$93*$K$93</f>
        <v>0</v>
      </c>
      <c r="AR93" s="62" t="s">
        <v>116</v>
      </c>
      <c r="AT93" s="62" t="s">
        <v>114</v>
      </c>
      <c r="AU93" s="62" t="s">
        <v>67</v>
      </c>
      <c r="AY93" s="6" t="s">
        <v>105</v>
      </c>
      <c r="BE93" s="101">
        <f>IF($U$93="základní",$N$93,0)</f>
        <v>0</v>
      </c>
      <c r="BF93" s="101">
        <f>IF($U$93="snížená",$N$93,0)</f>
        <v>0</v>
      </c>
      <c r="BG93" s="101">
        <f>IF($U$93="zákl. přenesená",$N$93,0)</f>
        <v>0</v>
      </c>
      <c r="BH93" s="101">
        <f>IF($U$93="sníž. přenesená",$N$93,0)</f>
        <v>0</v>
      </c>
      <c r="BI93" s="101">
        <f>IF($U$93="nulová",$N$93,0)</f>
        <v>0</v>
      </c>
      <c r="BJ93" s="62" t="s">
        <v>15</v>
      </c>
      <c r="BK93" s="101">
        <f>ROUND($L$93*$K$93,2)</f>
        <v>0</v>
      </c>
      <c r="BL93" s="62" t="s">
        <v>108</v>
      </c>
      <c r="BM93" s="62" t="s">
        <v>129</v>
      </c>
    </row>
    <row r="94" spans="2:65" s="6" customFormat="1" ht="27" customHeight="1">
      <c r="B94" s="17"/>
      <c r="C94" s="195">
        <v>9</v>
      </c>
      <c r="D94" s="104" t="s">
        <v>114</v>
      </c>
      <c r="E94" s="103" t="s">
        <v>128</v>
      </c>
      <c r="F94" s="258" t="s">
        <v>444</v>
      </c>
      <c r="G94" s="257"/>
      <c r="H94" s="257"/>
      <c r="I94" s="257"/>
      <c r="J94" s="102" t="s">
        <v>107</v>
      </c>
      <c r="K94" s="199">
        <v>26.2</v>
      </c>
      <c r="L94" s="256"/>
      <c r="M94" s="257"/>
      <c r="N94" s="235">
        <f t="shared" si="0"/>
        <v>0</v>
      </c>
      <c r="O94" s="236"/>
      <c r="P94" s="236"/>
      <c r="Q94" s="236"/>
      <c r="R94" s="198"/>
      <c r="S94" s="17"/>
      <c r="T94" s="97"/>
      <c r="U94" s="98" t="s">
        <v>30</v>
      </c>
      <c r="X94" s="99">
        <v>0.00334</v>
      </c>
      <c r="Y94" s="99">
        <f>$X$94*$K$94</f>
        <v>0.087508</v>
      </c>
      <c r="Z94" s="99">
        <v>0</v>
      </c>
      <c r="AA94" s="100">
        <f>$Z$94*$K$94</f>
        <v>0</v>
      </c>
      <c r="AR94" s="62" t="s">
        <v>108</v>
      </c>
      <c r="AT94" s="62" t="s">
        <v>106</v>
      </c>
      <c r="AU94" s="62" t="s">
        <v>67</v>
      </c>
      <c r="AY94" s="6" t="s">
        <v>105</v>
      </c>
      <c r="BE94" s="101">
        <f>IF($U$94="základní",$N$94,0)</f>
        <v>0</v>
      </c>
      <c r="BF94" s="101">
        <f>IF($U$94="snížená",$N$94,0)</f>
        <v>0</v>
      </c>
      <c r="BG94" s="101">
        <f>IF($U$94="zákl. přenesená",$N$94,0)</f>
        <v>0</v>
      </c>
      <c r="BH94" s="101">
        <f>IF($U$94="sníž. přenesená",$N$94,0)</f>
        <v>0</v>
      </c>
      <c r="BI94" s="101">
        <f>IF($U$94="nulová",$N$94,0)</f>
        <v>0</v>
      </c>
      <c r="BJ94" s="62" t="s">
        <v>15</v>
      </c>
      <c r="BK94" s="101">
        <f>ROUND($L$94*$K$94,2)</f>
        <v>0</v>
      </c>
      <c r="BL94" s="62" t="s">
        <v>108</v>
      </c>
      <c r="BM94" s="62" t="s">
        <v>132</v>
      </c>
    </row>
    <row r="95" spans="2:65" s="6" customFormat="1" ht="27" customHeight="1">
      <c r="B95" s="17"/>
      <c r="C95" s="196">
        <v>10</v>
      </c>
      <c r="D95" s="94" t="s">
        <v>106</v>
      </c>
      <c r="E95" s="95" t="s">
        <v>130</v>
      </c>
      <c r="F95" s="249" t="s">
        <v>131</v>
      </c>
      <c r="G95" s="236"/>
      <c r="H95" s="236"/>
      <c r="I95" s="236"/>
      <c r="J95" s="96" t="s">
        <v>110</v>
      </c>
      <c r="K95" s="193">
        <v>153.7</v>
      </c>
      <c r="L95" s="235"/>
      <c r="M95" s="236"/>
      <c r="N95" s="235">
        <f t="shared" si="0"/>
        <v>0</v>
      </c>
      <c r="O95" s="236"/>
      <c r="P95" s="236"/>
      <c r="Q95" s="236"/>
      <c r="R95" s="198"/>
      <c r="S95" s="17"/>
      <c r="T95" s="97"/>
      <c r="U95" s="98" t="s">
        <v>30</v>
      </c>
      <c r="X95" s="99">
        <v>0.0006</v>
      </c>
      <c r="Y95" s="99">
        <f>$X$95*$K$95</f>
        <v>0.09221999999999998</v>
      </c>
      <c r="Z95" s="99">
        <v>0</v>
      </c>
      <c r="AA95" s="100">
        <f>$Z$95*$K$95</f>
        <v>0</v>
      </c>
      <c r="AR95" s="62" t="s">
        <v>116</v>
      </c>
      <c r="AT95" s="62" t="s">
        <v>114</v>
      </c>
      <c r="AU95" s="62" t="s">
        <v>67</v>
      </c>
      <c r="AY95" s="6" t="s">
        <v>105</v>
      </c>
      <c r="BE95" s="101">
        <f>IF($U$95="základní",$N$95,0)</f>
        <v>0</v>
      </c>
      <c r="BF95" s="101">
        <f>IF($U$95="snížená",$N$95,0)</f>
        <v>0</v>
      </c>
      <c r="BG95" s="101">
        <f>IF($U$95="zákl. přenesená",$N$95,0)</f>
        <v>0</v>
      </c>
      <c r="BH95" s="101">
        <f>IF($U$95="sníž. přenesená",$N$95,0)</f>
        <v>0</v>
      </c>
      <c r="BI95" s="101">
        <f>IF($U$95="nulová",$N$95,0)</f>
        <v>0</v>
      </c>
      <c r="BJ95" s="62" t="s">
        <v>15</v>
      </c>
      <c r="BK95" s="101">
        <f>ROUND($L$95*$K$95,2)</f>
        <v>0</v>
      </c>
      <c r="BL95" s="62" t="s">
        <v>108</v>
      </c>
      <c r="BM95" s="62" t="s">
        <v>134</v>
      </c>
    </row>
    <row r="96" spans="2:65" s="6" customFormat="1" ht="30.75" customHeight="1">
      <c r="B96" s="17"/>
      <c r="C96" s="195">
        <v>11</v>
      </c>
      <c r="D96" s="104" t="s">
        <v>114</v>
      </c>
      <c r="E96" s="103" t="s">
        <v>133</v>
      </c>
      <c r="F96" s="258" t="s">
        <v>443</v>
      </c>
      <c r="G96" s="257"/>
      <c r="H96" s="257"/>
      <c r="I96" s="257"/>
      <c r="J96" s="102" t="s">
        <v>107</v>
      </c>
      <c r="K96" s="199">
        <v>64.55</v>
      </c>
      <c r="L96" s="256"/>
      <c r="M96" s="257"/>
      <c r="N96" s="235">
        <f t="shared" si="0"/>
        <v>0</v>
      </c>
      <c r="O96" s="236"/>
      <c r="P96" s="236"/>
      <c r="Q96" s="236"/>
      <c r="R96" s="198"/>
      <c r="S96" s="17"/>
      <c r="T96" s="97"/>
      <c r="U96" s="98" t="s">
        <v>30</v>
      </c>
      <c r="X96" s="99">
        <v>6E-05</v>
      </c>
      <c r="Y96" s="99">
        <f>$X$96*$K$96</f>
        <v>0.003873</v>
      </c>
      <c r="Z96" s="99">
        <v>0</v>
      </c>
      <c r="AA96" s="100">
        <f>$Z$96*$K$96</f>
        <v>0</v>
      </c>
      <c r="AR96" s="62" t="s">
        <v>108</v>
      </c>
      <c r="AT96" s="62" t="s">
        <v>106</v>
      </c>
      <c r="AU96" s="62" t="s">
        <v>67</v>
      </c>
      <c r="AY96" s="6" t="s">
        <v>105</v>
      </c>
      <c r="BE96" s="101">
        <f>IF($U$96="základní",$N$96,0)</f>
        <v>0</v>
      </c>
      <c r="BF96" s="101">
        <f>IF($U$96="snížená",$N$96,0)</f>
        <v>0</v>
      </c>
      <c r="BG96" s="101">
        <f>IF($U$96="zákl. přenesená",$N$96,0)</f>
        <v>0</v>
      </c>
      <c r="BH96" s="101">
        <f>IF($U$96="sníž. přenesená",$N$96,0)</f>
        <v>0</v>
      </c>
      <c r="BI96" s="101">
        <f>IF($U$96="nulová",$N$96,0)</f>
        <v>0</v>
      </c>
      <c r="BJ96" s="62" t="s">
        <v>15</v>
      </c>
      <c r="BK96" s="101">
        <f>ROUND($L$96*$K$96,2)</f>
        <v>0</v>
      </c>
      <c r="BL96" s="62" t="s">
        <v>108</v>
      </c>
      <c r="BM96" s="62" t="s">
        <v>137</v>
      </c>
    </row>
    <row r="97" spans="2:65" s="6" customFormat="1" ht="15.75" customHeight="1">
      <c r="B97" s="17"/>
      <c r="C97" s="196">
        <v>12</v>
      </c>
      <c r="D97" s="94" t="s">
        <v>106</v>
      </c>
      <c r="E97" s="95" t="s">
        <v>135</v>
      </c>
      <c r="F97" s="249" t="s">
        <v>136</v>
      </c>
      <c r="G97" s="236"/>
      <c r="H97" s="236"/>
      <c r="I97" s="236"/>
      <c r="J97" s="96" t="s">
        <v>110</v>
      </c>
      <c r="K97" s="193">
        <v>59.1</v>
      </c>
      <c r="L97" s="235"/>
      <c r="M97" s="236"/>
      <c r="N97" s="235">
        <f t="shared" si="0"/>
        <v>0</v>
      </c>
      <c r="O97" s="236"/>
      <c r="P97" s="236"/>
      <c r="Q97" s="236"/>
      <c r="R97" s="198"/>
      <c r="S97" s="17"/>
      <c r="T97" s="97"/>
      <c r="U97" s="98" t="s">
        <v>30</v>
      </c>
      <c r="X97" s="99">
        <v>0.00052</v>
      </c>
      <c r="Y97" s="99">
        <f>$X$97*$K$97</f>
        <v>0.030732</v>
      </c>
      <c r="Z97" s="99">
        <v>0</v>
      </c>
      <c r="AA97" s="100">
        <f>$Z$97*$K$97</f>
        <v>0</v>
      </c>
      <c r="AR97" s="62" t="s">
        <v>116</v>
      </c>
      <c r="AT97" s="62" t="s">
        <v>114</v>
      </c>
      <c r="AU97" s="62" t="s">
        <v>67</v>
      </c>
      <c r="AY97" s="6" t="s">
        <v>105</v>
      </c>
      <c r="BE97" s="101">
        <f>IF($U$97="základní",$N$97,0)</f>
        <v>0</v>
      </c>
      <c r="BF97" s="101">
        <f>IF($U$97="snížená",$N$97,0)</f>
        <v>0</v>
      </c>
      <c r="BG97" s="101">
        <f>IF($U$97="zákl. přenesená",$N$97,0)</f>
        <v>0</v>
      </c>
      <c r="BH97" s="101">
        <f>IF($U$97="sníž. přenesená",$N$97,0)</f>
        <v>0</v>
      </c>
      <c r="BI97" s="101">
        <f>IF($U$97="nulová",$N$97,0)</f>
        <v>0</v>
      </c>
      <c r="BJ97" s="62" t="s">
        <v>15</v>
      </c>
      <c r="BK97" s="101">
        <f>ROUND($L$97*$K$97,2)</f>
        <v>0</v>
      </c>
      <c r="BL97" s="62" t="s">
        <v>108</v>
      </c>
      <c r="BM97" s="62" t="s">
        <v>140</v>
      </c>
    </row>
    <row r="98" spans="2:65" s="6" customFormat="1" ht="15.75" customHeight="1">
      <c r="B98" s="17"/>
      <c r="C98" s="195">
        <v>13</v>
      </c>
      <c r="D98" s="104" t="s">
        <v>114</v>
      </c>
      <c r="E98" s="103" t="s">
        <v>138</v>
      </c>
      <c r="F98" s="258" t="s">
        <v>139</v>
      </c>
      <c r="G98" s="257"/>
      <c r="H98" s="257"/>
      <c r="I98" s="257"/>
      <c r="J98" s="102" t="s">
        <v>110</v>
      </c>
      <c r="K98" s="199">
        <v>65.01</v>
      </c>
      <c r="L98" s="256"/>
      <c r="M98" s="257"/>
      <c r="N98" s="235">
        <f t="shared" si="0"/>
        <v>0</v>
      </c>
      <c r="O98" s="236"/>
      <c r="P98" s="236"/>
      <c r="Q98" s="236"/>
      <c r="R98" s="198"/>
      <c r="S98" s="17"/>
      <c r="T98" s="97"/>
      <c r="U98" s="98" t="s">
        <v>30</v>
      </c>
      <c r="X98" s="99">
        <v>0.00025</v>
      </c>
      <c r="Y98" s="99">
        <f>$X$98*$K$98</f>
        <v>0.016252500000000003</v>
      </c>
      <c r="Z98" s="99">
        <v>0</v>
      </c>
      <c r="AA98" s="100">
        <f>$Z$98*$K$98</f>
        <v>0</v>
      </c>
      <c r="AR98" s="62" t="s">
        <v>108</v>
      </c>
      <c r="AT98" s="62" t="s">
        <v>106</v>
      </c>
      <c r="AU98" s="62" t="s">
        <v>67</v>
      </c>
      <c r="AY98" s="6" t="s">
        <v>105</v>
      </c>
      <c r="BE98" s="101">
        <f>IF($U$98="základní",$N$98,0)</f>
        <v>0</v>
      </c>
      <c r="BF98" s="101">
        <f>IF($U$98="snížená",$N$98,0)</f>
        <v>0</v>
      </c>
      <c r="BG98" s="101">
        <f>IF($U$98="zákl. přenesená",$N$98,0)</f>
        <v>0</v>
      </c>
      <c r="BH98" s="101">
        <f>IF($U$98="sníž. přenesená",$N$98,0)</f>
        <v>0</v>
      </c>
      <c r="BI98" s="101">
        <f>IF($U$98="nulová",$N$98,0)</f>
        <v>0</v>
      </c>
      <c r="BJ98" s="62" t="s">
        <v>15</v>
      </c>
      <c r="BK98" s="101">
        <f>ROUND($L$98*$K$98,2)</f>
        <v>0</v>
      </c>
      <c r="BL98" s="62" t="s">
        <v>108</v>
      </c>
      <c r="BM98" s="62" t="s">
        <v>143</v>
      </c>
    </row>
    <row r="99" spans="2:65" s="6" customFormat="1" ht="15.75" customHeight="1">
      <c r="B99" s="17"/>
      <c r="C99" s="197">
        <v>14</v>
      </c>
      <c r="D99" s="94" t="s">
        <v>106</v>
      </c>
      <c r="E99" s="95" t="s">
        <v>141</v>
      </c>
      <c r="F99" s="249" t="s">
        <v>142</v>
      </c>
      <c r="G99" s="236"/>
      <c r="H99" s="236"/>
      <c r="I99" s="236"/>
      <c r="J99" s="96" t="s">
        <v>110</v>
      </c>
      <c r="K99" s="193">
        <v>195.1</v>
      </c>
      <c r="L99" s="235"/>
      <c r="M99" s="236"/>
      <c r="N99" s="235">
        <f t="shared" si="0"/>
        <v>0</v>
      </c>
      <c r="O99" s="236"/>
      <c r="P99" s="236"/>
      <c r="Q99" s="236"/>
      <c r="R99" s="198"/>
      <c r="S99" s="17"/>
      <c r="T99" s="97"/>
      <c r="U99" s="98" t="s">
        <v>30</v>
      </c>
      <c r="X99" s="99">
        <v>3E-05</v>
      </c>
      <c r="Y99" s="99">
        <f>$X$99*$K$99</f>
        <v>0.005853</v>
      </c>
      <c r="Z99" s="99">
        <v>0</v>
      </c>
      <c r="AA99" s="100">
        <f>$Z$99*$K$99</f>
        <v>0</v>
      </c>
      <c r="AR99" s="62" t="s">
        <v>116</v>
      </c>
      <c r="AT99" s="62" t="s">
        <v>114</v>
      </c>
      <c r="AU99" s="62" t="s">
        <v>67</v>
      </c>
      <c r="AY99" s="62" t="s">
        <v>105</v>
      </c>
      <c r="BE99" s="101">
        <f>IF($U$99="základní",$N$99,0)</f>
        <v>0</v>
      </c>
      <c r="BF99" s="101">
        <f>IF($U$99="snížená",$N$99,0)</f>
        <v>0</v>
      </c>
      <c r="BG99" s="101">
        <f>IF($U$99="zákl. přenesená",$N$99,0)</f>
        <v>0</v>
      </c>
      <c r="BH99" s="101">
        <f>IF($U$99="sníž. přenesená",$N$99,0)</f>
        <v>0</v>
      </c>
      <c r="BI99" s="101">
        <f>IF($U$99="nulová",$N$99,0)</f>
        <v>0</v>
      </c>
      <c r="BJ99" s="62" t="s">
        <v>15</v>
      </c>
      <c r="BK99" s="101">
        <f>ROUND($L$99*$K$99,2)</f>
        <v>0</v>
      </c>
      <c r="BL99" s="62" t="s">
        <v>108</v>
      </c>
      <c r="BM99" s="62" t="s">
        <v>147</v>
      </c>
    </row>
    <row r="100" spans="2:65" s="6" customFormat="1" ht="17.25" customHeight="1">
      <c r="B100" s="17"/>
      <c r="C100" s="195">
        <v>15</v>
      </c>
      <c r="D100" s="102" t="s">
        <v>114</v>
      </c>
      <c r="E100" s="103" t="s">
        <v>145</v>
      </c>
      <c r="F100" s="258" t="s">
        <v>146</v>
      </c>
      <c r="G100" s="257"/>
      <c r="H100" s="257"/>
      <c r="I100" s="257"/>
      <c r="J100" s="102" t="s">
        <v>110</v>
      </c>
      <c r="K100" s="199">
        <v>214.61</v>
      </c>
      <c r="L100" s="256"/>
      <c r="M100" s="257"/>
      <c r="N100" s="235">
        <f t="shared" si="0"/>
        <v>0</v>
      </c>
      <c r="O100" s="236"/>
      <c r="P100" s="236"/>
      <c r="Q100" s="236"/>
      <c r="R100" s="198"/>
      <c r="S100" s="17"/>
      <c r="T100" s="97"/>
      <c r="U100" s="98" t="s">
        <v>30</v>
      </c>
      <c r="X100" s="99">
        <v>0.00268</v>
      </c>
      <c r="Y100" s="99">
        <f>$X$100*$K$100</f>
        <v>0.5751548000000001</v>
      </c>
      <c r="Z100" s="99">
        <v>0</v>
      </c>
      <c r="AA100" s="100">
        <f>$Z$100*$K$100</f>
        <v>0</v>
      </c>
      <c r="AR100" s="62" t="s">
        <v>108</v>
      </c>
      <c r="AT100" s="62" t="s">
        <v>106</v>
      </c>
      <c r="AU100" s="62" t="s">
        <v>67</v>
      </c>
      <c r="AY100" s="6" t="s">
        <v>105</v>
      </c>
      <c r="BE100" s="101">
        <f>IF($U$100="základní",$N$100,0)</f>
        <v>0</v>
      </c>
      <c r="BF100" s="101">
        <f>IF($U$100="snížená",$N$100,0)</f>
        <v>0</v>
      </c>
      <c r="BG100" s="101">
        <f>IF($U$100="zákl. přenesená",$N$100,0)</f>
        <v>0</v>
      </c>
      <c r="BH100" s="101">
        <f>IF($U$100="sníž. přenesená",$N$100,0)</f>
        <v>0</v>
      </c>
      <c r="BI100" s="101">
        <f>IF($U$100="nulová",$N$100,0)</f>
        <v>0</v>
      </c>
      <c r="BJ100" s="62" t="s">
        <v>15</v>
      </c>
      <c r="BK100" s="101">
        <f>ROUND($L$100*$K$100,2)</f>
        <v>0</v>
      </c>
      <c r="BL100" s="62" t="s">
        <v>108</v>
      </c>
      <c r="BM100" s="62" t="s">
        <v>148</v>
      </c>
    </row>
    <row r="101" spans="2:65" s="6" customFormat="1" ht="27" customHeight="1">
      <c r="B101" s="17"/>
      <c r="C101" s="94">
        <v>16</v>
      </c>
      <c r="D101" s="94" t="s">
        <v>106</v>
      </c>
      <c r="E101" s="95" t="s">
        <v>149</v>
      </c>
      <c r="F101" s="250" t="s">
        <v>414</v>
      </c>
      <c r="G101" s="236"/>
      <c r="H101" s="236"/>
      <c r="I101" s="236"/>
      <c r="J101" s="96" t="s">
        <v>107</v>
      </c>
      <c r="K101" s="193">
        <v>486.03</v>
      </c>
      <c r="L101" s="235"/>
      <c r="M101" s="236"/>
      <c r="N101" s="235">
        <f t="shared" si="0"/>
        <v>0</v>
      </c>
      <c r="O101" s="236"/>
      <c r="P101" s="236"/>
      <c r="Q101" s="236"/>
      <c r="R101" s="198"/>
      <c r="S101" s="17"/>
      <c r="T101" s="97"/>
      <c r="U101" s="98" t="s">
        <v>30</v>
      </c>
      <c r="X101" s="99">
        <v>0.00268</v>
      </c>
      <c r="Y101" s="99">
        <f>$X$101*$K$101</f>
        <v>1.3025604</v>
      </c>
      <c r="Z101" s="99">
        <v>0</v>
      </c>
      <c r="AA101" s="100">
        <f>$Z$101*$K$101</f>
        <v>0</v>
      </c>
      <c r="AR101" s="62" t="s">
        <v>108</v>
      </c>
      <c r="AT101" s="62" t="s">
        <v>106</v>
      </c>
      <c r="AU101" s="62" t="s">
        <v>67</v>
      </c>
      <c r="AY101" s="6" t="s">
        <v>105</v>
      </c>
      <c r="BE101" s="101">
        <f>IF($U$101="základní",$N$101,0)</f>
        <v>0</v>
      </c>
      <c r="BF101" s="101">
        <f>IF($U$101="snížená",$N$101,0)</f>
        <v>0</v>
      </c>
      <c r="BG101" s="101">
        <f>IF($U$101="zákl. přenesená",$N$101,0)</f>
        <v>0</v>
      </c>
      <c r="BH101" s="101">
        <f>IF($U$101="sníž. přenesená",$N$101,0)</f>
        <v>0</v>
      </c>
      <c r="BI101" s="101">
        <f>IF($U$101="nulová",$N$101,0)</f>
        <v>0</v>
      </c>
      <c r="BJ101" s="62" t="s">
        <v>15</v>
      </c>
      <c r="BK101" s="101">
        <f>ROUND($L$101*$K$101,2)</f>
        <v>0</v>
      </c>
      <c r="BL101" s="62" t="s">
        <v>108</v>
      </c>
      <c r="BM101" s="62" t="s">
        <v>150</v>
      </c>
    </row>
    <row r="102" spans="2:65" s="6" customFormat="1" ht="27" customHeight="1">
      <c r="B102" s="17"/>
      <c r="C102" s="96">
        <v>17</v>
      </c>
      <c r="D102" s="96" t="s">
        <v>106</v>
      </c>
      <c r="E102" s="95" t="s">
        <v>151</v>
      </c>
      <c r="F102" s="249" t="s">
        <v>152</v>
      </c>
      <c r="G102" s="236"/>
      <c r="H102" s="236"/>
      <c r="I102" s="236"/>
      <c r="J102" s="96" t="s">
        <v>107</v>
      </c>
      <c r="K102" s="193">
        <v>79.21</v>
      </c>
      <c r="L102" s="235"/>
      <c r="M102" s="236"/>
      <c r="N102" s="235">
        <f t="shared" si="0"/>
        <v>0</v>
      </c>
      <c r="O102" s="236"/>
      <c r="P102" s="236"/>
      <c r="Q102" s="236"/>
      <c r="R102" s="198"/>
      <c r="S102" s="17"/>
      <c r="T102" s="97"/>
      <c r="U102" s="98" t="s">
        <v>30</v>
      </c>
      <c r="X102" s="99">
        <v>0.00012</v>
      </c>
      <c r="Y102" s="99">
        <f>$X$102*$K$102</f>
        <v>0.0095052</v>
      </c>
      <c r="Z102" s="99">
        <v>0</v>
      </c>
      <c r="AA102" s="100">
        <f>$Z$102*$K$102</f>
        <v>0</v>
      </c>
      <c r="AR102" s="62" t="s">
        <v>108</v>
      </c>
      <c r="AT102" s="62" t="s">
        <v>106</v>
      </c>
      <c r="AU102" s="62" t="s">
        <v>67</v>
      </c>
      <c r="AY102" s="62" t="s">
        <v>105</v>
      </c>
      <c r="BE102" s="101">
        <f>IF($U$102="základní",$N$102,0)</f>
        <v>0</v>
      </c>
      <c r="BF102" s="101">
        <f>IF($U$102="snížená",$N$102,0)</f>
        <v>0</v>
      </c>
      <c r="BG102" s="101">
        <f>IF($U$102="zákl. přenesená",$N$102,0)</f>
        <v>0</v>
      </c>
      <c r="BH102" s="101">
        <f>IF($U$102="sníž. přenesená",$N$102,0)</f>
        <v>0</v>
      </c>
      <c r="BI102" s="101">
        <f>IF($U$102="nulová",$N$102,0)</f>
        <v>0</v>
      </c>
      <c r="BJ102" s="62" t="s">
        <v>15</v>
      </c>
      <c r="BK102" s="101">
        <f>ROUND($L$102*$K$102,2)</f>
        <v>0</v>
      </c>
      <c r="BL102" s="62" t="s">
        <v>108</v>
      </c>
      <c r="BM102" s="62" t="s">
        <v>153</v>
      </c>
    </row>
    <row r="103" spans="2:65" s="6" customFormat="1" ht="15.75" customHeight="1">
      <c r="B103" s="17"/>
      <c r="C103" s="94">
        <v>18</v>
      </c>
      <c r="D103" s="94" t="s">
        <v>106</v>
      </c>
      <c r="E103" s="95" t="s">
        <v>154</v>
      </c>
      <c r="F103" s="249" t="s">
        <v>155</v>
      </c>
      <c r="G103" s="236"/>
      <c r="H103" s="236"/>
      <c r="I103" s="236"/>
      <c r="J103" s="96" t="s">
        <v>107</v>
      </c>
      <c r="K103" s="193">
        <v>427.8</v>
      </c>
      <c r="L103" s="235"/>
      <c r="M103" s="236"/>
      <c r="N103" s="235">
        <f t="shared" si="0"/>
        <v>0</v>
      </c>
      <c r="O103" s="236"/>
      <c r="P103" s="236"/>
      <c r="Q103" s="236"/>
      <c r="R103" s="198"/>
      <c r="S103" s="17"/>
      <c r="T103" s="97"/>
      <c r="U103" s="98" t="s">
        <v>30</v>
      </c>
      <c r="X103" s="99">
        <v>0</v>
      </c>
      <c r="Y103" s="99">
        <f>$X$103*$K$103</f>
        <v>0</v>
      </c>
      <c r="Z103" s="99">
        <v>0</v>
      </c>
      <c r="AA103" s="100">
        <f>$Z$103*$K$103</f>
        <v>0</v>
      </c>
      <c r="AR103" s="62" t="s">
        <v>108</v>
      </c>
      <c r="AT103" s="62" t="s">
        <v>106</v>
      </c>
      <c r="AU103" s="62" t="s">
        <v>67</v>
      </c>
      <c r="AY103" s="6" t="s">
        <v>105</v>
      </c>
      <c r="BE103" s="101">
        <f>IF($U$103="základní",$N$103,0)</f>
        <v>0</v>
      </c>
      <c r="BF103" s="101">
        <f>IF($U$103="snížená",$N$103,0)</f>
        <v>0</v>
      </c>
      <c r="BG103" s="101">
        <f>IF($U$103="zákl. přenesená",$N$103,0)</f>
        <v>0</v>
      </c>
      <c r="BH103" s="101">
        <f>IF($U$103="sníž. přenesená",$N$103,0)</f>
        <v>0</v>
      </c>
      <c r="BI103" s="101">
        <f>IF($U$103="nulová",$N$103,0)</f>
        <v>0</v>
      </c>
      <c r="BJ103" s="62" t="s">
        <v>15</v>
      </c>
      <c r="BK103" s="101">
        <f>ROUND($L$103*$K$103,2)</f>
        <v>0</v>
      </c>
      <c r="BL103" s="62" t="s">
        <v>108</v>
      </c>
      <c r="BM103" s="62" t="s">
        <v>156</v>
      </c>
    </row>
    <row r="104" spans="2:63" s="85" customFormat="1" ht="30.75" customHeight="1">
      <c r="B104" s="86"/>
      <c r="D104" s="93" t="s">
        <v>80</v>
      </c>
      <c r="K104" s="191"/>
      <c r="N104" s="240">
        <f>SUM(N105:Q171)</f>
        <v>0</v>
      </c>
      <c r="O104" s="238"/>
      <c r="P104" s="238"/>
      <c r="Q104" s="238"/>
      <c r="S104" s="86"/>
      <c r="T104" s="89"/>
      <c r="W104" s="90">
        <f>$W$105+SUM($W$106:$W$172)</f>
        <v>0</v>
      </c>
      <c r="Y104" s="90">
        <f>$Y$105+SUM($Y$106:$Y$172)</f>
        <v>0</v>
      </c>
      <c r="AA104" s="91">
        <f>$AA$105+SUM($AA$106:$AA$172)</f>
        <v>18.10336</v>
      </c>
      <c r="AR104" s="88" t="s">
        <v>15</v>
      </c>
      <c r="AT104" s="88" t="s">
        <v>59</v>
      </c>
      <c r="AU104" s="88" t="s">
        <v>15</v>
      </c>
      <c r="AY104" s="88" t="s">
        <v>105</v>
      </c>
      <c r="BK104" s="92">
        <f>$BK$105+SUM($BK$106:$BK$172)</f>
        <v>0</v>
      </c>
    </row>
    <row r="105" spans="2:65" s="6" customFormat="1" ht="39" customHeight="1">
      <c r="B105" s="17"/>
      <c r="C105" s="96">
        <v>19</v>
      </c>
      <c r="D105" s="96" t="s">
        <v>106</v>
      </c>
      <c r="E105" s="95" t="s">
        <v>157</v>
      </c>
      <c r="F105" s="249" t="s">
        <v>158</v>
      </c>
      <c r="G105" s="236"/>
      <c r="H105" s="236"/>
      <c r="I105" s="236"/>
      <c r="J105" s="96" t="s">
        <v>107</v>
      </c>
      <c r="K105" s="193">
        <v>545.48</v>
      </c>
      <c r="L105" s="235"/>
      <c r="M105" s="236"/>
      <c r="N105" s="235">
        <f aca="true" t="shared" si="1" ref="N105:N114">K105*L105</f>
        <v>0</v>
      </c>
      <c r="O105" s="236"/>
      <c r="P105" s="236"/>
      <c r="Q105" s="236"/>
      <c r="R105" s="198"/>
      <c r="S105" s="17"/>
      <c r="T105" s="97"/>
      <c r="U105" s="98" t="s">
        <v>30</v>
      </c>
      <c r="X105" s="99">
        <v>0</v>
      </c>
      <c r="Y105" s="99">
        <f>$X$105*$K$105</f>
        <v>0</v>
      </c>
      <c r="Z105" s="99">
        <v>0</v>
      </c>
      <c r="AA105" s="100">
        <f>$Z$105*$K$105</f>
        <v>0</v>
      </c>
      <c r="AR105" s="62" t="s">
        <v>108</v>
      </c>
      <c r="AT105" s="62" t="s">
        <v>106</v>
      </c>
      <c r="AU105" s="62" t="s">
        <v>67</v>
      </c>
      <c r="AY105" s="62" t="s">
        <v>105</v>
      </c>
      <c r="BE105" s="101">
        <f>IF($U$105="základní",$N$105,0)</f>
        <v>0</v>
      </c>
      <c r="BF105" s="101">
        <f>IF($U$105="snížená",$N$105,0)</f>
        <v>0</v>
      </c>
      <c r="BG105" s="101">
        <f>IF($U$105="zákl. přenesená",$N$105,0)</f>
        <v>0</v>
      </c>
      <c r="BH105" s="101">
        <f>IF($U$105="sníž. přenesená",$N$105,0)</f>
        <v>0</v>
      </c>
      <c r="BI105" s="101">
        <f>IF($U$105="nulová",$N$105,0)</f>
        <v>0</v>
      </c>
      <c r="BJ105" s="62" t="s">
        <v>15</v>
      </c>
      <c r="BK105" s="101">
        <f>ROUND($L$105*$K$105,2)</f>
        <v>0</v>
      </c>
      <c r="BL105" s="62" t="s">
        <v>108</v>
      </c>
      <c r="BM105" s="62" t="s">
        <v>159</v>
      </c>
    </row>
    <row r="106" spans="2:65" s="6" customFormat="1" ht="39" customHeight="1">
      <c r="B106" s="17"/>
      <c r="C106" s="94">
        <v>20</v>
      </c>
      <c r="D106" s="94" t="s">
        <v>106</v>
      </c>
      <c r="E106" s="95" t="s">
        <v>160</v>
      </c>
      <c r="F106" s="249" t="s">
        <v>161</v>
      </c>
      <c r="G106" s="236"/>
      <c r="H106" s="236"/>
      <c r="I106" s="236"/>
      <c r="J106" s="96" t="s">
        <v>107</v>
      </c>
      <c r="K106" s="193">
        <v>16364.4</v>
      </c>
      <c r="L106" s="235"/>
      <c r="M106" s="236"/>
      <c r="N106" s="235">
        <f t="shared" si="1"/>
        <v>0</v>
      </c>
      <c r="O106" s="236"/>
      <c r="P106" s="236"/>
      <c r="Q106" s="236"/>
      <c r="R106" s="198"/>
      <c r="S106" s="17"/>
      <c r="T106" s="97"/>
      <c r="U106" s="98" t="s">
        <v>30</v>
      </c>
      <c r="X106" s="99">
        <v>0</v>
      </c>
      <c r="Y106" s="99">
        <f>$X$106*$K$106</f>
        <v>0</v>
      </c>
      <c r="Z106" s="99">
        <v>0</v>
      </c>
      <c r="AA106" s="100">
        <f>$Z$106*$K$106</f>
        <v>0</v>
      </c>
      <c r="AR106" s="62" t="s">
        <v>108</v>
      </c>
      <c r="AT106" s="62" t="s">
        <v>106</v>
      </c>
      <c r="AU106" s="62" t="s">
        <v>67</v>
      </c>
      <c r="AY106" s="6" t="s">
        <v>105</v>
      </c>
      <c r="BE106" s="101">
        <f>IF($U$106="základní",$N$106,0)</f>
        <v>0</v>
      </c>
      <c r="BF106" s="101">
        <f>IF($U$106="snížená",$N$106,0)</f>
        <v>0</v>
      </c>
      <c r="BG106" s="101">
        <f>IF($U$106="zákl. přenesená",$N$106,0)</f>
        <v>0</v>
      </c>
      <c r="BH106" s="101">
        <f>IF($U$106="sníž. přenesená",$N$106,0)</f>
        <v>0</v>
      </c>
      <c r="BI106" s="101">
        <f>IF($U$106="nulová",$N$106,0)</f>
        <v>0</v>
      </c>
      <c r="BJ106" s="62" t="s">
        <v>15</v>
      </c>
      <c r="BK106" s="101">
        <f>ROUND($L$106*$K$106,2)</f>
        <v>0</v>
      </c>
      <c r="BL106" s="62" t="s">
        <v>108</v>
      </c>
      <c r="BM106" s="62" t="s">
        <v>162</v>
      </c>
    </row>
    <row r="107" spans="2:65" s="6" customFormat="1" ht="39" customHeight="1">
      <c r="B107" s="17"/>
      <c r="C107" s="94">
        <v>21</v>
      </c>
      <c r="D107" s="94" t="s">
        <v>106</v>
      </c>
      <c r="E107" s="95" t="s">
        <v>163</v>
      </c>
      <c r="F107" s="249" t="s">
        <v>164</v>
      </c>
      <c r="G107" s="236"/>
      <c r="H107" s="236"/>
      <c r="I107" s="236"/>
      <c r="J107" s="96" t="s">
        <v>107</v>
      </c>
      <c r="K107" s="193">
        <v>545.48</v>
      </c>
      <c r="L107" s="235"/>
      <c r="M107" s="236"/>
      <c r="N107" s="235">
        <f t="shared" si="1"/>
        <v>0</v>
      </c>
      <c r="O107" s="236"/>
      <c r="P107" s="236"/>
      <c r="Q107" s="236"/>
      <c r="R107" s="198"/>
      <c r="S107" s="17"/>
      <c r="T107" s="97"/>
      <c r="U107" s="98" t="s">
        <v>30</v>
      </c>
      <c r="X107" s="99">
        <v>0</v>
      </c>
      <c r="Y107" s="99">
        <f>$X$107*$K$107</f>
        <v>0</v>
      </c>
      <c r="Z107" s="99">
        <v>0</v>
      </c>
      <c r="AA107" s="100">
        <f>$Z$107*$K$107</f>
        <v>0</v>
      </c>
      <c r="AR107" s="62" t="s">
        <v>108</v>
      </c>
      <c r="AT107" s="62" t="s">
        <v>106</v>
      </c>
      <c r="AU107" s="62" t="s">
        <v>67</v>
      </c>
      <c r="AY107" s="6" t="s">
        <v>105</v>
      </c>
      <c r="BE107" s="101">
        <f>IF($U$107="základní",$N$107,0)</f>
        <v>0</v>
      </c>
      <c r="BF107" s="101">
        <f>IF($U$107="snížená",$N$107,0)</f>
        <v>0</v>
      </c>
      <c r="BG107" s="101">
        <f>IF($U$107="zákl. přenesená",$N$107,0)</f>
        <v>0</v>
      </c>
      <c r="BH107" s="101">
        <f>IF($U$107="sníž. přenesená",$N$107,0)</f>
        <v>0</v>
      </c>
      <c r="BI107" s="101">
        <f>IF($U$107="nulová",$N$107,0)</f>
        <v>0</v>
      </c>
      <c r="BJ107" s="62" t="s">
        <v>15</v>
      </c>
      <c r="BK107" s="101">
        <f>ROUND($L$107*$K$107,2)</f>
        <v>0</v>
      </c>
      <c r="BL107" s="62" t="s">
        <v>108</v>
      </c>
      <c r="BM107" s="62" t="s">
        <v>165</v>
      </c>
    </row>
    <row r="108" spans="2:65" s="6" customFormat="1" ht="27" customHeight="1">
      <c r="B108" s="17"/>
      <c r="C108" s="96">
        <v>22</v>
      </c>
      <c r="D108" s="96" t="s">
        <v>106</v>
      </c>
      <c r="E108" s="95" t="s">
        <v>166</v>
      </c>
      <c r="F108" s="249" t="s">
        <v>167</v>
      </c>
      <c r="G108" s="236"/>
      <c r="H108" s="236"/>
      <c r="I108" s="236"/>
      <c r="J108" s="96" t="s">
        <v>107</v>
      </c>
      <c r="K108" s="193">
        <v>545.48</v>
      </c>
      <c r="L108" s="235"/>
      <c r="M108" s="236"/>
      <c r="N108" s="235">
        <f t="shared" si="1"/>
        <v>0</v>
      </c>
      <c r="O108" s="236"/>
      <c r="P108" s="236"/>
      <c r="Q108" s="236"/>
      <c r="R108" s="198"/>
      <c r="S108" s="17"/>
      <c r="T108" s="97"/>
      <c r="U108" s="98" t="s">
        <v>30</v>
      </c>
      <c r="X108" s="99">
        <v>0</v>
      </c>
      <c r="Y108" s="99">
        <f>$X$108*$K$108</f>
        <v>0</v>
      </c>
      <c r="Z108" s="99">
        <v>0</v>
      </c>
      <c r="AA108" s="100">
        <f>$Z$108*$K$108</f>
        <v>0</v>
      </c>
      <c r="AR108" s="62" t="s">
        <v>108</v>
      </c>
      <c r="AT108" s="62" t="s">
        <v>106</v>
      </c>
      <c r="AU108" s="62" t="s">
        <v>67</v>
      </c>
      <c r="AY108" s="62" t="s">
        <v>105</v>
      </c>
      <c r="BE108" s="101">
        <f>IF($U$108="základní",$N$108,0)</f>
        <v>0</v>
      </c>
      <c r="BF108" s="101">
        <f>IF($U$108="snížená",$N$108,0)</f>
        <v>0</v>
      </c>
      <c r="BG108" s="101">
        <f>IF($U$108="zákl. přenesená",$N$108,0)</f>
        <v>0</v>
      </c>
      <c r="BH108" s="101">
        <f>IF($U$108="sníž. přenesená",$N$108,0)</f>
        <v>0</v>
      </c>
      <c r="BI108" s="101">
        <f>IF($U$108="nulová",$N$108,0)</f>
        <v>0</v>
      </c>
      <c r="BJ108" s="62" t="s">
        <v>15</v>
      </c>
      <c r="BK108" s="101">
        <f>ROUND($L$108*$K$108,2)</f>
        <v>0</v>
      </c>
      <c r="BL108" s="62" t="s">
        <v>108</v>
      </c>
      <c r="BM108" s="62" t="s">
        <v>168</v>
      </c>
    </row>
    <row r="109" spans="2:65" s="6" customFormat="1" ht="27" customHeight="1">
      <c r="B109" s="17"/>
      <c r="C109" s="96">
        <v>23</v>
      </c>
      <c r="D109" s="96" t="s">
        <v>106</v>
      </c>
      <c r="E109" s="95" t="s">
        <v>169</v>
      </c>
      <c r="F109" s="249" t="s">
        <v>170</v>
      </c>
      <c r="G109" s="236"/>
      <c r="H109" s="236"/>
      <c r="I109" s="236"/>
      <c r="J109" s="96" t="s">
        <v>107</v>
      </c>
      <c r="K109" s="193">
        <v>16364.4</v>
      </c>
      <c r="L109" s="235"/>
      <c r="M109" s="236"/>
      <c r="N109" s="235">
        <f t="shared" si="1"/>
        <v>0</v>
      </c>
      <c r="O109" s="236"/>
      <c r="P109" s="236"/>
      <c r="Q109" s="236"/>
      <c r="R109" s="198"/>
      <c r="S109" s="17"/>
      <c r="T109" s="97"/>
      <c r="U109" s="98" t="s">
        <v>30</v>
      </c>
      <c r="X109" s="99">
        <v>0</v>
      </c>
      <c r="Y109" s="99">
        <f>$X$109*$K$109</f>
        <v>0</v>
      </c>
      <c r="Z109" s="99">
        <v>0</v>
      </c>
      <c r="AA109" s="100">
        <f>$Z$109*$K$109</f>
        <v>0</v>
      </c>
      <c r="AR109" s="62" t="s">
        <v>108</v>
      </c>
      <c r="AT109" s="62" t="s">
        <v>106</v>
      </c>
      <c r="AU109" s="62" t="s">
        <v>67</v>
      </c>
      <c r="AY109" s="62" t="s">
        <v>105</v>
      </c>
      <c r="BE109" s="101">
        <f>IF($U$109="základní",$N$109,0)</f>
        <v>0</v>
      </c>
      <c r="BF109" s="101">
        <f>IF($U$109="snížená",$N$109,0)</f>
        <v>0</v>
      </c>
      <c r="BG109" s="101">
        <f>IF($U$109="zákl. přenesená",$N$109,0)</f>
        <v>0</v>
      </c>
      <c r="BH109" s="101">
        <f>IF($U$109="sníž. přenesená",$N$109,0)</f>
        <v>0</v>
      </c>
      <c r="BI109" s="101">
        <f>IF($U$109="nulová",$N$109,0)</f>
        <v>0</v>
      </c>
      <c r="BJ109" s="62" t="s">
        <v>15</v>
      </c>
      <c r="BK109" s="101">
        <f>ROUND($L$109*$K$109,2)</f>
        <v>0</v>
      </c>
      <c r="BL109" s="62" t="s">
        <v>108</v>
      </c>
      <c r="BM109" s="62" t="s">
        <v>171</v>
      </c>
    </row>
    <row r="110" spans="2:65" s="6" customFormat="1" ht="25.5" customHeight="1">
      <c r="B110" s="17"/>
      <c r="C110" s="96">
        <v>24</v>
      </c>
      <c r="D110" s="96" t="s">
        <v>106</v>
      </c>
      <c r="E110" s="95" t="s">
        <v>430</v>
      </c>
      <c r="F110" s="249" t="s">
        <v>431</v>
      </c>
      <c r="G110" s="236"/>
      <c r="H110" s="236"/>
      <c r="I110" s="236"/>
      <c r="J110" s="96" t="s">
        <v>107</v>
      </c>
      <c r="K110" s="193">
        <v>545.48</v>
      </c>
      <c r="L110" s="235"/>
      <c r="M110" s="236"/>
      <c r="N110" s="235">
        <f t="shared" si="1"/>
        <v>0</v>
      </c>
      <c r="O110" s="236"/>
      <c r="P110" s="236"/>
      <c r="Q110" s="236"/>
      <c r="R110" s="198"/>
      <c r="S110" s="17"/>
      <c r="T110" s="97"/>
      <c r="U110" s="98" t="s">
        <v>30</v>
      </c>
      <c r="X110" s="99">
        <v>0</v>
      </c>
      <c r="Y110" s="99">
        <f>$X$110*$K$110</f>
        <v>0</v>
      </c>
      <c r="Z110" s="99">
        <v>0</v>
      </c>
      <c r="AA110" s="100">
        <f>$Z$110*$K$110</f>
        <v>0</v>
      </c>
      <c r="AR110" s="62" t="s">
        <v>108</v>
      </c>
      <c r="AT110" s="62" t="s">
        <v>106</v>
      </c>
      <c r="AU110" s="62" t="s">
        <v>67</v>
      </c>
      <c r="AY110" s="62" t="s">
        <v>105</v>
      </c>
      <c r="BE110" s="101">
        <f>IF($U$110="základní",$N$110,0)</f>
        <v>0</v>
      </c>
      <c r="BF110" s="101">
        <f>IF($U$110="snížená",$N$110,0)</f>
        <v>0</v>
      </c>
      <c r="BG110" s="101">
        <f>IF($U$110="zákl. přenesená",$N$110,0)</f>
        <v>0</v>
      </c>
      <c r="BH110" s="101">
        <f>IF($U$110="sníž. přenesená",$N$110,0)</f>
        <v>0</v>
      </c>
      <c r="BI110" s="101">
        <f>IF($U$110="nulová",$N$110,0)</f>
        <v>0</v>
      </c>
      <c r="BJ110" s="62" t="s">
        <v>15</v>
      </c>
      <c r="BK110" s="101">
        <f>ROUND($L$110*$K$110,2)</f>
        <v>0</v>
      </c>
      <c r="BL110" s="62" t="s">
        <v>108</v>
      </c>
      <c r="BM110" s="62" t="s">
        <v>172</v>
      </c>
    </row>
    <row r="111" spans="2:65" s="6" customFormat="1" ht="69.75" customHeight="1">
      <c r="B111" s="17"/>
      <c r="C111" s="94">
        <f>C110+1</f>
        <v>25</v>
      </c>
      <c r="D111" s="94" t="s">
        <v>106</v>
      </c>
      <c r="E111" s="95" t="s">
        <v>439</v>
      </c>
      <c r="F111" s="250" t="s">
        <v>440</v>
      </c>
      <c r="G111" s="236"/>
      <c r="H111" s="236"/>
      <c r="I111" s="236"/>
      <c r="J111" s="96" t="s">
        <v>107</v>
      </c>
      <c r="K111" s="193">
        <v>38.5</v>
      </c>
      <c r="L111" s="235"/>
      <c r="M111" s="236"/>
      <c r="N111" s="235">
        <f t="shared" si="1"/>
        <v>0</v>
      </c>
      <c r="O111" s="236"/>
      <c r="P111" s="236"/>
      <c r="Q111" s="236"/>
      <c r="R111" s="200"/>
      <c r="S111" s="17"/>
      <c r="T111" s="201"/>
      <c r="U111" s="98"/>
      <c r="X111" s="99"/>
      <c r="Y111" s="99"/>
      <c r="Z111" s="99"/>
      <c r="AA111" s="100"/>
      <c r="AR111" s="62"/>
      <c r="AT111" s="62"/>
      <c r="AU111" s="62"/>
      <c r="BE111" s="101"/>
      <c r="BF111" s="101"/>
      <c r="BG111" s="101"/>
      <c r="BH111" s="101"/>
      <c r="BI111" s="101"/>
      <c r="BJ111" s="62"/>
      <c r="BK111" s="101"/>
      <c r="BL111" s="62"/>
      <c r="BM111" s="62"/>
    </row>
    <row r="112" spans="2:65" s="6" customFormat="1" ht="42.75" customHeight="1">
      <c r="B112" s="17"/>
      <c r="C112" s="94">
        <f>C111+1</f>
        <v>26</v>
      </c>
      <c r="D112" s="94" t="s">
        <v>106</v>
      </c>
      <c r="E112" s="95" t="s">
        <v>439</v>
      </c>
      <c r="F112" s="250" t="s">
        <v>441</v>
      </c>
      <c r="G112" s="236"/>
      <c r="H112" s="236"/>
      <c r="I112" s="236"/>
      <c r="J112" s="96" t="s">
        <v>110</v>
      </c>
      <c r="K112" s="193">
        <v>77</v>
      </c>
      <c r="L112" s="235"/>
      <c r="M112" s="236"/>
      <c r="N112" s="235">
        <f t="shared" si="1"/>
        <v>0</v>
      </c>
      <c r="O112" s="236"/>
      <c r="P112" s="236"/>
      <c r="Q112" s="236"/>
      <c r="R112" s="200"/>
      <c r="S112" s="17"/>
      <c r="T112" s="201"/>
      <c r="U112" s="98"/>
      <c r="X112" s="99"/>
      <c r="Y112" s="99"/>
      <c r="Z112" s="99"/>
      <c r="AA112" s="100"/>
      <c r="AR112" s="62"/>
      <c r="AT112" s="62"/>
      <c r="AU112" s="62"/>
      <c r="BE112" s="101"/>
      <c r="BF112" s="101"/>
      <c r="BG112" s="101"/>
      <c r="BH112" s="101"/>
      <c r="BI112" s="101"/>
      <c r="BJ112" s="62"/>
      <c r="BK112" s="101"/>
      <c r="BL112" s="62"/>
      <c r="BM112" s="62"/>
    </row>
    <row r="113" spans="2:65" s="6" customFormat="1" ht="27" customHeight="1">
      <c r="B113" s="17"/>
      <c r="C113" s="94">
        <v>27</v>
      </c>
      <c r="D113" s="94" t="s">
        <v>106</v>
      </c>
      <c r="E113" s="95" t="s">
        <v>174</v>
      </c>
      <c r="F113" s="250" t="s">
        <v>415</v>
      </c>
      <c r="G113" s="236"/>
      <c r="H113" s="236"/>
      <c r="I113" s="236"/>
      <c r="J113" s="96" t="s">
        <v>107</v>
      </c>
      <c r="K113" s="193">
        <v>489.28</v>
      </c>
      <c r="L113" s="235"/>
      <c r="M113" s="236"/>
      <c r="N113" s="235">
        <f t="shared" si="1"/>
        <v>0</v>
      </c>
      <c r="O113" s="236"/>
      <c r="P113" s="236"/>
      <c r="Q113" s="236"/>
      <c r="R113" s="198"/>
      <c r="S113" s="17"/>
      <c r="T113" s="97"/>
      <c r="U113" s="98" t="s">
        <v>30</v>
      </c>
      <c r="X113" s="99">
        <v>0</v>
      </c>
      <c r="Y113" s="99">
        <f>$X$113*$K$113</f>
        <v>0</v>
      </c>
      <c r="Z113" s="99">
        <v>0.037</v>
      </c>
      <c r="AA113" s="100">
        <f>$Z$113*$K$113</f>
        <v>18.10336</v>
      </c>
      <c r="AR113" s="62" t="s">
        <v>108</v>
      </c>
      <c r="AT113" s="62" t="s">
        <v>106</v>
      </c>
      <c r="AU113" s="62" t="s">
        <v>67</v>
      </c>
      <c r="AY113" s="6" t="s">
        <v>105</v>
      </c>
      <c r="BE113" s="101">
        <f>IF($U$113="základní",$N$113,0)</f>
        <v>0</v>
      </c>
      <c r="BF113" s="101">
        <f>IF($U$113="snížená",$N$113,0)</f>
        <v>0</v>
      </c>
      <c r="BG113" s="101">
        <f>IF($U$113="zákl. přenesená",$N$113,0)</f>
        <v>0</v>
      </c>
      <c r="BH113" s="101">
        <f>IF($U$113="sníž. přenesená",$N$113,0)</f>
        <v>0</v>
      </c>
      <c r="BI113" s="101">
        <f>IF($U$113="nulová",$N$113,0)</f>
        <v>0</v>
      </c>
      <c r="BJ113" s="62" t="s">
        <v>15</v>
      </c>
      <c r="BK113" s="101">
        <f>ROUND($L$113*$K$113,2)</f>
        <v>0</v>
      </c>
      <c r="BL113" s="62" t="s">
        <v>108</v>
      </c>
      <c r="BM113" s="62" t="s">
        <v>175</v>
      </c>
    </row>
    <row r="114" spans="2:65" s="6" customFormat="1" ht="27" customHeight="1">
      <c r="B114" s="17"/>
      <c r="C114" s="94">
        <v>28</v>
      </c>
      <c r="D114" s="94" t="s">
        <v>106</v>
      </c>
      <c r="E114" s="95" t="s">
        <v>176</v>
      </c>
      <c r="F114" s="250" t="s">
        <v>404</v>
      </c>
      <c r="G114" s="236"/>
      <c r="H114" s="236"/>
      <c r="I114" s="236"/>
      <c r="J114" s="96" t="s">
        <v>177</v>
      </c>
      <c r="K114" s="193">
        <v>7</v>
      </c>
      <c r="L114" s="235"/>
      <c r="M114" s="236"/>
      <c r="N114" s="235">
        <f t="shared" si="1"/>
        <v>0</v>
      </c>
      <c r="O114" s="236"/>
      <c r="P114" s="236"/>
      <c r="Q114" s="236"/>
      <c r="R114" s="198"/>
      <c r="S114" s="17"/>
      <c r="T114" s="97"/>
      <c r="U114" s="98" t="s">
        <v>30</v>
      </c>
      <c r="X114" s="99">
        <v>0</v>
      </c>
      <c r="Y114" s="99">
        <f>$X$114*$K$114</f>
        <v>0</v>
      </c>
      <c r="Z114" s="99">
        <v>0</v>
      </c>
      <c r="AA114" s="100">
        <f>$Z$114*$K$114</f>
        <v>0</v>
      </c>
      <c r="AR114" s="62" t="s">
        <v>108</v>
      </c>
      <c r="AT114" s="62" t="s">
        <v>106</v>
      </c>
      <c r="AU114" s="62" t="s">
        <v>67</v>
      </c>
      <c r="AY114" s="6" t="s">
        <v>105</v>
      </c>
      <c r="BE114" s="101">
        <f>IF($U$114="základní",$N$114,0)</f>
        <v>0</v>
      </c>
      <c r="BF114" s="101">
        <f>IF($U$114="snížená",$N$114,0)</f>
        <v>0</v>
      </c>
      <c r="BG114" s="101">
        <f>IF($U$114="zákl. přenesená",$N$114,0)</f>
        <v>0</v>
      </c>
      <c r="BH114" s="101">
        <f>IF($U$114="sníž. přenesená",$N$114,0)</f>
        <v>0</v>
      </c>
      <c r="BI114" s="101">
        <f>IF($U$114="nulová",$N$114,0)</f>
        <v>0</v>
      </c>
      <c r="BJ114" s="62" t="s">
        <v>15</v>
      </c>
      <c r="BK114" s="101">
        <f>ROUND($L$114*$K$114,2)</f>
        <v>0</v>
      </c>
      <c r="BL114" s="62" t="s">
        <v>108</v>
      </c>
      <c r="BM114" s="62" t="s">
        <v>178</v>
      </c>
    </row>
    <row r="115" spans="2:65" s="6" customFormat="1" ht="27" customHeight="1">
      <c r="B115" s="17"/>
      <c r="C115" s="94"/>
      <c r="D115" s="94"/>
      <c r="E115" s="95"/>
      <c r="F115" s="273" t="s">
        <v>482</v>
      </c>
      <c r="G115" s="274"/>
      <c r="H115" s="274"/>
      <c r="I115" s="275"/>
      <c r="J115" s="96"/>
      <c r="K115" s="193"/>
      <c r="L115" s="203"/>
      <c r="M115" s="202"/>
      <c r="N115" s="203"/>
      <c r="O115" s="202"/>
      <c r="P115" s="202"/>
      <c r="Q115" s="202"/>
      <c r="R115" s="198"/>
      <c r="S115" s="17"/>
      <c r="T115" s="201"/>
      <c r="U115" s="98"/>
      <c r="X115" s="99"/>
      <c r="Y115" s="99"/>
      <c r="Z115" s="99"/>
      <c r="AA115" s="100"/>
      <c r="AR115" s="62"/>
      <c r="AT115" s="62"/>
      <c r="AU115" s="62"/>
      <c r="BE115" s="101"/>
      <c r="BF115" s="101"/>
      <c r="BG115" s="101"/>
      <c r="BH115" s="101"/>
      <c r="BI115" s="101"/>
      <c r="BJ115" s="62"/>
      <c r="BK115" s="101"/>
      <c r="BL115" s="62"/>
      <c r="BM115" s="62"/>
    </row>
    <row r="116" spans="2:65" s="6" customFormat="1" ht="59.25" customHeight="1">
      <c r="B116" s="17"/>
      <c r="C116" s="94">
        <v>29</v>
      </c>
      <c r="D116" s="94" t="s">
        <v>106</v>
      </c>
      <c r="E116" s="204" t="s">
        <v>439</v>
      </c>
      <c r="F116" s="250" t="s">
        <v>464</v>
      </c>
      <c r="G116" s="236"/>
      <c r="H116" s="236"/>
      <c r="I116" s="236"/>
      <c r="J116" s="96" t="s">
        <v>200</v>
      </c>
      <c r="K116" s="193">
        <v>2</v>
      </c>
      <c r="L116" s="235"/>
      <c r="M116" s="236"/>
      <c r="N116" s="235">
        <f aca="true" t="shared" si="2" ref="N116:N123">K116*L116</f>
        <v>0</v>
      </c>
      <c r="O116" s="236"/>
      <c r="P116" s="236"/>
      <c r="Q116" s="236"/>
      <c r="R116" s="198"/>
      <c r="S116" s="17"/>
      <c r="T116" s="201"/>
      <c r="U116" s="98"/>
      <c r="X116" s="99"/>
      <c r="Y116" s="99"/>
      <c r="Z116" s="99"/>
      <c r="AA116" s="100"/>
      <c r="AR116" s="62"/>
      <c r="AT116" s="62"/>
      <c r="AU116" s="62"/>
      <c r="BE116" s="101"/>
      <c r="BF116" s="101"/>
      <c r="BG116" s="101"/>
      <c r="BH116" s="101"/>
      <c r="BI116" s="101"/>
      <c r="BJ116" s="62"/>
      <c r="BK116" s="101"/>
      <c r="BL116" s="62"/>
      <c r="BM116" s="62"/>
    </row>
    <row r="117" spans="2:65" s="6" customFormat="1" ht="21" customHeight="1">
      <c r="B117" s="17"/>
      <c r="C117" s="94">
        <v>30</v>
      </c>
      <c r="D117" s="94"/>
      <c r="E117" s="204" t="s">
        <v>439</v>
      </c>
      <c r="F117" s="250" t="s">
        <v>446</v>
      </c>
      <c r="G117" s="236"/>
      <c r="H117" s="236"/>
      <c r="I117" s="236"/>
      <c r="J117" s="96" t="s">
        <v>200</v>
      </c>
      <c r="K117" s="193">
        <v>2</v>
      </c>
      <c r="L117" s="235"/>
      <c r="M117" s="236"/>
      <c r="N117" s="235">
        <f t="shared" si="2"/>
        <v>0</v>
      </c>
      <c r="O117" s="236"/>
      <c r="P117" s="236"/>
      <c r="Q117" s="236"/>
      <c r="R117" s="198"/>
      <c r="S117" s="17"/>
      <c r="T117" s="201"/>
      <c r="U117" s="98"/>
      <c r="X117" s="99"/>
      <c r="Y117" s="99"/>
      <c r="Z117" s="99"/>
      <c r="AA117" s="100"/>
      <c r="AR117" s="62"/>
      <c r="AT117" s="62"/>
      <c r="AU117" s="62"/>
      <c r="BE117" s="101"/>
      <c r="BF117" s="101"/>
      <c r="BG117" s="101"/>
      <c r="BH117" s="101"/>
      <c r="BI117" s="101"/>
      <c r="BJ117" s="62"/>
      <c r="BK117" s="101"/>
      <c r="BL117" s="62"/>
      <c r="BM117" s="62"/>
    </row>
    <row r="118" spans="2:65" s="6" customFormat="1" ht="21" customHeight="1">
      <c r="B118" s="17"/>
      <c r="C118" s="94">
        <v>31</v>
      </c>
      <c r="D118" s="94"/>
      <c r="E118" s="204" t="s">
        <v>439</v>
      </c>
      <c r="F118" s="250" t="s">
        <v>447</v>
      </c>
      <c r="G118" s="236"/>
      <c r="H118" s="236"/>
      <c r="I118" s="236"/>
      <c r="J118" s="96" t="s">
        <v>200</v>
      </c>
      <c r="K118" s="193">
        <v>2</v>
      </c>
      <c r="L118" s="235"/>
      <c r="M118" s="236"/>
      <c r="N118" s="235">
        <f t="shared" si="2"/>
        <v>0</v>
      </c>
      <c r="O118" s="236"/>
      <c r="P118" s="236"/>
      <c r="Q118" s="236"/>
      <c r="R118" s="198"/>
      <c r="S118" s="17"/>
      <c r="T118" s="201"/>
      <c r="U118" s="98"/>
      <c r="X118" s="99"/>
      <c r="Y118" s="99"/>
      <c r="Z118" s="99"/>
      <c r="AA118" s="100"/>
      <c r="AR118" s="62"/>
      <c r="AT118" s="62"/>
      <c r="AU118" s="62"/>
      <c r="BE118" s="101"/>
      <c r="BF118" s="101"/>
      <c r="BG118" s="101"/>
      <c r="BH118" s="101"/>
      <c r="BI118" s="101"/>
      <c r="BJ118" s="62"/>
      <c r="BK118" s="101"/>
      <c r="BL118" s="62"/>
      <c r="BM118" s="62"/>
    </row>
    <row r="119" spans="2:65" s="6" customFormat="1" ht="21" customHeight="1">
      <c r="B119" s="17"/>
      <c r="C119" s="94">
        <v>32</v>
      </c>
      <c r="D119" s="94"/>
      <c r="E119" s="204" t="s">
        <v>439</v>
      </c>
      <c r="F119" s="250" t="s">
        <v>448</v>
      </c>
      <c r="G119" s="236"/>
      <c r="H119" s="236"/>
      <c r="I119" s="236"/>
      <c r="J119" s="96" t="s">
        <v>200</v>
      </c>
      <c r="K119" s="193">
        <v>2</v>
      </c>
      <c r="L119" s="235"/>
      <c r="M119" s="236"/>
      <c r="N119" s="235">
        <f t="shared" si="2"/>
        <v>0</v>
      </c>
      <c r="O119" s="236"/>
      <c r="P119" s="236"/>
      <c r="Q119" s="236"/>
      <c r="R119" s="198"/>
      <c r="S119" s="17"/>
      <c r="T119" s="201"/>
      <c r="U119" s="98"/>
      <c r="X119" s="99"/>
      <c r="Y119" s="99"/>
      <c r="Z119" s="99"/>
      <c r="AA119" s="100"/>
      <c r="AR119" s="62"/>
      <c r="AT119" s="62"/>
      <c r="AU119" s="62"/>
      <c r="BE119" s="101"/>
      <c r="BF119" s="101"/>
      <c r="BG119" s="101"/>
      <c r="BH119" s="101"/>
      <c r="BI119" s="101"/>
      <c r="BJ119" s="62"/>
      <c r="BK119" s="101"/>
      <c r="BL119" s="62"/>
      <c r="BM119" s="62"/>
    </row>
    <row r="120" spans="2:65" s="6" customFormat="1" ht="21" customHeight="1">
      <c r="B120" s="17"/>
      <c r="C120" s="94">
        <v>33</v>
      </c>
      <c r="D120" s="94"/>
      <c r="E120" s="204" t="s">
        <v>439</v>
      </c>
      <c r="F120" s="250" t="s">
        <v>449</v>
      </c>
      <c r="G120" s="236"/>
      <c r="H120" s="236"/>
      <c r="I120" s="236"/>
      <c r="J120" s="96" t="s">
        <v>200</v>
      </c>
      <c r="K120" s="193">
        <v>2</v>
      </c>
      <c r="L120" s="235"/>
      <c r="M120" s="236"/>
      <c r="N120" s="235">
        <f t="shared" si="2"/>
        <v>0</v>
      </c>
      <c r="O120" s="236"/>
      <c r="P120" s="236"/>
      <c r="Q120" s="236"/>
      <c r="R120" s="198"/>
      <c r="S120" s="17"/>
      <c r="T120" s="201"/>
      <c r="U120" s="98"/>
      <c r="X120" s="99"/>
      <c r="Y120" s="99"/>
      <c r="Z120" s="99"/>
      <c r="AA120" s="100"/>
      <c r="AR120" s="62"/>
      <c r="AT120" s="62"/>
      <c r="AU120" s="62"/>
      <c r="BE120" s="101"/>
      <c r="BF120" s="101"/>
      <c r="BG120" s="101"/>
      <c r="BH120" s="101"/>
      <c r="BI120" s="101"/>
      <c r="BJ120" s="62"/>
      <c r="BK120" s="101"/>
      <c r="BL120" s="62"/>
      <c r="BM120" s="62"/>
    </row>
    <row r="121" spans="2:65" s="6" customFormat="1" ht="21" customHeight="1">
      <c r="B121" s="17"/>
      <c r="C121" s="94">
        <v>34</v>
      </c>
      <c r="D121" s="94"/>
      <c r="E121" s="204" t="s">
        <v>439</v>
      </c>
      <c r="F121" s="250" t="s">
        <v>450</v>
      </c>
      <c r="G121" s="236"/>
      <c r="H121" s="236"/>
      <c r="I121" s="236"/>
      <c r="J121" s="96" t="s">
        <v>200</v>
      </c>
      <c r="K121" s="193">
        <v>2</v>
      </c>
      <c r="L121" s="235"/>
      <c r="M121" s="236"/>
      <c r="N121" s="235">
        <f t="shared" si="2"/>
        <v>0</v>
      </c>
      <c r="O121" s="236"/>
      <c r="P121" s="236"/>
      <c r="Q121" s="236"/>
      <c r="R121" s="198"/>
      <c r="S121" s="17"/>
      <c r="T121" s="201"/>
      <c r="U121" s="98"/>
      <c r="X121" s="99"/>
      <c r="Y121" s="99"/>
      <c r="Z121" s="99"/>
      <c r="AA121" s="100"/>
      <c r="AR121" s="62"/>
      <c r="AT121" s="62"/>
      <c r="AU121" s="62"/>
      <c r="BE121" s="101"/>
      <c r="BF121" s="101"/>
      <c r="BG121" s="101"/>
      <c r="BH121" s="101"/>
      <c r="BI121" s="101"/>
      <c r="BJ121" s="62"/>
      <c r="BK121" s="101"/>
      <c r="BL121" s="62"/>
      <c r="BM121" s="62"/>
    </row>
    <row r="122" spans="2:65" s="6" customFormat="1" ht="21" customHeight="1">
      <c r="B122" s="17"/>
      <c r="C122" s="94">
        <v>35</v>
      </c>
      <c r="D122" s="94"/>
      <c r="E122" s="204" t="s">
        <v>439</v>
      </c>
      <c r="F122" s="250" t="s">
        <v>465</v>
      </c>
      <c r="G122" s="236"/>
      <c r="H122" s="236"/>
      <c r="I122" s="236"/>
      <c r="J122" s="96" t="s">
        <v>200</v>
      </c>
      <c r="K122" s="193">
        <v>2</v>
      </c>
      <c r="L122" s="235"/>
      <c r="M122" s="236"/>
      <c r="N122" s="235">
        <f t="shared" si="2"/>
        <v>0</v>
      </c>
      <c r="O122" s="236"/>
      <c r="P122" s="236"/>
      <c r="Q122" s="236"/>
      <c r="R122" s="198"/>
      <c r="S122" s="17"/>
      <c r="T122" s="201"/>
      <c r="U122" s="98"/>
      <c r="X122" s="99"/>
      <c r="Y122" s="99"/>
      <c r="Z122" s="99"/>
      <c r="AA122" s="100"/>
      <c r="AR122" s="62"/>
      <c r="AT122" s="62"/>
      <c r="AU122" s="62"/>
      <c r="BE122" s="101"/>
      <c r="BF122" s="101"/>
      <c r="BG122" s="101"/>
      <c r="BH122" s="101"/>
      <c r="BI122" s="101"/>
      <c r="BJ122" s="62"/>
      <c r="BK122" s="101"/>
      <c r="BL122" s="62"/>
      <c r="BM122" s="62"/>
    </row>
    <row r="123" spans="2:65" s="6" customFormat="1" ht="27.75" customHeight="1">
      <c r="B123" s="17"/>
      <c r="C123" s="94">
        <v>36</v>
      </c>
      <c r="D123" s="94"/>
      <c r="E123" s="204" t="s">
        <v>439</v>
      </c>
      <c r="F123" s="250" t="s">
        <v>451</v>
      </c>
      <c r="G123" s="236"/>
      <c r="H123" s="236"/>
      <c r="I123" s="236"/>
      <c r="J123" s="96" t="s">
        <v>200</v>
      </c>
      <c r="K123" s="193">
        <v>2</v>
      </c>
      <c r="L123" s="235"/>
      <c r="M123" s="236"/>
      <c r="N123" s="235">
        <f t="shared" si="2"/>
        <v>0</v>
      </c>
      <c r="O123" s="236"/>
      <c r="P123" s="236"/>
      <c r="Q123" s="236"/>
      <c r="R123" s="198"/>
      <c r="S123" s="17"/>
      <c r="T123" s="201"/>
      <c r="U123" s="98"/>
      <c r="X123" s="99"/>
      <c r="Y123" s="99"/>
      <c r="Z123" s="99"/>
      <c r="AA123" s="100"/>
      <c r="AR123" s="62"/>
      <c r="AT123" s="62"/>
      <c r="AU123" s="62"/>
      <c r="BE123" s="101"/>
      <c r="BF123" s="101"/>
      <c r="BG123" s="101"/>
      <c r="BH123" s="101"/>
      <c r="BI123" s="101"/>
      <c r="BJ123" s="62"/>
      <c r="BK123" s="101"/>
      <c r="BL123" s="62"/>
      <c r="BM123" s="62"/>
    </row>
    <row r="124" spans="2:65" s="6" customFormat="1" ht="27.75" customHeight="1">
      <c r="B124" s="17"/>
      <c r="C124" s="94"/>
      <c r="D124" s="94"/>
      <c r="E124" s="204"/>
      <c r="F124" s="273" t="s">
        <v>483</v>
      </c>
      <c r="G124" s="274"/>
      <c r="H124" s="274"/>
      <c r="I124" s="275"/>
      <c r="J124" s="96"/>
      <c r="K124" s="193"/>
      <c r="L124" s="203"/>
      <c r="M124" s="202"/>
      <c r="N124" s="203"/>
      <c r="O124" s="202"/>
      <c r="P124" s="202"/>
      <c r="Q124" s="202"/>
      <c r="R124" s="198"/>
      <c r="S124" s="17"/>
      <c r="T124" s="201"/>
      <c r="U124" s="98"/>
      <c r="X124" s="99"/>
      <c r="Y124" s="99"/>
      <c r="Z124" s="99"/>
      <c r="AA124" s="100"/>
      <c r="AR124" s="62"/>
      <c r="AT124" s="62"/>
      <c r="AU124" s="62"/>
      <c r="BE124" s="101"/>
      <c r="BF124" s="101"/>
      <c r="BG124" s="101"/>
      <c r="BH124" s="101"/>
      <c r="BI124" s="101"/>
      <c r="BJ124" s="62"/>
      <c r="BK124" s="101"/>
      <c r="BL124" s="62"/>
      <c r="BM124" s="62"/>
    </row>
    <row r="125" spans="2:65" s="6" customFormat="1" ht="21" customHeight="1">
      <c r="B125" s="17"/>
      <c r="C125" s="94">
        <v>37</v>
      </c>
      <c r="D125" s="94"/>
      <c r="E125" s="204" t="s">
        <v>439</v>
      </c>
      <c r="F125" s="250" t="s">
        <v>466</v>
      </c>
      <c r="G125" s="236"/>
      <c r="H125" s="236"/>
      <c r="I125" s="236"/>
      <c r="J125" s="96" t="s">
        <v>200</v>
      </c>
      <c r="K125" s="193">
        <v>4</v>
      </c>
      <c r="L125" s="235"/>
      <c r="M125" s="236"/>
      <c r="N125" s="235">
        <f>K125*L125</f>
        <v>0</v>
      </c>
      <c r="O125" s="236"/>
      <c r="P125" s="236"/>
      <c r="Q125" s="236"/>
      <c r="R125" s="198"/>
      <c r="S125" s="17"/>
      <c r="T125" s="201"/>
      <c r="U125" s="98"/>
      <c r="X125" s="99"/>
      <c r="Y125" s="99"/>
      <c r="Z125" s="99"/>
      <c r="AA125" s="100"/>
      <c r="AR125" s="62"/>
      <c r="AT125" s="62"/>
      <c r="AU125" s="62"/>
      <c r="BE125" s="101"/>
      <c r="BF125" s="101"/>
      <c r="BG125" s="101"/>
      <c r="BH125" s="101"/>
      <c r="BI125" s="101"/>
      <c r="BJ125" s="62"/>
      <c r="BK125" s="101"/>
      <c r="BL125" s="62"/>
      <c r="BM125" s="62"/>
    </row>
    <row r="126" spans="2:65" s="6" customFormat="1" ht="21" customHeight="1">
      <c r="B126" s="17"/>
      <c r="C126" s="94">
        <v>38</v>
      </c>
      <c r="D126" s="94"/>
      <c r="E126" s="204" t="s">
        <v>439</v>
      </c>
      <c r="F126" s="250" t="s">
        <v>467</v>
      </c>
      <c r="G126" s="236"/>
      <c r="H126" s="236"/>
      <c r="I126" s="236"/>
      <c r="J126" s="96" t="s">
        <v>200</v>
      </c>
      <c r="K126" s="193">
        <v>2</v>
      </c>
      <c r="L126" s="235"/>
      <c r="M126" s="236"/>
      <c r="N126" s="235">
        <f>K126*L126</f>
        <v>0</v>
      </c>
      <c r="O126" s="236"/>
      <c r="P126" s="236"/>
      <c r="Q126" s="236"/>
      <c r="R126" s="198"/>
      <c r="S126" s="17"/>
      <c r="T126" s="201"/>
      <c r="U126" s="98"/>
      <c r="X126" s="99"/>
      <c r="Y126" s="99"/>
      <c r="Z126" s="99"/>
      <c r="AA126" s="100"/>
      <c r="AR126" s="62"/>
      <c r="AT126" s="62"/>
      <c r="AU126" s="62"/>
      <c r="BE126" s="101"/>
      <c r="BF126" s="101"/>
      <c r="BG126" s="101"/>
      <c r="BH126" s="101"/>
      <c r="BI126" s="101"/>
      <c r="BJ126" s="62"/>
      <c r="BK126" s="101"/>
      <c r="BL126" s="62"/>
      <c r="BM126" s="62"/>
    </row>
    <row r="127" spans="2:65" s="6" customFormat="1" ht="21" customHeight="1">
      <c r="B127" s="17"/>
      <c r="C127" s="94">
        <v>39</v>
      </c>
      <c r="D127" s="94"/>
      <c r="E127" s="204" t="s">
        <v>439</v>
      </c>
      <c r="F127" s="272" t="s">
        <v>468</v>
      </c>
      <c r="G127" s="236"/>
      <c r="H127" s="236"/>
      <c r="I127" s="236"/>
      <c r="J127" s="96" t="s">
        <v>200</v>
      </c>
      <c r="K127" s="193">
        <v>2</v>
      </c>
      <c r="L127" s="235"/>
      <c r="M127" s="236"/>
      <c r="N127" s="235">
        <f>K127*L127</f>
        <v>0</v>
      </c>
      <c r="O127" s="236"/>
      <c r="P127" s="236"/>
      <c r="Q127" s="236"/>
      <c r="R127" s="198"/>
      <c r="S127" s="17"/>
      <c r="T127" s="201"/>
      <c r="U127" s="98"/>
      <c r="X127" s="99"/>
      <c r="Y127" s="99"/>
      <c r="Z127" s="99"/>
      <c r="AA127" s="100"/>
      <c r="AR127" s="62"/>
      <c r="AT127" s="62"/>
      <c r="AU127" s="62"/>
      <c r="BE127" s="101"/>
      <c r="BF127" s="101"/>
      <c r="BG127" s="101"/>
      <c r="BH127" s="101"/>
      <c r="BI127" s="101"/>
      <c r="BJ127" s="62"/>
      <c r="BK127" s="101"/>
      <c r="BL127" s="62"/>
      <c r="BM127" s="62"/>
    </row>
    <row r="128" spans="2:65" s="6" customFormat="1" ht="21" customHeight="1">
      <c r="B128" s="17"/>
      <c r="C128" s="94">
        <v>40</v>
      </c>
      <c r="D128" s="94"/>
      <c r="E128" s="204" t="s">
        <v>439</v>
      </c>
      <c r="F128" s="250" t="s">
        <v>452</v>
      </c>
      <c r="G128" s="236"/>
      <c r="H128" s="236"/>
      <c r="I128" s="236"/>
      <c r="J128" s="96" t="s">
        <v>200</v>
      </c>
      <c r="K128" s="193">
        <v>3</v>
      </c>
      <c r="L128" s="235"/>
      <c r="M128" s="236"/>
      <c r="N128" s="235">
        <f>K128*L128</f>
        <v>0</v>
      </c>
      <c r="O128" s="236"/>
      <c r="P128" s="236"/>
      <c r="Q128" s="236"/>
      <c r="R128" s="198"/>
      <c r="S128" s="17"/>
      <c r="T128" s="201"/>
      <c r="U128" s="98"/>
      <c r="X128" s="99"/>
      <c r="Y128" s="99"/>
      <c r="Z128" s="99"/>
      <c r="AA128" s="100"/>
      <c r="AR128" s="62"/>
      <c r="AT128" s="62"/>
      <c r="AU128" s="62"/>
      <c r="BE128" s="101"/>
      <c r="BF128" s="101"/>
      <c r="BG128" s="101"/>
      <c r="BH128" s="101"/>
      <c r="BI128" s="101"/>
      <c r="BJ128" s="62"/>
      <c r="BK128" s="101"/>
      <c r="BL128" s="62"/>
      <c r="BM128" s="62"/>
    </row>
    <row r="129" spans="2:65" s="6" customFormat="1" ht="32.25" customHeight="1">
      <c r="B129" s="17"/>
      <c r="C129" s="94">
        <v>41</v>
      </c>
      <c r="D129" s="94"/>
      <c r="E129" s="204" t="s">
        <v>439</v>
      </c>
      <c r="F129" s="250" t="s">
        <v>469</v>
      </c>
      <c r="G129" s="236"/>
      <c r="H129" s="236"/>
      <c r="I129" s="236"/>
      <c r="J129" s="96" t="s">
        <v>107</v>
      </c>
      <c r="K129" s="193">
        <v>6</v>
      </c>
      <c r="L129" s="235"/>
      <c r="M129" s="236"/>
      <c r="N129" s="235">
        <f>K129*L129</f>
        <v>0</v>
      </c>
      <c r="O129" s="236"/>
      <c r="P129" s="236"/>
      <c r="Q129" s="236"/>
      <c r="R129" s="198"/>
      <c r="S129" s="17"/>
      <c r="T129" s="201"/>
      <c r="U129" s="98"/>
      <c r="X129" s="99"/>
      <c r="Y129" s="99"/>
      <c r="Z129" s="99"/>
      <c r="AA129" s="100"/>
      <c r="AR129" s="62"/>
      <c r="AT129" s="62"/>
      <c r="AU129" s="62"/>
      <c r="BE129" s="101"/>
      <c r="BF129" s="101"/>
      <c r="BG129" s="101"/>
      <c r="BH129" s="101"/>
      <c r="BI129" s="101"/>
      <c r="BJ129" s="62"/>
      <c r="BK129" s="101"/>
      <c r="BL129" s="62"/>
      <c r="BM129" s="62"/>
    </row>
    <row r="130" spans="2:65" s="6" customFormat="1" ht="32.25" customHeight="1">
      <c r="B130" s="17"/>
      <c r="C130" s="94"/>
      <c r="D130" s="94"/>
      <c r="E130" s="204"/>
      <c r="F130" s="273" t="s">
        <v>484</v>
      </c>
      <c r="G130" s="274"/>
      <c r="H130" s="274"/>
      <c r="I130" s="275"/>
      <c r="J130" s="96"/>
      <c r="K130" s="193"/>
      <c r="L130" s="203"/>
      <c r="M130" s="202"/>
      <c r="N130" s="203"/>
      <c r="O130" s="202"/>
      <c r="P130" s="202"/>
      <c r="Q130" s="202"/>
      <c r="R130" s="198"/>
      <c r="S130" s="17"/>
      <c r="T130" s="201"/>
      <c r="U130" s="98"/>
      <c r="X130" s="99"/>
      <c r="Y130" s="99"/>
      <c r="Z130" s="99"/>
      <c r="AA130" s="100"/>
      <c r="AR130" s="62"/>
      <c r="AT130" s="62"/>
      <c r="AU130" s="62"/>
      <c r="BE130" s="101"/>
      <c r="BF130" s="101"/>
      <c r="BG130" s="101"/>
      <c r="BH130" s="101"/>
      <c r="BI130" s="101"/>
      <c r="BJ130" s="62"/>
      <c r="BK130" s="101"/>
      <c r="BL130" s="62"/>
      <c r="BM130" s="62"/>
    </row>
    <row r="131" spans="2:65" s="6" customFormat="1" ht="21" customHeight="1">
      <c r="B131" s="17"/>
      <c r="C131" s="94">
        <v>42</v>
      </c>
      <c r="D131" s="94"/>
      <c r="E131" s="204" t="s">
        <v>439</v>
      </c>
      <c r="F131" s="250" t="s">
        <v>470</v>
      </c>
      <c r="G131" s="236"/>
      <c r="H131" s="236"/>
      <c r="I131" s="236"/>
      <c r="J131" s="96" t="s">
        <v>200</v>
      </c>
      <c r="K131" s="193">
        <v>4</v>
      </c>
      <c r="L131" s="235"/>
      <c r="M131" s="236"/>
      <c r="N131" s="235">
        <f aca="true" t="shared" si="3" ref="N131:N138">K131*L131</f>
        <v>0</v>
      </c>
      <c r="O131" s="236"/>
      <c r="P131" s="236"/>
      <c r="Q131" s="236"/>
      <c r="R131" s="198"/>
      <c r="S131" s="17"/>
      <c r="T131" s="201"/>
      <c r="U131" s="98"/>
      <c r="X131" s="99"/>
      <c r="Y131" s="99"/>
      <c r="Z131" s="99"/>
      <c r="AA131" s="100"/>
      <c r="AR131" s="62"/>
      <c r="AT131" s="62"/>
      <c r="AU131" s="62"/>
      <c r="BE131" s="101"/>
      <c r="BF131" s="101"/>
      <c r="BG131" s="101"/>
      <c r="BH131" s="101"/>
      <c r="BI131" s="101"/>
      <c r="BJ131" s="62"/>
      <c r="BK131" s="101"/>
      <c r="BL131" s="62"/>
      <c r="BM131" s="62"/>
    </row>
    <row r="132" spans="2:65" s="6" customFormat="1" ht="21" customHeight="1">
      <c r="B132" s="17"/>
      <c r="C132" s="94">
        <v>43</v>
      </c>
      <c r="D132" s="94"/>
      <c r="E132" s="204" t="s">
        <v>439</v>
      </c>
      <c r="F132" s="250" t="s">
        <v>471</v>
      </c>
      <c r="G132" s="236"/>
      <c r="H132" s="236"/>
      <c r="I132" s="236"/>
      <c r="J132" s="96" t="s">
        <v>200</v>
      </c>
      <c r="K132" s="193">
        <v>4</v>
      </c>
      <c r="L132" s="235"/>
      <c r="M132" s="236"/>
      <c r="N132" s="235">
        <f t="shared" si="3"/>
        <v>0</v>
      </c>
      <c r="O132" s="236"/>
      <c r="P132" s="236"/>
      <c r="Q132" s="236"/>
      <c r="R132" s="198"/>
      <c r="S132" s="17"/>
      <c r="T132" s="201"/>
      <c r="U132" s="98"/>
      <c r="X132" s="99"/>
      <c r="Y132" s="99"/>
      <c r="Z132" s="99"/>
      <c r="AA132" s="100"/>
      <c r="AR132" s="62"/>
      <c r="AT132" s="62"/>
      <c r="AU132" s="62"/>
      <c r="BE132" s="101"/>
      <c r="BF132" s="101"/>
      <c r="BG132" s="101"/>
      <c r="BH132" s="101"/>
      <c r="BI132" s="101"/>
      <c r="BJ132" s="62"/>
      <c r="BK132" s="101"/>
      <c r="BL132" s="62"/>
      <c r="BM132" s="62"/>
    </row>
    <row r="133" spans="2:65" s="6" customFormat="1" ht="21" customHeight="1">
      <c r="B133" s="17"/>
      <c r="C133" s="94">
        <v>44</v>
      </c>
      <c r="D133" s="94"/>
      <c r="E133" s="204" t="s">
        <v>439</v>
      </c>
      <c r="F133" s="250" t="s">
        <v>472</v>
      </c>
      <c r="G133" s="236"/>
      <c r="H133" s="236"/>
      <c r="I133" s="236"/>
      <c r="J133" s="96" t="s">
        <v>200</v>
      </c>
      <c r="K133" s="193">
        <v>2</v>
      </c>
      <c r="L133" s="235"/>
      <c r="M133" s="236"/>
      <c r="N133" s="235">
        <f t="shared" si="3"/>
        <v>0</v>
      </c>
      <c r="O133" s="236"/>
      <c r="P133" s="236"/>
      <c r="Q133" s="236"/>
      <c r="R133" s="198"/>
      <c r="S133" s="17"/>
      <c r="T133" s="201"/>
      <c r="U133" s="98"/>
      <c r="X133" s="99"/>
      <c r="Y133" s="99"/>
      <c r="Z133" s="99"/>
      <c r="AA133" s="100"/>
      <c r="AR133" s="62"/>
      <c r="AT133" s="62"/>
      <c r="AU133" s="62"/>
      <c r="BE133" s="101"/>
      <c r="BF133" s="101"/>
      <c r="BG133" s="101"/>
      <c r="BH133" s="101"/>
      <c r="BI133" s="101"/>
      <c r="BJ133" s="62"/>
      <c r="BK133" s="101"/>
      <c r="BL133" s="62"/>
      <c r="BM133" s="62"/>
    </row>
    <row r="134" spans="2:65" s="6" customFormat="1" ht="21" customHeight="1">
      <c r="B134" s="17"/>
      <c r="C134" s="94">
        <v>45</v>
      </c>
      <c r="D134" s="94"/>
      <c r="E134" s="204" t="s">
        <v>439</v>
      </c>
      <c r="F134" s="250" t="s">
        <v>468</v>
      </c>
      <c r="G134" s="236"/>
      <c r="H134" s="236"/>
      <c r="I134" s="236"/>
      <c r="J134" s="96" t="s">
        <v>200</v>
      </c>
      <c r="K134" s="193">
        <v>2</v>
      </c>
      <c r="L134" s="235"/>
      <c r="M134" s="236"/>
      <c r="N134" s="235">
        <f t="shared" si="3"/>
        <v>0</v>
      </c>
      <c r="O134" s="236"/>
      <c r="P134" s="236"/>
      <c r="Q134" s="236"/>
      <c r="R134" s="198"/>
      <c r="S134" s="17"/>
      <c r="T134" s="201"/>
      <c r="U134" s="98"/>
      <c r="X134" s="99"/>
      <c r="Y134" s="99"/>
      <c r="Z134" s="99"/>
      <c r="AA134" s="100"/>
      <c r="AR134" s="62"/>
      <c r="AT134" s="62"/>
      <c r="AU134" s="62"/>
      <c r="BE134" s="101"/>
      <c r="BF134" s="101"/>
      <c r="BG134" s="101"/>
      <c r="BH134" s="101"/>
      <c r="BI134" s="101"/>
      <c r="BJ134" s="62"/>
      <c r="BK134" s="101"/>
      <c r="BL134" s="62"/>
      <c r="BM134" s="62"/>
    </row>
    <row r="135" spans="2:65" s="6" customFormat="1" ht="21" customHeight="1">
      <c r="B135" s="17"/>
      <c r="C135" s="94">
        <v>46</v>
      </c>
      <c r="D135" s="94"/>
      <c r="E135" s="204" t="s">
        <v>439</v>
      </c>
      <c r="F135" s="250" t="s">
        <v>452</v>
      </c>
      <c r="G135" s="236"/>
      <c r="H135" s="236"/>
      <c r="I135" s="236"/>
      <c r="J135" s="96" t="s">
        <v>200</v>
      </c>
      <c r="K135" s="193">
        <v>3</v>
      </c>
      <c r="L135" s="235"/>
      <c r="M135" s="236"/>
      <c r="N135" s="235">
        <f t="shared" si="3"/>
        <v>0</v>
      </c>
      <c r="O135" s="236"/>
      <c r="P135" s="236"/>
      <c r="Q135" s="236"/>
      <c r="R135" s="198"/>
      <c r="S135" s="17"/>
      <c r="T135" s="201"/>
      <c r="U135" s="98"/>
      <c r="X135" s="99"/>
      <c r="Y135" s="99"/>
      <c r="Z135" s="99"/>
      <c r="AA135" s="100"/>
      <c r="AR135" s="62"/>
      <c r="AT135" s="62"/>
      <c r="AU135" s="62"/>
      <c r="BE135" s="101"/>
      <c r="BF135" s="101"/>
      <c r="BG135" s="101"/>
      <c r="BH135" s="101"/>
      <c r="BI135" s="101"/>
      <c r="BJ135" s="62"/>
      <c r="BK135" s="101"/>
      <c r="BL135" s="62"/>
      <c r="BM135" s="62"/>
    </row>
    <row r="136" spans="2:65" s="6" customFormat="1" ht="21" customHeight="1">
      <c r="B136" s="17"/>
      <c r="C136" s="94">
        <v>47</v>
      </c>
      <c r="D136" s="94"/>
      <c r="E136" s="204" t="s">
        <v>439</v>
      </c>
      <c r="F136" s="250" t="s">
        <v>473</v>
      </c>
      <c r="G136" s="236"/>
      <c r="H136" s="236"/>
      <c r="I136" s="236"/>
      <c r="J136" s="96" t="s">
        <v>200</v>
      </c>
      <c r="K136" s="193">
        <v>2</v>
      </c>
      <c r="L136" s="235"/>
      <c r="M136" s="236"/>
      <c r="N136" s="235">
        <f t="shared" si="3"/>
        <v>0</v>
      </c>
      <c r="O136" s="236"/>
      <c r="P136" s="236"/>
      <c r="Q136" s="236"/>
      <c r="R136" s="198"/>
      <c r="S136" s="17"/>
      <c r="T136" s="201"/>
      <c r="U136" s="98"/>
      <c r="X136" s="99"/>
      <c r="Y136" s="99"/>
      <c r="Z136" s="99"/>
      <c r="AA136" s="100"/>
      <c r="AR136" s="62"/>
      <c r="AT136" s="62"/>
      <c r="AU136" s="62"/>
      <c r="BE136" s="101"/>
      <c r="BF136" s="101"/>
      <c r="BG136" s="101"/>
      <c r="BH136" s="101"/>
      <c r="BI136" s="101"/>
      <c r="BJ136" s="62"/>
      <c r="BK136" s="101"/>
      <c r="BL136" s="62"/>
      <c r="BM136" s="62"/>
    </row>
    <row r="137" spans="2:65" s="6" customFormat="1" ht="21" customHeight="1">
      <c r="B137" s="17"/>
      <c r="C137" s="94">
        <v>48</v>
      </c>
      <c r="D137" s="94"/>
      <c r="E137" s="204" t="s">
        <v>439</v>
      </c>
      <c r="F137" s="250" t="s">
        <v>453</v>
      </c>
      <c r="G137" s="236"/>
      <c r="H137" s="236"/>
      <c r="I137" s="236"/>
      <c r="J137" s="96" t="s">
        <v>200</v>
      </c>
      <c r="K137" s="193">
        <v>2</v>
      </c>
      <c r="L137" s="235"/>
      <c r="M137" s="236"/>
      <c r="N137" s="235">
        <f t="shared" si="3"/>
        <v>0</v>
      </c>
      <c r="O137" s="236"/>
      <c r="P137" s="236"/>
      <c r="Q137" s="236"/>
      <c r="R137" s="198"/>
      <c r="S137" s="17"/>
      <c r="T137" s="201"/>
      <c r="U137" s="98"/>
      <c r="X137" s="99"/>
      <c r="Y137" s="99"/>
      <c r="Z137" s="99"/>
      <c r="AA137" s="100"/>
      <c r="AR137" s="62"/>
      <c r="AT137" s="62"/>
      <c r="AU137" s="62"/>
      <c r="BE137" s="101"/>
      <c r="BF137" s="101"/>
      <c r="BG137" s="101"/>
      <c r="BH137" s="101"/>
      <c r="BI137" s="101"/>
      <c r="BJ137" s="62"/>
      <c r="BK137" s="101"/>
      <c r="BL137" s="62"/>
      <c r="BM137" s="62"/>
    </row>
    <row r="138" spans="2:65" s="6" customFormat="1" ht="36" customHeight="1">
      <c r="B138" s="17"/>
      <c r="C138" s="94">
        <v>49</v>
      </c>
      <c r="D138" s="94"/>
      <c r="E138" s="204" t="s">
        <v>439</v>
      </c>
      <c r="F138" s="250" t="s">
        <v>474</v>
      </c>
      <c r="G138" s="236"/>
      <c r="H138" s="236"/>
      <c r="I138" s="236"/>
      <c r="J138" s="96" t="s">
        <v>107</v>
      </c>
      <c r="K138" s="193">
        <v>6</v>
      </c>
      <c r="L138" s="235"/>
      <c r="M138" s="236"/>
      <c r="N138" s="235">
        <f t="shared" si="3"/>
        <v>0</v>
      </c>
      <c r="O138" s="236"/>
      <c r="P138" s="236"/>
      <c r="Q138" s="236"/>
      <c r="R138" s="198"/>
      <c r="S138" s="17"/>
      <c r="T138" s="201"/>
      <c r="U138" s="98"/>
      <c r="X138" s="99"/>
      <c r="Y138" s="99"/>
      <c r="Z138" s="99"/>
      <c r="AA138" s="100"/>
      <c r="AR138" s="62"/>
      <c r="AT138" s="62"/>
      <c r="AU138" s="62"/>
      <c r="BE138" s="101"/>
      <c r="BF138" s="101"/>
      <c r="BG138" s="101"/>
      <c r="BH138" s="101"/>
      <c r="BI138" s="101"/>
      <c r="BJ138" s="62"/>
      <c r="BK138" s="101"/>
      <c r="BL138" s="62"/>
      <c r="BM138" s="62"/>
    </row>
    <row r="139" spans="2:65" s="6" customFormat="1" ht="36" customHeight="1">
      <c r="B139" s="17"/>
      <c r="C139" s="94"/>
      <c r="D139" s="94"/>
      <c r="E139" s="204"/>
      <c r="F139" s="273" t="s">
        <v>485</v>
      </c>
      <c r="G139" s="274"/>
      <c r="H139" s="274"/>
      <c r="I139" s="275"/>
      <c r="J139" s="96"/>
      <c r="K139" s="193"/>
      <c r="L139" s="203"/>
      <c r="M139" s="202"/>
      <c r="N139" s="203"/>
      <c r="O139" s="202"/>
      <c r="P139" s="202"/>
      <c r="Q139" s="202"/>
      <c r="R139" s="198"/>
      <c r="S139" s="17"/>
      <c r="T139" s="201"/>
      <c r="U139" s="98"/>
      <c r="X139" s="99"/>
      <c r="Y139" s="99"/>
      <c r="Z139" s="99"/>
      <c r="AA139" s="100"/>
      <c r="AR139" s="62"/>
      <c r="AT139" s="62"/>
      <c r="AU139" s="62"/>
      <c r="BE139" s="101"/>
      <c r="BF139" s="101"/>
      <c r="BG139" s="101"/>
      <c r="BH139" s="101"/>
      <c r="BI139" s="101"/>
      <c r="BJ139" s="62"/>
      <c r="BK139" s="101"/>
      <c r="BL139" s="62"/>
      <c r="BM139" s="62"/>
    </row>
    <row r="140" spans="2:65" s="6" customFormat="1" ht="21" customHeight="1">
      <c r="B140" s="17"/>
      <c r="C140" s="94">
        <v>50</v>
      </c>
      <c r="D140" s="94"/>
      <c r="E140" s="204" t="s">
        <v>439</v>
      </c>
      <c r="F140" s="250" t="s">
        <v>471</v>
      </c>
      <c r="G140" s="236"/>
      <c r="H140" s="236"/>
      <c r="I140" s="236"/>
      <c r="J140" s="96" t="s">
        <v>200</v>
      </c>
      <c r="K140" s="193">
        <v>8</v>
      </c>
      <c r="L140" s="235"/>
      <c r="M140" s="236"/>
      <c r="N140" s="235">
        <f aca="true" t="shared" si="4" ref="N140:N145">K140*L140</f>
        <v>0</v>
      </c>
      <c r="O140" s="236"/>
      <c r="P140" s="236"/>
      <c r="Q140" s="236"/>
      <c r="R140" s="198"/>
      <c r="S140" s="17"/>
      <c r="T140" s="201"/>
      <c r="U140" s="98"/>
      <c r="X140" s="99"/>
      <c r="Y140" s="99"/>
      <c r="Z140" s="99"/>
      <c r="AA140" s="100"/>
      <c r="AR140" s="62"/>
      <c r="AT140" s="62"/>
      <c r="AU140" s="62"/>
      <c r="BE140" s="101"/>
      <c r="BF140" s="101"/>
      <c r="BG140" s="101"/>
      <c r="BH140" s="101"/>
      <c r="BI140" s="101"/>
      <c r="BJ140" s="62"/>
      <c r="BK140" s="101"/>
      <c r="BL140" s="62"/>
      <c r="BM140" s="62"/>
    </row>
    <row r="141" spans="2:65" s="6" customFormat="1" ht="21" customHeight="1">
      <c r="B141" s="17"/>
      <c r="C141" s="94">
        <v>51</v>
      </c>
      <c r="D141" s="94"/>
      <c r="E141" s="204" t="s">
        <v>439</v>
      </c>
      <c r="F141" s="250" t="s">
        <v>466</v>
      </c>
      <c r="G141" s="236"/>
      <c r="H141" s="236"/>
      <c r="I141" s="236"/>
      <c r="J141" s="96" t="s">
        <v>200</v>
      </c>
      <c r="K141" s="193">
        <v>4</v>
      </c>
      <c r="L141" s="235"/>
      <c r="M141" s="236"/>
      <c r="N141" s="235">
        <f t="shared" si="4"/>
        <v>0</v>
      </c>
      <c r="O141" s="236"/>
      <c r="P141" s="236"/>
      <c r="Q141" s="236"/>
      <c r="R141" s="198"/>
      <c r="S141" s="17"/>
      <c r="T141" s="201"/>
      <c r="U141" s="98"/>
      <c r="X141" s="99"/>
      <c r="Y141" s="99"/>
      <c r="Z141" s="99"/>
      <c r="AA141" s="100"/>
      <c r="AR141" s="62"/>
      <c r="AT141" s="62"/>
      <c r="AU141" s="62"/>
      <c r="BE141" s="101"/>
      <c r="BF141" s="101"/>
      <c r="BG141" s="101"/>
      <c r="BH141" s="101"/>
      <c r="BI141" s="101"/>
      <c r="BJ141" s="62"/>
      <c r="BK141" s="101"/>
      <c r="BL141" s="62"/>
      <c r="BM141" s="62"/>
    </row>
    <row r="142" spans="2:65" s="6" customFormat="1" ht="21" customHeight="1">
      <c r="B142" s="17"/>
      <c r="C142" s="94">
        <v>52</v>
      </c>
      <c r="D142" s="94"/>
      <c r="E142" s="204" t="s">
        <v>439</v>
      </c>
      <c r="F142" s="250" t="s">
        <v>452</v>
      </c>
      <c r="G142" s="236"/>
      <c r="H142" s="236"/>
      <c r="I142" s="236"/>
      <c r="J142" s="96" t="s">
        <v>200</v>
      </c>
      <c r="K142" s="193">
        <v>4</v>
      </c>
      <c r="L142" s="235"/>
      <c r="M142" s="236"/>
      <c r="N142" s="235">
        <f t="shared" si="4"/>
        <v>0</v>
      </c>
      <c r="O142" s="236"/>
      <c r="P142" s="236"/>
      <c r="Q142" s="236"/>
      <c r="R142" s="198"/>
      <c r="S142" s="17"/>
      <c r="T142" s="201"/>
      <c r="U142" s="98"/>
      <c r="X142" s="99"/>
      <c r="Y142" s="99"/>
      <c r="Z142" s="99"/>
      <c r="AA142" s="100"/>
      <c r="AR142" s="62"/>
      <c r="AT142" s="62"/>
      <c r="AU142" s="62"/>
      <c r="BE142" s="101"/>
      <c r="BF142" s="101"/>
      <c r="BG142" s="101"/>
      <c r="BH142" s="101"/>
      <c r="BI142" s="101"/>
      <c r="BJ142" s="62"/>
      <c r="BK142" s="101"/>
      <c r="BL142" s="62"/>
      <c r="BM142" s="62"/>
    </row>
    <row r="143" spans="2:65" s="6" customFormat="1" ht="21" customHeight="1">
      <c r="B143" s="17"/>
      <c r="C143" s="94">
        <v>53</v>
      </c>
      <c r="D143" s="94"/>
      <c r="E143" s="204" t="s">
        <v>439</v>
      </c>
      <c r="F143" s="250" t="s">
        <v>475</v>
      </c>
      <c r="G143" s="236"/>
      <c r="H143" s="236"/>
      <c r="I143" s="236"/>
      <c r="J143" s="96" t="s">
        <v>110</v>
      </c>
      <c r="K143" s="193">
        <v>8</v>
      </c>
      <c r="L143" s="235"/>
      <c r="M143" s="236"/>
      <c r="N143" s="235">
        <f t="shared" si="4"/>
        <v>0</v>
      </c>
      <c r="O143" s="236"/>
      <c r="P143" s="236"/>
      <c r="Q143" s="236"/>
      <c r="R143" s="198"/>
      <c r="S143" s="17"/>
      <c r="T143" s="201"/>
      <c r="U143" s="98"/>
      <c r="X143" s="99"/>
      <c r="Y143" s="99"/>
      <c r="Z143" s="99"/>
      <c r="AA143" s="100"/>
      <c r="AR143" s="62"/>
      <c r="AT143" s="62"/>
      <c r="AU143" s="62"/>
      <c r="BE143" s="101"/>
      <c r="BF143" s="101"/>
      <c r="BG143" s="101"/>
      <c r="BH143" s="101"/>
      <c r="BI143" s="101"/>
      <c r="BJ143" s="62"/>
      <c r="BK143" s="101"/>
      <c r="BL143" s="62"/>
      <c r="BM143" s="62"/>
    </row>
    <row r="144" spans="2:65" s="6" customFormat="1" ht="21" customHeight="1">
      <c r="B144" s="17"/>
      <c r="C144" s="94">
        <v>54</v>
      </c>
      <c r="D144" s="94"/>
      <c r="E144" s="204" t="s">
        <v>439</v>
      </c>
      <c r="F144" s="250" t="s">
        <v>476</v>
      </c>
      <c r="G144" s="236"/>
      <c r="H144" s="236"/>
      <c r="I144" s="236"/>
      <c r="J144" s="96" t="s">
        <v>107</v>
      </c>
      <c r="K144" s="193">
        <v>10</v>
      </c>
      <c r="L144" s="235"/>
      <c r="M144" s="236"/>
      <c r="N144" s="235">
        <f t="shared" si="4"/>
        <v>0</v>
      </c>
      <c r="O144" s="236"/>
      <c r="P144" s="236"/>
      <c r="Q144" s="236"/>
      <c r="R144" s="198"/>
      <c r="S144" s="17"/>
      <c r="T144" s="201"/>
      <c r="U144" s="98"/>
      <c r="X144" s="99"/>
      <c r="Y144" s="99"/>
      <c r="Z144" s="99"/>
      <c r="AA144" s="100"/>
      <c r="AR144" s="62"/>
      <c r="AT144" s="62"/>
      <c r="AU144" s="62"/>
      <c r="BE144" s="101"/>
      <c r="BF144" s="101"/>
      <c r="BG144" s="101"/>
      <c r="BH144" s="101"/>
      <c r="BI144" s="101"/>
      <c r="BJ144" s="62"/>
      <c r="BK144" s="101"/>
      <c r="BL144" s="62"/>
      <c r="BM144" s="62"/>
    </row>
    <row r="145" spans="2:65" s="6" customFormat="1" ht="45.75" customHeight="1">
      <c r="B145" s="17"/>
      <c r="C145" s="94">
        <v>55</v>
      </c>
      <c r="D145" s="94"/>
      <c r="E145" s="204" t="s">
        <v>439</v>
      </c>
      <c r="F145" s="250" t="s">
        <v>493</v>
      </c>
      <c r="G145" s="236"/>
      <c r="H145" s="236"/>
      <c r="I145" s="236"/>
      <c r="J145" s="96" t="s">
        <v>200</v>
      </c>
      <c r="K145" s="193">
        <v>1</v>
      </c>
      <c r="L145" s="235"/>
      <c r="M145" s="236"/>
      <c r="N145" s="235">
        <f t="shared" si="4"/>
        <v>0</v>
      </c>
      <c r="O145" s="236"/>
      <c r="P145" s="236"/>
      <c r="Q145" s="236"/>
      <c r="R145" s="198"/>
      <c r="S145" s="17"/>
      <c r="T145" s="201"/>
      <c r="U145" s="98"/>
      <c r="X145" s="99"/>
      <c r="Y145" s="99"/>
      <c r="Z145" s="99"/>
      <c r="AA145" s="100"/>
      <c r="AR145" s="62"/>
      <c r="AT145" s="62"/>
      <c r="AU145" s="62"/>
      <c r="BE145" s="101"/>
      <c r="BF145" s="101"/>
      <c r="BG145" s="101"/>
      <c r="BH145" s="101"/>
      <c r="BI145" s="101"/>
      <c r="BJ145" s="62"/>
      <c r="BK145" s="101"/>
      <c r="BL145" s="62"/>
      <c r="BM145" s="62"/>
    </row>
    <row r="146" spans="2:65" s="6" customFormat="1" ht="27.75" customHeight="1">
      <c r="B146" s="17"/>
      <c r="C146" s="94"/>
      <c r="D146" s="94"/>
      <c r="E146" s="204"/>
      <c r="F146" s="273" t="s">
        <v>486</v>
      </c>
      <c r="G146" s="274"/>
      <c r="H146" s="274"/>
      <c r="I146" s="275"/>
      <c r="J146" s="96"/>
      <c r="K146" s="193"/>
      <c r="L146" s="203"/>
      <c r="M146" s="202"/>
      <c r="N146" s="203"/>
      <c r="O146" s="202"/>
      <c r="P146" s="202"/>
      <c r="Q146" s="202"/>
      <c r="R146" s="198"/>
      <c r="S146" s="17"/>
      <c r="T146" s="201"/>
      <c r="U146" s="98"/>
      <c r="X146" s="99"/>
      <c r="Y146" s="99"/>
      <c r="Z146" s="99"/>
      <c r="AA146" s="100"/>
      <c r="AR146" s="62"/>
      <c r="AT146" s="62"/>
      <c r="AU146" s="62"/>
      <c r="BE146" s="101"/>
      <c r="BF146" s="101"/>
      <c r="BG146" s="101"/>
      <c r="BH146" s="101"/>
      <c r="BI146" s="101"/>
      <c r="BJ146" s="62"/>
      <c r="BK146" s="101"/>
      <c r="BL146" s="62"/>
      <c r="BM146" s="62"/>
    </row>
    <row r="147" spans="2:65" s="6" customFormat="1" ht="21" customHeight="1">
      <c r="B147" s="17"/>
      <c r="C147" s="94">
        <v>56</v>
      </c>
      <c r="D147" s="94"/>
      <c r="E147" s="204" t="s">
        <v>439</v>
      </c>
      <c r="F147" s="250" t="s">
        <v>471</v>
      </c>
      <c r="G147" s="236"/>
      <c r="H147" s="236"/>
      <c r="I147" s="236"/>
      <c r="J147" s="96" t="s">
        <v>200</v>
      </c>
      <c r="K147" s="193">
        <v>6</v>
      </c>
      <c r="L147" s="235"/>
      <c r="M147" s="236"/>
      <c r="N147" s="235">
        <f aca="true" t="shared" si="5" ref="N147:N154">K147*L147</f>
        <v>0</v>
      </c>
      <c r="O147" s="236"/>
      <c r="P147" s="236"/>
      <c r="Q147" s="236"/>
      <c r="R147" s="198"/>
      <c r="S147" s="17"/>
      <c r="T147" s="201"/>
      <c r="U147" s="98"/>
      <c r="X147" s="99"/>
      <c r="Y147" s="99"/>
      <c r="Z147" s="99"/>
      <c r="AA147" s="100"/>
      <c r="AR147" s="62"/>
      <c r="AT147" s="62"/>
      <c r="AU147" s="62"/>
      <c r="BE147" s="101"/>
      <c r="BF147" s="101"/>
      <c r="BG147" s="101"/>
      <c r="BH147" s="101"/>
      <c r="BI147" s="101"/>
      <c r="BJ147" s="62"/>
      <c r="BK147" s="101"/>
      <c r="BL147" s="62"/>
      <c r="BM147" s="62"/>
    </row>
    <row r="148" spans="2:65" s="6" customFormat="1" ht="21" customHeight="1">
      <c r="B148" s="17"/>
      <c r="C148" s="94">
        <v>57</v>
      </c>
      <c r="D148" s="94"/>
      <c r="E148" s="204" t="s">
        <v>439</v>
      </c>
      <c r="F148" s="250" t="s">
        <v>466</v>
      </c>
      <c r="G148" s="236"/>
      <c r="H148" s="236"/>
      <c r="I148" s="236"/>
      <c r="J148" s="96" t="s">
        <v>200</v>
      </c>
      <c r="K148" s="193">
        <v>6</v>
      </c>
      <c r="L148" s="235"/>
      <c r="M148" s="236"/>
      <c r="N148" s="235">
        <f t="shared" si="5"/>
        <v>0</v>
      </c>
      <c r="O148" s="236"/>
      <c r="P148" s="236"/>
      <c r="Q148" s="236"/>
      <c r="R148" s="198"/>
      <c r="S148" s="17"/>
      <c r="T148" s="201"/>
      <c r="U148" s="98"/>
      <c r="X148" s="99"/>
      <c r="Y148" s="99"/>
      <c r="Z148" s="99"/>
      <c r="AA148" s="100"/>
      <c r="AR148" s="62"/>
      <c r="AT148" s="62"/>
      <c r="AU148" s="62"/>
      <c r="BE148" s="101"/>
      <c r="BF148" s="101"/>
      <c r="BG148" s="101"/>
      <c r="BH148" s="101"/>
      <c r="BI148" s="101"/>
      <c r="BJ148" s="62"/>
      <c r="BK148" s="101"/>
      <c r="BL148" s="62"/>
      <c r="BM148" s="62"/>
    </row>
    <row r="149" spans="2:65" s="6" customFormat="1" ht="21" customHeight="1">
      <c r="B149" s="17"/>
      <c r="C149" s="94">
        <v>58</v>
      </c>
      <c r="D149" s="94"/>
      <c r="E149" s="204" t="s">
        <v>439</v>
      </c>
      <c r="F149" s="250" t="s">
        <v>454</v>
      </c>
      <c r="G149" s="236"/>
      <c r="H149" s="236"/>
      <c r="I149" s="236"/>
      <c r="J149" s="96" t="s">
        <v>200</v>
      </c>
      <c r="K149" s="193">
        <v>2</v>
      </c>
      <c r="L149" s="235"/>
      <c r="M149" s="236"/>
      <c r="N149" s="235">
        <f t="shared" si="5"/>
        <v>0</v>
      </c>
      <c r="O149" s="236"/>
      <c r="P149" s="236"/>
      <c r="Q149" s="236"/>
      <c r="R149" s="198"/>
      <c r="S149" s="17"/>
      <c r="T149" s="201"/>
      <c r="U149" s="98"/>
      <c r="X149" s="99"/>
      <c r="Y149" s="99"/>
      <c r="Z149" s="99"/>
      <c r="AA149" s="100"/>
      <c r="AR149" s="62"/>
      <c r="AT149" s="62"/>
      <c r="AU149" s="62"/>
      <c r="BE149" s="101"/>
      <c r="BF149" s="101"/>
      <c r="BG149" s="101"/>
      <c r="BH149" s="101"/>
      <c r="BI149" s="101"/>
      <c r="BJ149" s="62"/>
      <c r="BK149" s="101"/>
      <c r="BL149" s="62"/>
      <c r="BM149" s="62"/>
    </row>
    <row r="150" spans="2:65" s="6" customFormat="1" ht="21" customHeight="1">
      <c r="B150" s="17"/>
      <c r="C150" s="94">
        <v>59</v>
      </c>
      <c r="D150" s="94"/>
      <c r="E150" s="204" t="s">
        <v>439</v>
      </c>
      <c r="F150" s="250" t="s">
        <v>466</v>
      </c>
      <c r="G150" s="236"/>
      <c r="H150" s="236"/>
      <c r="I150" s="236"/>
      <c r="J150" s="96" t="s">
        <v>200</v>
      </c>
      <c r="K150" s="193">
        <v>4</v>
      </c>
      <c r="L150" s="235"/>
      <c r="M150" s="236"/>
      <c r="N150" s="235">
        <f t="shared" si="5"/>
        <v>0</v>
      </c>
      <c r="O150" s="236"/>
      <c r="P150" s="236"/>
      <c r="Q150" s="236"/>
      <c r="R150" s="198"/>
      <c r="S150" s="17"/>
      <c r="T150" s="201"/>
      <c r="U150" s="98"/>
      <c r="X150" s="99"/>
      <c r="Y150" s="99"/>
      <c r="Z150" s="99"/>
      <c r="AA150" s="100"/>
      <c r="AR150" s="62"/>
      <c r="AT150" s="62"/>
      <c r="AU150" s="62"/>
      <c r="BE150" s="101"/>
      <c r="BF150" s="101"/>
      <c r="BG150" s="101"/>
      <c r="BH150" s="101"/>
      <c r="BI150" s="101"/>
      <c r="BJ150" s="62"/>
      <c r="BK150" s="101"/>
      <c r="BL150" s="62"/>
      <c r="BM150" s="62"/>
    </row>
    <row r="151" spans="2:65" s="6" customFormat="1" ht="21" customHeight="1">
      <c r="B151" s="17"/>
      <c r="C151" s="94">
        <v>60</v>
      </c>
      <c r="D151" s="94"/>
      <c r="E151" s="204" t="s">
        <v>439</v>
      </c>
      <c r="F151" s="250" t="s">
        <v>477</v>
      </c>
      <c r="G151" s="236"/>
      <c r="H151" s="236"/>
      <c r="I151" s="236"/>
      <c r="J151" s="96" t="s">
        <v>200</v>
      </c>
      <c r="K151" s="193">
        <v>2</v>
      </c>
      <c r="L151" s="235"/>
      <c r="M151" s="236"/>
      <c r="N151" s="235">
        <f t="shared" si="5"/>
        <v>0</v>
      </c>
      <c r="O151" s="236"/>
      <c r="P151" s="236"/>
      <c r="Q151" s="236"/>
      <c r="R151" s="198"/>
      <c r="S151" s="17"/>
      <c r="T151" s="201"/>
      <c r="U151" s="98"/>
      <c r="X151" s="99"/>
      <c r="Y151" s="99"/>
      <c r="Z151" s="99"/>
      <c r="AA151" s="100"/>
      <c r="AR151" s="62"/>
      <c r="AT151" s="62"/>
      <c r="AU151" s="62"/>
      <c r="BE151" s="101"/>
      <c r="BF151" s="101"/>
      <c r="BG151" s="101"/>
      <c r="BH151" s="101"/>
      <c r="BI151" s="101"/>
      <c r="BJ151" s="62"/>
      <c r="BK151" s="101"/>
      <c r="BL151" s="62"/>
      <c r="BM151" s="62"/>
    </row>
    <row r="152" spans="2:65" s="6" customFormat="1" ht="21" customHeight="1">
      <c r="B152" s="17"/>
      <c r="C152" s="94">
        <v>61</v>
      </c>
      <c r="D152" s="94"/>
      <c r="E152" s="204" t="s">
        <v>439</v>
      </c>
      <c r="F152" s="250" t="s">
        <v>452</v>
      </c>
      <c r="G152" s="236"/>
      <c r="H152" s="236"/>
      <c r="I152" s="236"/>
      <c r="J152" s="96" t="s">
        <v>200</v>
      </c>
      <c r="K152" s="193">
        <v>3</v>
      </c>
      <c r="L152" s="235"/>
      <c r="M152" s="236"/>
      <c r="N152" s="235">
        <f t="shared" si="5"/>
        <v>0</v>
      </c>
      <c r="O152" s="236"/>
      <c r="P152" s="236"/>
      <c r="Q152" s="236"/>
      <c r="R152" s="198"/>
      <c r="S152" s="17"/>
      <c r="T152" s="201"/>
      <c r="U152" s="98"/>
      <c r="X152" s="99"/>
      <c r="Y152" s="99"/>
      <c r="Z152" s="99"/>
      <c r="AA152" s="100"/>
      <c r="AR152" s="62"/>
      <c r="AT152" s="62"/>
      <c r="AU152" s="62"/>
      <c r="BE152" s="101"/>
      <c r="BF152" s="101"/>
      <c r="BG152" s="101"/>
      <c r="BH152" s="101"/>
      <c r="BI152" s="101"/>
      <c r="BJ152" s="62"/>
      <c r="BK152" s="101"/>
      <c r="BL152" s="62"/>
      <c r="BM152" s="62"/>
    </row>
    <row r="153" spans="2:65" s="6" customFormat="1" ht="21" customHeight="1">
      <c r="B153" s="17"/>
      <c r="C153" s="94">
        <v>62</v>
      </c>
      <c r="D153" s="94"/>
      <c r="E153" s="204" t="s">
        <v>439</v>
      </c>
      <c r="F153" s="250" t="s">
        <v>475</v>
      </c>
      <c r="G153" s="236"/>
      <c r="H153" s="236"/>
      <c r="I153" s="236"/>
      <c r="J153" s="96" t="s">
        <v>110</v>
      </c>
      <c r="K153" s="193">
        <v>8</v>
      </c>
      <c r="L153" s="235"/>
      <c r="M153" s="236"/>
      <c r="N153" s="235">
        <f t="shared" si="5"/>
        <v>0</v>
      </c>
      <c r="O153" s="236"/>
      <c r="P153" s="236"/>
      <c r="Q153" s="236"/>
      <c r="R153" s="198"/>
      <c r="S153" s="17"/>
      <c r="T153" s="201"/>
      <c r="U153" s="98"/>
      <c r="X153" s="99"/>
      <c r="Y153" s="99"/>
      <c r="Z153" s="99"/>
      <c r="AA153" s="100"/>
      <c r="AR153" s="62"/>
      <c r="AT153" s="62"/>
      <c r="AU153" s="62"/>
      <c r="BE153" s="101"/>
      <c r="BF153" s="101"/>
      <c r="BG153" s="101"/>
      <c r="BH153" s="101"/>
      <c r="BI153" s="101"/>
      <c r="BJ153" s="62"/>
      <c r="BK153" s="101"/>
      <c r="BL153" s="62"/>
      <c r="BM153" s="62"/>
    </row>
    <row r="154" spans="2:65" s="6" customFormat="1" ht="21" customHeight="1">
      <c r="B154" s="17"/>
      <c r="C154" s="94">
        <v>63</v>
      </c>
      <c r="D154" s="94"/>
      <c r="E154" s="204" t="s">
        <v>439</v>
      </c>
      <c r="F154" s="250" t="s">
        <v>476</v>
      </c>
      <c r="G154" s="236"/>
      <c r="H154" s="236"/>
      <c r="I154" s="236"/>
      <c r="J154" s="96" t="s">
        <v>107</v>
      </c>
      <c r="K154" s="193">
        <v>8</v>
      </c>
      <c r="L154" s="235"/>
      <c r="M154" s="236"/>
      <c r="N154" s="235">
        <f t="shared" si="5"/>
        <v>0</v>
      </c>
      <c r="O154" s="236"/>
      <c r="P154" s="236"/>
      <c r="Q154" s="236"/>
      <c r="R154" s="198"/>
      <c r="S154" s="17"/>
      <c r="T154" s="201"/>
      <c r="U154" s="98"/>
      <c r="X154" s="99"/>
      <c r="Y154" s="99"/>
      <c r="Z154" s="99"/>
      <c r="AA154" s="100"/>
      <c r="AR154" s="62"/>
      <c r="AT154" s="62"/>
      <c r="AU154" s="62"/>
      <c r="BE154" s="101"/>
      <c r="BF154" s="101"/>
      <c r="BG154" s="101"/>
      <c r="BH154" s="101"/>
      <c r="BI154" s="101"/>
      <c r="BJ154" s="62"/>
      <c r="BK154" s="101"/>
      <c r="BL154" s="62"/>
      <c r="BM154" s="62"/>
    </row>
    <row r="155" spans="2:65" s="6" customFormat="1" ht="21" customHeight="1">
      <c r="B155" s="17"/>
      <c r="C155" s="94">
        <v>64</v>
      </c>
      <c r="D155" s="94"/>
      <c r="E155" s="204"/>
      <c r="F155" s="273" t="s">
        <v>487</v>
      </c>
      <c r="G155" s="274"/>
      <c r="H155" s="274"/>
      <c r="I155" s="275"/>
      <c r="J155" s="96"/>
      <c r="K155" s="193"/>
      <c r="L155" s="203"/>
      <c r="M155" s="202"/>
      <c r="N155" s="203"/>
      <c r="O155" s="202"/>
      <c r="P155" s="202"/>
      <c r="Q155" s="202"/>
      <c r="R155" s="198"/>
      <c r="S155" s="17"/>
      <c r="T155" s="201"/>
      <c r="U155" s="98"/>
      <c r="X155" s="99"/>
      <c r="Y155" s="99"/>
      <c r="Z155" s="99"/>
      <c r="AA155" s="100"/>
      <c r="AR155" s="62"/>
      <c r="AT155" s="62"/>
      <c r="AU155" s="62"/>
      <c r="BE155" s="101"/>
      <c r="BF155" s="101"/>
      <c r="BG155" s="101"/>
      <c r="BH155" s="101"/>
      <c r="BI155" s="101"/>
      <c r="BJ155" s="62"/>
      <c r="BK155" s="101"/>
      <c r="BL155" s="62"/>
      <c r="BM155" s="62"/>
    </row>
    <row r="156" spans="2:65" s="6" customFormat="1" ht="21" customHeight="1">
      <c r="B156" s="17"/>
      <c r="C156" s="94">
        <v>65</v>
      </c>
      <c r="D156" s="94"/>
      <c r="E156" s="204" t="s">
        <v>439</v>
      </c>
      <c r="F156" s="272" t="s">
        <v>478</v>
      </c>
      <c r="G156" s="236"/>
      <c r="H156" s="236"/>
      <c r="I156" s="236"/>
      <c r="J156" s="96" t="s">
        <v>200</v>
      </c>
      <c r="K156" s="193">
        <v>30</v>
      </c>
      <c r="L156" s="235"/>
      <c r="M156" s="236"/>
      <c r="N156" s="235">
        <f aca="true" t="shared" si="6" ref="N156:N161">K156*L156</f>
        <v>0</v>
      </c>
      <c r="O156" s="236"/>
      <c r="P156" s="236"/>
      <c r="Q156" s="236"/>
      <c r="R156" s="198"/>
      <c r="S156" s="17"/>
      <c r="T156" s="201"/>
      <c r="U156" s="98"/>
      <c r="X156" s="99"/>
      <c r="Y156" s="99"/>
      <c r="Z156" s="99"/>
      <c r="AA156" s="100"/>
      <c r="AR156" s="62"/>
      <c r="AT156" s="62"/>
      <c r="AU156" s="62"/>
      <c r="BE156" s="101"/>
      <c r="BF156" s="101"/>
      <c r="BG156" s="101"/>
      <c r="BH156" s="101"/>
      <c r="BI156" s="101"/>
      <c r="BJ156" s="62"/>
      <c r="BK156" s="101"/>
      <c r="BL156" s="62"/>
      <c r="BM156" s="62"/>
    </row>
    <row r="157" spans="2:65" s="6" customFormat="1" ht="21" customHeight="1">
      <c r="B157" s="17"/>
      <c r="C157" s="94">
        <v>66</v>
      </c>
      <c r="D157" s="94"/>
      <c r="E157" s="204" t="s">
        <v>439</v>
      </c>
      <c r="F157" s="250" t="s">
        <v>455</v>
      </c>
      <c r="G157" s="236"/>
      <c r="H157" s="236"/>
      <c r="I157" s="236"/>
      <c r="J157" s="96" t="s">
        <v>200</v>
      </c>
      <c r="K157" s="193">
        <v>20</v>
      </c>
      <c r="L157" s="235"/>
      <c r="M157" s="236"/>
      <c r="N157" s="235">
        <f t="shared" si="6"/>
        <v>0</v>
      </c>
      <c r="O157" s="236"/>
      <c r="P157" s="236"/>
      <c r="Q157" s="236"/>
      <c r="R157" s="198"/>
      <c r="S157" s="17"/>
      <c r="T157" s="201"/>
      <c r="U157" s="98"/>
      <c r="X157" s="99"/>
      <c r="Y157" s="99"/>
      <c r="Z157" s="99"/>
      <c r="AA157" s="100"/>
      <c r="AR157" s="62"/>
      <c r="AT157" s="62"/>
      <c r="AU157" s="62"/>
      <c r="BE157" s="101"/>
      <c r="BF157" s="101"/>
      <c r="BG157" s="101"/>
      <c r="BH157" s="101"/>
      <c r="BI157" s="101"/>
      <c r="BJ157" s="62"/>
      <c r="BK157" s="101"/>
      <c r="BL157" s="62"/>
      <c r="BM157" s="62"/>
    </row>
    <row r="158" spans="2:65" s="6" customFormat="1" ht="32.25" customHeight="1">
      <c r="B158" s="17"/>
      <c r="C158" s="94">
        <v>67</v>
      </c>
      <c r="D158" s="94"/>
      <c r="E158" s="204" t="s">
        <v>439</v>
      </c>
      <c r="F158" s="250" t="s">
        <v>456</v>
      </c>
      <c r="G158" s="236"/>
      <c r="H158" s="236"/>
      <c r="I158" s="236"/>
      <c r="J158" s="96" t="s">
        <v>200</v>
      </c>
      <c r="K158" s="193">
        <v>1</v>
      </c>
      <c r="L158" s="235"/>
      <c r="M158" s="236"/>
      <c r="N158" s="235">
        <f t="shared" si="6"/>
        <v>0</v>
      </c>
      <c r="O158" s="236"/>
      <c r="P158" s="236"/>
      <c r="Q158" s="236"/>
      <c r="R158" s="198"/>
      <c r="S158" s="17"/>
      <c r="T158" s="201"/>
      <c r="U158" s="98"/>
      <c r="X158" s="99"/>
      <c r="Y158" s="99"/>
      <c r="Z158" s="99"/>
      <c r="AA158" s="100"/>
      <c r="AR158" s="62"/>
      <c r="AT158" s="62"/>
      <c r="AU158" s="62"/>
      <c r="BE158" s="101"/>
      <c r="BF158" s="101"/>
      <c r="BG158" s="101"/>
      <c r="BH158" s="101"/>
      <c r="BI158" s="101"/>
      <c r="BJ158" s="62"/>
      <c r="BK158" s="101"/>
      <c r="BL158" s="62"/>
      <c r="BM158" s="62"/>
    </row>
    <row r="159" spans="2:65" s="6" customFormat="1" ht="21" customHeight="1">
      <c r="B159" s="17"/>
      <c r="C159" s="94">
        <v>68</v>
      </c>
      <c r="D159" s="94"/>
      <c r="E159" s="204" t="s">
        <v>439</v>
      </c>
      <c r="F159" s="250" t="s">
        <v>479</v>
      </c>
      <c r="G159" s="236"/>
      <c r="H159" s="236"/>
      <c r="I159" s="236"/>
      <c r="J159" s="96" t="s">
        <v>200</v>
      </c>
      <c r="K159" s="193">
        <v>8</v>
      </c>
      <c r="L159" s="235"/>
      <c r="M159" s="236"/>
      <c r="N159" s="235">
        <f t="shared" si="6"/>
        <v>0</v>
      </c>
      <c r="O159" s="236"/>
      <c r="P159" s="236"/>
      <c r="Q159" s="236"/>
      <c r="R159" s="198"/>
      <c r="S159" s="17"/>
      <c r="T159" s="201"/>
      <c r="U159" s="98"/>
      <c r="X159" s="99"/>
      <c r="Y159" s="99"/>
      <c r="Z159" s="99"/>
      <c r="AA159" s="100"/>
      <c r="AR159" s="62"/>
      <c r="AT159" s="62"/>
      <c r="AU159" s="62"/>
      <c r="BE159" s="101"/>
      <c r="BF159" s="101"/>
      <c r="BG159" s="101"/>
      <c r="BH159" s="101"/>
      <c r="BI159" s="101"/>
      <c r="BJ159" s="62"/>
      <c r="BK159" s="101"/>
      <c r="BL159" s="62"/>
      <c r="BM159" s="62"/>
    </row>
    <row r="160" spans="2:65" s="6" customFormat="1" ht="21" customHeight="1">
      <c r="B160" s="17"/>
      <c r="C160" s="94">
        <v>69</v>
      </c>
      <c r="D160" s="94"/>
      <c r="E160" s="204" t="s">
        <v>439</v>
      </c>
      <c r="F160" s="250" t="s">
        <v>480</v>
      </c>
      <c r="G160" s="236"/>
      <c r="H160" s="236"/>
      <c r="I160" s="236"/>
      <c r="J160" s="96" t="s">
        <v>200</v>
      </c>
      <c r="K160" s="193">
        <v>8</v>
      </c>
      <c r="L160" s="235"/>
      <c r="M160" s="236"/>
      <c r="N160" s="235">
        <f t="shared" si="6"/>
        <v>0</v>
      </c>
      <c r="O160" s="236"/>
      <c r="P160" s="236"/>
      <c r="Q160" s="236"/>
      <c r="R160" s="198"/>
      <c r="S160" s="17"/>
      <c r="T160" s="201"/>
      <c r="U160" s="98"/>
      <c r="X160" s="99"/>
      <c r="Y160" s="99"/>
      <c r="Z160" s="99"/>
      <c r="AA160" s="100"/>
      <c r="AR160" s="62"/>
      <c r="AT160" s="62"/>
      <c r="AU160" s="62"/>
      <c r="BE160" s="101"/>
      <c r="BF160" s="101"/>
      <c r="BG160" s="101"/>
      <c r="BH160" s="101"/>
      <c r="BI160" s="101"/>
      <c r="BJ160" s="62"/>
      <c r="BK160" s="101"/>
      <c r="BL160" s="62"/>
      <c r="BM160" s="62"/>
    </row>
    <row r="161" spans="2:65" s="6" customFormat="1" ht="21" customHeight="1">
      <c r="B161" s="17"/>
      <c r="C161" s="94">
        <v>70</v>
      </c>
      <c r="D161" s="94"/>
      <c r="E161" s="204" t="s">
        <v>439</v>
      </c>
      <c r="F161" s="250" t="s">
        <v>481</v>
      </c>
      <c r="G161" s="236"/>
      <c r="H161" s="236"/>
      <c r="I161" s="236"/>
      <c r="J161" s="96" t="s">
        <v>200</v>
      </c>
      <c r="K161" s="193">
        <v>6</v>
      </c>
      <c r="L161" s="235"/>
      <c r="M161" s="236"/>
      <c r="N161" s="235">
        <f t="shared" si="6"/>
        <v>0</v>
      </c>
      <c r="O161" s="236"/>
      <c r="P161" s="236"/>
      <c r="Q161" s="236"/>
      <c r="R161" s="198"/>
      <c r="S161" s="17"/>
      <c r="T161" s="201"/>
      <c r="U161" s="98"/>
      <c r="X161" s="99"/>
      <c r="Y161" s="99"/>
      <c r="Z161" s="99"/>
      <c r="AA161" s="100"/>
      <c r="AR161" s="62"/>
      <c r="AT161" s="62"/>
      <c r="AU161" s="62"/>
      <c r="BE161" s="101"/>
      <c r="BF161" s="101"/>
      <c r="BG161" s="101"/>
      <c r="BH161" s="101"/>
      <c r="BI161" s="101"/>
      <c r="BJ161" s="62"/>
      <c r="BK161" s="101"/>
      <c r="BL161" s="62"/>
      <c r="BM161" s="62"/>
    </row>
    <row r="162" spans="2:65" s="6" customFormat="1" ht="21" customHeight="1">
      <c r="B162" s="17"/>
      <c r="C162" s="94"/>
      <c r="D162" s="94"/>
      <c r="E162" s="204"/>
      <c r="F162" s="273" t="s">
        <v>488</v>
      </c>
      <c r="G162" s="274"/>
      <c r="H162" s="274"/>
      <c r="I162" s="275"/>
      <c r="J162" s="96"/>
      <c r="K162" s="193"/>
      <c r="L162" s="203"/>
      <c r="M162" s="202"/>
      <c r="N162" s="203"/>
      <c r="O162" s="202"/>
      <c r="P162" s="202"/>
      <c r="Q162" s="202"/>
      <c r="R162" s="198"/>
      <c r="S162" s="17"/>
      <c r="T162" s="201"/>
      <c r="U162" s="98"/>
      <c r="X162" s="99"/>
      <c r="Y162" s="99"/>
      <c r="Z162" s="99"/>
      <c r="AA162" s="100"/>
      <c r="AR162" s="62"/>
      <c r="AT162" s="62"/>
      <c r="AU162" s="62"/>
      <c r="BE162" s="101"/>
      <c r="BF162" s="101"/>
      <c r="BG162" s="101"/>
      <c r="BH162" s="101"/>
      <c r="BI162" s="101"/>
      <c r="BJ162" s="62"/>
      <c r="BK162" s="101"/>
      <c r="BL162" s="62"/>
      <c r="BM162" s="62"/>
    </row>
    <row r="163" spans="2:65" s="6" customFormat="1" ht="21" customHeight="1">
      <c r="B163" s="17"/>
      <c r="C163" s="94">
        <v>71</v>
      </c>
      <c r="D163" s="94"/>
      <c r="E163" s="204" t="s">
        <v>439</v>
      </c>
      <c r="F163" s="250" t="s">
        <v>457</v>
      </c>
      <c r="G163" s="236"/>
      <c r="H163" s="236"/>
      <c r="I163" s="236"/>
      <c r="J163" s="96" t="s">
        <v>200</v>
      </c>
      <c r="K163" s="193">
        <v>2</v>
      </c>
      <c r="L163" s="235"/>
      <c r="M163" s="236"/>
      <c r="N163" s="235">
        <f aca="true" t="shared" si="7" ref="N163:N171">K163*L163</f>
        <v>0</v>
      </c>
      <c r="O163" s="236"/>
      <c r="P163" s="236"/>
      <c r="Q163" s="236"/>
      <c r="R163" s="198"/>
      <c r="S163" s="17"/>
      <c r="T163" s="201"/>
      <c r="U163" s="98"/>
      <c r="X163" s="99"/>
      <c r="Y163" s="99"/>
      <c r="Z163" s="99"/>
      <c r="AA163" s="100"/>
      <c r="AR163" s="62"/>
      <c r="AT163" s="62"/>
      <c r="AU163" s="62"/>
      <c r="BE163" s="101"/>
      <c r="BF163" s="101"/>
      <c r="BG163" s="101"/>
      <c r="BH163" s="101"/>
      <c r="BI163" s="101"/>
      <c r="BJ163" s="62"/>
      <c r="BK163" s="101"/>
      <c r="BL163" s="62"/>
      <c r="BM163" s="62"/>
    </row>
    <row r="164" spans="2:65" s="6" customFormat="1" ht="51.75" customHeight="1">
      <c r="B164" s="17"/>
      <c r="C164" s="94">
        <v>72</v>
      </c>
      <c r="D164" s="94"/>
      <c r="E164" s="204" t="s">
        <v>439</v>
      </c>
      <c r="F164" s="250" t="s">
        <v>458</v>
      </c>
      <c r="G164" s="236"/>
      <c r="H164" s="236"/>
      <c r="I164" s="236"/>
      <c r="J164" s="96" t="s">
        <v>200</v>
      </c>
      <c r="K164" s="193">
        <v>2</v>
      </c>
      <c r="L164" s="235"/>
      <c r="M164" s="236"/>
      <c r="N164" s="235">
        <f t="shared" si="7"/>
        <v>0</v>
      </c>
      <c r="O164" s="236"/>
      <c r="P164" s="236"/>
      <c r="Q164" s="236"/>
      <c r="R164" s="198"/>
      <c r="S164" s="17"/>
      <c r="T164" s="201"/>
      <c r="U164" s="98"/>
      <c r="X164" s="99"/>
      <c r="Y164" s="99"/>
      <c r="Z164" s="99"/>
      <c r="AA164" s="100"/>
      <c r="AR164" s="62"/>
      <c r="AT164" s="62"/>
      <c r="AU164" s="62"/>
      <c r="BE164" s="101"/>
      <c r="BF164" s="101"/>
      <c r="BG164" s="101"/>
      <c r="BH164" s="101"/>
      <c r="BI164" s="101"/>
      <c r="BJ164" s="62"/>
      <c r="BK164" s="101"/>
      <c r="BL164" s="62"/>
      <c r="BM164" s="62"/>
    </row>
    <row r="165" spans="2:65" s="6" customFormat="1" ht="36.75" customHeight="1">
      <c r="B165" s="17"/>
      <c r="C165" s="94">
        <v>73</v>
      </c>
      <c r="D165" s="94"/>
      <c r="E165" s="204" t="s">
        <v>439</v>
      </c>
      <c r="F165" s="250" t="s">
        <v>459</v>
      </c>
      <c r="G165" s="236"/>
      <c r="H165" s="236"/>
      <c r="I165" s="236"/>
      <c r="J165" s="96" t="s">
        <v>200</v>
      </c>
      <c r="K165" s="193">
        <v>2</v>
      </c>
      <c r="L165" s="235"/>
      <c r="M165" s="236"/>
      <c r="N165" s="235">
        <f t="shared" si="7"/>
        <v>0</v>
      </c>
      <c r="O165" s="236"/>
      <c r="P165" s="236"/>
      <c r="Q165" s="236"/>
      <c r="R165" s="198"/>
      <c r="S165" s="17"/>
      <c r="T165" s="201"/>
      <c r="U165" s="98"/>
      <c r="X165" s="99"/>
      <c r="Y165" s="99"/>
      <c r="Z165" s="99"/>
      <c r="AA165" s="100"/>
      <c r="AR165" s="62"/>
      <c r="AT165" s="62"/>
      <c r="AU165" s="62"/>
      <c r="BE165" s="101"/>
      <c r="BF165" s="101"/>
      <c r="BG165" s="101"/>
      <c r="BH165" s="101"/>
      <c r="BI165" s="101"/>
      <c r="BJ165" s="62"/>
      <c r="BK165" s="101"/>
      <c r="BL165" s="62"/>
      <c r="BM165" s="62"/>
    </row>
    <row r="166" spans="2:65" s="6" customFormat="1" ht="66.75" customHeight="1">
      <c r="B166" s="17"/>
      <c r="C166" s="94">
        <v>74</v>
      </c>
      <c r="D166" s="94"/>
      <c r="E166" s="204" t="s">
        <v>439</v>
      </c>
      <c r="F166" s="250" t="s">
        <v>492</v>
      </c>
      <c r="G166" s="236"/>
      <c r="H166" s="236"/>
      <c r="I166" s="236"/>
      <c r="J166" s="96" t="s">
        <v>200</v>
      </c>
      <c r="K166" s="193">
        <v>4</v>
      </c>
      <c r="L166" s="235"/>
      <c r="M166" s="236"/>
      <c r="N166" s="235">
        <f t="shared" si="7"/>
        <v>0</v>
      </c>
      <c r="O166" s="236"/>
      <c r="P166" s="236"/>
      <c r="Q166" s="236"/>
      <c r="R166" s="198"/>
      <c r="S166" s="17"/>
      <c r="T166" s="201"/>
      <c r="U166" s="98"/>
      <c r="X166" s="99"/>
      <c r="Y166" s="99"/>
      <c r="Z166" s="99"/>
      <c r="AA166" s="100"/>
      <c r="AR166" s="62"/>
      <c r="AT166" s="62"/>
      <c r="AU166" s="62"/>
      <c r="BE166" s="101"/>
      <c r="BF166" s="101"/>
      <c r="BG166" s="101"/>
      <c r="BH166" s="101"/>
      <c r="BI166" s="101"/>
      <c r="BJ166" s="62"/>
      <c r="BK166" s="101"/>
      <c r="BL166" s="62"/>
      <c r="BM166" s="62"/>
    </row>
    <row r="167" spans="2:65" s="6" customFormat="1" ht="21" customHeight="1">
      <c r="B167" s="17"/>
      <c r="C167" s="94">
        <v>75</v>
      </c>
      <c r="D167" s="94"/>
      <c r="E167" s="204" t="s">
        <v>439</v>
      </c>
      <c r="F167" s="250" t="s">
        <v>460</v>
      </c>
      <c r="G167" s="236"/>
      <c r="H167" s="236"/>
      <c r="I167" s="236"/>
      <c r="J167" s="96" t="s">
        <v>200</v>
      </c>
      <c r="K167" s="193">
        <v>4</v>
      </c>
      <c r="L167" s="235"/>
      <c r="M167" s="236"/>
      <c r="N167" s="235">
        <f t="shared" si="7"/>
        <v>0</v>
      </c>
      <c r="O167" s="236"/>
      <c r="P167" s="236"/>
      <c r="Q167" s="236"/>
      <c r="R167" s="198"/>
      <c r="S167" s="17"/>
      <c r="T167" s="201"/>
      <c r="U167" s="98"/>
      <c r="X167" s="99"/>
      <c r="Y167" s="99"/>
      <c r="Z167" s="99"/>
      <c r="AA167" s="100"/>
      <c r="AR167" s="62"/>
      <c r="AT167" s="62"/>
      <c r="AU167" s="62"/>
      <c r="BE167" s="101"/>
      <c r="BF167" s="101"/>
      <c r="BG167" s="101"/>
      <c r="BH167" s="101"/>
      <c r="BI167" s="101"/>
      <c r="BJ167" s="62"/>
      <c r="BK167" s="101"/>
      <c r="BL167" s="62"/>
      <c r="BM167" s="62"/>
    </row>
    <row r="168" spans="2:65" s="6" customFormat="1" ht="29.25" customHeight="1">
      <c r="B168" s="17"/>
      <c r="C168" s="94">
        <v>76</v>
      </c>
      <c r="D168" s="94"/>
      <c r="E168" s="204" t="s">
        <v>439</v>
      </c>
      <c r="F168" s="250" t="s">
        <v>461</v>
      </c>
      <c r="G168" s="236"/>
      <c r="H168" s="236"/>
      <c r="I168" s="236"/>
      <c r="J168" s="96" t="s">
        <v>200</v>
      </c>
      <c r="K168" s="193">
        <v>2</v>
      </c>
      <c r="L168" s="235"/>
      <c r="M168" s="236"/>
      <c r="N168" s="235">
        <f t="shared" si="7"/>
        <v>0</v>
      </c>
      <c r="O168" s="236"/>
      <c r="P168" s="236"/>
      <c r="Q168" s="236"/>
      <c r="R168" s="198"/>
      <c r="S168" s="17"/>
      <c r="T168" s="201"/>
      <c r="U168" s="98"/>
      <c r="X168" s="99"/>
      <c r="Y168" s="99"/>
      <c r="Z168" s="99"/>
      <c r="AA168" s="100"/>
      <c r="AR168" s="62"/>
      <c r="AT168" s="62"/>
      <c r="AU168" s="62"/>
      <c r="BE168" s="101"/>
      <c r="BF168" s="101"/>
      <c r="BG168" s="101"/>
      <c r="BH168" s="101"/>
      <c r="BI168" s="101"/>
      <c r="BJ168" s="62"/>
      <c r="BK168" s="101"/>
      <c r="BL168" s="62"/>
      <c r="BM168" s="62"/>
    </row>
    <row r="169" spans="2:65" s="6" customFormat="1" ht="21" customHeight="1">
      <c r="B169" s="17"/>
      <c r="C169" s="94">
        <v>77</v>
      </c>
      <c r="D169" s="94"/>
      <c r="E169" s="204" t="s">
        <v>439</v>
      </c>
      <c r="F169" s="250" t="s">
        <v>462</v>
      </c>
      <c r="G169" s="236"/>
      <c r="H169" s="236"/>
      <c r="I169" s="236"/>
      <c r="J169" s="96" t="s">
        <v>200</v>
      </c>
      <c r="K169" s="193">
        <v>2</v>
      </c>
      <c r="L169" s="235"/>
      <c r="M169" s="236"/>
      <c r="N169" s="235">
        <f t="shared" si="7"/>
        <v>0</v>
      </c>
      <c r="O169" s="236"/>
      <c r="P169" s="236"/>
      <c r="Q169" s="236"/>
      <c r="R169" s="198"/>
      <c r="S169" s="17"/>
      <c r="T169" s="201"/>
      <c r="U169" s="98"/>
      <c r="X169" s="99"/>
      <c r="Y169" s="99"/>
      <c r="Z169" s="99"/>
      <c r="AA169" s="100"/>
      <c r="AR169" s="62"/>
      <c r="AT169" s="62"/>
      <c r="AU169" s="62"/>
      <c r="BE169" s="101"/>
      <c r="BF169" s="101"/>
      <c r="BG169" s="101"/>
      <c r="BH169" s="101"/>
      <c r="BI169" s="101"/>
      <c r="BJ169" s="62"/>
      <c r="BK169" s="101"/>
      <c r="BL169" s="62"/>
      <c r="BM169" s="62"/>
    </row>
    <row r="170" spans="2:65" s="6" customFormat="1" ht="21" customHeight="1">
      <c r="B170" s="17"/>
      <c r="C170" s="94">
        <v>78</v>
      </c>
      <c r="D170" s="94"/>
      <c r="E170" s="204" t="s">
        <v>439</v>
      </c>
      <c r="F170" s="250" t="s">
        <v>463</v>
      </c>
      <c r="G170" s="236"/>
      <c r="H170" s="236"/>
      <c r="I170" s="236"/>
      <c r="J170" s="96" t="s">
        <v>200</v>
      </c>
      <c r="K170" s="193">
        <v>2</v>
      </c>
      <c r="L170" s="235"/>
      <c r="M170" s="236"/>
      <c r="N170" s="235">
        <f t="shared" si="7"/>
        <v>0</v>
      </c>
      <c r="O170" s="236"/>
      <c r="P170" s="236"/>
      <c r="Q170" s="236"/>
      <c r="R170" s="198"/>
      <c r="S170" s="17"/>
      <c r="T170" s="201"/>
      <c r="U170" s="98"/>
      <c r="X170" s="99"/>
      <c r="Y170" s="99"/>
      <c r="Z170" s="99"/>
      <c r="AA170" s="100"/>
      <c r="AR170" s="62"/>
      <c r="AT170" s="62"/>
      <c r="AU170" s="62"/>
      <c r="BE170" s="101"/>
      <c r="BF170" s="101"/>
      <c r="BG170" s="101"/>
      <c r="BH170" s="101"/>
      <c r="BI170" s="101"/>
      <c r="BJ170" s="62"/>
      <c r="BK170" s="101"/>
      <c r="BL170" s="62"/>
      <c r="BM170" s="62"/>
    </row>
    <row r="171" spans="2:65" s="6" customFormat="1" ht="30" customHeight="1">
      <c r="B171" s="17"/>
      <c r="C171" s="94">
        <v>79</v>
      </c>
      <c r="D171" s="94"/>
      <c r="E171" s="204" t="s">
        <v>439</v>
      </c>
      <c r="F171" s="250" t="s">
        <v>494</v>
      </c>
      <c r="G171" s="236"/>
      <c r="H171" s="236"/>
      <c r="I171" s="236"/>
      <c r="J171" s="96" t="s">
        <v>200</v>
      </c>
      <c r="K171" s="193">
        <v>2</v>
      </c>
      <c r="L171" s="235"/>
      <c r="M171" s="236"/>
      <c r="N171" s="235">
        <f t="shared" si="7"/>
        <v>0</v>
      </c>
      <c r="O171" s="236"/>
      <c r="P171" s="236"/>
      <c r="Q171" s="236"/>
      <c r="R171" s="198"/>
      <c r="S171" s="17"/>
      <c r="T171" s="201"/>
      <c r="U171" s="98"/>
      <c r="X171" s="99"/>
      <c r="Y171" s="99"/>
      <c r="Z171" s="99"/>
      <c r="AA171" s="100"/>
      <c r="AR171" s="62"/>
      <c r="AT171" s="62"/>
      <c r="AU171" s="62"/>
      <c r="BE171" s="101"/>
      <c r="BF171" s="101"/>
      <c r="BG171" s="101"/>
      <c r="BH171" s="101"/>
      <c r="BI171" s="101"/>
      <c r="BJ171" s="62"/>
      <c r="BK171" s="101"/>
      <c r="BL171" s="62"/>
      <c r="BM171" s="62"/>
    </row>
    <row r="172" spans="2:63" s="85" customFormat="1" ht="23.25" customHeight="1">
      <c r="B172" s="86"/>
      <c r="D172" s="93" t="s">
        <v>81</v>
      </c>
      <c r="K172" s="191"/>
      <c r="N172" s="240">
        <f>$BK$172</f>
        <v>0</v>
      </c>
      <c r="O172" s="238"/>
      <c r="P172" s="238"/>
      <c r="Q172" s="238"/>
      <c r="S172" s="86"/>
      <c r="T172" s="89"/>
      <c r="W172" s="90">
        <f>SUM($W$173:$W$177)</f>
        <v>0</v>
      </c>
      <c r="Y172" s="90">
        <f>SUM($Y$173:$Y$177)</f>
        <v>0</v>
      </c>
      <c r="AA172" s="91">
        <f>SUM($AA$173:$AA$177)</f>
        <v>0</v>
      </c>
      <c r="AR172" s="88" t="s">
        <v>15</v>
      </c>
      <c r="AT172" s="88" t="s">
        <v>59</v>
      </c>
      <c r="AU172" s="88" t="s">
        <v>67</v>
      </c>
      <c r="AY172" s="88" t="s">
        <v>105</v>
      </c>
      <c r="BK172" s="92">
        <f>SUM($BK$173:$BK$177)</f>
        <v>0</v>
      </c>
    </row>
    <row r="173" spans="2:65" s="6" customFormat="1" ht="39" customHeight="1">
      <c r="B173" s="17"/>
      <c r="C173" s="96">
        <v>80</v>
      </c>
      <c r="D173" s="96" t="s">
        <v>106</v>
      </c>
      <c r="E173" s="95" t="s">
        <v>179</v>
      </c>
      <c r="F173" s="250" t="s">
        <v>413</v>
      </c>
      <c r="G173" s="236"/>
      <c r="H173" s="236"/>
      <c r="I173" s="236"/>
      <c r="J173" s="96" t="s">
        <v>180</v>
      </c>
      <c r="K173" s="193">
        <v>37.8</v>
      </c>
      <c r="L173" s="235"/>
      <c r="M173" s="236"/>
      <c r="N173" s="235">
        <f>K173*L173</f>
        <v>0</v>
      </c>
      <c r="O173" s="236"/>
      <c r="P173" s="236"/>
      <c r="Q173" s="236"/>
      <c r="R173" s="198"/>
      <c r="S173" s="17"/>
      <c r="T173" s="97"/>
      <c r="U173" s="98" t="s">
        <v>30</v>
      </c>
      <c r="X173" s="99">
        <v>0</v>
      </c>
      <c r="Y173" s="99">
        <f>$X$173*$K$173</f>
        <v>0</v>
      </c>
      <c r="Z173" s="99">
        <v>0</v>
      </c>
      <c r="AA173" s="100">
        <f>$Z$173*$K$173</f>
        <v>0</v>
      </c>
      <c r="AR173" s="62" t="s">
        <v>108</v>
      </c>
      <c r="AT173" s="62" t="s">
        <v>106</v>
      </c>
      <c r="AU173" s="62" t="s">
        <v>111</v>
      </c>
      <c r="AY173" s="62" t="s">
        <v>105</v>
      </c>
      <c r="BE173" s="101">
        <f>IF($U$173="základní",$N$173,0)</f>
        <v>0</v>
      </c>
      <c r="BF173" s="101">
        <f>IF($U$173="snížená",$N$173,0)</f>
        <v>0</v>
      </c>
      <c r="BG173" s="101">
        <f>IF($U$173="zákl. přenesená",$N$173,0)</f>
        <v>0</v>
      </c>
      <c r="BH173" s="101">
        <f>IF($U$173="sníž. přenesená",$N$173,0)</f>
        <v>0</v>
      </c>
      <c r="BI173" s="101">
        <f>IF($U$173="nulová",$N$173,0)</f>
        <v>0</v>
      </c>
      <c r="BJ173" s="62" t="s">
        <v>15</v>
      </c>
      <c r="BK173" s="101">
        <f>ROUND($L$173*$K$173,2)</f>
        <v>0</v>
      </c>
      <c r="BL173" s="62" t="s">
        <v>108</v>
      </c>
      <c r="BM173" s="62" t="s">
        <v>181</v>
      </c>
    </row>
    <row r="174" spans="2:65" s="6" customFormat="1" ht="27" customHeight="1">
      <c r="B174" s="17"/>
      <c r="C174" s="96">
        <v>81</v>
      </c>
      <c r="D174" s="96" t="s">
        <v>106</v>
      </c>
      <c r="E174" s="95" t="s">
        <v>182</v>
      </c>
      <c r="F174" s="249" t="s">
        <v>183</v>
      </c>
      <c r="G174" s="236"/>
      <c r="H174" s="236"/>
      <c r="I174" s="236"/>
      <c r="J174" s="96" t="s">
        <v>180</v>
      </c>
      <c r="K174" s="193">
        <v>37.8</v>
      </c>
      <c r="L174" s="235"/>
      <c r="M174" s="236"/>
      <c r="N174" s="235">
        <f>K174*L174</f>
        <v>0</v>
      </c>
      <c r="O174" s="236"/>
      <c r="P174" s="236"/>
      <c r="Q174" s="236"/>
      <c r="R174" s="198"/>
      <c r="S174" s="17"/>
      <c r="T174" s="97"/>
      <c r="U174" s="98" t="s">
        <v>30</v>
      </c>
      <c r="X174" s="99">
        <v>0</v>
      </c>
      <c r="Y174" s="99">
        <f>$X$174*$K$174</f>
        <v>0</v>
      </c>
      <c r="Z174" s="99">
        <v>0</v>
      </c>
      <c r="AA174" s="100">
        <f>$Z$174*$K$174</f>
        <v>0</v>
      </c>
      <c r="AR174" s="62" t="s">
        <v>108</v>
      </c>
      <c r="AT174" s="62" t="s">
        <v>106</v>
      </c>
      <c r="AU174" s="62" t="s">
        <v>111</v>
      </c>
      <c r="AY174" s="62" t="s">
        <v>105</v>
      </c>
      <c r="BE174" s="101">
        <f>IF($U$174="základní",$N$174,0)</f>
        <v>0</v>
      </c>
      <c r="BF174" s="101">
        <f>IF($U$174="snížená",$N$174,0)</f>
        <v>0</v>
      </c>
      <c r="BG174" s="101">
        <f>IF($U$174="zákl. přenesená",$N$174,0)</f>
        <v>0</v>
      </c>
      <c r="BH174" s="101">
        <f>IF($U$174="sníž. přenesená",$N$174,0)</f>
        <v>0</v>
      </c>
      <c r="BI174" s="101">
        <f>IF($U$174="nulová",$N$174,0)</f>
        <v>0</v>
      </c>
      <c r="BJ174" s="62" t="s">
        <v>15</v>
      </c>
      <c r="BK174" s="101">
        <f>ROUND($L$174*$K$174,2)</f>
        <v>0</v>
      </c>
      <c r="BL174" s="62" t="s">
        <v>108</v>
      </c>
      <c r="BM174" s="62" t="s">
        <v>184</v>
      </c>
    </row>
    <row r="175" spans="2:65" s="6" customFormat="1" ht="27" customHeight="1">
      <c r="B175" s="17"/>
      <c r="C175" s="96">
        <v>82</v>
      </c>
      <c r="D175" s="96" t="s">
        <v>106</v>
      </c>
      <c r="E175" s="95" t="s">
        <v>185</v>
      </c>
      <c r="F175" s="249" t="s">
        <v>186</v>
      </c>
      <c r="G175" s="236"/>
      <c r="H175" s="236"/>
      <c r="I175" s="236"/>
      <c r="J175" s="96" t="s">
        <v>180</v>
      </c>
      <c r="K175" s="193">
        <v>211.38</v>
      </c>
      <c r="L175" s="235"/>
      <c r="M175" s="236"/>
      <c r="N175" s="235">
        <f>K175*L175</f>
        <v>0</v>
      </c>
      <c r="O175" s="236"/>
      <c r="P175" s="236"/>
      <c r="Q175" s="236"/>
      <c r="R175" s="198"/>
      <c r="S175" s="17"/>
      <c r="T175" s="97"/>
      <c r="U175" s="98" t="s">
        <v>30</v>
      </c>
      <c r="X175" s="99">
        <v>0</v>
      </c>
      <c r="Y175" s="99">
        <f>$X$175*$K$175</f>
        <v>0</v>
      </c>
      <c r="Z175" s="99">
        <v>0</v>
      </c>
      <c r="AA175" s="100">
        <f>$Z$175*$K$175</f>
        <v>0</v>
      </c>
      <c r="AR175" s="62" t="s">
        <v>108</v>
      </c>
      <c r="AT175" s="62" t="s">
        <v>106</v>
      </c>
      <c r="AU175" s="62" t="s">
        <v>111</v>
      </c>
      <c r="AY175" s="62" t="s">
        <v>105</v>
      </c>
      <c r="BE175" s="101">
        <f>IF($U$175="základní",$N$175,0)</f>
        <v>0</v>
      </c>
      <c r="BF175" s="101">
        <f>IF($U$175="snížená",$N$175,0)</f>
        <v>0</v>
      </c>
      <c r="BG175" s="101">
        <f>IF($U$175="zákl. přenesená",$N$175,0)</f>
        <v>0</v>
      </c>
      <c r="BH175" s="101">
        <f>IF($U$175="sníž. přenesená",$N$175,0)</f>
        <v>0</v>
      </c>
      <c r="BI175" s="101">
        <f>IF($U$175="nulová",$N$175,0)</f>
        <v>0</v>
      </c>
      <c r="BJ175" s="62" t="s">
        <v>15</v>
      </c>
      <c r="BK175" s="101">
        <f>ROUND($L$175*$K$175,2)</f>
        <v>0</v>
      </c>
      <c r="BL175" s="62" t="s">
        <v>108</v>
      </c>
      <c r="BM175" s="62" t="s">
        <v>187</v>
      </c>
    </row>
    <row r="176" spans="2:65" s="6" customFormat="1" ht="27" customHeight="1">
      <c r="B176" s="17"/>
      <c r="C176" s="94">
        <v>83</v>
      </c>
      <c r="D176" s="94" t="s">
        <v>106</v>
      </c>
      <c r="E176" s="95" t="s">
        <v>188</v>
      </c>
      <c r="F176" s="249" t="s">
        <v>189</v>
      </c>
      <c r="G176" s="236"/>
      <c r="H176" s="236"/>
      <c r="I176" s="236"/>
      <c r="J176" s="96" t="s">
        <v>180</v>
      </c>
      <c r="K176" s="193">
        <v>37.8</v>
      </c>
      <c r="L176" s="235"/>
      <c r="M176" s="236"/>
      <c r="N176" s="235">
        <f>K176*L176</f>
        <v>0</v>
      </c>
      <c r="O176" s="236"/>
      <c r="P176" s="236"/>
      <c r="Q176" s="236"/>
      <c r="R176" s="198"/>
      <c r="S176" s="17"/>
      <c r="T176" s="97"/>
      <c r="U176" s="98" t="s">
        <v>30</v>
      </c>
      <c r="X176" s="99">
        <v>0</v>
      </c>
      <c r="Y176" s="99">
        <f>$X$176*$K$176</f>
        <v>0</v>
      </c>
      <c r="Z176" s="99">
        <v>0</v>
      </c>
      <c r="AA176" s="100">
        <f>$Z$176*$K$176</f>
        <v>0</v>
      </c>
      <c r="AR176" s="62" t="s">
        <v>108</v>
      </c>
      <c r="AT176" s="62" t="s">
        <v>106</v>
      </c>
      <c r="AU176" s="62" t="s">
        <v>111</v>
      </c>
      <c r="AY176" s="6" t="s">
        <v>105</v>
      </c>
      <c r="BE176" s="101">
        <f>IF($U$176="základní",$N$176,0)</f>
        <v>0</v>
      </c>
      <c r="BF176" s="101">
        <f>IF($U$176="snížená",$N$176,0)</f>
        <v>0</v>
      </c>
      <c r="BG176" s="101">
        <f>IF($U$176="zákl. přenesená",$N$176,0)</f>
        <v>0</v>
      </c>
      <c r="BH176" s="101">
        <f>IF($U$176="sníž. přenesená",$N$176,0)</f>
        <v>0</v>
      </c>
      <c r="BI176" s="101">
        <f>IF($U$176="nulová",$N$176,0)</f>
        <v>0</v>
      </c>
      <c r="BJ176" s="62" t="s">
        <v>15</v>
      </c>
      <c r="BK176" s="101">
        <f>ROUND($L$176*$K$176,2)</f>
        <v>0</v>
      </c>
      <c r="BL176" s="62" t="s">
        <v>108</v>
      </c>
      <c r="BM176" s="62" t="s">
        <v>190</v>
      </c>
    </row>
    <row r="177" spans="2:65" s="6" customFormat="1" ht="15.75" customHeight="1">
      <c r="B177" s="17"/>
      <c r="C177" s="96">
        <v>84</v>
      </c>
      <c r="D177" s="96" t="s">
        <v>106</v>
      </c>
      <c r="E177" s="95" t="s">
        <v>191</v>
      </c>
      <c r="F177" s="249" t="s">
        <v>192</v>
      </c>
      <c r="G177" s="236"/>
      <c r="H177" s="236"/>
      <c r="I177" s="236"/>
      <c r="J177" s="96" t="s">
        <v>180</v>
      </c>
      <c r="K177" s="193">
        <v>30.6</v>
      </c>
      <c r="L177" s="235"/>
      <c r="M177" s="236"/>
      <c r="N177" s="235">
        <f>K177*L177</f>
        <v>0</v>
      </c>
      <c r="O177" s="236"/>
      <c r="P177" s="236"/>
      <c r="Q177" s="236"/>
      <c r="R177" s="198"/>
      <c r="S177" s="17"/>
      <c r="T177" s="97"/>
      <c r="U177" s="98" t="s">
        <v>30</v>
      </c>
      <c r="X177" s="99">
        <v>0</v>
      </c>
      <c r="Y177" s="99">
        <f>$X$177*$K$177</f>
        <v>0</v>
      </c>
      <c r="Z177" s="99">
        <v>0</v>
      </c>
      <c r="AA177" s="100">
        <f>$Z$177*$K$177</f>
        <v>0</v>
      </c>
      <c r="AR177" s="62" t="s">
        <v>108</v>
      </c>
      <c r="AT177" s="62" t="s">
        <v>106</v>
      </c>
      <c r="AU177" s="62" t="s">
        <v>111</v>
      </c>
      <c r="AY177" s="62" t="s">
        <v>105</v>
      </c>
      <c r="BE177" s="101">
        <f>IF($U$177="základní",$N$177,0)</f>
        <v>0</v>
      </c>
      <c r="BF177" s="101">
        <f>IF($U$177="snížená",$N$177,0)</f>
        <v>0</v>
      </c>
      <c r="BG177" s="101">
        <f>IF($U$177="zákl. přenesená",$N$177,0)</f>
        <v>0</v>
      </c>
      <c r="BH177" s="101">
        <f>IF($U$177="sníž. přenesená",$N$177,0)</f>
        <v>0</v>
      </c>
      <c r="BI177" s="101">
        <f>IF($U$177="nulová",$N$177,0)</f>
        <v>0</v>
      </c>
      <c r="BJ177" s="62" t="s">
        <v>15</v>
      </c>
      <c r="BK177" s="101">
        <f>ROUND($L$177*$K$177,2)</f>
        <v>0</v>
      </c>
      <c r="BL177" s="62" t="s">
        <v>108</v>
      </c>
      <c r="BM177" s="62" t="s">
        <v>193</v>
      </c>
    </row>
    <row r="178" spans="2:63" s="85" customFormat="1" ht="37.5" customHeight="1">
      <c r="B178" s="86"/>
      <c r="D178" s="87" t="s">
        <v>82</v>
      </c>
      <c r="K178" s="191"/>
      <c r="N178" s="237">
        <f>N179+N183+N191</f>
        <v>0</v>
      </c>
      <c r="O178" s="238"/>
      <c r="P178" s="238"/>
      <c r="Q178" s="238"/>
      <c r="S178" s="86"/>
      <c r="T178" s="89"/>
      <c r="W178" s="90" t="e">
        <f>#REF!+$W$179+#REF!+$W$183+$W$191+#REF!+#REF!</f>
        <v>#REF!</v>
      </c>
      <c r="Y178" s="90" t="e">
        <f>#REF!+$Y$179+#REF!+$Y$183+$Y$191+#REF!+#REF!</f>
        <v>#REF!</v>
      </c>
      <c r="AA178" s="91" t="e">
        <f>#REF!+$AA$179+#REF!+$AA$183+$AA$191+#REF!+#REF!</f>
        <v>#REF!</v>
      </c>
      <c r="AR178" s="88" t="s">
        <v>67</v>
      </c>
      <c r="AT178" s="88" t="s">
        <v>59</v>
      </c>
      <c r="AU178" s="88" t="s">
        <v>60</v>
      </c>
      <c r="AY178" s="88" t="s">
        <v>105</v>
      </c>
      <c r="BK178" s="92" t="e">
        <f>#REF!+$BK$179+#REF!+$BK$183+$BK$191+#REF!+#REF!</f>
        <v>#REF!</v>
      </c>
    </row>
    <row r="179" spans="2:63" s="85" customFormat="1" ht="30.75" customHeight="1">
      <c r="B179" s="86"/>
      <c r="D179" s="93" t="s">
        <v>83</v>
      </c>
      <c r="K179" s="191"/>
      <c r="N179" s="240">
        <f>$BK$179</f>
        <v>0</v>
      </c>
      <c r="O179" s="238"/>
      <c r="P179" s="238"/>
      <c r="Q179" s="238"/>
      <c r="S179" s="86"/>
      <c r="T179" s="89"/>
      <c r="W179" s="90">
        <f>SUM($W$180:$W$182)</f>
        <v>0</v>
      </c>
      <c r="Y179" s="90">
        <f>SUM($Y$180:$Y$182)</f>
        <v>1.4069250000000002</v>
      </c>
      <c r="AA179" s="91">
        <f>SUM($AA$180:$AA$182)</f>
        <v>0</v>
      </c>
      <c r="AR179" s="88" t="s">
        <v>67</v>
      </c>
      <c r="AT179" s="88" t="s">
        <v>59</v>
      </c>
      <c r="AU179" s="88" t="s">
        <v>15</v>
      </c>
      <c r="AY179" s="88" t="s">
        <v>105</v>
      </c>
      <c r="BK179" s="92">
        <f>SUM($BK$180:$BK$182)</f>
        <v>0</v>
      </c>
    </row>
    <row r="180" spans="2:65" s="6" customFormat="1" ht="19.5" customHeight="1">
      <c r="B180" s="17"/>
      <c r="C180" s="96">
        <v>85</v>
      </c>
      <c r="D180" s="96" t="s">
        <v>106</v>
      </c>
      <c r="E180" s="95" t="s">
        <v>416</v>
      </c>
      <c r="F180" s="250" t="s">
        <v>417</v>
      </c>
      <c r="G180" s="236"/>
      <c r="H180" s="236"/>
      <c r="I180" s="236"/>
      <c r="J180" s="96" t="s">
        <v>107</v>
      </c>
      <c r="K180" s="193">
        <v>481</v>
      </c>
      <c r="L180" s="235"/>
      <c r="M180" s="236"/>
      <c r="N180" s="235">
        <f>K180*L180</f>
        <v>0</v>
      </c>
      <c r="O180" s="236"/>
      <c r="P180" s="236"/>
      <c r="Q180" s="236"/>
      <c r="R180" s="198"/>
      <c r="S180" s="17"/>
      <c r="T180" s="97"/>
      <c r="U180" s="98" t="s">
        <v>30</v>
      </c>
      <c r="X180" s="99">
        <v>0.0003</v>
      </c>
      <c r="Y180" s="99">
        <f>$X$180*$K$180</f>
        <v>0.14429999999999998</v>
      </c>
      <c r="Z180" s="99">
        <v>0</v>
      </c>
      <c r="AA180" s="100">
        <f>$Z$180*$K$180</f>
        <v>0</v>
      </c>
      <c r="AR180" s="62" t="s">
        <v>144</v>
      </c>
      <c r="AT180" s="62" t="s">
        <v>106</v>
      </c>
      <c r="AU180" s="62" t="s">
        <v>67</v>
      </c>
      <c r="AY180" s="62" t="s">
        <v>105</v>
      </c>
      <c r="BE180" s="101">
        <f>IF($U$180="základní",$N$180,0)</f>
        <v>0</v>
      </c>
      <c r="BF180" s="101">
        <f>IF($U$180="snížená",$N$180,0)</f>
        <v>0</v>
      </c>
      <c r="BG180" s="101">
        <f>IF($U$180="zákl. přenesená",$N$180,0)</f>
        <v>0</v>
      </c>
      <c r="BH180" s="101">
        <f>IF($U$180="sníž. přenesená",$N$180,0)</f>
        <v>0</v>
      </c>
      <c r="BI180" s="101">
        <f>IF($U$180="nulová",$N$180,0)</f>
        <v>0</v>
      </c>
      <c r="BJ180" s="62" t="s">
        <v>15</v>
      </c>
      <c r="BK180" s="101">
        <f>ROUND($L$180*$K$180,2)</f>
        <v>0</v>
      </c>
      <c r="BL180" s="62" t="s">
        <v>144</v>
      </c>
      <c r="BM180" s="62" t="s">
        <v>195</v>
      </c>
    </row>
    <row r="181" spans="2:65" s="6" customFormat="1" ht="27" customHeight="1">
      <c r="B181" s="17"/>
      <c r="C181" s="104">
        <v>86</v>
      </c>
      <c r="D181" s="104" t="s">
        <v>114</v>
      </c>
      <c r="E181" s="103" t="s">
        <v>411</v>
      </c>
      <c r="F181" s="253" t="s">
        <v>437</v>
      </c>
      <c r="G181" s="254"/>
      <c r="H181" s="254"/>
      <c r="I181" s="255"/>
      <c r="J181" s="102" t="s">
        <v>107</v>
      </c>
      <c r="K181" s="199">
        <v>505.05</v>
      </c>
      <c r="L181" s="256"/>
      <c r="M181" s="257"/>
      <c r="N181" s="235">
        <f>K181*L181</f>
        <v>0</v>
      </c>
      <c r="O181" s="236"/>
      <c r="P181" s="236"/>
      <c r="Q181" s="236"/>
      <c r="R181" s="198"/>
      <c r="S181" s="17"/>
      <c r="T181" s="97"/>
      <c r="U181" s="98" t="s">
        <v>30</v>
      </c>
      <c r="X181" s="99">
        <v>0.0025</v>
      </c>
      <c r="Y181" s="99">
        <f>$X$181*$K$181</f>
        <v>1.262625</v>
      </c>
      <c r="Z181" s="99">
        <v>0</v>
      </c>
      <c r="AA181" s="100">
        <f>$Z$181*$K$181</f>
        <v>0</v>
      </c>
      <c r="AR181" s="62" t="s">
        <v>173</v>
      </c>
      <c r="AT181" s="62" t="s">
        <v>114</v>
      </c>
      <c r="AU181" s="62" t="s">
        <v>67</v>
      </c>
      <c r="AY181" s="6" t="s">
        <v>105</v>
      </c>
      <c r="BE181" s="101">
        <f>IF($U$181="základní",$N$181,0)</f>
        <v>0</v>
      </c>
      <c r="BF181" s="101">
        <f>IF($U$181="snížená",$N$181,0)</f>
        <v>0</v>
      </c>
      <c r="BG181" s="101">
        <f>IF($U$181="zákl. přenesená",$N$181,0)</f>
        <v>0</v>
      </c>
      <c r="BH181" s="101">
        <f>IF($U$181="sníž. přenesená",$N$181,0)</f>
        <v>0</v>
      </c>
      <c r="BI181" s="101">
        <f>IF($U$181="nulová",$N$181,0)</f>
        <v>0</v>
      </c>
      <c r="BJ181" s="62" t="s">
        <v>15</v>
      </c>
      <c r="BK181" s="101">
        <f>ROUND($L$181*$K$181,2)</f>
        <v>0</v>
      </c>
      <c r="BL181" s="62" t="s">
        <v>144</v>
      </c>
      <c r="BM181" s="62" t="s">
        <v>196</v>
      </c>
    </row>
    <row r="182" spans="2:65" s="6" customFormat="1" ht="27" customHeight="1">
      <c r="B182" s="17"/>
      <c r="C182" s="94">
        <v>87</v>
      </c>
      <c r="D182" s="94" t="s">
        <v>106</v>
      </c>
      <c r="E182" s="95" t="s">
        <v>197</v>
      </c>
      <c r="F182" s="249" t="s">
        <v>198</v>
      </c>
      <c r="G182" s="236"/>
      <c r="H182" s="236"/>
      <c r="I182" s="236"/>
      <c r="J182" s="96" t="s">
        <v>194</v>
      </c>
      <c r="K182" s="193"/>
      <c r="L182" s="235"/>
      <c r="M182" s="236"/>
      <c r="N182" s="235">
        <f>K182*L182</f>
        <v>0</v>
      </c>
      <c r="O182" s="236"/>
      <c r="P182" s="236"/>
      <c r="Q182" s="236"/>
      <c r="R182" s="198"/>
      <c r="S182" s="17"/>
      <c r="T182" s="97"/>
      <c r="U182" s="98" t="s">
        <v>30</v>
      </c>
      <c r="X182" s="99">
        <v>0</v>
      </c>
      <c r="Y182" s="99">
        <f>$X$182*$K$182</f>
        <v>0</v>
      </c>
      <c r="Z182" s="99">
        <v>0</v>
      </c>
      <c r="AA182" s="100">
        <f>$Z$182*$K$182</f>
        <v>0</v>
      </c>
      <c r="AR182" s="62" t="s">
        <v>144</v>
      </c>
      <c r="AT182" s="62" t="s">
        <v>106</v>
      </c>
      <c r="AU182" s="62" t="s">
        <v>67</v>
      </c>
      <c r="AY182" s="6" t="s">
        <v>105</v>
      </c>
      <c r="BE182" s="101">
        <f>IF($U$182="základní",$N$182,0)</f>
        <v>0</v>
      </c>
      <c r="BF182" s="101">
        <f>IF($U$182="snížená",$N$182,0)</f>
        <v>0</v>
      </c>
      <c r="BG182" s="101">
        <f>IF($U$182="zákl. přenesená",$N$182,0)</f>
        <v>0</v>
      </c>
      <c r="BH182" s="101">
        <f>IF($U$182="sníž. přenesená",$N$182,0)</f>
        <v>0</v>
      </c>
      <c r="BI182" s="101">
        <f>IF($U$182="nulová",$N$182,0)</f>
        <v>0</v>
      </c>
      <c r="BJ182" s="62" t="s">
        <v>15</v>
      </c>
      <c r="BK182" s="101">
        <f>ROUND($L$182*$K$182,2)</f>
        <v>0</v>
      </c>
      <c r="BL182" s="62" t="s">
        <v>144</v>
      </c>
      <c r="BM182" s="62" t="s">
        <v>199</v>
      </c>
    </row>
    <row r="183" spans="2:63" s="85" customFormat="1" ht="30.75" customHeight="1">
      <c r="B183" s="86"/>
      <c r="D183" s="93" t="s">
        <v>84</v>
      </c>
      <c r="K183" s="191"/>
      <c r="N183" s="240">
        <f>$BK$183</f>
        <v>0</v>
      </c>
      <c r="O183" s="238"/>
      <c r="P183" s="238"/>
      <c r="Q183" s="238"/>
      <c r="S183" s="86"/>
      <c r="T183" s="89"/>
      <c r="W183" s="90">
        <f>SUM($W$184:$W$190)</f>
        <v>0</v>
      </c>
      <c r="Y183" s="90">
        <f>SUM($Y$184:$Y$190)</f>
        <v>0.5055339999999999</v>
      </c>
      <c r="AA183" s="91">
        <f>SUM($AA$184:$AA$190)</f>
        <v>0.220305</v>
      </c>
      <c r="AR183" s="88" t="s">
        <v>67</v>
      </c>
      <c r="AT183" s="88" t="s">
        <v>59</v>
      </c>
      <c r="AU183" s="88" t="s">
        <v>15</v>
      </c>
      <c r="AY183" s="88" t="s">
        <v>105</v>
      </c>
      <c r="BK183" s="92">
        <f>SUM($BK$184:$BK$190)</f>
        <v>0</v>
      </c>
    </row>
    <row r="184" spans="2:65" s="6" customFormat="1" ht="18.75" customHeight="1">
      <c r="B184" s="17"/>
      <c r="C184" s="96">
        <v>88</v>
      </c>
      <c r="D184" s="96" t="s">
        <v>106</v>
      </c>
      <c r="E184" s="95" t="s">
        <v>204</v>
      </c>
      <c r="F184" s="249" t="s">
        <v>205</v>
      </c>
      <c r="G184" s="236"/>
      <c r="H184" s="236"/>
      <c r="I184" s="236"/>
      <c r="J184" s="96" t="s">
        <v>110</v>
      </c>
      <c r="K184" s="193">
        <v>52.6</v>
      </c>
      <c r="L184" s="235"/>
      <c r="M184" s="236"/>
      <c r="N184" s="235">
        <f aca="true" t="shared" si="8" ref="N184:N190">K184*L184</f>
        <v>0</v>
      </c>
      <c r="O184" s="236"/>
      <c r="P184" s="236"/>
      <c r="Q184" s="236"/>
      <c r="R184" s="198"/>
      <c r="S184" s="17"/>
      <c r="T184" s="97"/>
      <c r="U184" s="98" t="s">
        <v>30</v>
      </c>
      <c r="X184" s="99">
        <v>0</v>
      </c>
      <c r="Y184" s="99">
        <f>$X$184*$K$184</f>
        <v>0</v>
      </c>
      <c r="Z184" s="99">
        <v>0</v>
      </c>
      <c r="AA184" s="100">
        <f>$Z$184*$K$184</f>
        <v>0</v>
      </c>
      <c r="AR184" s="62" t="s">
        <v>144</v>
      </c>
      <c r="AT184" s="62" t="s">
        <v>106</v>
      </c>
      <c r="AU184" s="62" t="s">
        <v>67</v>
      </c>
      <c r="AY184" s="62" t="s">
        <v>105</v>
      </c>
      <c r="BE184" s="101">
        <f>IF($U$184="základní",$N$184,0)</f>
        <v>0</v>
      </c>
      <c r="BF184" s="101">
        <f>IF($U$184="snížená",$N$184,0)</f>
        <v>0</v>
      </c>
      <c r="BG184" s="101">
        <f>IF($U$184="zákl. přenesená",$N$184,0)</f>
        <v>0</v>
      </c>
      <c r="BH184" s="101">
        <f>IF($U$184="sníž. přenesená",$N$184,0)</f>
        <v>0</v>
      </c>
      <c r="BI184" s="101">
        <f>IF($U$184="nulová",$N$184,0)</f>
        <v>0</v>
      </c>
      <c r="BJ184" s="62" t="s">
        <v>15</v>
      </c>
      <c r="BK184" s="101">
        <f>ROUND($L$184*$K$184,2)</f>
        <v>0</v>
      </c>
      <c r="BL184" s="62" t="s">
        <v>144</v>
      </c>
      <c r="BM184" s="62" t="s">
        <v>201</v>
      </c>
    </row>
    <row r="185" spans="2:65" s="6" customFormat="1" ht="28.5" customHeight="1">
      <c r="B185" s="17"/>
      <c r="C185" s="94">
        <v>89</v>
      </c>
      <c r="D185" s="94" t="s">
        <v>106</v>
      </c>
      <c r="E185" s="95" t="s">
        <v>434</v>
      </c>
      <c r="F185" s="249" t="s">
        <v>435</v>
      </c>
      <c r="G185" s="236"/>
      <c r="H185" s="236"/>
      <c r="I185" s="236"/>
      <c r="J185" s="96" t="s">
        <v>110</v>
      </c>
      <c r="K185" s="193">
        <v>52.6</v>
      </c>
      <c r="L185" s="251"/>
      <c r="M185" s="252"/>
      <c r="N185" s="235">
        <f t="shared" si="8"/>
        <v>0</v>
      </c>
      <c r="O185" s="236"/>
      <c r="P185" s="236"/>
      <c r="Q185" s="236"/>
      <c r="R185" s="198"/>
      <c r="S185" s="17"/>
      <c r="T185" s="97"/>
      <c r="U185" s="98" t="s">
        <v>30</v>
      </c>
      <c r="X185" s="99">
        <v>0.00516</v>
      </c>
      <c r="Y185" s="99">
        <f>$X$185*$K$185</f>
        <v>0.271416</v>
      </c>
      <c r="Z185" s="99">
        <v>0</v>
      </c>
      <c r="AA185" s="100">
        <f>$Z$185*$K$185</f>
        <v>0</v>
      </c>
      <c r="AR185" s="62" t="s">
        <v>144</v>
      </c>
      <c r="AT185" s="62" t="s">
        <v>106</v>
      </c>
      <c r="AU185" s="62" t="s">
        <v>67</v>
      </c>
      <c r="AY185" s="6" t="s">
        <v>105</v>
      </c>
      <c r="BE185" s="101">
        <f>IF($U$185="základní",$N$185,0)</f>
        <v>0</v>
      </c>
      <c r="BF185" s="101">
        <f>IF($U$185="snížená",$N$185,0)</f>
        <v>0</v>
      </c>
      <c r="BG185" s="101">
        <f>IF($U$185="zákl. přenesená",$N$185,0)</f>
        <v>0</v>
      </c>
      <c r="BH185" s="101">
        <f>IF($U$185="sníž. přenesená",$N$185,0)</f>
        <v>0</v>
      </c>
      <c r="BI185" s="101">
        <f>IF($U$185="nulová",$N$185,0)</f>
        <v>0</v>
      </c>
      <c r="BJ185" s="62" t="s">
        <v>15</v>
      </c>
      <c r="BK185" s="101">
        <f>ROUND($L$185*$K$185,2)</f>
        <v>0</v>
      </c>
      <c r="BL185" s="62" t="s">
        <v>144</v>
      </c>
      <c r="BM185" s="62" t="s">
        <v>202</v>
      </c>
    </row>
    <row r="186" spans="2:65" s="6" customFormat="1" ht="20.25" customHeight="1">
      <c r="B186" s="17"/>
      <c r="C186" s="94">
        <v>90</v>
      </c>
      <c r="D186" s="94" t="s">
        <v>106</v>
      </c>
      <c r="E186" s="95" t="s">
        <v>208</v>
      </c>
      <c r="F186" s="249" t="s">
        <v>209</v>
      </c>
      <c r="G186" s="236"/>
      <c r="H186" s="236"/>
      <c r="I186" s="236"/>
      <c r="J186" s="96" t="s">
        <v>110</v>
      </c>
      <c r="K186" s="193">
        <v>50.5</v>
      </c>
      <c r="L186" s="235"/>
      <c r="M186" s="236"/>
      <c r="N186" s="235">
        <f t="shared" si="8"/>
        <v>0</v>
      </c>
      <c r="O186" s="236"/>
      <c r="P186" s="236"/>
      <c r="Q186" s="236"/>
      <c r="R186" s="198"/>
      <c r="S186" s="17"/>
      <c r="T186" s="97"/>
      <c r="U186" s="98" t="s">
        <v>30</v>
      </c>
      <c r="X186" s="99">
        <v>0.00404</v>
      </c>
      <c r="Y186" s="99">
        <f>$X$186*$K$186</f>
        <v>0.20402</v>
      </c>
      <c r="Z186" s="99">
        <v>0</v>
      </c>
      <c r="AA186" s="100">
        <f>$Z$186*$K$186</f>
        <v>0</v>
      </c>
      <c r="AR186" s="62" t="s">
        <v>144</v>
      </c>
      <c r="AT186" s="62" t="s">
        <v>106</v>
      </c>
      <c r="AU186" s="62" t="s">
        <v>67</v>
      </c>
      <c r="AY186" s="6" t="s">
        <v>105</v>
      </c>
      <c r="BE186" s="101">
        <f>IF($U$186="základní",$N$186,0)</f>
        <v>0</v>
      </c>
      <c r="BF186" s="101">
        <f>IF($U$186="snížená",$N$186,0)</f>
        <v>0</v>
      </c>
      <c r="BG186" s="101">
        <f>IF($U$186="zákl. přenesená",$N$186,0)</f>
        <v>0</v>
      </c>
      <c r="BH186" s="101">
        <f>IF($U$186="sníž. přenesená",$N$186,0)</f>
        <v>0</v>
      </c>
      <c r="BI186" s="101">
        <f>IF($U$186="nulová",$N$186,0)</f>
        <v>0</v>
      </c>
      <c r="BJ186" s="62" t="s">
        <v>15</v>
      </c>
      <c r="BK186" s="101">
        <f>ROUND($L$186*$K$186,2)</f>
        <v>0</v>
      </c>
      <c r="BL186" s="62" t="s">
        <v>144</v>
      </c>
      <c r="BM186" s="62" t="s">
        <v>203</v>
      </c>
    </row>
    <row r="187" spans="2:65" s="6" customFormat="1" ht="15.75" customHeight="1">
      <c r="B187" s="17"/>
      <c r="C187" s="94">
        <v>91</v>
      </c>
      <c r="D187" s="94" t="s">
        <v>106</v>
      </c>
      <c r="E187" s="95" t="s">
        <v>420</v>
      </c>
      <c r="F187" s="250" t="s">
        <v>422</v>
      </c>
      <c r="G187" s="236"/>
      <c r="H187" s="236"/>
      <c r="I187" s="236"/>
      <c r="J187" s="96" t="s">
        <v>110</v>
      </c>
      <c r="K187" s="193">
        <v>14.9</v>
      </c>
      <c r="L187" s="235"/>
      <c r="M187" s="236"/>
      <c r="N187" s="235">
        <f t="shared" si="8"/>
        <v>0</v>
      </c>
      <c r="O187" s="236"/>
      <c r="P187" s="236"/>
      <c r="Q187" s="236"/>
      <c r="R187" s="198"/>
      <c r="S187" s="17"/>
      <c r="T187" s="97"/>
      <c r="U187" s="98" t="s">
        <v>30</v>
      </c>
      <c r="X187" s="99">
        <v>0.00202</v>
      </c>
      <c r="Y187" s="99">
        <f>$X$187*$K$187</f>
        <v>0.030098000000000003</v>
      </c>
      <c r="Z187" s="99">
        <v>0</v>
      </c>
      <c r="AA187" s="100">
        <f>$Z$187*$K$187</f>
        <v>0</v>
      </c>
      <c r="AR187" s="62" t="s">
        <v>144</v>
      </c>
      <c r="AT187" s="62" t="s">
        <v>106</v>
      </c>
      <c r="AU187" s="62" t="s">
        <v>67</v>
      </c>
      <c r="AY187" s="6" t="s">
        <v>105</v>
      </c>
      <c r="BE187" s="101">
        <f>IF($U$187="základní",$N$187,0)</f>
        <v>0</v>
      </c>
      <c r="BF187" s="101">
        <f>IF($U$187="snížená",$N$187,0)</f>
        <v>0</v>
      </c>
      <c r="BG187" s="101">
        <f>IF($U$187="zákl. přenesená",$N$187,0)</f>
        <v>0</v>
      </c>
      <c r="BH187" s="101">
        <f>IF($U$187="sníž. přenesená",$N$187,0)</f>
        <v>0</v>
      </c>
      <c r="BI187" s="101">
        <f>IF($U$187="nulová",$N$187,0)</f>
        <v>0</v>
      </c>
      <c r="BJ187" s="62" t="s">
        <v>15</v>
      </c>
      <c r="BK187" s="101">
        <f>ROUND($L$187*$K$187,2)</f>
        <v>0</v>
      </c>
      <c r="BL187" s="62" t="s">
        <v>144</v>
      </c>
      <c r="BM187" s="62" t="s">
        <v>206</v>
      </c>
    </row>
    <row r="188" spans="2:65" s="6" customFormat="1" ht="27" customHeight="1">
      <c r="B188" s="17"/>
      <c r="C188" s="94">
        <v>92</v>
      </c>
      <c r="D188" s="94" t="s">
        <v>106</v>
      </c>
      <c r="E188" s="95" t="s">
        <v>407</v>
      </c>
      <c r="F188" s="249" t="s">
        <v>408</v>
      </c>
      <c r="G188" s="236"/>
      <c r="H188" s="236"/>
      <c r="I188" s="236"/>
      <c r="J188" s="96" t="s">
        <v>110</v>
      </c>
      <c r="K188" s="193">
        <v>50.5</v>
      </c>
      <c r="L188" s="235"/>
      <c r="M188" s="236"/>
      <c r="N188" s="235">
        <f t="shared" si="8"/>
        <v>0</v>
      </c>
      <c r="O188" s="236"/>
      <c r="P188" s="236"/>
      <c r="Q188" s="236"/>
      <c r="R188" s="198"/>
      <c r="S188" s="17"/>
      <c r="T188" s="97"/>
      <c r="U188" s="98" t="s">
        <v>30</v>
      </c>
      <c r="X188" s="99">
        <v>0</v>
      </c>
      <c r="Y188" s="99">
        <f>$X$188*$K$188</f>
        <v>0</v>
      </c>
      <c r="Z188" s="99">
        <v>0.00336</v>
      </c>
      <c r="AA188" s="100">
        <f>$Z$188*$K$188</f>
        <v>0.16968</v>
      </c>
      <c r="AR188" s="62" t="s">
        <v>144</v>
      </c>
      <c r="AT188" s="62" t="s">
        <v>106</v>
      </c>
      <c r="AU188" s="62" t="s">
        <v>67</v>
      </c>
      <c r="AY188" s="6" t="s">
        <v>105</v>
      </c>
      <c r="BE188" s="101">
        <f>IF($U$188="základní",$N$188,0)</f>
        <v>0</v>
      </c>
      <c r="BF188" s="101">
        <f>IF($U$188="snížená",$N$188,0)</f>
        <v>0</v>
      </c>
      <c r="BG188" s="101">
        <f>IF($U$188="zákl. přenesená",$N$188,0)</f>
        <v>0</v>
      </c>
      <c r="BH188" s="101">
        <f>IF($U$188="sníž. přenesená",$N$188,0)</f>
        <v>0</v>
      </c>
      <c r="BI188" s="101">
        <f>IF($U$188="nulová",$N$188,0)</f>
        <v>0</v>
      </c>
      <c r="BJ188" s="62" t="s">
        <v>15</v>
      </c>
      <c r="BK188" s="101">
        <f>ROUND($L$188*$K$188,2)</f>
        <v>0</v>
      </c>
      <c r="BL188" s="62" t="s">
        <v>144</v>
      </c>
      <c r="BM188" s="62" t="s">
        <v>207</v>
      </c>
    </row>
    <row r="189" spans="2:65" s="6" customFormat="1" ht="18.75" customHeight="1">
      <c r="B189" s="17"/>
      <c r="C189" s="94">
        <v>93</v>
      </c>
      <c r="D189" s="94" t="s">
        <v>106</v>
      </c>
      <c r="E189" s="95" t="s">
        <v>409</v>
      </c>
      <c r="F189" s="249" t="s">
        <v>410</v>
      </c>
      <c r="G189" s="236"/>
      <c r="H189" s="236"/>
      <c r="I189" s="236"/>
      <c r="J189" s="96" t="s">
        <v>110</v>
      </c>
      <c r="K189" s="193">
        <v>37.5</v>
      </c>
      <c r="L189" s="235"/>
      <c r="M189" s="236"/>
      <c r="N189" s="235">
        <f t="shared" si="8"/>
        <v>0</v>
      </c>
      <c r="O189" s="236"/>
      <c r="P189" s="236"/>
      <c r="Q189" s="236"/>
      <c r="R189" s="198"/>
      <c r="S189" s="17"/>
      <c r="T189" s="97"/>
      <c r="U189" s="98" t="s">
        <v>30</v>
      </c>
      <c r="X189" s="99">
        <v>0</v>
      </c>
      <c r="Y189" s="99">
        <f>$X$189*$K$189</f>
        <v>0</v>
      </c>
      <c r="Z189" s="99">
        <v>0.00135</v>
      </c>
      <c r="AA189" s="100">
        <f>$Z$189*$K$189</f>
        <v>0.050625</v>
      </c>
      <c r="AR189" s="62" t="s">
        <v>144</v>
      </c>
      <c r="AT189" s="62" t="s">
        <v>106</v>
      </c>
      <c r="AU189" s="62" t="s">
        <v>67</v>
      </c>
      <c r="AY189" s="6" t="s">
        <v>105</v>
      </c>
      <c r="BE189" s="101">
        <f>IF($U$189="základní",$N$189,0)</f>
        <v>0</v>
      </c>
      <c r="BF189" s="101">
        <f>IF($U$189="snížená",$N$189,0)</f>
        <v>0</v>
      </c>
      <c r="BG189" s="101">
        <f>IF($U$189="zákl. přenesená",$N$189,0)</f>
        <v>0</v>
      </c>
      <c r="BH189" s="101">
        <f>IF($U$189="sníž. přenesená",$N$189,0)</f>
        <v>0</v>
      </c>
      <c r="BI189" s="101">
        <f>IF($U$189="nulová",$N$189,0)</f>
        <v>0</v>
      </c>
      <c r="BJ189" s="62" t="s">
        <v>15</v>
      </c>
      <c r="BK189" s="101">
        <f>ROUND($L$189*$K$189,2)</f>
        <v>0</v>
      </c>
      <c r="BL189" s="62" t="s">
        <v>144</v>
      </c>
      <c r="BM189" s="62" t="s">
        <v>210</v>
      </c>
    </row>
    <row r="190" spans="2:65" s="6" customFormat="1" ht="27" customHeight="1">
      <c r="B190" s="17"/>
      <c r="C190" s="94">
        <v>94</v>
      </c>
      <c r="D190" s="94" t="s">
        <v>106</v>
      </c>
      <c r="E190" s="95" t="s">
        <v>212</v>
      </c>
      <c r="F190" s="249" t="s">
        <v>213</v>
      </c>
      <c r="G190" s="236"/>
      <c r="H190" s="236"/>
      <c r="I190" s="236"/>
      <c r="J190" s="96" t="s">
        <v>194</v>
      </c>
      <c r="K190" s="193"/>
      <c r="L190" s="235"/>
      <c r="M190" s="236"/>
      <c r="N190" s="235">
        <f t="shared" si="8"/>
        <v>0</v>
      </c>
      <c r="O190" s="236"/>
      <c r="P190" s="236"/>
      <c r="Q190" s="236"/>
      <c r="R190" s="198"/>
      <c r="S190" s="17"/>
      <c r="T190" s="97"/>
      <c r="U190" s="98" t="s">
        <v>30</v>
      </c>
      <c r="X190" s="99">
        <v>0.00254</v>
      </c>
      <c r="Y190" s="99">
        <f>$X$190*$K$190</f>
        <v>0</v>
      </c>
      <c r="Z190" s="99">
        <v>0</v>
      </c>
      <c r="AA190" s="100">
        <f>$Z$190*$K$190</f>
        <v>0</v>
      </c>
      <c r="AR190" s="62" t="s">
        <v>144</v>
      </c>
      <c r="AT190" s="62" t="s">
        <v>106</v>
      </c>
      <c r="AU190" s="62" t="s">
        <v>67</v>
      </c>
      <c r="AY190" s="6" t="s">
        <v>105</v>
      </c>
      <c r="BE190" s="101">
        <f>IF($U$190="základní",$N$190,0)</f>
        <v>0</v>
      </c>
      <c r="BF190" s="101">
        <f>IF($U$190="snížená",$N$190,0)</f>
        <v>0</v>
      </c>
      <c r="BG190" s="101">
        <f>IF($U$190="zákl. přenesená",$N$190,0)</f>
        <v>0</v>
      </c>
      <c r="BH190" s="101">
        <f>IF($U$190="sníž. přenesená",$N$190,0)</f>
        <v>0</v>
      </c>
      <c r="BI190" s="101">
        <f>IF($U$190="nulová",$N$190,0)</f>
        <v>0</v>
      </c>
      <c r="BJ190" s="62" t="s">
        <v>15</v>
      </c>
      <c r="BK190" s="101">
        <f>ROUND($L$190*$K$190,2)</f>
        <v>0</v>
      </c>
      <c r="BL190" s="62" t="s">
        <v>144</v>
      </c>
      <c r="BM190" s="62" t="s">
        <v>211</v>
      </c>
    </row>
    <row r="191" spans="2:63" s="85" customFormat="1" ht="30.75" customHeight="1">
      <c r="B191" s="86"/>
      <c r="D191" s="93" t="s">
        <v>85</v>
      </c>
      <c r="K191" s="191"/>
      <c r="N191" s="240">
        <f>SUM(N192:Q195)</f>
        <v>0</v>
      </c>
      <c r="O191" s="238"/>
      <c r="P191" s="238"/>
      <c r="Q191" s="238"/>
      <c r="S191" s="86"/>
      <c r="T191" s="89"/>
      <c r="W191" s="90">
        <f>SUM($W$192:$W$195)</f>
        <v>0</v>
      </c>
      <c r="Y191" s="90">
        <f>SUM($Y$192:$Y$195)</f>
        <v>0</v>
      </c>
      <c r="AA191" s="91">
        <f>SUM($AA$192:$AA$195)</f>
        <v>0.44725</v>
      </c>
      <c r="AR191" s="88" t="s">
        <v>67</v>
      </c>
      <c r="AT191" s="88" t="s">
        <v>59</v>
      </c>
      <c r="AU191" s="88" t="s">
        <v>15</v>
      </c>
      <c r="AY191" s="88" t="s">
        <v>105</v>
      </c>
      <c r="BK191" s="92">
        <f>SUM($BK$192:$BK$195)</f>
        <v>0</v>
      </c>
    </row>
    <row r="192" spans="2:65" s="6" customFormat="1" ht="20.25" customHeight="1">
      <c r="B192" s="17"/>
      <c r="C192" s="96">
        <v>95</v>
      </c>
      <c r="D192" s="96" t="s">
        <v>106</v>
      </c>
      <c r="E192" s="190" t="s">
        <v>423</v>
      </c>
      <c r="F192" s="241" t="s">
        <v>433</v>
      </c>
      <c r="G192" s="242"/>
      <c r="H192" s="242"/>
      <c r="I192" s="243"/>
      <c r="J192" s="194" t="s">
        <v>200</v>
      </c>
      <c r="K192" s="193">
        <v>1</v>
      </c>
      <c r="L192" s="244"/>
      <c r="M192" s="245"/>
      <c r="N192" s="235">
        <f>K192*L192</f>
        <v>0</v>
      </c>
      <c r="O192" s="236"/>
      <c r="P192" s="236"/>
      <c r="Q192" s="236"/>
      <c r="R192" s="198"/>
      <c r="S192" s="17"/>
      <c r="T192" s="97"/>
      <c r="U192" s="98" t="s">
        <v>30</v>
      </c>
      <c r="X192" s="99">
        <v>0</v>
      </c>
      <c r="Y192" s="99">
        <f>$X$192*$K$192</f>
        <v>0</v>
      </c>
      <c r="Z192" s="99">
        <v>0.006</v>
      </c>
      <c r="AA192" s="100">
        <f>$Z$192*$K$192</f>
        <v>0.006</v>
      </c>
      <c r="AR192" s="62" t="s">
        <v>144</v>
      </c>
      <c r="AT192" s="62" t="s">
        <v>106</v>
      </c>
      <c r="AU192" s="62" t="s">
        <v>67</v>
      </c>
      <c r="AY192" s="62" t="s">
        <v>105</v>
      </c>
      <c r="BE192" s="101">
        <f>IF($U$192="základní",$N$192,0)</f>
        <v>0</v>
      </c>
      <c r="BF192" s="101">
        <f>IF($U$192="snížená",$N$192,0)</f>
        <v>0</v>
      </c>
      <c r="BG192" s="101">
        <f>IF($U$192="zákl. přenesená",$N$192,0)</f>
        <v>0</v>
      </c>
      <c r="BH192" s="101">
        <f>IF($U$192="sníž. přenesená",$N$192,0)</f>
        <v>0</v>
      </c>
      <c r="BI192" s="101">
        <f>IF($U$192="nulová",$N$192,0)</f>
        <v>0</v>
      </c>
      <c r="BJ192" s="62" t="s">
        <v>15</v>
      </c>
      <c r="BK192" s="101">
        <f>ROUND($L$192*$K$192,2)</f>
        <v>0</v>
      </c>
      <c r="BL192" s="62" t="s">
        <v>144</v>
      </c>
      <c r="BM192" s="62" t="s">
        <v>214</v>
      </c>
    </row>
    <row r="193" spans="2:65" s="6" customFormat="1" ht="19.5" customHeight="1">
      <c r="B193" s="17"/>
      <c r="C193" s="96">
        <v>96</v>
      </c>
      <c r="D193" s="96" t="s">
        <v>106</v>
      </c>
      <c r="E193" s="190" t="s">
        <v>421</v>
      </c>
      <c r="F193" s="241" t="s">
        <v>432</v>
      </c>
      <c r="G193" s="242"/>
      <c r="H193" s="242"/>
      <c r="I193" s="243"/>
      <c r="J193" s="96" t="s">
        <v>107</v>
      </c>
      <c r="K193" s="193">
        <v>35.3</v>
      </c>
      <c r="L193" s="244"/>
      <c r="M193" s="245"/>
      <c r="N193" s="235">
        <f>K193*L193</f>
        <v>0</v>
      </c>
      <c r="O193" s="236"/>
      <c r="P193" s="236"/>
      <c r="Q193" s="236"/>
      <c r="R193" s="198"/>
      <c r="S193" s="17"/>
      <c r="T193" s="97"/>
      <c r="U193" s="98" t="s">
        <v>30</v>
      </c>
      <c r="X193" s="99">
        <v>0</v>
      </c>
      <c r="Y193" s="99">
        <f>$X$193*$K$193</f>
        <v>0</v>
      </c>
      <c r="Z193" s="99">
        <v>0.0125</v>
      </c>
      <c r="AA193" s="100">
        <f>$Z$193*$K$193</f>
        <v>0.44125</v>
      </c>
      <c r="AR193" s="62" t="s">
        <v>144</v>
      </c>
      <c r="AT193" s="62" t="s">
        <v>106</v>
      </c>
      <c r="AU193" s="62" t="s">
        <v>67</v>
      </c>
      <c r="AY193" s="62" t="s">
        <v>105</v>
      </c>
      <c r="BE193" s="101">
        <f>IF($U$193="základní",$N$193,0)</f>
        <v>0</v>
      </c>
      <c r="BF193" s="101">
        <f>IF($U$193="snížená",$N$193,0)</f>
        <v>0</v>
      </c>
      <c r="BG193" s="101">
        <f>IF($U$193="zákl. přenesená",$N$193,0)</f>
        <v>0</v>
      </c>
      <c r="BH193" s="101">
        <f>IF($U$193="sníž. přenesená",$N$193,0)</f>
        <v>0</v>
      </c>
      <c r="BI193" s="101">
        <f>IF($U$193="nulová",$N$193,0)</f>
        <v>0</v>
      </c>
      <c r="BJ193" s="62" t="s">
        <v>15</v>
      </c>
      <c r="BK193" s="101">
        <f>ROUND($L$193*$K$193,2)</f>
        <v>0</v>
      </c>
      <c r="BL193" s="62" t="s">
        <v>144</v>
      </c>
      <c r="BM193" s="62" t="s">
        <v>215</v>
      </c>
    </row>
    <row r="194" spans="2:65" s="6" customFormat="1" ht="19.5" customHeight="1">
      <c r="B194" s="17"/>
      <c r="C194" s="96">
        <v>97</v>
      </c>
      <c r="D194" s="96" t="s">
        <v>106</v>
      </c>
      <c r="E194" s="204" t="s">
        <v>490</v>
      </c>
      <c r="F194" s="276" t="s">
        <v>489</v>
      </c>
      <c r="G194" s="277"/>
      <c r="H194" s="277"/>
      <c r="I194" s="278"/>
      <c r="J194" s="197" t="s">
        <v>110</v>
      </c>
      <c r="K194" s="193">
        <v>19</v>
      </c>
      <c r="L194" s="244"/>
      <c r="M194" s="245"/>
      <c r="N194" s="235">
        <f>K194*L194</f>
        <v>0</v>
      </c>
      <c r="O194" s="236"/>
      <c r="P194" s="236"/>
      <c r="Q194" s="236"/>
      <c r="R194" s="198"/>
      <c r="S194" s="17"/>
      <c r="T194" s="97"/>
      <c r="U194" s="98"/>
      <c r="X194" s="99"/>
      <c r="Y194" s="99"/>
      <c r="Z194" s="99"/>
      <c r="AA194" s="100"/>
      <c r="AR194" s="62"/>
      <c r="AT194" s="62"/>
      <c r="AU194" s="62"/>
      <c r="AY194" s="62"/>
      <c r="BE194" s="101"/>
      <c r="BF194" s="101"/>
      <c r="BG194" s="101"/>
      <c r="BH194" s="101"/>
      <c r="BI194" s="101"/>
      <c r="BJ194" s="62"/>
      <c r="BK194" s="101"/>
      <c r="BL194" s="62"/>
      <c r="BM194" s="62"/>
    </row>
    <row r="195" spans="2:65" s="6" customFormat="1" ht="27" customHeight="1">
      <c r="B195" s="17"/>
      <c r="C195" s="96">
        <v>98</v>
      </c>
      <c r="D195" s="96" t="s">
        <v>106</v>
      </c>
      <c r="E195" s="95" t="s">
        <v>217</v>
      </c>
      <c r="F195" s="246" t="s">
        <v>218</v>
      </c>
      <c r="G195" s="247"/>
      <c r="H195" s="247"/>
      <c r="I195" s="248"/>
      <c r="J195" s="96" t="s">
        <v>194</v>
      </c>
      <c r="K195" s="193"/>
      <c r="L195" s="244"/>
      <c r="M195" s="245"/>
      <c r="N195" s="235">
        <f>K195*L195</f>
        <v>0</v>
      </c>
      <c r="O195" s="236"/>
      <c r="P195" s="236"/>
      <c r="Q195" s="236"/>
      <c r="R195" s="198"/>
      <c r="S195" s="17"/>
      <c r="T195" s="97"/>
      <c r="U195" s="98" t="s">
        <v>30</v>
      </c>
      <c r="X195" s="99">
        <v>0</v>
      </c>
      <c r="Y195" s="99">
        <f>$X$195*$K$195</f>
        <v>0</v>
      </c>
      <c r="Z195" s="99">
        <v>0.024</v>
      </c>
      <c r="AA195" s="100">
        <f>$Z$195*$K$195</f>
        <v>0</v>
      </c>
      <c r="AR195" s="62" t="s">
        <v>144</v>
      </c>
      <c r="AT195" s="62" t="s">
        <v>106</v>
      </c>
      <c r="AU195" s="62" t="s">
        <v>67</v>
      </c>
      <c r="AY195" s="62" t="s">
        <v>105</v>
      </c>
      <c r="BE195" s="101">
        <f>IF($U$195="základní",$N$195,0)</f>
        <v>0</v>
      </c>
      <c r="BF195" s="101">
        <f>IF($U$195="snížená",$N$195,0)</f>
        <v>0</v>
      </c>
      <c r="BG195" s="101">
        <f>IF($U$195="zákl. přenesená",$N$195,0)</f>
        <v>0</v>
      </c>
      <c r="BH195" s="101">
        <f>IF($U$195="sníž. přenesená",$N$195,0)</f>
        <v>0</v>
      </c>
      <c r="BI195" s="101">
        <f>IF($U$195="nulová",$N$195,0)</f>
        <v>0</v>
      </c>
      <c r="BJ195" s="62" t="s">
        <v>15</v>
      </c>
      <c r="BK195" s="101">
        <f>ROUND($L$195*$K$195,2)</f>
        <v>0</v>
      </c>
      <c r="BL195" s="62" t="s">
        <v>144</v>
      </c>
      <c r="BM195" s="62" t="s">
        <v>216</v>
      </c>
    </row>
    <row r="196" spans="2:63" s="85" customFormat="1" ht="37.5" customHeight="1">
      <c r="B196" s="86"/>
      <c r="D196" s="87" t="s">
        <v>86</v>
      </c>
      <c r="K196" s="191"/>
      <c r="N196" s="237">
        <f>N197</f>
        <v>0</v>
      </c>
      <c r="O196" s="238"/>
      <c r="P196" s="238"/>
      <c r="Q196" s="238"/>
      <c r="S196" s="86"/>
      <c r="T196" s="89"/>
      <c r="W196" s="90">
        <f>$W$197</f>
        <v>0</v>
      </c>
      <c r="Y196" s="90">
        <f>$Y$197</f>
        <v>0</v>
      </c>
      <c r="AA196" s="91">
        <f>$AA$197</f>
        <v>0</v>
      </c>
      <c r="AR196" s="88" t="s">
        <v>111</v>
      </c>
      <c r="AT196" s="88" t="s">
        <v>59</v>
      </c>
      <c r="AU196" s="88" t="s">
        <v>60</v>
      </c>
      <c r="AY196" s="88" t="s">
        <v>105</v>
      </c>
      <c r="BK196" s="92">
        <f>$BK$197</f>
        <v>0</v>
      </c>
    </row>
    <row r="197" spans="2:63" s="85" customFormat="1" ht="21" customHeight="1">
      <c r="B197" s="86"/>
      <c r="D197" s="93" t="s">
        <v>87</v>
      </c>
      <c r="K197" s="191"/>
      <c r="N197" s="240">
        <f>N198+N199</f>
        <v>0</v>
      </c>
      <c r="O197" s="238"/>
      <c r="P197" s="238"/>
      <c r="Q197" s="238"/>
      <c r="S197" s="86"/>
      <c r="T197" s="89"/>
      <c r="W197" s="90">
        <f>$W$198</f>
        <v>0</v>
      </c>
      <c r="Y197" s="90">
        <f>$Y$198</f>
        <v>0</v>
      </c>
      <c r="AA197" s="91">
        <f>$AA$198</f>
        <v>0</v>
      </c>
      <c r="AR197" s="88" t="s">
        <v>111</v>
      </c>
      <c r="AT197" s="88" t="s">
        <v>59</v>
      </c>
      <c r="AU197" s="88" t="s">
        <v>15</v>
      </c>
      <c r="AY197" s="88" t="s">
        <v>105</v>
      </c>
      <c r="BK197" s="92">
        <f>$BK$198</f>
        <v>0</v>
      </c>
    </row>
    <row r="198" spans="2:65" s="6" customFormat="1" ht="27" customHeight="1">
      <c r="B198" s="17"/>
      <c r="C198" s="96">
        <v>99</v>
      </c>
      <c r="D198" s="96" t="s">
        <v>106</v>
      </c>
      <c r="E198" s="95" t="s">
        <v>219</v>
      </c>
      <c r="F198" s="249" t="s">
        <v>220</v>
      </c>
      <c r="G198" s="236"/>
      <c r="H198" s="236"/>
      <c r="I198" s="236"/>
      <c r="J198" s="96" t="s">
        <v>200</v>
      </c>
      <c r="K198" s="193">
        <v>1</v>
      </c>
      <c r="L198" s="235"/>
      <c r="M198" s="236"/>
      <c r="N198" s="235">
        <f>K198*L198</f>
        <v>0</v>
      </c>
      <c r="O198" s="236"/>
      <c r="P198" s="236"/>
      <c r="Q198" s="236"/>
      <c r="R198" s="198"/>
      <c r="S198" s="17"/>
      <c r="T198" s="97"/>
      <c r="U198" s="98" t="s">
        <v>30</v>
      </c>
      <c r="X198" s="99">
        <v>0</v>
      </c>
      <c r="Y198" s="99">
        <f>$X$198*$K$198</f>
        <v>0</v>
      </c>
      <c r="Z198" s="99">
        <v>0</v>
      </c>
      <c r="AA198" s="100">
        <f>$Z$198*$K$198</f>
        <v>0</v>
      </c>
      <c r="AR198" s="62" t="s">
        <v>221</v>
      </c>
      <c r="AT198" s="62" t="s">
        <v>106</v>
      </c>
      <c r="AU198" s="62" t="s">
        <v>67</v>
      </c>
      <c r="AY198" s="62" t="s">
        <v>105</v>
      </c>
      <c r="BE198" s="101">
        <f>IF($U$198="základní",$N$198,0)</f>
        <v>0</v>
      </c>
      <c r="BF198" s="101">
        <f>IF($U$198="snížená",$N$198,0)</f>
        <v>0</v>
      </c>
      <c r="BG198" s="101">
        <f>IF($U$198="zákl. přenesená",$N$198,0)</f>
        <v>0</v>
      </c>
      <c r="BH198" s="101">
        <f>IF($U$198="sníž. přenesená",$N$198,0)</f>
        <v>0</v>
      </c>
      <c r="BI198" s="101">
        <f>IF($U$198="nulová",$N$198,0)</f>
        <v>0</v>
      </c>
      <c r="BJ198" s="62" t="s">
        <v>15</v>
      </c>
      <c r="BK198" s="101">
        <f>ROUND($L$198*$K$198,2)</f>
        <v>0</v>
      </c>
      <c r="BL198" s="62" t="s">
        <v>221</v>
      </c>
      <c r="BM198" s="62" t="s">
        <v>222</v>
      </c>
    </row>
    <row r="199" spans="2:65" s="6" customFormat="1" ht="27" customHeight="1">
      <c r="B199" s="17"/>
      <c r="C199" s="96">
        <v>100</v>
      </c>
      <c r="D199" s="96" t="s">
        <v>106</v>
      </c>
      <c r="E199" s="95" t="s">
        <v>445</v>
      </c>
      <c r="F199" s="272" t="s">
        <v>491</v>
      </c>
      <c r="G199" s="236"/>
      <c r="H199" s="236"/>
      <c r="I199" s="236"/>
      <c r="J199" s="96" t="s">
        <v>200</v>
      </c>
      <c r="K199" s="193">
        <v>2</v>
      </c>
      <c r="L199" s="235"/>
      <c r="M199" s="236"/>
      <c r="N199" s="235">
        <f>K199*L199</f>
        <v>0</v>
      </c>
      <c r="O199" s="236"/>
      <c r="P199" s="236"/>
      <c r="Q199" s="236"/>
      <c r="R199" s="198"/>
      <c r="S199" s="17"/>
      <c r="T199" s="201"/>
      <c r="U199" s="98"/>
      <c r="X199" s="99"/>
      <c r="Y199" s="99"/>
      <c r="Z199" s="99"/>
      <c r="AA199" s="100"/>
      <c r="AR199" s="62"/>
      <c r="AT199" s="62"/>
      <c r="AU199" s="62"/>
      <c r="AY199" s="62"/>
      <c r="BE199" s="101"/>
      <c r="BF199" s="101"/>
      <c r="BG199" s="101"/>
      <c r="BH199" s="101"/>
      <c r="BI199" s="101"/>
      <c r="BJ199" s="62"/>
      <c r="BK199" s="101"/>
      <c r="BL199" s="62"/>
      <c r="BM199" s="62"/>
    </row>
    <row r="200" spans="2:63" s="85" customFormat="1" ht="37.5" customHeight="1">
      <c r="B200" s="86"/>
      <c r="D200" s="87" t="s">
        <v>88</v>
      </c>
      <c r="K200" s="191"/>
      <c r="N200" s="237">
        <f>$BK$200</f>
        <v>0</v>
      </c>
      <c r="O200" s="238"/>
      <c r="P200" s="238"/>
      <c r="Q200" s="238"/>
      <c r="S200" s="86"/>
      <c r="T200" s="89"/>
      <c r="W200" s="90">
        <f>$W$201</f>
        <v>0</v>
      </c>
      <c r="Y200" s="90">
        <f>$Y$201</f>
        <v>0</v>
      </c>
      <c r="AA200" s="91">
        <f>$AA$201</f>
        <v>0</v>
      </c>
      <c r="AR200" s="88" t="s">
        <v>112</v>
      </c>
      <c r="AT200" s="88" t="s">
        <v>59</v>
      </c>
      <c r="AU200" s="88" t="s">
        <v>60</v>
      </c>
      <c r="AY200" s="88" t="s">
        <v>105</v>
      </c>
      <c r="BK200" s="92">
        <f>$BK$201</f>
        <v>0</v>
      </c>
    </row>
    <row r="201" spans="2:63" s="85" customFormat="1" ht="21" customHeight="1">
      <c r="B201" s="86"/>
      <c r="D201" s="93" t="s">
        <v>89</v>
      </c>
      <c r="K201" s="191"/>
      <c r="N201" s="240">
        <f>$BK$201</f>
        <v>0</v>
      </c>
      <c r="O201" s="238"/>
      <c r="P201" s="238"/>
      <c r="Q201" s="238"/>
      <c r="S201" s="86"/>
      <c r="T201" s="89"/>
      <c r="W201" s="90">
        <f>SUM($W$202:$W$205)</f>
        <v>0</v>
      </c>
      <c r="Y201" s="90">
        <f>SUM($Y$202:$Y$205)</f>
        <v>0</v>
      </c>
      <c r="AA201" s="91">
        <f>SUM($AA$202:$AA$205)</f>
        <v>0</v>
      </c>
      <c r="AR201" s="88" t="s">
        <v>112</v>
      </c>
      <c r="AT201" s="88" t="s">
        <v>59</v>
      </c>
      <c r="AU201" s="88" t="s">
        <v>15</v>
      </c>
      <c r="AY201" s="88" t="s">
        <v>105</v>
      </c>
      <c r="BK201" s="92">
        <f>SUM($BK$202:$BK$205)</f>
        <v>0</v>
      </c>
    </row>
    <row r="202" spans="2:65" s="6" customFormat="1" ht="27" customHeight="1">
      <c r="B202" s="17"/>
      <c r="C202" s="96">
        <v>101</v>
      </c>
      <c r="D202" s="96" t="s">
        <v>106</v>
      </c>
      <c r="E202" s="95" t="s">
        <v>223</v>
      </c>
      <c r="F202" s="249" t="s">
        <v>224</v>
      </c>
      <c r="G202" s="236"/>
      <c r="H202" s="236"/>
      <c r="I202" s="236"/>
      <c r="J202" s="96" t="s">
        <v>225</v>
      </c>
      <c r="K202" s="193">
        <v>1</v>
      </c>
      <c r="L202" s="235"/>
      <c r="M202" s="236"/>
      <c r="N202" s="235">
        <f>K202*L202</f>
        <v>0</v>
      </c>
      <c r="O202" s="236"/>
      <c r="P202" s="236"/>
      <c r="Q202" s="236"/>
      <c r="R202" s="198"/>
      <c r="S202" s="17"/>
      <c r="T202" s="97"/>
      <c r="U202" s="98" t="s">
        <v>30</v>
      </c>
      <c r="X202" s="99">
        <v>0</v>
      </c>
      <c r="Y202" s="99">
        <f>$X$202*$K$202</f>
        <v>0</v>
      </c>
      <c r="Z202" s="99">
        <v>0</v>
      </c>
      <c r="AA202" s="100">
        <f>$Z$202*$K$202</f>
        <v>0</v>
      </c>
      <c r="AR202" s="62" t="s">
        <v>226</v>
      </c>
      <c r="AT202" s="62" t="s">
        <v>106</v>
      </c>
      <c r="AU202" s="62" t="s">
        <v>67</v>
      </c>
      <c r="AY202" s="62" t="s">
        <v>105</v>
      </c>
      <c r="BE202" s="101">
        <f>IF($U$202="základní",$N$202,0)</f>
        <v>0</v>
      </c>
      <c r="BF202" s="101">
        <f>IF($U$202="snížená",$N$202,0)</f>
        <v>0</v>
      </c>
      <c r="BG202" s="101">
        <f>IF($U$202="zákl. přenesená",$N$202,0)</f>
        <v>0</v>
      </c>
      <c r="BH202" s="101">
        <f>IF($U$202="sníž. přenesená",$N$202,0)</f>
        <v>0</v>
      </c>
      <c r="BI202" s="101">
        <f>IF($U$202="nulová",$N$202,0)</f>
        <v>0</v>
      </c>
      <c r="BJ202" s="62" t="s">
        <v>15</v>
      </c>
      <c r="BK202" s="101">
        <f>ROUND($L$202*$K$202,2)</f>
        <v>0</v>
      </c>
      <c r="BL202" s="62" t="s">
        <v>226</v>
      </c>
      <c r="BM202" s="62" t="s">
        <v>227</v>
      </c>
    </row>
    <row r="203" spans="2:65" s="6" customFormat="1" ht="15.75" customHeight="1">
      <c r="B203" s="17"/>
      <c r="C203" s="96">
        <v>102</v>
      </c>
      <c r="D203" s="96" t="s">
        <v>106</v>
      </c>
      <c r="E203" s="95" t="s">
        <v>228</v>
      </c>
      <c r="F203" s="249" t="s">
        <v>229</v>
      </c>
      <c r="G203" s="236"/>
      <c r="H203" s="236"/>
      <c r="I203" s="236"/>
      <c r="J203" s="96" t="s">
        <v>225</v>
      </c>
      <c r="K203" s="193">
        <v>1</v>
      </c>
      <c r="L203" s="235"/>
      <c r="M203" s="236"/>
      <c r="N203" s="235">
        <f>K203*L203</f>
        <v>0</v>
      </c>
      <c r="O203" s="236"/>
      <c r="P203" s="236"/>
      <c r="Q203" s="236"/>
      <c r="R203" s="198"/>
      <c r="S203" s="17"/>
      <c r="T203" s="97"/>
      <c r="U203" s="98" t="s">
        <v>30</v>
      </c>
      <c r="X203" s="99">
        <v>0</v>
      </c>
      <c r="Y203" s="99">
        <f>$X$203*$K$203</f>
        <v>0</v>
      </c>
      <c r="Z203" s="99">
        <v>0</v>
      </c>
      <c r="AA203" s="100">
        <f>$Z$203*$K$203</f>
        <v>0</v>
      </c>
      <c r="AR203" s="62" t="s">
        <v>230</v>
      </c>
      <c r="AT203" s="62" t="s">
        <v>106</v>
      </c>
      <c r="AU203" s="62" t="s">
        <v>67</v>
      </c>
      <c r="AY203" s="62" t="s">
        <v>105</v>
      </c>
      <c r="BE203" s="101">
        <f>IF($U$203="základní",$N$203,0)</f>
        <v>0</v>
      </c>
      <c r="BF203" s="101">
        <f>IF($U$203="snížená",$N$203,0)</f>
        <v>0</v>
      </c>
      <c r="BG203" s="101">
        <f>IF($U$203="zákl. přenesená",$N$203,0)</f>
        <v>0</v>
      </c>
      <c r="BH203" s="101">
        <f>IF($U$203="sníž. přenesená",$N$203,0)</f>
        <v>0</v>
      </c>
      <c r="BI203" s="101">
        <f>IF($U$203="nulová",$N$203,0)</f>
        <v>0</v>
      </c>
      <c r="BJ203" s="62" t="s">
        <v>15</v>
      </c>
      <c r="BK203" s="101">
        <f>ROUND($L$203*$K$203,2)</f>
        <v>0</v>
      </c>
      <c r="BL203" s="62" t="s">
        <v>230</v>
      </c>
      <c r="BM203" s="62" t="s">
        <v>231</v>
      </c>
    </row>
    <row r="204" spans="2:65" s="6" customFormat="1" ht="15.75" customHeight="1">
      <c r="B204" s="17"/>
      <c r="C204" s="96">
        <v>103</v>
      </c>
      <c r="D204" s="96" t="s">
        <v>106</v>
      </c>
      <c r="E204" s="95" t="s">
        <v>418</v>
      </c>
      <c r="F204" s="249" t="s">
        <v>419</v>
      </c>
      <c r="G204" s="236"/>
      <c r="H204" s="236"/>
      <c r="I204" s="236"/>
      <c r="J204" s="96" t="s">
        <v>225</v>
      </c>
      <c r="K204" s="193">
        <v>1</v>
      </c>
      <c r="L204" s="235"/>
      <c r="M204" s="236"/>
      <c r="N204" s="235">
        <f>K204*L204</f>
        <v>0</v>
      </c>
      <c r="O204" s="236"/>
      <c r="P204" s="236"/>
      <c r="Q204" s="236"/>
      <c r="R204" s="198"/>
      <c r="S204" s="17"/>
      <c r="T204" s="97"/>
      <c r="U204" s="98" t="s">
        <v>30</v>
      </c>
      <c r="X204" s="99">
        <v>0</v>
      </c>
      <c r="Y204" s="99">
        <f>$X$204*$K$204</f>
        <v>0</v>
      </c>
      <c r="Z204" s="99">
        <v>0</v>
      </c>
      <c r="AA204" s="100">
        <f>$Z$204*$K$204</f>
        <v>0</v>
      </c>
      <c r="AR204" s="62" t="s">
        <v>230</v>
      </c>
      <c r="AT204" s="62" t="s">
        <v>106</v>
      </c>
      <c r="AU204" s="62" t="s">
        <v>67</v>
      </c>
      <c r="AY204" s="62" t="s">
        <v>105</v>
      </c>
      <c r="BE204" s="101">
        <f>IF($U$204="základní",$N$204,0)</f>
        <v>0</v>
      </c>
      <c r="BF204" s="101">
        <f>IF($U$204="snížená",$N$204,0)</f>
        <v>0</v>
      </c>
      <c r="BG204" s="101">
        <f>IF($U$204="zákl. přenesená",$N$204,0)</f>
        <v>0</v>
      </c>
      <c r="BH204" s="101">
        <f>IF($U$204="sníž. přenesená",$N$204,0)</f>
        <v>0</v>
      </c>
      <c r="BI204" s="101">
        <f>IF($U$204="nulová",$N$204,0)</f>
        <v>0</v>
      </c>
      <c r="BJ204" s="62" t="s">
        <v>15</v>
      </c>
      <c r="BK204" s="101">
        <f>ROUND($L$204*$K$204,2)</f>
        <v>0</v>
      </c>
      <c r="BL204" s="62" t="s">
        <v>230</v>
      </c>
      <c r="BM204" s="62" t="s">
        <v>232</v>
      </c>
    </row>
    <row r="205" spans="2:65" s="6" customFormat="1" ht="15.75" customHeight="1">
      <c r="B205" s="17"/>
      <c r="C205" s="96">
        <v>104</v>
      </c>
      <c r="D205" s="96" t="s">
        <v>106</v>
      </c>
      <c r="E205" s="95" t="s">
        <v>233</v>
      </c>
      <c r="F205" s="249" t="s">
        <v>234</v>
      </c>
      <c r="G205" s="236"/>
      <c r="H205" s="236"/>
      <c r="I205" s="236"/>
      <c r="J205" s="96" t="s">
        <v>225</v>
      </c>
      <c r="K205" s="193">
        <v>1</v>
      </c>
      <c r="L205" s="235"/>
      <c r="M205" s="236"/>
      <c r="N205" s="235">
        <f>K205*L205</f>
        <v>0</v>
      </c>
      <c r="O205" s="236"/>
      <c r="P205" s="236"/>
      <c r="Q205" s="236"/>
      <c r="R205" s="198"/>
      <c r="S205" s="17"/>
      <c r="T205" s="97"/>
      <c r="U205" s="105" t="s">
        <v>30</v>
      </c>
      <c r="V205" s="106"/>
      <c r="W205" s="106"/>
      <c r="X205" s="107">
        <v>0</v>
      </c>
      <c r="Y205" s="107">
        <f>$X$205*$K$205</f>
        <v>0</v>
      </c>
      <c r="Z205" s="107">
        <v>0</v>
      </c>
      <c r="AA205" s="108">
        <f>$Z$205*$K$205</f>
        <v>0</v>
      </c>
      <c r="AR205" s="62" t="s">
        <v>230</v>
      </c>
      <c r="AT205" s="62" t="s">
        <v>106</v>
      </c>
      <c r="AU205" s="62" t="s">
        <v>67</v>
      </c>
      <c r="AY205" s="62" t="s">
        <v>105</v>
      </c>
      <c r="BE205" s="101">
        <f>IF($U$205="základní",$N$205,0)</f>
        <v>0</v>
      </c>
      <c r="BF205" s="101">
        <f>IF($U$205="snížená",$N$205,0)</f>
        <v>0</v>
      </c>
      <c r="BG205" s="101">
        <f>IF($U$205="zákl. přenesená",$N$205,0)</f>
        <v>0</v>
      </c>
      <c r="BH205" s="101">
        <f>IF($U$205="sníž. přenesená",$N$205,0)</f>
        <v>0</v>
      </c>
      <c r="BI205" s="101">
        <f>IF($U$205="nulová",$N$205,0)</f>
        <v>0</v>
      </c>
      <c r="BJ205" s="62" t="s">
        <v>15</v>
      </c>
      <c r="BK205" s="101">
        <f>ROUND($L$205*$K$205,2)</f>
        <v>0</v>
      </c>
      <c r="BL205" s="62" t="s">
        <v>230</v>
      </c>
      <c r="BM205" s="62" t="s">
        <v>235</v>
      </c>
    </row>
    <row r="206" spans="2:19" s="6" customFormat="1" ht="7.5" customHeight="1">
      <c r="B206" s="30"/>
      <c r="C206" s="31"/>
      <c r="D206" s="31"/>
      <c r="E206" s="31"/>
      <c r="F206" s="31"/>
      <c r="G206" s="31"/>
      <c r="H206" s="31"/>
      <c r="I206" s="31"/>
      <c r="J206" s="31"/>
      <c r="K206" s="192"/>
      <c r="L206" s="31"/>
      <c r="M206" s="31"/>
      <c r="N206" s="31"/>
      <c r="O206" s="31"/>
      <c r="P206" s="31"/>
      <c r="Q206" s="31"/>
      <c r="R206" s="31"/>
      <c r="S206" s="17"/>
    </row>
  </sheetData>
  <sheetProtection/>
  <mergeCells count="385">
    <mergeCell ref="F162:I162"/>
    <mergeCell ref="F194:I194"/>
    <mergeCell ref="L194:M194"/>
    <mergeCell ref="F115:I115"/>
    <mergeCell ref="F124:I124"/>
    <mergeCell ref="F130:I130"/>
    <mergeCell ref="F139:I139"/>
    <mergeCell ref="F146:I146"/>
    <mergeCell ref="F155:I155"/>
    <mergeCell ref="F171:I171"/>
    <mergeCell ref="L171:M171"/>
    <mergeCell ref="F165:I165"/>
    <mergeCell ref="L165:M165"/>
    <mergeCell ref="F160:I160"/>
    <mergeCell ref="L160:M160"/>
    <mergeCell ref="F156:I156"/>
    <mergeCell ref="L156:M156"/>
    <mergeCell ref="F145:I145"/>
    <mergeCell ref="L145:M145"/>
    <mergeCell ref="F141:I141"/>
    <mergeCell ref="L141:M141"/>
    <mergeCell ref="F134:I134"/>
    <mergeCell ref="F131:I131"/>
    <mergeCell ref="L131:M131"/>
    <mergeCell ref="N171:Q171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N156:Q156"/>
    <mergeCell ref="F157:I157"/>
    <mergeCell ref="L157:M157"/>
    <mergeCell ref="N157:Q157"/>
    <mergeCell ref="F148:I148"/>
    <mergeCell ref="L148:M148"/>
    <mergeCell ref="N148:Q148"/>
    <mergeCell ref="F149:I149"/>
    <mergeCell ref="L149:M149"/>
    <mergeCell ref="N149:Q149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N145:Q145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33:I133"/>
    <mergeCell ref="L133:M133"/>
    <mergeCell ref="N133:Q133"/>
    <mergeCell ref="N141:Q141"/>
    <mergeCell ref="F142:I142"/>
    <mergeCell ref="L142:M142"/>
    <mergeCell ref="N142:Q142"/>
    <mergeCell ref="F138:I138"/>
    <mergeCell ref="L138:M138"/>
    <mergeCell ref="N138:Q138"/>
    <mergeCell ref="F140:I140"/>
    <mergeCell ref="L140:M140"/>
    <mergeCell ref="N140:Q140"/>
    <mergeCell ref="N131:Q131"/>
    <mergeCell ref="F150:I150"/>
    <mergeCell ref="L150:M150"/>
    <mergeCell ref="N150:Q150"/>
    <mergeCell ref="L134:M134"/>
    <mergeCell ref="N134:Q134"/>
    <mergeCell ref="F135:I135"/>
    <mergeCell ref="L135:M135"/>
    <mergeCell ref="F128:I128"/>
    <mergeCell ref="L128:M128"/>
    <mergeCell ref="N128:Q128"/>
    <mergeCell ref="F129:I129"/>
    <mergeCell ref="L129:M129"/>
    <mergeCell ref="N129:Q129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5:I125"/>
    <mergeCell ref="L125:M125"/>
    <mergeCell ref="N125:Q125"/>
    <mergeCell ref="N121:Q121"/>
    <mergeCell ref="F122:I122"/>
    <mergeCell ref="L122:M122"/>
    <mergeCell ref="N122:Q122"/>
    <mergeCell ref="N118:Q118"/>
    <mergeCell ref="F119:I119"/>
    <mergeCell ref="L119:M119"/>
    <mergeCell ref="N119:Q119"/>
    <mergeCell ref="L120:M120"/>
    <mergeCell ref="N120:Q120"/>
    <mergeCell ref="F175:I175"/>
    <mergeCell ref="L175:M175"/>
    <mergeCell ref="N175:Q175"/>
    <mergeCell ref="F174:I174"/>
    <mergeCell ref="L174:M174"/>
    <mergeCell ref="N174:Q174"/>
    <mergeCell ref="N179:Q179"/>
    <mergeCell ref="N178:Q178"/>
    <mergeCell ref="F176:I176"/>
    <mergeCell ref="L176:M176"/>
    <mergeCell ref="N176:Q176"/>
    <mergeCell ref="F177:I177"/>
    <mergeCell ref="L177:M177"/>
    <mergeCell ref="N177:Q177"/>
    <mergeCell ref="O19:P19"/>
    <mergeCell ref="E22:P22"/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H31:J31"/>
    <mergeCell ref="M31:P31"/>
    <mergeCell ref="L33:P33"/>
    <mergeCell ref="C39:R39"/>
    <mergeCell ref="F41:Q41"/>
    <mergeCell ref="F42:Q42"/>
    <mergeCell ref="M44:P44"/>
    <mergeCell ref="M46:Q46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N57:Q57"/>
    <mergeCell ref="N58:Q58"/>
    <mergeCell ref="N64:Q64"/>
    <mergeCell ref="N59:Q59"/>
    <mergeCell ref="N60:Q60"/>
    <mergeCell ref="C49:G49"/>
    <mergeCell ref="N49:Q49"/>
    <mergeCell ref="N51:Q51"/>
    <mergeCell ref="N52:Q52"/>
    <mergeCell ref="N53:Q53"/>
    <mergeCell ref="N54:Q54"/>
    <mergeCell ref="N55:Q55"/>
    <mergeCell ref="N56:Q56"/>
    <mergeCell ref="C71:R71"/>
    <mergeCell ref="F73:Q73"/>
    <mergeCell ref="F74:Q74"/>
    <mergeCell ref="N61:Q61"/>
    <mergeCell ref="N62:Q62"/>
    <mergeCell ref="N63:Q63"/>
    <mergeCell ref="F85:I85"/>
    <mergeCell ref="L85:M85"/>
    <mergeCell ref="M76:P76"/>
    <mergeCell ref="M78:Q78"/>
    <mergeCell ref="F81:I81"/>
    <mergeCell ref="L81:M81"/>
    <mergeCell ref="N81:Q81"/>
    <mergeCell ref="N85:Q85"/>
    <mergeCell ref="N82:Q82"/>
    <mergeCell ref="N83:Q83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L92:M92"/>
    <mergeCell ref="N92:Q92"/>
    <mergeCell ref="F92:I92"/>
    <mergeCell ref="F91:I91"/>
    <mergeCell ref="L91:M91"/>
    <mergeCell ref="N91:Q91"/>
    <mergeCell ref="F95:I95"/>
    <mergeCell ref="L95:M95"/>
    <mergeCell ref="N95:Q95"/>
    <mergeCell ref="F93:I93"/>
    <mergeCell ref="L93:M93"/>
    <mergeCell ref="N93:Q93"/>
    <mergeCell ref="F94:I94"/>
    <mergeCell ref="L94:M94"/>
    <mergeCell ref="N94:Q94"/>
    <mergeCell ref="F96:I96"/>
    <mergeCell ref="L96:M96"/>
    <mergeCell ref="N96:Q96"/>
    <mergeCell ref="F97:I97"/>
    <mergeCell ref="L97:M97"/>
    <mergeCell ref="N97:Q97"/>
    <mergeCell ref="F100:I100"/>
    <mergeCell ref="L100:M100"/>
    <mergeCell ref="N100:Q100"/>
    <mergeCell ref="F98:I98"/>
    <mergeCell ref="L98:M98"/>
    <mergeCell ref="N98:Q98"/>
    <mergeCell ref="F99:I99"/>
    <mergeCell ref="L99:M99"/>
    <mergeCell ref="N99:Q99"/>
    <mergeCell ref="F101:I101"/>
    <mergeCell ref="L101:M101"/>
    <mergeCell ref="N101:Q101"/>
    <mergeCell ref="F102:I102"/>
    <mergeCell ref="L102:M102"/>
    <mergeCell ref="N102:Q102"/>
    <mergeCell ref="F103:I103"/>
    <mergeCell ref="L103:M103"/>
    <mergeCell ref="N103:Q103"/>
    <mergeCell ref="F105:I105"/>
    <mergeCell ref="L105:M105"/>
    <mergeCell ref="N105:Q105"/>
    <mergeCell ref="F106:I106"/>
    <mergeCell ref="L106:M106"/>
    <mergeCell ref="N106:Q106"/>
    <mergeCell ref="F107:I107"/>
    <mergeCell ref="L107:M107"/>
    <mergeCell ref="N107:Q107"/>
    <mergeCell ref="F110:I110"/>
    <mergeCell ref="L110:M110"/>
    <mergeCell ref="N110:Q110"/>
    <mergeCell ref="F108:I108"/>
    <mergeCell ref="L108:M108"/>
    <mergeCell ref="N108:Q108"/>
    <mergeCell ref="F109:I109"/>
    <mergeCell ref="L109:M109"/>
    <mergeCell ref="N109:Q109"/>
    <mergeCell ref="F111:I111"/>
    <mergeCell ref="L111:M111"/>
    <mergeCell ref="N111:Q111"/>
    <mergeCell ref="F112:I112"/>
    <mergeCell ref="L112:M112"/>
    <mergeCell ref="N112:Q112"/>
    <mergeCell ref="L173:M173"/>
    <mergeCell ref="F113:I113"/>
    <mergeCell ref="L113:M113"/>
    <mergeCell ref="F114:I114"/>
    <mergeCell ref="L114:M114"/>
    <mergeCell ref="F117:I117"/>
    <mergeCell ref="L117:M117"/>
    <mergeCell ref="F120:I120"/>
    <mergeCell ref="N172:Q172"/>
    <mergeCell ref="F116:I116"/>
    <mergeCell ref="L116:M116"/>
    <mergeCell ref="N116:Q116"/>
    <mergeCell ref="F173:I173"/>
    <mergeCell ref="N117:Q117"/>
    <mergeCell ref="F118:I118"/>
    <mergeCell ref="L118:M118"/>
    <mergeCell ref="F121:I121"/>
    <mergeCell ref="L121:M121"/>
    <mergeCell ref="F180:I180"/>
    <mergeCell ref="L180:M180"/>
    <mergeCell ref="N180:Q180"/>
    <mergeCell ref="F181:I181"/>
    <mergeCell ref="L181:M181"/>
    <mergeCell ref="N181:Q181"/>
    <mergeCell ref="N186:Q186"/>
    <mergeCell ref="F182:I182"/>
    <mergeCell ref="L182:M182"/>
    <mergeCell ref="N182:Q182"/>
    <mergeCell ref="F184:I184"/>
    <mergeCell ref="L184:M184"/>
    <mergeCell ref="N184:Q184"/>
    <mergeCell ref="N187:Q187"/>
    <mergeCell ref="F190:I190"/>
    <mergeCell ref="L190:M190"/>
    <mergeCell ref="N190:Q190"/>
    <mergeCell ref="F188:I188"/>
    <mergeCell ref="L188:M188"/>
    <mergeCell ref="N188:Q188"/>
    <mergeCell ref="F189:I189"/>
    <mergeCell ref="F185:I185"/>
    <mergeCell ref="L185:M185"/>
    <mergeCell ref="N185:Q185"/>
    <mergeCell ref="F186:I186"/>
    <mergeCell ref="L186:M186"/>
    <mergeCell ref="N201:Q201"/>
    <mergeCell ref="N200:Q200"/>
    <mergeCell ref="F204:I204"/>
    <mergeCell ref="L204:M204"/>
    <mergeCell ref="N204:Q204"/>
    <mergeCell ref="F198:I198"/>
    <mergeCell ref="L198:M198"/>
    <mergeCell ref="F192:I192"/>
    <mergeCell ref="L192:M192"/>
    <mergeCell ref="N192:Q192"/>
    <mergeCell ref="F199:I199"/>
    <mergeCell ref="L199:M199"/>
    <mergeCell ref="N199:Q199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N198:Q198"/>
    <mergeCell ref="N196:Q196"/>
    <mergeCell ref="H1:K1"/>
    <mergeCell ref="S2:AC2"/>
    <mergeCell ref="N183:Q183"/>
    <mergeCell ref="N191:Q191"/>
    <mergeCell ref="N86:Q86"/>
    <mergeCell ref="N104:Q104"/>
    <mergeCell ref="N113:Q113"/>
    <mergeCell ref="N84:Q84"/>
    <mergeCell ref="N114:Q114"/>
    <mergeCell ref="N173:Q173"/>
    <mergeCell ref="N197:Q197"/>
    <mergeCell ref="F193:I193"/>
    <mergeCell ref="L193:M193"/>
    <mergeCell ref="N193:Q193"/>
    <mergeCell ref="F195:I195"/>
    <mergeCell ref="L195:M195"/>
    <mergeCell ref="N195:Q195"/>
    <mergeCell ref="N194:Q194"/>
    <mergeCell ref="L189:M189"/>
    <mergeCell ref="N189:Q189"/>
    <mergeCell ref="F187:I187"/>
    <mergeCell ref="L187:M187"/>
  </mergeCells>
  <hyperlinks>
    <hyperlink ref="F1:G1" location="C2" tooltip="Krycí list soupisu" display="1) Krycí list soupisu"/>
    <hyperlink ref="H1:K1" location="C49" tooltip="Rekapitulace" display="2) Rekapitulace"/>
    <hyperlink ref="L1:M1" location="C8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16"/>
      <c r="C2" s="117"/>
      <c r="D2" s="117"/>
      <c r="E2" s="117"/>
      <c r="F2" s="117"/>
      <c r="G2" s="117"/>
      <c r="H2" s="117"/>
      <c r="I2" s="117"/>
      <c r="J2" s="117"/>
      <c r="K2" s="118"/>
    </row>
    <row r="3" spans="2:11" s="119" customFormat="1" ht="45" customHeight="1">
      <c r="B3" s="120"/>
      <c r="C3" s="280" t="s">
        <v>243</v>
      </c>
      <c r="D3" s="280"/>
      <c r="E3" s="280"/>
      <c r="F3" s="280"/>
      <c r="G3" s="280"/>
      <c r="H3" s="280"/>
      <c r="I3" s="280"/>
      <c r="J3" s="280"/>
      <c r="K3" s="121"/>
    </row>
    <row r="4" spans="2:11" ht="25.5" customHeight="1">
      <c r="B4" s="122"/>
      <c r="C4" s="281" t="s">
        <v>244</v>
      </c>
      <c r="D4" s="281"/>
      <c r="E4" s="281"/>
      <c r="F4" s="281"/>
      <c r="G4" s="281"/>
      <c r="H4" s="281"/>
      <c r="I4" s="281"/>
      <c r="J4" s="281"/>
      <c r="K4" s="123"/>
    </row>
    <row r="5" spans="2:11" ht="5.25" customHeight="1">
      <c r="B5" s="122"/>
      <c r="C5" s="124"/>
      <c r="D5" s="124"/>
      <c r="E5" s="124"/>
      <c r="F5" s="124"/>
      <c r="G5" s="124"/>
      <c r="H5" s="124"/>
      <c r="I5" s="124"/>
      <c r="J5" s="124"/>
      <c r="K5" s="123"/>
    </row>
    <row r="6" spans="2:11" ht="15" customHeight="1">
      <c r="B6" s="122"/>
      <c r="C6" s="279" t="s">
        <v>245</v>
      </c>
      <c r="D6" s="279"/>
      <c r="E6" s="279"/>
      <c r="F6" s="279"/>
      <c r="G6" s="279"/>
      <c r="H6" s="279"/>
      <c r="I6" s="279"/>
      <c r="J6" s="279"/>
      <c r="K6" s="123"/>
    </row>
    <row r="7" spans="2:11" ht="15" customHeight="1">
      <c r="B7" s="126"/>
      <c r="C7" s="279" t="s">
        <v>246</v>
      </c>
      <c r="D7" s="279"/>
      <c r="E7" s="279"/>
      <c r="F7" s="279"/>
      <c r="G7" s="279"/>
      <c r="H7" s="279"/>
      <c r="I7" s="279"/>
      <c r="J7" s="279"/>
      <c r="K7" s="123"/>
    </row>
    <row r="8" spans="2:11" ht="12.75" customHeight="1">
      <c r="B8" s="126"/>
      <c r="C8" s="125"/>
      <c r="D8" s="125"/>
      <c r="E8" s="125"/>
      <c r="F8" s="125"/>
      <c r="G8" s="125"/>
      <c r="H8" s="125"/>
      <c r="I8" s="125"/>
      <c r="J8" s="125"/>
      <c r="K8" s="123"/>
    </row>
    <row r="9" spans="2:11" ht="15" customHeight="1">
      <c r="B9" s="126"/>
      <c r="C9" s="279" t="s">
        <v>394</v>
      </c>
      <c r="D9" s="279"/>
      <c r="E9" s="279"/>
      <c r="F9" s="279"/>
      <c r="G9" s="279"/>
      <c r="H9" s="279"/>
      <c r="I9" s="279"/>
      <c r="J9" s="279"/>
      <c r="K9" s="123"/>
    </row>
    <row r="10" spans="2:11" ht="15" customHeight="1">
      <c r="B10" s="126"/>
      <c r="C10" s="125"/>
      <c r="D10" s="279" t="s">
        <v>395</v>
      </c>
      <c r="E10" s="279"/>
      <c r="F10" s="279"/>
      <c r="G10" s="279"/>
      <c r="H10" s="279"/>
      <c r="I10" s="279"/>
      <c r="J10" s="279"/>
      <c r="K10" s="123"/>
    </row>
    <row r="11" spans="2:11" ht="15" customHeight="1">
      <c r="B11" s="126"/>
      <c r="C11" s="127"/>
      <c r="D11" s="279" t="s">
        <v>247</v>
      </c>
      <c r="E11" s="279"/>
      <c r="F11" s="279"/>
      <c r="G11" s="279"/>
      <c r="H11" s="279"/>
      <c r="I11" s="279"/>
      <c r="J11" s="279"/>
      <c r="K11" s="123"/>
    </row>
    <row r="12" spans="2:11" ht="12.75" customHeight="1">
      <c r="B12" s="126"/>
      <c r="C12" s="127"/>
      <c r="D12" s="127"/>
      <c r="E12" s="127"/>
      <c r="F12" s="127"/>
      <c r="G12" s="127"/>
      <c r="H12" s="127"/>
      <c r="I12" s="127"/>
      <c r="J12" s="127"/>
      <c r="K12" s="123"/>
    </row>
    <row r="13" spans="2:11" ht="15" customHeight="1">
      <c r="B13" s="126"/>
      <c r="C13" s="127"/>
      <c r="D13" s="279" t="s">
        <v>396</v>
      </c>
      <c r="E13" s="279"/>
      <c r="F13" s="279"/>
      <c r="G13" s="279"/>
      <c r="H13" s="279"/>
      <c r="I13" s="279"/>
      <c r="J13" s="279"/>
      <c r="K13" s="123"/>
    </row>
    <row r="14" spans="2:11" ht="15" customHeight="1">
      <c r="B14" s="126"/>
      <c r="C14" s="127"/>
      <c r="D14" s="279" t="s">
        <v>248</v>
      </c>
      <c r="E14" s="279"/>
      <c r="F14" s="279"/>
      <c r="G14" s="279"/>
      <c r="H14" s="279"/>
      <c r="I14" s="279"/>
      <c r="J14" s="279"/>
      <c r="K14" s="123"/>
    </row>
    <row r="15" spans="2:11" ht="15" customHeight="1">
      <c r="B15" s="126"/>
      <c r="C15" s="127"/>
      <c r="D15" s="279" t="s">
        <v>249</v>
      </c>
      <c r="E15" s="279"/>
      <c r="F15" s="279"/>
      <c r="G15" s="279"/>
      <c r="H15" s="279"/>
      <c r="I15" s="279"/>
      <c r="J15" s="279"/>
      <c r="K15" s="123"/>
    </row>
    <row r="16" spans="2:11" ht="15" customHeight="1">
      <c r="B16" s="126"/>
      <c r="C16" s="127"/>
      <c r="D16" s="127"/>
      <c r="E16" s="128" t="s">
        <v>65</v>
      </c>
      <c r="F16" s="279" t="s">
        <v>250</v>
      </c>
      <c r="G16" s="279"/>
      <c r="H16" s="279"/>
      <c r="I16" s="279"/>
      <c r="J16" s="279"/>
      <c r="K16" s="123"/>
    </row>
    <row r="17" spans="2:11" ht="15" customHeight="1">
      <c r="B17" s="126"/>
      <c r="C17" s="127"/>
      <c r="D17" s="127"/>
      <c r="E17" s="128" t="s">
        <v>251</v>
      </c>
      <c r="F17" s="279" t="s">
        <v>252</v>
      </c>
      <c r="G17" s="279"/>
      <c r="H17" s="279"/>
      <c r="I17" s="279"/>
      <c r="J17" s="279"/>
      <c r="K17" s="123"/>
    </row>
    <row r="18" spans="2:11" ht="15" customHeight="1">
      <c r="B18" s="126"/>
      <c r="C18" s="127"/>
      <c r="D18" s="127"/>
      <c r="E18" s="128" t="s">
        <v>253</v>
      </c>
      <c r="F18" s="279" t="s">
        <v>254</v>
      </c>
      <c r="G18" s="279"/>
      <c r="H18" s="279"/>
      <c r="I18" s="279"/>
      <c r="J18" s="279"/>
      <c r="K18" s="123"/>
    </row>
    <row r="19" spans="2:11" ht="15" customHeight="1">
      <c r="B19" s="126"/>
      <c r="C19" s="127"/>
      <c r="D19" s="127"/>
      <c r="E19" s="128" t="s">
        <v>255</v>
      </c>
      <c r="F19" s="279" t="s">
        <v>256</v>
      </c>
      <c r="G19" s="279"/>
      <c r="H19" s="279"/>
      <c r="I19" s="279"/>
      <c r="J19" s="279"/>
      <c r="K19" s="123"/>
    </row>
    <row r="20" spans="2:11" ht="15" customHeight="1">
      <c r="B20" s="126"/>
      <c r="C20" s="127"/>
      <c r="D20" s="127"/>
      <c r="E20" s="128" t="s">
        <v>257</v>
      </c>
      <c r="F20" s="279" t="s">
        <v>258</v>
      </c>
      <c r="G20" s="279"/>
      <c r="H20" s="279"/>
      <c r="I20" s="279"/>
      <c r="J20" s="279"/>
      <c r="K20" s="123"/>
    </row>
    <row r="21" spans="2:11" ht="15" customHeight="1">
      <c r="B21" s="126"/>
      <c r="C21" s="127"/>
      <c r="D21" s="127"/>
      <c r="E21" s="128" t="s">
        <v>259</v>
      </c>
      <c r="F21" s="279" t="s">
        <v>260</v>
      </c>
      <c r="G21" s="279"/>
      <c r="H21" s="279"/>
      <c r="I21" s="279"/>
      <c r="J21" s="279"/>
      <c r="K21" s="123"/>
    </row>
    <row r="22" spans="2:11" ht="12.75" customHeight="1">
      <c r="B22" s="126"/>
      <c r="C22" s="127"/>
      <c r="D22" s="127"/>
      <c r="E22" s="127"/>
      <c r="F22" s="127"/>
      <c r="G22" s="127"/>
      <c r="H22" s="127"/>
      <c r="I22" s="127"/>
      <c r="J22" s="127"/>
      <c r="K22" s="123"/>
    </row>
    <row r="23" spans="2:11" ht="15" customHeight="1">
      <c r="B23" s="126"/>
      <c r="C23" s="279" t="s">
        <v>397</v>
      </c>
      <c r="D23" s="279"/>
      <c r="E23" s="279"/>
      <c r="F23" s="279"/>
      <c r="G23" s="279"/>
      <c r="H23" s="279"/>
      <c r="I23" s="279"/>
      <c r="J23" s="279"/>
      <c r="K23" s="123"/>
    </row>
    <row r="24" spans="2:11" ht="15" customHeight="1">
      <c r="B24" s="126"/>
      <c r="C24" s="279" t="s">
        <v>261</v>
      </c>
      <c r="D24" s="279"/>
      <c r="E24" s="279"/>
      <c r="F24" s="279"/>
      <c r="G24" s="279"/>
      <c r="H24" s="279"/>
      <c r="I24" s="279"/>
      <c r="J24" s="279"/>
      <c r="K24" s="123"/>
    </row>
    <row r="25" spans="2:11" ht="15" customHeight="1">
      <c r="B25" s="126"/>
      <c r="C25" s="125"/>
      <c r="D25" s="279" t="s">
        <v>398</v>
      </c>
      <c r="E25" s="279"/>
      <c r="F25" s="279"/>
      <c r="G25" s="279"/>
      <c r="H25" s="279"/>
      <c r="I25" s="279"/>
      <c r="J25" s="279"/>
      <c r="K25" s="123"/>
    </row>
    <row r="26" spans="2:11" ht="15" customHeight="1">
      <c r="B26" s="126"/>
      <c r="C26" s="127"/>
      <c r="D26" s="279" t="s">
        <v>262</v>
      </c>
      <c r="E26" s="279"/>
      <c r="F26" s="279"/>
      <c r="G26" s="279"/>
      <c r="H26" s="279"/>
      <c r="I26" s="279"/>
      <c r="J26" s="279"/>
      <c r="K26" s="123"/>
    </row>
    <row r="27" spans="2:11" ht="12.75" customHeight="1">
      <c r="B27" s="126"/>
      <c r="C27" s="127"/>
      <c r="D27" s="127"/>
      <c r="E27" s="127"/>
      <c r="F27" s="127"/>
      <c r="G27" s="127"/>
      <c r="H27" s="127"/>
      <c r="I27" s="127"/>
      <c r="J27" s="127"/>
      <c r="K27" s="123"/>
    </row>
    <row r="28" spans="2:11" ht="15" customHeight="1">
      <c r="B28" s="126"/>
      <c r="C28" s="127"/>
      <c r="D28" s="279" t="s">
        <v>399</v>
      </c>
      <c r="E28" s="279"/>
      <c r="F28" s="279"/>
      <c r="G28" s="279"/>
      <c r="H28" s="279"/>
      <c r="I28" s="279"/>
      <c r="J28" s="279"/>
      <c r="K28" s="123"/>
    </row>
    <row r="29" spans="2:11" ht="15" customHeight="1">
      <c r="B29" s="126"/>
      <c r="C29" s="127"/>
      <c r="D29" s="279" t="s">
        <v>263</v>
      </c>
      <c r="E29" s="279"/>
      <c r="F29" s="279"/>
      <c r="G29" s="279"/>
      <c r="H29" s="279"/>
      <c r="I29" s="279"/>
      <c r="J29" s="279"/>
      <c r="K29" s="123"/>
    </row>
    <row r="30" spans="2:11" ht="12.75" customHeight="1">
      <c r="B30" s="126"/>
      <c r="C30" s="127"/>
      <c r="D30" s="127"/>
      <c r="E30" s="127"/>
      <c r="F30" s="127"/>
      <c r="G30" s="127"/>
      <c r="H30" s="127"/>
      <c r="I30" s="127"/>
      <c r="J30" s="127"/>
      <c r="K30" s="123"/>
    </row>
    <row r="31" spans="2:11" ht="15" customHeight="1">
      <c r="B31" s="126"/>
      <c r="C31" s="127"/>
      <c r="D31" s="279" t="s">
        <v>400</v>
      </c>
      <c r="E31" s="279"/>
      <c r="F31" s="279"/>
      <c r="G31" s="279"/>
      <c r="H31" s="279"/>
      <c r="I31" s="279"/>
      <c r="J31" s="279"/>
      <c r="K31" s="123"/>
    </row>
    <row r="32" spans="2:11" ht="15" customHeight="1">
      <c r="B32" s="126"/>
      <c r="C32" s="127"/>
      <c r="D32" s="279" t="s">
        <v>264</v>
      </c>
      <c r="E32" s="279"/>
      <c r="F32" s="279"/>
      <c r="G32" s="279"/>
      <c r="H32" s="279"/>
      <c r="I32" s="279"/>
      <c r="J32" s="279"/>
      <c r="K32" s="123"/>
    </row>
    <row r="33" spans="2:11" ht="15" customHeight="1">
      <c r="B33" s="126"/>
      <c r="C33" s="127"/>
      <c r="D33" s="279" t="s">
        <v>265</v>
      </c>
      <c r="E33" s="279"/>
      <c r="F33" s="279"/>
      <c r="G33" s="279"/>
      <c r="H33" s="279"/>
      <c r="I33" s="279"/>
      <c r="J33" s="279"/>
      <c r="K33" s="123"/>
    </row>
    <row r="34" spans="2:11" ht="15" customHeight="1">
      <c r="B34" s="126"/>
      <c r="C34" s="127"/>
      <c r="D34" s="125"/>
      <c r="E34" s="129" t="s">
        <v>91</v>
      </c>
      <c r="F34" s="125"/>
      <c r="G34" s="279" t="s">
        <v>266</v>
      </c>
      <c r="H34" s="279"/>
      <c r="I34" s="279"/>
      <c r="J34" s="279"/>
      <c r="K34" s="123"/>
    </row>
    <row r="35" spans="2:11" ht="15" customHeight="1">
      <c r="B35" s="126"/>
      <c r="C35" s="127"/>
      <c r="D35" s="125"/>
      <c r="E35" s="129" t="s">
        <v>267</v>
      </c>
      <c r="F35" s="125"/>
      <c r="G35" s="279" t="s">
        <v>268</v>
      </c>
      <c r="H35" s="279"/>
      <c r="I35" s="279"/>
      <c r="J35" s="279"/>
      <c r="K35" s="123"/>
    </row>
    <row r="36" spans="2:11" ht="15" customHeight="1">
      <c r="B36" s="126"/>
      <c r="C36" s="127"/>
      <c r="D36" s="125"/>
      <c r="E36" s="129" t="s">
        <v>41</v>
      </c>
      <c r="F36" s="125"/>
      <c r="G36" s="279" t="s">
        <v>269</v>
      </c>
      <c r="H36" s="279"/>
      <c r="I36" s="279"/>
      <c r="J36" s="279"/>
      <c r="K36" s="123"/>
    </row>
    <row r="37" spans="2:11" ht="15" customHeight="1">
      <c r="B37" s="126"/>
      <c r="C37" s="127"/>
      <c r="D37" s="125"/>
      <c r="E37" s="129" t="s">
        <v>92</v>
      </c>
      <c r="F37" s="125"/>
      <c r="G37" s="279" t="s">
        <v>270</v>
      </c>
      <c r="H37" s="279"/>
      <c r="I37" s="279"/>
      <c r="J37" s="279"/>
      <c r="K37" s="123"/>
    </row>
    <row r="38" spans="2:11" ht="15" customHeight="1">
      <c r="B38" s="126"/>
      <c r="C38" s="127"/>
      <c r="D38" s="125"/>
      <c r="E38" s="129" t="s">
        <v>93</v>
      </c>
      <c r="F38" s="125"/>
      <c r="G38" s="279" t="s">
        <v>271</v>
      </c>
      <c r="H38" s="279"/>
      <c r="I38" s="279"/>
      <c r="J38" s="279"/>
      <c r="K38" s="123"/>
    </row>
    <row r="39" spans="2:11" ht="15" customHeight="1">
      <c r="B39" s="126"/>
      <c r="C39" s="127"/>
      <c r="D39" s="125"/>
      <c r="E39" s="129" t="s">
        <v>94</v>
      </c>
      <c r="F39" s="125"/>
      <c r="G39" s="279" t="s">
        <v>272</v>
      </c>
      <c r="H39" s="279"/>
      <c r="I39" s="279"/>
      <c r="J39" s="279"/>
      <c r="K39" s="123"/>
    </row>
    <row r="40" spans="2:11" ht="15" customHeight="1">
      <c r="B40" s="126"/>
      <c r="C40" s="127"/>
      <c r="D40" s="125"/>
      <c r="E40" s="129" t="s">
        <v>273</v>
      </c>
      <c r="F40" s="125"/>
      <c r="G40" s="279" t="s">
        <v>274</v>
      </c>
      <c r="H40" s="279"/>
      <c r="I40" s="279"/>
      <c r="J40" s="279"/>
      <c r="K40" s="123"/>
    </row>
    <row r="41" spans="2:11" ht="15" customHeight="1">
      <c r="B41" s="126"/>
      <c r="C41" s="127"/>
      <c r="D41" s="125"/>
      <c r="E41" s="129"/>
      <c r="F41" s="125"/>
      <c r="G41" s="279" t="s">
        <v>275</v>
      </c>
      <c r="H41" s="279"/>
      <c r="I41" s="279"/>
      <c r="J41" s="279"/>
      <c r="K41" s="123"/>
    </row>
    <row r="42" spans="2:11" ht="15" customHeight="1">
      <c r="B42" s="126"/>
      <c r="C42" s="127"/>
      <c r="D42" s="125"/>
      <c r="E42" s="129" t="s">
        <v>276</v>
      </c>
      <c r="F42" s="125"/>
      <c r="G42" s="279" t="s">
        <v>277</v>
      </c>
      <c r="H42" s="279"/>
      <c r="I42" s="279"/>
      <c r="J42" s="279"/>
      <c r="K42" s="123"/>
    </row>
    <row r="43" spans="2:11" ht="15" customHeight="1">
      <c r="B43" s="126"/>
      <c r="C43" s="127"/>
      <c r="D43" s="125"/>
      <c r="E43" s="129" t="s">
        <v>97</v>
      </c>
      <c r="F43" s="125"/>
      <c r="G43" s="279" t="s">
        <v>278</v>
      </c>
      <c r="H43" s="279"/>
      <c r="I43" s="279"/>
      <c r="J43" s="279"/>
      <c r="K43" s="123"/>
    </row>
    <row r="44" spans="2:11" ht="12.75" customHeight="1">
      <c r="B44" s="126"/>
      <c r="C44" s="127"/>
      <c r="D44" s="125"/>
      <c r="E44" s="125"/>
      <c r="F44" s="125"/>
      <c r="G44" s="125"/>
      <c r="H44" s="125"/>
      <c r="I44" s="125"/>
      <c r="J44" s="125"/>
      <c r="K44" s="123"/>
    </row>
    <row r="45" spans="2:11" ht="15" customHeight="1">
      <c r="B45" s="126"/>
      <c r="C45" s="127"/>
      <c r="D45" s="279" t="s">
        <v>279</v>
      </c>
      <c r="E45" s="279"/>
      <c r="F45" s="279"/>
      <c r="G45" s="279"/>
      <c r="H45" s="279"/>
      <c r="I45" s="279"/>
      <c r="J45" s="279"/>
      <c r="K45" s="123"/>
    </row>
    <row r="46" spans="2:11" ht="15" customHeight="1">
      <c r="B46" s="126"/>
      <c r="C46" s="127"/>
      <c r="D46" s="127"/>
      <c r="E46" s="279" t="s">
        <v>280</v>
      </c>
      <c r="F46" s="279"/>
      <c r="G46" s="279"/>
      <c r="H46" s="279"/>
      <c r="I46" s="279"/>
      <c r="J46" s="279"/>
      <c r="K46" s="123"/>
    </row>
    <row r="47" spans="2:11" ht="15" customHeight="1">
      <c r="B47" s="126"/>
      <c r="C47" s="127"/>
      <c r="D47" s="127"/>
      <c r="E47" s="279" t="s">
        <v>281</v>
      </c>
      <c r="F47" s="279"/>
      <c r="G47" s="279"/>
      <c r="H47" s="279"/>
      <c r="I47" s="279"/>
      <c r="J47" s="279"/>
      <c r="K47" s="123"/>
    </row>
    <row r="48" spans="2:11" ht="15" customHeight="1">
      <c r="B48" s="126"/>
      <c r="C48" s="127"/>
      <c r="D48" s="127"/>
      <c r="E48" s="279" t="s">
        <v>282</v>
      </c>
      <c r="F48" s="279"/>
      <c r="G48" s="279"/>
      <c r="H48" s="279"/>
      <c r="I48" s="279"/>
      <c r="J48" s="279"/>
      <c r="K48" s="123"/>
    </row>
    <row r="49" spans="2:11" ht="15" customHeight="1">
      <c r="B49" s="126"/>
      <c r="C49" s="127"/>
      <c r="D49" s="279" t="s">
        <v>283</v>
      </c>
      <c r="E49" s="279"/>
      <c r="F49" s="279"/>
      <c r="G49" s="279"/>
      <c r="H49" s="279"/>
      <c r="I49" s="279"/>
      <c r="J49" s="279"/>
      <c r="K49" s="123"/>
    </row>
    <row r="50" spans="2:11" ht="25.5" customHeight="1">
      <c r="B50" s="122"/>
      <c r="C50" s="281" t="s">
        <v>284</v>
      </c>
      <c r="D50" s="281"/>
      <c r="E50" s="281"/>
      <c r="F50" s="281"/>
      <c r="G50" s="281"/>
      <c r="H50" s="281"/>
      <c r="I50" s="281"/>
      <c r="J50" s="281"/>
      <c r="K50" s="123"/>
    </row>
    <row r="51" spans="2:11" ht="5.25" customHeight="1">
      <c r="B51" s="122"/>
      <c r="C51" s="124"/>
      <c r="D51" s="124"/>
      <c r="E51" s="124"/>
      <c r="F51" s="124"/>
      <c r="G51" s="124"/>
      <c r="H51" s="124"/>
      <c r="I51" s="124"/>
      <c r="J51" s="124"/>
      <c r="K51" s="123"/>
    </row>
    <row r="52" spans="2:11" ht="15" customHeight="1">
      <c r="B52" s="122"/>
      <c r="C52" s="279" t="s">
        <v>285</v>
      </c>
      <c r="D52" s="279"/>
      <c r="E52" s="279"/>
      <c r="F52" s="279"/>
      <c r="G52" s="279"/>
      <c r="H52" s="279"/>
      <c r="I52" s="279"/>
      <c r="J52" s="279"/>
      <c r="K52" s="123"/>
    </row>
    <row r="53" spans="2:11" ht="15" customHeight="1">
      <c r="B53" s="122"/>
      <c r="C53" s="279" t="s">
        <v>286</v>
      </c>
      <c r="D53" s="279"/>
      <c r="E53" s="279"/>
      <c r="F53" s="279"/>
      <c r="G53" s="279"/>
      <c r="H53" s="279"/>
      <c r="I53" s="279"/>
      <c r="J53" s="279"/>
      <c r="K53" s="123"/>
    </row>
    <row r="54" spans="2:11" ht="12.75" customHeight="1">
      <c r="B54" s="122"/>
      <c r="C54" s="125"/>
      <c r="D54" s="125"/>
      <c r="E54" s="125"/>
      <c r="F54" s="125"/>
      <c r="G54" s="125"/>
      <c r="H54" s="125"/>
      <c r="I54" s="125"/>
      <c r="J54" s="125"/>
      <c r="K54" s="123"/>
    </row>
    <row r="55" spans="2:11" ht="15" customHeight="1">
      <c r="B55" s="122"/>
      <c r="C55" s="279" t="s">
        <v>287</v>
      </c>
      <c r="D55" s="279"/>
      <c r="E55" s="279"/>
      <c r="F55" s="279"/>
      <c r="G55" s="279"/>
      <c r="H55" s="279"/>
      <c r="I55" s="279"/>
      <c r="J55" s="279"/>
      <c r="K55" s="123"/>
    </row>
    <row r="56" spans="2:11" ht="15" customHeight="1">
      <c r="B56" s="122"/>
      <c r="C56" s="127"/>
      <c r="D56" s="279" t="s">
        <v>288</v>
      </c>
      <c r="E56" s="279"/>
      <c r="F56" s="279"/>
      <c r="G56" s="279"/>
      <c r="H56" s="279"/>
      <c r="I56" s="279"/>
      <c r="J56" s="279"/>
      <c r="K56" s="123"/>
    </row>
    <row r="57" spans="2:11" ht="15" customHeight="1">
      <c r="B57" s="122"/>
      <c r="C57" s="127"/>
      <c r="D57" s="279" t="s">
        <v>289</v>
      </c>
      <c r="E57" s="279"/>
      <c r="F57" s="279"/>
      <c r="G57" s="279"/>
      <c r="H57" s="279"/>
      <c r="I57" s="279"/>
      <c r="J57" s="279"/>
      <c r="K57" s="123"/>
    </row>
    <row r="58" spans="2:11" ht="15" customHeight="1">
      <c r="B58" s="122"/>
      <c r="C58" s="127"/>
      <c r="D58" s="279" t="s">
        <v>290</v>
      </c>
      <c r="E58" s="279"/>
      <c r="F58" s="279"/>
      <c r="G58" s="279"/>
      <c r="H58" s="279"/>
      <c r="I58" s="279"/>
      <c r="J58" s="279"/>
      <c r="K58" s="123"/>
    </row>
    <row r="59" spans="2:11" ht="15" customHeight="1">
      <c r="B59" s="122"/>
      <c r="C59" s="127"/>
      <c r="D59" s="279" t="s">
        <v>291</v>
      </c>
      <c r="E59" s="279"/>
      <c r="F59" s="279"/>
      <c r="G59" s="279"/>
      <c r="H59" s="279"/>
      <c r="I59" s="279"/>
      <c r="J59" s="279"/>
      <c r="K59" s="123"/>
    </row>
    <row r="60" spans="2:11" ht="15" customHeight="1">
      <c r="B60" s="122"/>
      <c r="C60" s="127"/>
      <c r="D60" s="282" t="s">
        <v>292</v>
      </c>
      <c r="E60" s="282"/>
      <c r="F60" s="282"/>
      <c r="G60" s="282"/>
      <c r="H60" s="282"/>
      <c r="I60" s="282"/>
      <c r="J60" s="282"/>
      <c r="K60" s="123"/>
    </row>
    <row r="61" spans="2:11" ht="15" customHeight="1">
      <c r="B61" s="122"/>
      <c r="C61" s="127"/>
      <c r="D61" s="279" t="s">
        <v>293</v>
      </c>
      <c r="E61" s="279"/>
      <c r="F61" s="279"/>
      <c r="G61" s="279"/>
      <c r="H61" s="279"/>
      <c r="I61" s="279"/>
      <c r="J61" s="279"/>
      <c r="K61" s="123"/>
    </row>
    <row r="62" spans="2:11" ht="12.75" customHeight="1">
      <c r="B62" s="122"/>
      <c r="C62" s="127"/>
      <c r="D62" s="127"/>
      <c r="E62" s="130"/>
      <c r="F62" s="127"/>
      <c r="G62" s="127"/>
      <c r="H62" s="127"/>
      <c r="I62" s="127"/>
      <c r="J62" s="127"/>
      <c r="K62" s="123"/>
    </row>
    <row r="63" spans="2:11" ht="15" customHeight="1">
      <c r="B63" s="122"/>
      <c r="C63" s="127"/>
      <c r="D63" s="279" t="s">
        <v>294</v>
      </c>
      <c r="E63" s="279"/>
      <c r="F63" s="279"/>
      <c r="G63" s="279"/>
      <c r="H63" s="279"/>
      <c r="I63" s="279"/>
      <c r="J63" s="279"/>
      <c r="K63" s="123"/>
    </row>
    <row r="64" spans="2:11" ht="15" customHeight="1">
      <c r="B64" s="122"/>
      <c r="C64" s="127"/>
      <c r="D64" s="282" t="s">
        <v>295</v>
      </c>
      <c r="E64" s="282"/>
      <c r="F64" s="282"/>
      <c r="G64" s="282"/>
      <c r="H64" s="282"/>
      <c r="I64" s="282"/>
      <c r="J64" s="282"/>
      <c r="K64" s="123"/>
    </row>
    <row r="65" spans="2:11" ht="15" customHeight="1">
      <c r="B65" s="122"/>
      <c r="C65" s="127"/>
      <c r="D65" s="279" t="s">
        <v>296</v>
      </c>
      <c r="E65" s="279"/>
      <c r="F65" s="279"/>
      <c r="G65" s="279"/>
      <c r="H65" s="279"/>
      <c r="I65" s="279"/>
      <c r="J65" s="279"/>
      <c r="K65" s="123"/>
    </row>
    <row r="66" spans="2:11" ht="15" customHeight="1">
      <c r="B66" s="122"/>
      <c r="C66" s="127"/>
      <c r="D66" s="279" t="s">
        <v>297</v>
      </c>
      <c r="E66" s="279"/>
      <c r="F66" s="279"/>
      <c r="G66" s="279"/>
      <c r="H66" s="279"/>
      <c r="I66" s="279"/>
      <c r="J66" s="279"/>
      <c r="K66" s="123"/>
    </row>
    <row r="67" spans="2:11" ht="15" customHeight="1">
      <c r="B67" s="122"/>
      <c r="C67" s="127"/>
      <c r="D67" s="279" t="s">
        <v>298</v>
      </c>
      <c r="E67" s="279"/>
      <c r="F67" s="279"/>
      <c r="G67" s="279"/>
      <c r="H67" s="279"/>
      <c r="I67" s="279"/>
      <c r="J67" s="279"/>
      <c r="K67" s="123"/>
    </row>
    <row r="68" spans="2:11" ht="15" customHeight="1">
      <c r="B68" s="122"/>
      <c r="C68" s="127"/>
      <c r="D68" s="279" t="s">
        <v>299</v>
      </c>
      <c r="E68" s="279"/>
      <c r="F68" s="279"/>
      <c r="G68" s="279"/>
      <c r="H68" s="279"/>
      <c r="I68" s="279"/>
      <c r="J68" s="279"/>
      <c r="K68" s="123"/>
    </row>
    <row r="69" spans="2:11" ht="12.75" customHeight="1">
      <c r="B69" s="131"/>
      <c r="C69" s="132"/>
      <c r="D69" s="132"/>
      <c r="E69" s="132"/>
      <c r="F69" s="132"/>
      <c r="G69" s="132"/>
      <c r="H69" s="132"/>
      <c r="I69" s="132"/>
      <c r="J69" s="132"/>
      <c r="K69" s="133"/>
    </row>
    <row r="70" spans="2:11" ht="18.75" customHeight="1">
      <c r="B70" s="134"/>
      <c r="C70" s="134"/>
      <c r="D70" s="134"/>
      <c r="E70" s="134"/>
      <c r="F70" s="134"/>
      <c r="G70" s="134"/>
      <c r="H70" s="134"/>
      <c r="I70" s="134"/>
      <c r="J70" s="134"/>
      <c r="K70" s="135"/>
    </row>
    <row r="71" spans="2:11" ht="18.75" customHeight="1"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2:11" ht="7.5" customHeight="1">
      <c r="B72" s="136"/>
      <c r="C72" s="137"/>
      <c r="D72" s="137"/>
      <c r="E72" s="137"/>
      <c r="F72" s="137"/>
      <c r="G72" s="137"/>
      <c r="H72" s="137"/>
      <c r="I72" s="137"/>
      <c r="J72" s="137"/>
      <c r="K72" s="138"/>
    </row>
    <row r="73" spans="2:11" ht="45" customHeight="1">
      <c r="B73" s="139"/>
      <c r="C73" s="284" t="s">
        <v>242</v>
      </c>
      <c r="D73" s="284"/>
      <c r="E73" s="284"/>
      <c r="F73" s="284"/>
      <c r="G73" s="284"/>
      <c r="H73" s="284"/>
      <c r="I73" s="284"/>
      <c r="J73" s="284"/>
      <c r="K73" s="140"/>
    </row>
    <row r="74" spans="2:11" ht="17.25" customHeight="1">
      <c r="B74" s="139"/>
      <c r="C74" s="141" t="s">
        <v>300</v>
      </c>
      <c r="D74" s="141"/>
      <c r="E74" s="141"/>
      <c r="F74" s="141" t="s">
        <v>301</v>
      </c>
      <c r="G74" s="142"/>
      <c r="H74" s="141" t="s">
        <v>92</v>
      </c>
      <c r="I74" s="141" t="s">
        <v>45</v>
      </c>
      <c r="J74" s="141" t="s">
        <v>302</v>
      </c>
      <c r="K74" s="140"/>
    </row>
    <row r="75" spans="2:11" ht="17.25" customHeight="1">
      <c r="B75" s="139"/>
      <c r="C75" s="143" t="s">
        <v>303</v>
      </c>
      <c r="D75" s="143"/>
      <c r="E75" s="143"/>
      <c r="F75" s="144" t="s">
        <v>304</v>
      </c>
      <c r="G75" s="145"/>
      <c r="H75" s="143"/>
      <c r="I75" s="143"/>
      <c r="J75" s="143" t="s">
        <v>305</v>
      </c>
      <c r="K75" s="140"/>
    </row>
    <row r="76" spans="2:11" ht="5.25" customHeight="1">
      <c r="B76" s="139"/>
      <c r="C76" s="146"/>
      <c r="D76" s="146"/>
      <c r="E76" s="146"/>
      <c r="F76" s="146"/>
      <c r="G76" s="147"/>
      <c r="H76" s="146"/>
      <c r="I76" s="146"/>
      <c r="J76" s="146"/>
      <c r="K76" s="140"/>
    </row>
    <row r="77" spans="2:11" ht="15" customHeight="1">
      <c r="B77" s="139"/>
      <c r="C77" s="129" t="s">
        <v>306</v>
      </c>
      <c r="D77" s="129"/>
      <c r="E77" s="129"/>
      <c r="F77" s="148" t="s">
        <v>307</v>
      </c>
      <c r="G77" s="147"/>
      <c r="H77" s="129" t="s">
        <v>308</v>
      </c>
      <c r="I77" s="129" t="s">
        <v>309</v>
      </c>
      <c r="J77" s="129" t="s">
        <v>310</v>
      </c>
      <c r="K77" s="140"/>
    </row>
    <row r="78" spans="2:11" ht="15" customHeight="1">
      <c r="B78" s="149"/>
      <c r="C78" s="129" t="s">
        <v>311</v>
      </c>
      <c r="D78" s="129"/>
      <c r="E78" s="129"/>
      <c r="F78" s="148" t="s">
        <v>312</v>
      </c>
      <c r="G78" s="147"/>
      <c r="H78" s="129" t="s">
        <v>313</v>
      </c>
      <c r="I78" s="129" t="s">
        <v>309</v>
      </c>
      <c r="J78" s="129">
        <v>50</v>
      </c>
      <c r="K78" s="140"/>
    </row>
    <row r="79" spans="2:11" ht="15" customHeight="1">
      <c r="B79" s="149"/>
      <c r="C79" s="129" t="s">
        <v>314</v>
      </c>
      <c r="D79" s="129"/>
      <c r="E79" s="129"/>
      <c r="F79" s="148" t="s">
        <v>307</v>
      </c>
      <c r="G79" s="147"/>
      <c r="H79" s="129" t="s">
        <v>315</v>
      </c>
      <c r="I79" s="129" t="s">
        <v>316</v>
      </c>
      <c r="J79" s="129"/>
      <c r="K79" s="140"/>
    </row>
    <row r="80" spans="2:11" ht="15" customHeight="1">
      <c r="B80" s="149"/>
      <c r="C80" s="129" t="s">
        <v>317</v>
      </c>
      <c r="D80" s="129"/>
      <c r="E80" s="129"/>
      <c r="F80" s="148" t="s">
        <v>312</v>
      </c>
      <c r="G80" s="147"/>
      <c r="H80" s="129" t="s">
        <v>318</v>
      </c>
      <c r="I80" s="129" t="s">
        <v>309</v>
      </c>
      <c r="J80" s="129">
        <v>50</v>
      </c>
      <c r="K80" s="140"/>
    </row>
    <row r="81" spans="2:11" ht="15" customHeight="1">
      <c r="B81" s="149"/>
      <c r="C81" s="129" t="s">
        <v>319</v>
      </c>
      <c r="D81" s="129"/>
      <c r="E81" s="129"/>
      <c r="F81" s="148" t="s">
        <v>312</v>
      </c>
      <c r="G81" s="147"/>
      <c r="H81" s="129" t="s">
        <v>320</v>
      </c>
      <c r="I81" s="129" t="s">
        <v>309</v>
      </c>
      <c r="J81" s="129">
        <v>20</v>
      </c>
      <c r="K81" s="140"/>
    </row>
    <row r="82" spans="2:11" ht="15" customHeight="1">
      <c r="B82" s="149"/>
      <c r="C82" s="129" t="s">
        <v>321</v>
      </c>
      <c r="D82" s="129"/>
      <c r="E82" s="129"/>
      <c r="F82" s="148" t="s">
        <v>312</v>
      </c>
      <c r="G82" s="147"/>
      <c r="H82" s="129" t="s">
        <v>322</v>
      </c>
      <c r="I82" s="129" t="s">
        <v>309</v>
      </c>
      <c r="J82" s="129">
        <v>20</v>
      </c>
      <c r="K82" s="140"/>
    </row>
    <row r="83" spans="2:11" ht="15" customHeight="1">
      <c r="B83" s="149"/>
      <c r="C83" s="129" t="s">
        <v>323</v>
      </c>
      <c r="D83" s="129"/>
      <c r="E83" s="129"/>
      <c r="F83" s="148" t="s">
        <v>312</v>
      </c>
      <c r="G83" s="147"/>
      <c r="H83" s="129" t="s">
        <v>324</v>
      </c>
      <c r="I83" s="129" t="s">
        <v>309</v>
      </c>
      <c r="J83" s="129">
        <v>50</v>
      </c>
      <c r="K83" s="140"/>
    </row>
    <row r="84" spans="2:11" ht="15" customHeight="1">
      <c r="B84" s="149"/>
      <c r="C84" s="129" t="s">
        <v>325</v>
      </c>
      <c r="D84" s="129"/>
      <c r="E84" s="129"/>
      <c r="F84" s="148" t="s">
        <v>312</v>
      </c>
      <c r="G84" s="147"/>
      <c r="H84" s="129" t="s">
        <v>325</v>
      </c>
      <c r="I84" s="129" t="s">
        <v>309</v>
      </c>
      <c r="J84" s="129">
        <v>50</v>
      </c>
      <c r="K84" s="140"/>
    </row>
    <row r="85" spans="2:11" ht="15" customHeight="1">
      <c r="B85" s="149"/>
      <c r="C85" s="129" t="s">
        <v>98</v>
      </c>
      <c r="D85" s="129"/>
      <c r="E85" s="129"/>
      <c r="F85" s="148" t="s">
        <v>312</v>
      </c>
      <c r="G85" s="147"/>
      <c r="H85" s="129" t="s">
        <v>326</v>
      </c>
      <c r="I85" s="129" t="s">
        <v>309</v>
      </c>
      <c r="J85" s="129">
        <v>255</v>
      </c>
      <c r="K85" s="140"/>
    </row>
    <row r="86" spans="2:11" ht="15" customHeight="1">
      <c r="B86" s="149"/>
      <c r="C86" s="129" t="s">
        <v>327</v>
      </c>
      <c r="D86" s="129"/>
      <c r="E86" s="129"/>
      <c r="F86" s="148" t="s">
        <v>307</v>
      </c>
      <c r="G86" s="147"/>
      <c r="H86" s="129" t="s">
        <v>328</v>
      </c>
      <c r="I86" s="129" t="s">
        <v>329</v>
      </c>
      <c r="J86" s="129"/>
      <c r="K86" s="140"/>
    </row>
    <row r="87" spans="2:11" ht="15" customHeight="1">
      <c r="B87" s="149"/>
      <c r="C87" s="129" t="s">
        <v>330</v>
      </c>
      <c r="D87" s="129"/>
      <c r="E87" s="129"/>
      <c r="F87" s="148" t="s">
        <v>307</v>
      </c>
      <c r="G87" s="147"/>
      <c r="H87" s="129" t="s">
        <v>331</v>
      </c>
      <c r="I87" s="129" t="s">
        <v>332</v>
      </c>
      <c r="J87" s="129"/>
      <c r="K87" s="140"/>
    </row>
    <row r="88" spans="2:11" ht="15" customHeight="1">
      <c r="B88" s="149"/>
      <c r="C88" s="129" t="s">
        <v>333</v>
      </c>
      <c r="D88" s="129"/>
      <c r="E88" s="129"/>
      <c r="F88" s="148" t="s">
        <v>307</v>
      </c>
      <c r="G88" s="147"/>
      <c r="H88" s="129" t="s">
        <v>333</v>
      </c>
      <c r="I88" s="129" t="s">
        <v>332</v>
      </c>
      <c r="J88" s="129"/>
      <c r="K88" s="140"/>
    </row>
    <row r="89" spans="2:11" ht="15" customHeight="1">
      <c r="B89" s="149"/>
      <c r="C89" s="129" t="s">
        <v>28</v>
      </c>
      <c r="D89" s="129"/>
      <c r="E89" s="129"/>
      <c r="F89" s="148" t="s">
        <v>307</v>
      </c>
      <c r="G89" s="147"/>
      <c r="H89" s="129" t="s">
        <v>334</v>
      </c>
      <c r="I89" s="129" t="s">
        <v>332</v>
      </c>
      <c r="J89" s="129"/>
      <c r="K89" s="140"/>
    </row>
    <row r="90" spans="2:11" ht="15" customHeight="1">
      <c r="B90" s="149"/>
      <c r="C90" s="129" t="s">
        <v>36</v>
      </c>
      <c r="D90" s="129"/>
      <c r="E90" s="129"/>
      <c r="F90" s="148" t="s">
        <v>307</v>
      </c>
      <c r="G90" s="147"/>
      <c r="H90" s="129" t="s">
        <v>335</v>
      </c>
      <c r="I90" s="129" t="s">
        <v>332</v>
      </c>
      <c r="J90" s="129"/>
      <c r="K90" s="140"/>
    </row>
    <row r="91" spans="2:11" ht="15" customHeight="1">
      <c r="B91" s="150"/>
      <c r="C91" s="151"/>
      <c r="D91" s="151"/>
      <c r="E91" s="151"/>
      <c r="F91" s="151"/>
      <c r="G91" s="151"/>
      <c r="H91" s="151"/>
      <c r="I91" s="151"/>
      <c r="J91" s="151"/>
      <c r="K91" s="152"/>
    </row>
    <row r="92" spans="2:11" ht="18.75" customHeight="1">
      <c r="B92" s="153"/>
      <c r="C92" s="154"/>
      <c r="D92" s="154"/>
      <c r="E92" s="154"/>
      <c r="F92" s="154"/>
      <c r="G92" s="154"/>
      <c r="H92" s="154"/>
      <c r="I92" s="154"/>
      <c r="J92" s="154"/>
      <c r="K92" s="153"/>
    </row>
    <row r="93" spans="2:11" ht="18.75" customHeight="1">
      <c r="B93" s="135"/>
      <c r="C93" s="135"/>
      <c r="D93" s="135"/>
      <c r="E93" s="135"/>
      <c r="F93" s="135"/>
      <c r="G93" s="135"/>
      <c r="H93" s="135"/>
      <c r="I93" s="135"/>
      <c r="J93" s="135"/>
      <c r="K93" s="135"/>
    </row>
    <row r="94" spans="2:11" ht="7.5" customHeight="1">
      <c r="B94" s="136"/>
      <c r="C94" s="137"/>
      <c r="D94" s="137"/>
      <c r="E94" s="137"/>
      <c r="F94" s="137"/>
      <c r="G94" s="137"/>
      <c r="H94" s="137"/>
      <c r="I94" s="137"/>
      <c r="J94" s="137"/>
      <c r="K94" s="138"/>
    </row>
    <row r="95" spans="2:11" ht="45" customHeight="1">
      <c r="B95" s="139"/>
      <c r="C95" s="284" t="s">
        <v>336</v>
      </c>
      <c r="D95" s="284"/>
      <c r="E95" s="284"/>
      <c r="F95" s="284"/>
      <c r="G95" s="284"/>
      <c r="H95" s="284"/>
      <c r="I95" s="284"/>
      <c r="J95" s="284"/>
      <c r="K95" s="140"/>
    </row>
    <row r="96" spans="2:11" ht="17.25" customHeight="1">
      <c r="B96" s="139"/>
      <c r="C96" s="141" t="s">
        <v>300</v>
      </c>
      <c r="D96" s="141"/>
      <c r="E96" s="141"/>
      <c r="F96" s="141" t="s">
        <v>301</v>
      </c>
      <c r="G96" s="142"/>
      <c r="H96" s="141" t="s">
        <v>92</v>
      </c>
      <c r="I96" s="141" t="s">
        <v>45</v>
      </c>
      <c r="J96" s="141" t="s">
        <v>302</v>
      </c>
      <c r="K96" s="140"/>
    </row>
    <row r="97" spans="2:11" ht="17.25" customHeight="1">
      <c r="B97" s="139"/>
      <c r="C97" s="143" t="s">
        <v>303</v>
      </c>
      <c r="D97" s="143"/>
      <c r="E97" s="143"/>
      <c r="F97" s="144" t="s">
        <v>304</v>
      </c>
      <c r="G97" s="145"/>
      <c r="H97" s="143"/>
      <c r="I97" s="143"/>
      <c r="J97" s="143" t="s">
        <v>305</v>
      </c>
      <c r="K97" s="140"/>
    </row>
    <row r="98" spans="2:11" ht="5.25" customHeight="1">
      <c r="B98" s="139"/>
      <c r="C98" s="141"/>
      <c r="D98" s="141"/>
      <c r="E98" s="141"/>
      <c r="F98" s="141"/>
      <c r="G98" s="155"/>
      <c r="H98" s="141"/>
      <c r="I98" s="141"/>
      <c r="J98" s="141"/>
      <c r="K98" s="140"/>
    </row>
    <row r="99" spans="2:11" ht="15" customHeight="1">
      <c r="B99" s="139"/>
      <c r="C99" s="129" t="s">
        <v>306</v>
      </c>
      <c r="D99" s="129"/>
      <c r="E99" s="129"/>
      <c r="F99" s="148" t="s">
        <v>307</v>
      </c>
      <c r="G99" s="129"/>
      <c r="H99" s="129" t="s">
        <v>337</v>
      </c>
      <c r="I99" s="129" t="s">
        <v>309</v>
      </c>
      <c r="J99" s="129" t="s">
        <v>310</v>
      </c>
      <c r="K99" s="140"/>
    </row>
    <row r="100" spans="2:11" ht="15" customHeight="1">
      <c r="B100" s="149"/>
      <c r="C100" s="129" t="s">
        <v>311</v>
      </c>
      <c r="D100" s="129"/>
      <c r="E100" s="129"/>
      <c r="F100" s="148" t="s">
        <v>312</v>
      </c>
      <c r="G100" s="129"/>
      <c r="H100" s="129" t="s">
        <v>337</v>
      </c>
      <c r="I100" s="129" t="s">
        <v>309</v>
      </c>
      <c r="J100" s="129">
        <v>50</v>
      </c>
      <c r="K100" s="140"/>
    </row>
    <row r="101" spans="2:11" ht="15" customHeight="1">
      <c r="B101" s="149"/>
      <c r="C101" s="129" t="s">
        <v>314</v>
      </c>
      <c r="D101" s="129"/>
      <c r="E101" s="129"/>
      <c r="F101" s="148" t="s">
        <v>307</v>
      </c>
      <c r="G101" s="129"/>
      <c r="H101" s="129" t="s">
        <v>337</v>
      </c>
      <c r="I101" s="129" t="s">
        <v>316</v>
      </c>
      <c r="J101" s="129"/>
      <c r="K101" s="140"/>
    </row>
    <row r="102" spans="2:11" ht="15" customHeight="1">
      <c r="B102" s="149"/>
      <c r="C102" s="129" t="s">
        <v>317</v>
      </c>
      <c r="D102" s="129"/>
      <c r="E102" s="129"/>
      <c r="F102" s="148" t="s">
        <v>312</v>
      </c>
      <c r="G102" s="129"/>
      <c r="H102" s="129" t="s">
        <v>337</v>
      </c>
      <c r="I102" s="129" t="s">
        <v>309</v>
      </c>
      <c r="J102" s="129">
        <v>50</v>
      </c>
      <c r="K102" s="140"/>
    </row>
    <row r="103" spans="2:11" ht="15" customHeight="1">
      <c r="B103" s="149"/>
      <c r="C103" s="129" t="s">
        <v>325</v>
      </c>
      <c r="D103" s="129"/>
      <c r="E103" s="129"/>
      <c r="F103" s="148" t="s">
        <v>312</v>
      </c>
      <c r="G103" s="129"/>
      <c r="H103" s="129" t="s">
        <v>337</v>
      </c>
      <c r="I103" s="129" t="s">
        <v>309</v>
      </c>
      <c r="J103" s="129">
        <v>50</v>
      </c>
      <c r="K103" s="140"/>
    </row>
    <row r="104" spans="2:11" ht="15" customHeight="1">
      <c r="B104" s="149"/>
      <c r="C104" s="129" t="s">
        <v>323</v>
      </c>
      <c r="D104" s="129"/>
      <c r="E104" s="129"/>
      <c r="F104" s="148" t="s">
        <v>312</v>
      </c>
      <c r="G104" s="129"/>
      <c r="H104" s="129" t="s">
        <v>337</v>
      </c>
      <c r="I104" s="129" t="s">
        <v>309</v>
      </c>
      <c r="J104" s="129">
        <v>50</v>
      </c>
      <c r="K104" s="140"/>
    </row>
    <row r="105" spans="2:11" ht="15" customHeight="1">
      <c r="B105" s="149"/>
      <c r="C105" s="129" t="s">
        <v>41</v>
      </c>
      <c r="D105" s="129"/>
      <c r="E105" s="129"/>
      <c r="F105" s="148" t="s">
        <v>307</v>
      </c>
      <c r="G105" s="129"/>
      <c r="H105" s="129" t="s">
        <v>338</v>
      </c>
      <c r="I105" s="129" t="s">
        <v>309</v>
      </c>
      <c r="J105" s="129">
        <v>20</v>
      </c>
      <c r="K105" s="140"/>
    </row>
    <row r="106" spans="2:11" ht="15" customHeight="1">
      <c r="B106" s="149"/>
      <c r="C106" s="129" t="s">
        <v>339</v>
      </c>
      <c r="D106" s="129"/>
      <c r="E106" s="129"/>
      <c r="F106" s="148" t="s">
        <v>307</v>
      </c>
      <c r="G106" s="129"/>
      <c r="H106" s="129" t="s">
        <v>340</v>
      </c>
      <c r="I106" s="129" t="s">
        <v>309</v>
      </c>
      <c r="J106" s="129">
        <v>120</v>
      </c>
      <c r="K106" s="140"/>
    </row>
    <row r="107" spans="2:11" ht="15" customHeight="1">
      <c r="B107" s="149"/>
      <c r="C107" s="129" t="s">
        <v>28</v>
      </c>
      <c r="D107" s="129"/>
      <c r="E107" s="129"/>
      <c r="F107" s="148" t="s">
        <v>307</v>
      </c>
      <c r="G107" s="129"/>
      <c r="H107" s="129" t="s">
        <v>341</v>
      </c>
      <c r="I107" s="129" t="s">
        <v>332</v>
      </c>
      <c r="J107" s="129"/>
      <c r="K107" s="140"/>
    </row>
    <row r="108" spans="2:11" ht="15" customHeight="1">
      <c r="B108" s="149"/>
      <c r="C108" s="129" t="s">
        <v>36</v>
      </c>
      <c r="D108" s="129"/>
      <c r="E108" s="129"/>
      <c r="F108" s="148" t="s">
        <v>307</v>
      </c>
      <c r="G108" s="129"/>
      <c r="H108" s="129" t="s">
        <v>342</v>
      </c>
      <c r="I108" s="129" t="s">
        <v>332</v>
      </c>
      <c r="J108" s="129"/>
      <c r="K108" s="140"/>
    </row>
    <row r="109" spans="2:11" ht="15" customHeight="1">
      <c r="B109" s="149"/>
      <c r="C109" s="129" t="s">
        <v>45</v>
      </c>
      <c r="D109" s="129"/>
      <c r="E109" s="129"/>
      <c r="F109" s="148" t="s">
        <v>307</v>
      </c>
      <c r="G109" s="129"/>
      <c r="H109" s="129" t="s">
        <v>343</v>
      </c>
      <c r="I109" s="129" t="s">
        <v>344</v>
      </c>
      <c r="J109" s="129"/>
      <c r="K109" s="140"/>
    </row>
    <row r="110" spans="2:11" ht="15" customHeight="1">
      <c r="B110" s="150"/>
      <c r="C110" s="156"/>
      <c r="D110" s="156"/>
      <c r="E110" s="156"/>
      <c r="F110" s="156"/>
      <c r="G110" s="156"/>
      <c r="H110" s="156"/>
      <c r="I110" s="156"/>
      <c r="J110" s="156"/>
      <c r="K110" s="152"/>
    </row>
    <row r="111" spans="2:11" ht="18.75" customHeight="1">
      <c r="B111" s="157"/>
      <c r="C111" s="125"/>
      <c r="D111" s="125"/>
      <c r="E111" s="125"/>
      <c r="F111" s="158"/>
      <c r="G111" s="125"/>
      <c r="H111" s="125"/>
      <c r="I111" s="125"/>
      <c r="J111" s="125"/>
      <c r="K111" s="157"/>
    </row>
    <row r="112" spans="2:11" ht="18.75" customHeight="1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2:11" ht="7.5" customHeight="1">
      <c r="B113" s="159"/>
      <c r="C113" s="160"/>
      <c r="D113" s="160"/>
      <c r="E113" s="160"/>
      <c r="F113" s="160"/>
      <c r="G113" s="160"/>
      <c r="H113" s="160"/>
      <c r="I113" s="160"/>
      <c r="J113" s="160"/>
      <c r="K113" s="161"/>
    </row>
    <row r="114" spans="2:11" ht="45" customHeight="1">
      <c r="B114" s="162"/>
      <c r="C114" s="280" t="s">
        <v>345</v>
      </c>
      <c r="D114" s="280"/>
      <c r="E114" s="280"/>
      <c r="F114" s="280"/>
      <c r="G114" s="280"/>
      <c r="H114" s="280"/>
      <c r="I114" s="280"/>
      <c r="J114" s="280"/>
      <c r="K114" s="163"/>
    </row>
    <row r="115" spans="2:11" ht="17.25" customHeight="1">
      <c r="B115" s="164"/>
      <c r="C115" s="141" t="s">
        <v>300</v>
      </c>
      <c r="D115" s="141"/>
      <c r="E115" s="141"/>
      <c r="F115" s="141" t="s">
        <v>301</v>
      </c>
      <c r="G115" s="142"/>
      <c r="H115" s="141" t="s">
        <v>92</v>
      </c>
      <c r="I115" s="141" t="s">
        <v>45</v>
      </c>
      <c r="J115" s="141" t="s">
        <v>302</v>
      </c>
      <c r="K115" s="165"/>
    </row>
    <row r="116" spans="2:11" ht="17.25" customHeight="1">
      <c r="B116" s="164"/>
      <c r="C116" s="143" t="s">
        <v>303</v>
      </c>
      <c r="D116" s="143"/>
      <c r="E116" s="143"/>
      <c r="F116" s="144" t="s">
        <v>304</v>
      </c>
      <c r="G116" s="145"/>
      <c r="H116" s="143"/>
      <c r="I116" s="143"/>
      <c r="J116" s="143" t="s">
        <v>305</v>
      </c>
      <c r="K116" s="165"/>
    </row>
    <row r="117" spans="2:11" ht="5.25" customHeight="1">
      <c r="B117" s="166"/>
      <c r="C117" s="146"/>
      <c r="D117" s="146"/>
      <c r="E117" s="146"/>
      <c r="F117" s="146"/>
      <c r="G117" s="129"/>
      <c r="H117" s="146"/>
      <c r="I117" s="146"/>
      <c r="J117" s="146"/>
      <c r="K117" s="167"/>
    </row>
    <row r="118" spans="2:11" ht="15" customHeight="1">
      <c r="B118" s="166"/>
      <c r="C118" s="129" t="s">
        <v>306</v>
      </c>
      <c r="D118" s="146"/>
      <c r="E118" s="146"/>
      <c r="F118" s="148" t="s">
        <v>307</v>
      </c>
      <c r="G118" s="129"/>
      <c r="H118" s="129" t="s">
        <v>337</v>
      </c>
      <c r="I118" s="129" t="s">
        <v>309</v>
      </c>
      <c r="J118" s="129" t="s">
        <v>310</v>
      </c>
      <c r="K118" s="168"/>
    </row>
    <row r="119" spans="2:11" ht="15" customHeight="1">
      <c r="B119" s="166"/>
      <c r="C119" s="129" t="s">
        <v>346</v>
      </c>
      <c r="D119" s="129"/>
      <c r="E119" s="129"/>
      <c r="F119" s="148" t="s">
        <v>307</v>
      </c>
      <c r="G119" s="129"/>
      <c r="H119" s="129" t="s">
        <v>347</v>
      </c>
      <c r="I119" s="129" t="s">
        <v>309</v>
      </c>
      <c r="J119" s="129" t="s">
        <v>310</v>
      </c>
      <c r="K119" s="168"/>
    </row>
    <row r="120" spans="2:11" ht="15" customHeight="1">
      <c r="B120" s="166"/>
      <c r="C120" s="129" t="s">
        <v>259</v>
      </c>
      <c r="D120" s="129"/>
      <c r="E120" s="129"/>
      <c r="F120" s="148" t="s">
        <v>307</v>
      </c>
      <c r="G120" s="129"/>
      <c r="H120" s="129" t="s">
        <v>348</v>
      </c>
      <c r="I120" s="129" t="s">
        <v>309</v>
      </c>
      <c r="J120" s="129" t="s">
        <v>310</v>
      </c>
      <c r="K120" s="168"/>
    </row>
    <row r="121" spans="2:11" ht="15" customHeight="1">
      <c r="B121" s="166"/>
      <c r="C121" s="129" t="s">
        <v>349</v>
      </c>
      <c r="D121" s="129"/>
      <c r="E121" s="129"/>
      <c r="F121" s="148" t="s">
        <v>312</v>
      </c>
      <c r="G121" s="129"/>
      <c r="H121" s="129" t="s">
        <v>350</v>
      </c>
      <c r="I121" s="129" t="s">
        <v>309</v>
      </c>
      <c r="J121" s="129">
        <v>15</v>
      </c>
      <c r="K121" s="168"/>
    </row>
    <row r="122" spans="2:11" ht="15" customHeight="1">
      <c r="B122" s="166"/>
      <c r="C122" s="129" t="s">
        <v>311</v>
      </c>
      <c r="D122" s="129"/>
      <c r="E122" s="129"/>
      <c r="F122" s="148" t="s">
        <v>312</v>
      </c>
      <c r="G122" s="129"/>
      <c r="H122" s="129" t="s">
        <v>337</v>
      </c>
      <c r="I122" s="129" t="s">
        <v>309</v>
      </c>
      <c r="J122" s="129">
        <v>50</v>
      </c>
      <c r="K122" s="168"/>
    </row>
    <row r="123" spans="2:11" ht="15" customHeight="1">
      <c r="B123" s="166"/>
      <c r="C123" s="129" t="s">
        <v>317</v>
      </c>
      <c r="D123" s="129"/>
      <c r="E123" s="129"/>
      <c r="F123" s="148" t="s">
        <v>312</v>
      </c>
      <c r="G123" s="129"/>
      <c r="H123" s="129" t="s">
        <v>337</v>
      </c>
      <c r="I123" s="129" t="s">
        <v>309</v>
      </c>
      <c r="J123" s="129">
        <v>50</v>
      </c>
      <c r="K123" s="168"/>
    </row>
    <row r="124" spans="2:11" ht="15" customHeight="1">
      <c r="B124" s="166"/>
      <c r="C124" s="129" t="s">
        <v>323</v>
      </c>
      <c r="D124" s="129"/>
      <c r="E124" s="129"/>
      <c r="F124" s="148" t="s">
        <v>312</v>
      </c>
      <c r="G124" s="129"/>
      <c r="H124" s="129" t="s">
        <v>337</v>
      </c>
      <c r="I124" s="129" t="s">
        <v>309</v>
      </c>
      <c r="J124" s="129">
        <v>50</v>
      </c>
      <c r="K124" s="168"/>
    </row>
    <row r="125" spans="2:11" ht="15" customHeight="1">
      <c r="B125" s="166"/>
      <c r="C125" s="129" t="s">
        <v>325</v>
      </c>
      <c r="D125" s="129"/>
      <c r="E125" s="129"/>
      <c r="F125" s="148" t="s">
        <v>312</v>
      </c>
      <c r="G125" s="129"/>
      <c r="H125" s="129" t="s">
        <v>337</v>
      </c>
      <c r="I125" s="129" t="s">
        <v>309</v>
      </c>
      <c r="J125" s="129">
        <v>50</v>
      </c>
      <c r="K125" s="168"/>
    </row>
    <row r="126" spans="2:11" ht="15" customHeight="1">
      <c r="B126" s="166"/>
      <c r="C126" s="129" t="s">
        <v>98</v>
      </c>
      <c r="D126" s="129"/>
      <c r="E126" s="129"/>
      <c r="F126" s="148" t="s">
        <v>312</v>
      </c>
      <c r="G126" s="129"/>
      <c r="H126" s="129" t="s">
        <v>351</v>
      </c>
      <c r="I126" s="129" t="s">
        <v>309</v>
      </c>
      <c r="J126" s="129">
        <v>255</v>
      </c>
      <c r="K126" s="168"/>
    </row>
    <row r="127" spans="2:11" ht="15" customHeight="1">
      <c r="B127" s="166"/>
      <c r="C127" s="129" t="s">
        <v>327</v>
      </c>
      <c r="D127" s="129"/>
      <c r="E127" s="129"/>
      <c r="F127" s="148" t="s">
        <v>307</v>
      </c>
      <c r="G127" s="129"/>
      <c r="H127" s="129" t="s">
        <v>352</v>
      </c>
      <c r="I127" s="129" t="s">
        <v>329</v>
      </c>
      <c r="J127" s="129"/>
      <c r="K127" s="168"/>
    </row>
    <row r="128" spans="2:11" ht="15" customHeight="1">
      <c r="B128" s="166"/>
      <c r="C128" s="129" t="s">
        <v>330</v>
      </c>
      <c r="D128" s="129"/>
      <c r="E128" s="129"/>
      <c r="F128" s="148" t="s">
        <v>307</v>
      </c>
      <c r="G128" s="129"/>
      <c r="H128" s="129" t="s">
        <v>353</v>
      </c>
      <c r="I128" s="129" t="s">
        <v>332</v>
      </c>
      <c r="J128" s="129"/>
      <c r="K128" s="168"/>
    </row>
    <row r="129" spans="2:11" ht="15" customHeight="1">
      <c r="B129" s="166"/>
      <c r="C129" s="129" t="s">
        <v>333</v>
      </c>
      <c r="D129" s="129"/>
      <c r="E129" s="129"/>
      <c r="F129" s="148" t="s">
        <v>307</v>
      </c>
      <c r="G129" s="129"/>
      <c r="H129" s="129" t="s">
        <v>333</v>
      </c>
      <c r="I129" s="129" t="s">
        <v>332</v>
      </c>
      <c r="J129" s="129"/>
      <c r="K129" s="168"/>
    </row>
    <row r="130" spans="2:11" ht="15" customHeight="1">
      <c r="B130" s="166"/>
      <c r="C130" s="129" t="s">
        <v>28</v>
      </c>
      <c r="D130" s="129"/>
      <c r="E130" s="129"/>
      <c r="F130" s="148" t="s">
        <v>307</v>
      </c>
      <c r="G130" s="129"/>
      <c r="H130" s="129" t="s">
        <v>354</v>
      </c>
      <c r="I130" s="129" t="s">
        <v>332</v>
      </c>
      <c r="J130" s="129"/>
      <c r="K130" s="168"/>
    </row>
    <row r="131" spans="2:11" ht="15" customHeight="1">
      <c r="B131" s="166"/>
      <c r="C131" s="129" t="s">
        <v>355</v>
      </c>
      <c r="D131" s="129"/>
      <c r="E131" s="129"/>
      <c r="F131" s="148" t="s">
        <v>307</v>
      </c>
      <c r="G131" s="129"/>
      <c r="H131" s="129" t="s">
        <v>356</v>
      </c>
      <c r="I131" s="129" t="s">
        <v>332</v>
      </c>
      <c r="J131" s="129"/>
      <c r="K131" s="168"/>
    </row>
    <row r="132" spans="2:11" ht="15" customHeight="1">
      <c r="B132" s="169"/>
      <c r="C132" s="170"/>
      <c r="D132" s="170"/>
      <c r="E132" s="170"/>
      <c r="F132" s="170"/>
      <c r="G132" s="170"/>
      <c r="H132" s="170"/>
      <c r="I132" s="170"/>
      <c r="J132" s="170"/>
      <c r="K132" s="171"/>
    </row>
    <row r="133" spans="2:11" ht="18.75" customHeight="1">
      <c r="B133" s="125"/>
      <c r="C133" s="125"/>
      <c r="D133" s="125"/>
      <c r="E133" s="125"/>
      <c r="F133" s="158"/>
      <c r="G133" s="125"/>
      <c r="H133" s="125"/>
      <c r="I133" s="125"/>
      <c r="J133" s="125"/>
      <c r="K133" s="125"/>
    </row>
    <row r="134" spans="2:11" ht="18.75" customHeight="1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</row>
    <row r="135" spans="2:11" ht="7.5" customHeight="1">
      <c r="B135" s="136"/>
      <c r="C135" s="137"/>
      <c r="D135" s="137"/>
      <c r="E135" s="137"/>
      <c r="F135" s="137"/>
      <c r="G135" s="137"/>
      <c r="H135" s="137"/>
      <c r="I135" s="137"/>
      <c r="J135" s="137"/>
      <c r="K135" s="138"/>
    </row>
    <row r="136" spans="2:11" ht="45" customHeight="1">
      <c r="B136" s="139"/>
      <c r="C136" s="284" t="s">
        <v>357</v>
      </c>
      <c r="D136" s="284"/>
      <c r="E136" s="284"/>
      <c r="F136" s="284"/>
      <c r="G136" s="284"/>
      <c r="H136" s="284"/>
      <c r="I136" s="284"/>
      <c r="J136" s="284"/>
      <c r="K136" s="140"/>
    </row>
    <row r="137" spans="2:11" ht="17.25" customHeight="1">
      <c r="B137" s="139"/>
      <c r="C137" s="141" t="s">
        <v>300</v>
      </c>
      <c r="D137" s="141"/>
      <c r="E137" s="141"/>
      <c r="F137" s="141" t="s">
        <v>301</v>
      </c>
      <c r="G137" s="142"/>
      <c r="H137" s="141" t="s">
        <v>92</v>
      </c>
      <c r="I137" s="141" t="s">
        <v>45</v>
      </c>
      <c r="J137" s="141" t="s">
        <v>302</v>
      </c>
      <c r="K137" s="140"/>
    </row>
    <row r="138" spans="2:11" ht="17.25" customHeight="1">
      <c r="B138" s="139"/>
      <c r="C138" s="143" t="s">
        <v>303</v>
      </c>
      <c r="D138" s="143"/>
      <c r="E138" s="143"/>
      <c r="F138" s="144" t="s">
        <v>304</v>
      </c>
      <c r="G138" s="145"/>
      <c r="H138" s="143"/>
      <c r="I138" s="143"/>
      <c r="J138" s="143" t="s">
        <v>305</v>
      </c>
      <c r="K138" s="140"/>
    </row>
    <row r="139" spans="2:11" ht="5.25" customHeight="1">
      <c r="B139" s="149"/>
      <c r="C139" s="146"/>
      <c r="D139" s="146"/>
      <c r="E139" s="146"/>
      <c r="F139" s="146"/>
      <c r="G139" s="147"/>
      <c r="H139" s="146"/>
      <c r="I139" s="146"/>
      <c r="J139" s="146"/>
      <c r="K139" s="168"/>
    </row>
    <row r="140" spans="2:11" ht="15" customHeight="1">
      <c r="B140" s="149"/>
      <c r="C140" s="172" t="s">
        <v>306</v>
      </c>
      <c r="D140" s="129"/>
      <c r="E140" s="129"/>
      <c r="F140" s="173" t="s">
        <v>307</v>
      </c>
      <c r="G140" s="129"/>
      <c r="H140" s="172" t="s">
        <v>337</v>
      </c>
      <c r="I140" s="172" t="s">
        <v>309</v>
      </c>
      <c r="J140" s="172" t="s">
        <v>310</v>
      </c>
      <c r="K140" s="168"/>
    </row>
    <row r="141" spans="2:11" ht="15" customHeight="1">
      <c r="B141" s="149"/>
      <c r="C141" s="172" t="s">
        <v>346</v>
      </c>
      <c r="D141" s="129"/>
      <c r="E141" s="129"/>
      <c r="F141" s="173" t="s">
        <v>307</v>
      </c>
      <c r="G141" s="129"/>
      <c r="H141" s="172" t="s">
        <v>358</v>
      </c>
      <c r="I141" s="172" t="s">
        <v>309</v>
      </c>
      <c r="J141" s="172" t="s">
        <v>310</v>
      </c>
      <c r="K141" s="168"/>
    </row>
    <row r="142" spans="2:11" ht="15" customHeight="1">
      <c r="B142" s="149"/>
      <c r="C142" s="172" t="s">
        <v>259</v>
      </c>
      <c r="D142" s="129"/>
      <c r="E142" s="129"/>
      <c r="F142" s="173" t="s">
        <v>307</v>
      </c>
      <c r="G142" s="129"/>
      <c r="H142" s="172" t="s">
        <v>359</v>
      </c>
      <c r="I142" s="172" t="s">
        <v>309</v>
      </c>
      <c r="J142" s="172" t="s">
        <v>310</v>
      </c>
      <c r="K142" s="168"/>
    </row>
    <row r="143" spans="2:11" ht="15" customHeight="1">
      <c r="B143" s="149"/>
      <c r="C143" s="172" t="s">
        <v>311</v>
      </c>
      <c r="D143" s="129"/>
      <c r="E143" s="129"/>
      <c r="F143" s="173" t="s">
        <v>312</v>
      </c>
      <c r="G143" s="129"/>
      <c r="H143" s="172" t="s">
        <v>337</v>
      </c>
      <c r="I143" s="172" t="s">
        <v>309</v>
      </c>
      <c r="J143" s="172">
        <v>50</v>
      </c>
      <c r="K143" s="168"/>
    </row>
    <row r="144" spans="2:11" ht="15" customHeight="1">
      <c r="B144" s="149"/>
      <c r="C144" s="172" t="s">
        <v>314</v>
      </c>
      <c r="D144" s="129"/>
      <c r="E144" s="129"/>
      <c r="F144" s="173" t="s">
        <v>307</v>
      </c>
      <c r="G144" s="129"/>
      <c r="H144" s="172" t="s">
        <v>337</v>
      </c>
      <c r="I144" s="172" t="s">
        <v>316</v>
      </c>
      <c r="J144" s="172"/>
      <c r="K144" s="168"/>
    </row>
    <row r="145" spans="2:11" ht="15" customHeight="1">
      <c r="B145" s="149"/>
      <c r="C145" s="172" t="s">
        <v>317</v>
      </c>
      <c r="D145" s="129"/>
      <c r="E145" s="129"/>
      <c r="F145" s="173" t="s">
        <v>312</v>
      </c>
      <c r="G145" s="129"/>
      <c r="H145" s="172" t="s">
        <v>337</v>
      </c>
      <c r="I145" s="172" t="s">
        <v>309</v>
      </c>
      <c r="J145" s="172">
        <v>50</v>
      </c>
      <c r="K145" s="168"/>
    </row>
    <row r="146" spans="2:11" ht="15" customHeight="1">
      <c r="B146" s="149"/>
      <c r="C146" s="172" t="s">
        <v>325</v>
      </c>
      <c r="D146" s="129"/>
      <c r="E146" s="129"/>
      <c r="F146" s="173" t="s">
        <v>312</v>
      </c>
      <c r="G146" s="129"/>
      <c r="H146" s="172" t="s">
        <v>337</v>
      </c>
      <c r="I146" s="172" t="s">
        <v>309</v>
      </c>
      <c r="J146" s="172">
        <v>50</v>
      </c>
      <c r="K146" s="168"/>
    </row>
    <row r="147" spans="2:11" ht="15" customHeight="1">
      <c r="B147" s="149"/>
      <c r="C147" s="172" t="s">
        <v>323</v>
      </c>
      <c r="D147" s="129"/>
      <c r="E147" s="129"/>
      <c r="F147" s="173" t="s">
        <v>312</v>
      </c>
      <c r="G147" s="129"/>
      <c r="H147" s="172" t="s">
        <v>337</v>
      </c>
      <c r="I147" s="172" t="s">
        <v>309</v>
      </c>
      <c r="J147" s="172">
        <v>50</v>
      </c>
      <c r="K147" s="168"/>
    </row>
    <row r="148" spans="2:11" ht="15" customHeight="1">
      <c r="B148" s="149"/>
      <c r="C148" s="172" t="s">
        <v>73</v>
      </c>
      <c r="D148" s="129"/>
      <c r="E148" s="129"/>
      <c r="F148" s="173" t="s">
        <v>307</v>
      </c>
      <c r="G148" s="129"/>
      <c r="H148" s="172" t="s">
        <v>360</v>
      </c>
      <c r="I148" s="172" t="s">
        <v>309</v>
      </c>
      <c r="J148" s="172" t="s">
        <v>361</v>
      </c>
      <c r="K148" s="168"/>
    </row>
    <row r="149" spans="2:11" ht="15" customHeight="1">
      <c r="B149" s="149"/>
      <c r="C149" s="172" t="s">
        <v>362</v>
      </c>
      <c r="D149" s="129"/>
      <c r="E149" s="129"/>
      <c r="F149" s="173" t="s">
        <v>307</v>
      </c>
      <c r="G149" s="129"/>
      <c r="H149" s="172" t="s">
        <v>363</v>
      </c>
      <c r="I149" s="172" t="s">
        <v>332</v>
      </c>
      <c r="J149" s="172"/>
      <c r="K149" s="168"/>
    </row>
    <row r="150" spans="2:11" ht="15" customHeight="1">
      <c r="B150" s="174"/>
      <c r="C150" s="156"/>
      <c r="D150" s="156"/>
      <c r="E150" s="156"/>
      <c r="F150" s="156"/>
      <c r="G150" s="156"/>
      <c r="H150" s="156"/>
      <c r="I150" s="156"/>
      <c r="J150" s="156"/>
      <c r="K150" s="175"/>
    </row>
    <row r="151" spans="2:11" ht="18.75" customHeight="1">
      <c r="B151" s="125"/>
      <c r="C151" s="129"/>
      <c r="D151" s="129"/>
      <c r="E151" s="129"/>
      <c r="F151" s="148"/>
      <c r="G151" s="129"/>
      <c r="H151" s="129"/>
      <c r="I151" s="129"/>
      <c r="J151" s="129"/>
      <c r="K151" s="125"/>
    </row>
    <row r="152" spans="2:11" ht="18.75" customHeight="1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2:11" ht="7.5" customHeight="1">
      <c r="B153" s="116"/>
      <c r="C153" s="117"/>
      <c r="D153" s="117"/>
      <c r="E153" s="117"/>
      <c r="F153" s="117"/>
      <c r="G153" s="117"/>
      <c r="H153" s="117"/>
      <c r="I153" s="117"/>
      <c r="J153" s="117"/>
      <c r="K153" s="118"/>
    </row>
    <row r="154" spans="2:11" ht="45" customHeight="1">
      <c r="B154" s="120"/>
      <c r="C154" s="280" t="s">
        <v>364</v>
      </c>
      <c r="D154" s="280"/>
      <c r="E154" s="280"/>
      <c r="F154" s="280"/>
      <c r="G154" s="280"/>
      <c r="H154" s="280"/>
      <c r="I154" s="280"/>
      <c r="J154" s="280"/>
      <c r="K154" s="121"/>
    </row>
    <row r="155" spans="2:11" ht="17.25" customHeight="1">
      <c r="B155" s="120"/>
      <c r="C155" s="141" t="s">
        <v>300</v>
      </c>
      <c r="D155" s="141"/>
      <c r="E155" s="141"/>
      <c r="F155" s="141" t="s">
        <v>301</v>
      </c>
      <c r="G155" s="176"/>
      <c r="H155" s="177" t="s">
        <v>92</v>
      </c>
      <c r="I155" s="177" t="s">
        <v>45</v>
      </c>
      <c r="J155" s="141" t="s">
        <v>302</v>
      </c>
      <c r="K155" s="121"/>
    </row>
    <row r="156" spans="2:11" ht="17.25" customHeight="1">
      <c r="B156" s="122"/>
      <c r="C156" s="143" t="s">
        <v>303</v>
      </c>
      <c r="D156" s="143"/>
      <c r="E156" s="143"/>
      <c r="F156" s="144" t="s">
        <v>304</v>
      </c>
      <c r="G156" s="178"/>
      <c r="H156" s="179"/>
      <c r="I156" s="179"/>
      <c r="J156" s="143" t="s">
        <v>305</v>
      </c>
      <c r="K156" s="123"/>
    </row>
    <row r="157" spans="2:11" ht="5.25" customHeight="1">
      <c r="B157" s="149"/>
      <c r="C157" s="146"/>
      <c r="D157" s="146"/>
      <c r="E157" s="146"/>
      <c r="F157" s="146"/>
      <c r="G157" s="147"/>
      <c r="H157" s="146"/>
      <c r="I157" s="146"/>
      <c r="J157" s="146"/>
      <c r="K157" s="168"/>
    </row>
    <row r="158" spans="2:11" ht="15" customHeight="1">
      <c r="B158" s="149"/>
      <c r="C158" s="129" t="s">
        <v>306</v>
      </c>
      <c r="D158" s="129"/>
      <c r="E158" s="129"/>
      <c r="F158" s="148" t="s">
        <v>307</v>
      </c>
      <c r="G158" s="129"/>
      <c r="H158" s="129" t="s">
        <v>337</v>
      </c>
      <c r="I158" s="129" t="s">
        <v>309</v>
      </c>
      <c r="J158" s="129" t="s">
        <v>310</v>
      </c>
      <c r="K158" s="168"/>
    </row>
    <row r="159" spans="2:11" ht="15" customHeight="1">
      <c r="B159" s="149"/>
      <c r="C159" s="129" t="s">
        <v>346</v>
      </c>
      <c r="D159" s="129"/>
      <c r="E159" s="129"/>
      <c r="F159" s="148" t="s">
        <v>307</v>
      </c>
      <c r="G159" s="129"/>
      <c r="H159" s="129" t="s">
        <v>347</v>
      </c>
      <c r="I159" s="129" t="s">
        <v>309</v>
      </c>
      <c r="J159" s="129" t="s">
        <v>310</v>
      </c>
      <c r="K159" s="168"/>
    </row>
    <row r="160" spans="2:11" ht="15" customHeight="1">
      <c r="B160" s="149"/>
      <c r="C160" s="129" t="s">
        <v>259</v>
      </c>
      <c r="D160" s="129"/>
      <c r="E160" s="129"/>
      <c r="F160" s="148" t="s">
        <v>307</v>
      </c>
      <c r="G160" s="129"/>
      <c r="H160" s="129" t="s">
        <v>365</v>
      </c>
      <c r="I160" s="129" t="s">
        <v>309</v>
      </c>
      <c r="J160" s="129" t="s">
        <v>310</v>
      </c>
      <c r="K160" s="168"/>
    </row>
    <row r="161" spans="2:11" ht="15" customHeight="1">
      <c r="B161" s="149"/>
      <c r="C161" s="129" t="s">
        <v>311</v>
      </c>
      <c r="D161" s="129"/>
      <c r="E161" s="129"/>
      <c r="F161" s="148" t="s">
        <v>312</v>
      </c>
      <c r="G161" s="129"/>
      <c r="H161" s="129" t="s">
        <v>365</v>
      </c>
      <c r="I161" s="129" t="s">
        <v>309</v>
      </c>
      <c r="J161" s="129">
        <v>50</v>
      </c>
      <c r="K161" s="168"/>
    </row>
    <row r="162" spans="2:11" ht="15" customHeight="1">
      <c r="B162" s="149"/>
      <c r="C162" s="129" t="s">
        <v>314</v>
      </c>
      <c r="D162" s="129"/>
      <c r="E162" s="129"/>
      <c r="F162" s="148" t="s">
        <v>307</v>
      </c>
      <c r="G162" s="129"/>
      <c r="H162" s="129" t="s">
        <v>365</v>
      </c>
      <c r="I162" s="129" t="s">
        <v>316</v>
      </c>
      <c r="J162" s="129"/>
      <c r="K162" s="168"/>
    </row>
    <row r="163" spans="2:11" ht="15" customHeight="1">
      <c r="B163" s="149"/>
      <c r="C163" s="129" t="s">
        <v>317</v>
      </c>
      <c r="D163" s="129"/>
      <c r="E163" s="129"/>
      <c r="F163" s="148" t="s">
        <v>312</v>
      </c>
      <c r="G163" s="129"/>
      <c r="H163" s="129" t="s">
        <v>365</v>
      </c>
      <c r="I163" s="129" t="s">
        <v>309</v>
      </c>
      <c r="J163" s="129">
        <v>50</v>
      </c>
      <c r="K163" s="168"/>
    </row>
    <row r="164" spans="2:11" ht="15" customHeight="1">
      <c r="B164" s="149"/>
      <c r="C164" s="129" t="s">
        <v>325</v>
      </c>
      <c r="D164" s="129"/>
      <c r="E164" s="129"/>
      <c r="F164" s="148" t="s">
        <v>312</v>
      </c>
      <c r="G164" s="129"/>
      <c r="H164" s="129" t="s">
        <v>365</v>
      </c>
      <c r="I164" s="129" t="s">
        <v>309</v>
      </c>
      <c r="J164" s="129">
        <v>50</v>
      </c>
      <c r="K164" s="168"/>
    </row>
    <row r="165" spans="2:11" ht="15" customHeight="1">
      <c r="B165" s="149"/>
      <c r="C165" s="129" t="s">
        <v>323</v>
      </c>
      <c r="D165" s="129"/>
      <c r="E165" s="129"/>
      <c r="F165" s="148" t="s">
        <v>312</v>
      </c>
      <c r="G165" s="129"/>
      <c r="H165" s="129" t="s">
        <v>365</v>
      </c>
      <c r="I165" s="129" t="s">
        <v>309</v>
      </c>
      <c r="J165" s="129">
        <v>50</v>
      </c>
      <c r="K165" s="168"/>
    </row>
    <row r="166" spans="2:11" ht="15" customHeight="1">
      <c r="B166" s="149"/>
      <c r="C166" s="129" t="s">
        <v>91</v>
      </c>
      <c r="D166" s="129"/>
      <c r="E166" s="129"/>
      <c r="F166" s="148" t="s">
        <v>307</v>
      </c>
      <c r="G166" s="129"/>
      <c r="H166" s="129" t="s">
        <v>366</v>
      </c>
      <c r="I166" s="129" t="s">
        <v>367</v>
      </c>
      <c r="J166" s="129"/>
      <c r="K166" s="168"/>
    </row>
    <row r="167" spans="2:11" ht="15" customHeight="1">
      <c r="B167" s="149"/>
      <c r="C167" s="129" t="s">
        <v>45</v>
      </c>
      <c r="D167" s="129"/>
      <c r="E167" s="129"/>
      <c r="F167" s="148" t="s">
        <v>307</v>
      </c>
      <c r="G167" s="129"/>
      <c r="H167" s="129" t="s">
        <v>368</v>
      </c>
      <c r="I167" s="129" t="s">
        <v>369</v>
      </c>
      <c r="J167" s="129">
        <v>1</v>
      </c>
      <c r="K167" s="168"/>
    </row>
    <row r="168" spans="2:11" ht="15" customHeight="1">
      <c r="B168" s="149"/>
      <c r="C168" s="129" t="s">
        <v>41</v>
      </c>
      <c r="D168" s="129"/>
      <c r="E168" s="129"/>
      <c r="F168" s="148" t="s">
        <v>307</v>
      </c>
      <c r="G168" s="129"/>
      <c r="H168" s="129" t="s">
        <v>370</v>
      </c>
      <c r="I168" s="129" t="s">
        <v>309</v>
      </c>
      <c r="J168" s="129">
        <v>20</v>
      </c>
      <c r="K168" s="168"/>
    </row>
    <row r="169" spans="2:11" ht="15" customHeight="1">
      <c r="B169" s="149"/>
      <c r="C169" s="129" t="s">
        <v>92</v>
      </c>
      <c r="D169" s="129"/>
      <c r="E169" s="129"/>
      <c r="F169" s="148" t="s">
        <v>307</v>
      </c>
      <c r="G169" s="129"/>
      <c r="H169" s="129" t="s">
        <v>371</v>
      </c>
      <c r="I169" s="129" t="s">
        <v>309</v>
      </c>
      <c r="J169" s="129">
        <v>255</v>
      </c>
      <c r="K169" s="168"/>
    </row>
    <row r="170" spans="2:11" ht="15" customHeight="1">
      <c r="B170" s="149"/>
      <c r="C170" s="129" t="s">
        <v>93</v>
      </c>
      <c r="D170" s="129"/>
      <c r="E170" s="129"/>
      <c r="F170" s="148" t="s">
        <v>307</v>
      </c>
      <c r="G170" s="129"/>
      <c r="H170" s="129" t="s">
        <v>271</v>
      </c>
      <c r="I170" s="129" t="s">
        <v>309</v>
      </c>
      <c r="J170" s="129">
        <v>10</v>
      </c>
      <c r="K170" s="168"/>
    </row>
    <row r="171" spans="2:11" ht="15" customHeight="1">
      <c r="B171" s="149"/>
      <c r="C171" s="129" t="s">
        <v>94</v>
      </c>
      <c r="D171" s="129"/>
      <c r="E171" s="129"/>
      <c r="F171" s="148" t="s">
        <v>307</v>
      </c>
      <c r="G171" s="129"/>
      <c r="H171" s="129" t="s">
        <v>372</v>
      </c>
      <c r="I171" s="129" t="s">
        <v>332</v>
      </c>
      <c r="J171" s="129"/>
      <c r="K171" s="168"/>
    </row>
    <row r="172" spans="2:11" ht="15" customHeight="1">
      <c r="B172" s="149"/>
      <c r="C172" s="129" t="s">
        <v>373</v>
      </c>
      <c r="D172" s="129"/>
      <c r="E172" s="129"/>
      <c r="F172" s="148" t="s">
        <v>307</v>
      </c>
      <c r="G172" s="129"/>
      <c r="H172" s="129" t="s">
        <v>374</v>
      </c>
      <c r="I172" s="129" t="s">
        <v>332</v>
      </c>
      <c r="J172" s="129"/>
      <c r="K172" s="168"/>
    </row>
    <row r="173" spans="2:11" ht="15" customHeight="1">
      <c r="B173" s="149"/>
      <c r="C173" s="129" t="s">
        <v>362</v>
      </c>
      <c r="D173" s="129"/>
      <c r="E173" s="129"/>
      <c r="F173" s="148" t="s">
        <v>307</v>
      </c>
      <c r="G173" s="129"/>
      <c r="H173" s="129" t="s">
        <v>375</v>
      </c>
      <c r="I173" s="129" t="s">
        <v>332</v>
      </c>
      <c r="J173" s="129"/>
      <c r="K173" s="168"/>
    </row>
    <row r="174" spans="2:11" ht="15" customHeight="1">
      <c r="B174" s="149"/>
      <c r="C174" s="129" t="s">
        <v>97</v>
      </c>
      <c r="D174" s="129"/>
      <c r="E174" s="129"/>
      <c r="F174" s="148" t="s">
        <v>312</v>
      </c>
      <c r="G174" s="129"/>
      <c r="H174" s="129" t="s">
        <v>376</v>
      </c>
      <c r="I174" s="129" t="s">
        <v>309</v>
      </c>
      <c r="J174" s="129">
        <v>50</v>
      </c>
      <c r="K174" s="168"/>
    </row>
    <row r="175" spans="2:11" ht="15" customHeight="1">
      <c r="B175" s="174"/>
      <c r="C175" s="156"/>
      <c r="D175" s="156"/>
      <c r="E175" s="156"/>
      <c r="F175" s="156"/>
      <c r="G175" s="156"/>
      <c r="H175" s="156"/>
      <c r="I175" s="156"/>
      <c r="J175" s="156"/>
      <c r="K175" s="175"/>
    </row>
    <row r="176" spans="2:11" ht="18.75" customHeight="1">
      <c r="B176" s="125"/>
      <c r="C176" s="129"/>
      <c r="D176" s="129"/>
      <c r="E176" s="129"/>
      <c r="F176" s="148"/>
      <c r="G176" s="129"/>
      <c r="H176" s="129"/>
      <c r="I176" s="129"/>
      <c r="J176" s="129"/>
      <c r="K176" s="125"/>
    </row>
    <row r="177" spans="2:11" ht="18.75" customHeight="1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</row>
    <row r="178" spans="2:11" ht="13.5">
      <c r="B178" s="116"/>
      <c r="C178" s="117"/>
      <c r="D178" s="117"/>
      <c r="E178" s="117"/>
      <c r="F178" s="117"/>
      <c r="G178" s="117"/>
      <c r="H178" s="117"/>
      <c r="I178" s="117"/>
      <c r="J178" s="117"/>
      <c r="K178" s="118"/>
    </row>
    <row r="179" spans="2:11" ht="21">
      <c r="B179" s="120"/>
      <c r="C179" s="280" t="s">
        <v>377</v>
      </c>
      <c r="D179" s="280"/>
      <c r="E179" s="280"/>
      <c r="F179" s="280"/>
      <c r="G179" s="280"/>
      <c r="H179" s="280"/>
      <c r="I179" s="280"/>
      <c r="J179" s="280"/>
      <c r="K179" s="121"/>
    </row>
    <row r="180" spans="2:11" ht="25.5" customHeight="1">
      <c r="B180" s="120"/>
      <c r="C180" s="180" t="s">
        <v>378</v>
      </c>
      <c r="D180" s="180"/>
      <c r="E180" s="180"/>
      <c r="F180" s="180" t="s">
        <v>379</v>
      </c>
      <c r="G180" s="181"/>
      <c r="H180" s="283" t="s">
        <v>380</v>
      </c>
      <c r="I180" s="283"/>
      <c r="J180" s="283"/>
      <c r="K180" s="121"/>
    </row>
    <row r="181" spans="2:11" ht="5.25" customHeight="1">
      <c r="B181" s="149"/>
      <c r="C181" s="146"/>
      <c r="D181" s="146"/>
      <c r="E181" s="146"/>
      <c r="F181" s="146"/>
      <c r="G181" s="129"/>
      <c r="H181" s="146"/>
      <c r="I181" s="146"/>
      <c r="J181" s="146"/>
      <c r="K181" s="168"/>
    </row>
    <row r="182" spans="2:11" ht="15" customHeight="1">
      <c r="B182" s="149"/>
      <c r="C182" s="129" t="s">
        <v>381</v>
      </c>
      <c r="D182" s="129"/>
      <c r="E182" s="129"/>
      <c r="F182" s="148" t="s">
        <v>30</v>
      </c>
      <c r="G182" s="129"/>
      <c r="H182" s="286" t="s">
        <v>382</v>
      </c>
      <c r="I182" s="286"/>
      <c r="J182" s="286"/>
      <c r="K182" s="168"/>
    </row>
    <row r="183" spans="2:11" ht="15" customHeight="1">
      <c r="B183" s="149"/>
      <c r="C183" s="153"/>
      <c r="D183" s="129"/>
      <c r="E183" s="129"/>
      <c r="F183" s="148" t="s">
        <v>32</v>
      </c>
      <c r="G183" s="129"/>
      <c r="H183" s="286" t="s">
        <v>383</v>
      </c>
      <c r="I183" s="286"/>
      <c r="J183" s="286"/>
      <c r="K183" s="168"/>
    </row>
    <row r="184" spans="2:11" ht="15" customHeight="1">
      <c r="B184" s="149"/>
      <c r="C184" s="153"/>
      <c r="D184" s="129"/>
      <c r="E184" s="129"/>
      <c r="F184" s="148" t="s">
        <v>35</v>
      </c>
      <c r="G184" s="129"/>
      <c r="H184" s="286" t="s">
        <v>384</v>
      </c>
      <c r="I184" s="286"/>
      <c r="J184" s="286"/>
      <c r="K184" s="168"/>
    </row>
    <row r="185" spans="2:11" ht="15" customHeight="1">
      <c r="B185" s="149"/>
      <c r="C185" s="129"/>
      <c r="D185" s="129"/>
      <c r="E185" s="129"/>
      <c r="F185" s="148" t="s">
        <v>33</v>
      </c>
      <c r="G185" s="129"/>
      <c r="H185" s="286" t="s">
        <v>385</v>
      </c>
      <c r="I185" s="286"/>
      <c r="J185" s="286"/>
      <c r="K185" s="168"/>
    </row>
    <row r="186" spans="2:11" ht="15" customHeight="1">
      <c r="B186" s="149"/>
      <c r="C186" s="129"/>
      <c r="D186" s="129"/>
      <c r="E186" s="129"/>
      <c r="F186" s="148" t="s">
        <v>34</v>
      </c>
      <c r="G186" s="129"/>
      <c r="H186" s="286" t="s">
        <v>386</v>
      </c>
      <c r="I186" s="286"/>
      <c r="J186" s="286"/>
      <c r="K186" s="168"/>
    </row>
    <row r="187" spans="2:11" ht="15" customHeight="1">
      <c r="B187" s="149"/>
      <c r="C187" s="129"/>
      <c r="D187" s="129"/>
      <c r="E187" s="129"/>
      <c r="F187" s="148"/>
      <c r="G187" s="129"/>
      <c r="H187" s="129"/>
      <c r="I187" s="129"/>
      <c r="J187" s="129"/>
      <c r="K187" s="168"/>
    </row>
    <row r="188" spans="2:11" ht="15" customHeight="1">
      <c r="B188" s="149"/>
      <c r="C188" s="129" t="s">
        <v>344</v>
      </c>
      <c r="D188" s="129"/>
      <c r="E188" s="129"/>
      <c r="F188" s="148" t="s">
        <v>65</v>
      </c>
      <c r="G188" s="129"/>
      <c r="H188" s="286" t="s">
        <v>387</v>
      </c>
      <c r="I188" s="286"/>
      <c r="J188" s="286"/>
      <c r="K188" s="168"/>
    </row>
    <row r="189" spans="2:11" ht="15" customHeight="1">
      <c r="B189" s="149"/>
      <c r="C189" s="153"/>
      <c r="D189" s="129"/>
      <c r="E189" s="129"/>
      <c r="F189" s="148" t="s">
        <v>253</v>
      </c>
      <c r="G189" s="129"/>
      <c r="H189" s="286" t="s">
        <v>254</v>
      </c>
      <c r="I189" s="286"/>
      <c r="J189" s="286"/>
      <c r="K189" s="168"/>
    </row>
    <row r="190" spans="2:11" ht="15" customHeight="1">
      <c r="B190" s="149"/>
      <c r="C190" s="129"/>
      <c r="D190" s="129"/>
      <c r="E190" s="129"/>
      <c r="F190" s="148" t="s">
        <v>251</v>
      </c>
      <c r="G190" s="129"/>
      <c r="H190" s="286" t="s">
        <v>388</v>
      </c>
      <c r="I190" s="286"/>
      <c r="J190" s="286"/>
      <c r="K190" s="168"/>
    </row>
    <row r="191" spans="2:11" ht="15" customHeight="1">
      <c r="B191" s="182"/>
      <c r="C191" s="153"/>
      <c r="D191" s="153"/>
      <c r="E191" s="153"/>
      <c r="F191" s="148" t="s">
        <v>255</v>
      </c>
      <c r="G191" s="134"/>
      <c r="H191" s="285" t="s">
        <v>256</v>
      </c>
      <c r="I191" s="285"/>
      <c r="J191" s="285"/>
      <c r="K191" s="183"/>
    </row>
    <row r="192" spans="2:11" ht="15" customHeight="1">
      <c r="B192" s="182"/>
      <c r="C192" s="153"/>
      <c r="D192" s="153"/>
      <c r="E192" s="153"/>
      <c r="F192" s="148" t="s">
        <v>257</v>
      </c>
      <c r="G192" s="134"/>
      <c r="H192" s="285" t="s">
        <v>389</v>
      </c>
      <c r="I192" s="285"/>
      <c r="J192" s="285"/>
      <c r="K192" s="183"/>
    </row>
    <row r="193" spans="2:11" ht="15" customHeight="1">
      <c r="B193" s="182"/>
      <c r="C193" s="153"/>
      <c r="D193" s="153"/>
      <c r="E193" s="153"/>
      <c r="F193" s="184"/>
      <c r="G193" s="134"/>
      <c r="H193" s="185"/>
      <c r="I193" s="185"/>
      <c r="J193" s="185"/>
      <c r="K193" s="183"/>
    </row>
    <row r="194" spans="2:11" ht="15" customHeight="1">
      <c r="B194" s="182"/>
      <c r="C194" s="129" t="s">
        <v>369</v>
      </c>
      <c r="D194" s="153"/>
      <c r="E194" s="153"/>
      <c r="F194" s="148">
        <v>1</v>
      </c>
      <c r="G194" s="134"/>
      <c r="H194" s="285" t="s">
        <v>390</v>
      </c>
      <c r="I194" s="285"/>
      <c r="J194" s="285"/>
      <c r="K194" s="183"/>
    </row>
    <row r="195" spans="2:11" ht="15" customHeight="1">
      <c r="B195" s="182"/>
      <c r="C195" s="153"/>
      <c r="D195" s="153"/>
      <c r="E195" s="153"/>
      <c r="F195" s="148">
        <v>2</v>
      </c>
      <c r="G195" s="134"/>
      <c r="H195" s="285" t="s">
        <v>391</v>
      </c>
      <c r="I195" s="285"/>
      <c r="J195" s="285"/>
      <c r="K195" s="183"/>
    </row>
    <row r="196" spans="2:11" ht="15" customHeight="1">
      <c r="B196" s="182"/>
      <c r="C196" s="153"/>
      <c r="D196" s="153"/>
      <c r="E196" s="153"/>
      <c r="F196" s="148">
        <v>3</v>
      </c>
      <c r="G196" s="134"/>
      <c r="H196" s="285" t="s">
        <v>392</v>
      </c>
      <c r="I196" s="285"/>
      <c r="J196" s="285"/>
      <c r="K196" s="183"/>
    </row>
    <row r="197" spans="2:11" ht="15" customHeight="1">
      <c r="B197" s="182"/>
      <c r="C197" s="153"/>
      <c r="D197" s="153"/>
      <c r="E197" s="153"/>
      <c r="F197" s="148">
        <v>4</v>
      </c>
      <c r="G197" s="134"/>
      <c r="H197" s="285" t="s">
        <v>393</v>
      </c>
      <c r="I197" s="285"/>
      <c r="J197" s="285"/>
      <c r="K197" s="183"/>
    </row>
    <row r="198" spans="2:11" ht="12.75" customHeight="1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</sheetData>
  <sheetProtection/>
  <mergeCells count="77">
    <mergeCell ref="H183:J183"/>
    <mergeCell ref="H189:J189"/>
    <mergeCell ref="C179:J179"/>
    <mergeCell ref="H188:J188"/>
    <mergeCell ref="H186:J186"/>
    <mergeCell ref="H184:J184"/>
    <mergeCell ref="H182:J182"/>
    <mergeCell ref="H197:J197"/>
    <mergeCell ref="H195:J195"/>
    <mergeCell ref="H190:J190"/>
    <mergeCell ref="H185:J185"/>
    <mergeCell ref="H192:J192"/>
    <mergeCell ref="H191:J191"/>
    <mergeCell ref="H194:J194"/>
    <mergeCell ref="H196:J196"/>
    <mergeCell ref="H180:J180"/>
    <mergeCell ref="C95:J95"/>
    <mergeCell ref="D61:J61"/>
    <mergeCell ref="C154:J154"/>
    <mergeCell ref="C114:J114"/>
    <mergeCell ref="C136:J136"/>
    <mergeCell ref="D66:J66"/>
    <mergeCell ref="D67:J67"/>
    <mergeCell ref="D68:J68"/>
    <mergeCell ref="C73:J73"/>
    <mergeCell ref="D64:J64"/>
    <mergeCell ref="D65:J65"/>
    <mergeCell ref="E46:J46"/>
    <mergeCell ref="E47:J47"/>
    <mergeCell ref="C52:J52"/>
    <mergeCell ref="C55:J55"/>
    <mergeCell ref="D63:J63"/>
    <mergeCell ref="D60:J60"/>
    <mergeCell ref="D56:J56"/>
    <mergeCell ref="D57:J57"/>
    <mergeCell ref="D58:J58"/>
    <mergeCell ref="D59:J59"/>
    <mergeCell ref="C53:J53"/>
    <mergeCell ref="C50:J50"/>
    <mergeCell ref="D33:J33"/>
    <mergeCell ref="G34:J34"/>
    <mergeCell ref="E48:J48"/>
    <mergeCell ref="D49:J49"/>
    <mergeCell ref="G37:J37"/>
    <mergeCell ref="G38:J38"/>
    <mergeCell ref="G39:J39"/>
    <mergeCell ref="G40:J40"/>
    <mergeCell ref="G41:J41"/>
    <mergeCell ref="G42:J42"/>
    <mergeCell ref="G35:J35"/>
    <mergeCell ref="G36:J36"/>
    <mergeCell ref="G43:J43"/>
    <mergeCell ref="D45:J45"/>
    <mergeCell ref="D29:J29"/>
    <mergeCell ref="D31:J31"/>
    <mergeCell ref="D32:J32"/>
    <mergeCell ref="F18:J18"/>
    <mergeCell ref="F21:J21"/>
    <mergeCell ref="C23:J23"/>
    <mergeCell ref="D25:J25"/>
    <mergeCell ref="C24:J24"/>
    <mergeCell ref="D26:J26"/>
    <mergeCell ref="D28:J28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Gabriela - Bartošová</cp:lastModifiedBy>
  <dcterms:created xsi:type="dcterms:W3CDTF">2014-06-09T14:33:45Z</dcterms:created>
  <dcterms:modified xsi:type="dcterms:W3CDTF">2017-02-01T12:19:51Z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