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70" windowWidth="17940" windowHeight="13230" activeTab="0"/>
  </bookViews>
  <sheets>
    <sheet name="Rekapitulace stavby" sheetId="1" r:id="rId1"/>
    <sheet name="D.1.1 - Architektonicko s..." sheetId="2" r:id="rId2"/>
  </sheets>
  <definedNames>
    <definedName name="_xlnm._FilterDatabase" localSheetId="1" hidden="1">'D.1.1 - Architektonicko s...'!$C$98:$K$98</definedName>
    <definedName name="_xlnm.Print_Area" localSheetId="1">'D.1.1 - Architektonicko s...'!$C$4:$J$36,'D.1.1 - Architektonicko s...'!$C$42:$J$80,'D.1.1 - Architektonicko s...'!$C$86:$K$442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'D.1.1 - Architektonicko s...'!$98:$98</definedName>
  </definedNames>
  <calcPr calcId="144525"/>
</workbook>
</file>

<file path=xl/sharedStrings.xml><?xml version="1.0" encoding="utf-8"?>
<sst xmlns="http://schemas.openxmlformats.org/spreadsheetml/2006/main" count="3305" uniqueCount="679">
  <si>
    <t>Export VZ</t>
  </si>
  <si>
    <t>List obsahuje:</t>
  </si>
  <si>
    <t>3.0</t>
  </si>
  <si>
    <t>ZAMOK</t>
  </si>
  <si>
    <t>False</t>
  </si>
  <si>
    <t>{7dfbf398-963a-4356-8a14-af174baefd63}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</si>
  <si>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</si>
  <si>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</si>
  <si>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</si>
  <si>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</si>
  <si>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</si>
  <si>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</si>
  <si>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</si>
  <si>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</si>
  <si>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2016-71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</si>
  <si>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</si>
  <si>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</si>
  <si>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fasády měšťanského domu, Jáchymov</t>
  </si>
  <si>
    <t>0,1</t>
  </si>
  <si>
    <t>KSO:</t>
  </si>
  <si>
    <t/>
  </si>
  <si>
    <t>CC-CZ:</t>
  </si>
  <si>
    <t>1</t>
  </si>
  <si>
    <t>Místo:</t>
  </si>
  <si>
    <t>nám. Republiky 4, Jáchymov</t>
  </si>
  <si>
    <t>Datum:</t>
  </si>
  <si>
    <t>17.11.2016</t>
  </si>
  <si>
    <t>10</t>
  </si>
  <si>
    <t>100</t>
  </si>
  <si>
    <t>Zadavatel:</t>
  </si>
  <si>
    <t>IČ:</t>
  </si>
  <si>
    <t>00254322</t>
  </si>
  <si>
    <t>Město Jáchymov, nám. Republiky 1, 362 51 Jáchymov</t>
  </si>
  <si>
    <t>DIČ:</t>
  </si>
  <si>
    <t>Uchazeč:</t>
  </si>
  <si>
    <t>Vyplň údaj</t>
  </si>
  <si>
    <t>Projektant:</t>
  </si>
  <si>
    <t>Ing. arch. Jaroslav Egert, Komenského 851,Jáchymov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</si>
  <si>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</si>
  <si>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</si>
  <si>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</si>
  <si>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</si>
  <si>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</si>
  <si>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</si>
  <si>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</si>
  <si>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</si>
  <si>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</si>
  <si>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</si>
  <si>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</si>
  <si>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</si>
  <si>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</si>
  <si>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</si>
  <si>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</si>
  <si>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</si>
  <si>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</si>
  <si>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</si>
  <si>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</si>
  <si>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</si>
  <si>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</si>
  <si>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</si>
  <si>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</si>
  <si>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</si>
  <si>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</si>
  <si>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</si>
  <si>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</si>
  <si>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</si>
  <si>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</si>
  <si>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</si>
  <si>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</si>
  <si>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</si>
  <si>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</si>
  <si>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</si>
  <si>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</si>
  <si>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</si>
  <si>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</si>
  <si>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</si>
  <si>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</si>
  <si>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</si>
  <si>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</si>
  <si>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</t>
  </si>
  <si>
    <t>Architektonicko stavební část</t>
  </si>
  <si>
    <t>STA</t>
  </si>
  <si>
    <t>{3f2dcae3-f4de-486b-a97c-b9eb63f9152e}</t>
  </si>
  <si>
    <t>Zpět na list:</t>
  </si>
  <si>
    <t>KRYCÍ LIST SOUPISU</t>
  </si>
  <si>
    <t>Objekt:</t>
  </si>
  <si>
    <t>D.1.1 - Architektonicko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</si>
  <si>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</si>
  <si>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</si>
  <si>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</si>
  <si>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</si>
  <si>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</si>
  <si>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</si>
  <si>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</si>
  <si>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</si>
  <si>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</si>
  <si>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</si>
  <si>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62 - Úprava povrchů vnější</t>
  </si>
  <si>
    <t xml:space="preserve">      64 - Osazování výplní otvorů</t>
  </si>
  <si>
    <t xml:space="preserve">    8 - Trubní vedení</t>
  </si>
  <si>
    <t xml:space="preserve">    9 - Ostatní konstrukce a práce-bourání</t>
  </si>
  <si>
    <t xml:space="preserve">      94 - Lešení a stavební výtahy</t>
  </si>
  <si>
    <t xml:space="preserve">      98 - Sanace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</si>
  <si>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</si>
  <si>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</si>
  <si>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</si>
  <si>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</si>
  <si>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747 - Elektromontáže - kompletace rozvodů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</si>
  <si>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</si>
  <si>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</si>
  <si>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</si>
  <si>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</si>
  <si>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</si>
  <si>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</si>
  <si>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</si>
  <si>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</si>
  <si>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</si>
  <si>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</si>
  <si>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</si>
  <si>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</si>
  <si>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</si>
  <si>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</si>
  <si>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</si>
  <si>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</si>
  <si>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</si>
  <si>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</si>
  <si>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</si>
  <si>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</si>
  <si>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</si>
  <si>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</si>
  <si>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</si>
  <si>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</si>
  <si>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</si>
  <si>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</si>
  <si>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113106061</t>
  </si>
  <si>
    <t>Rozebrání dlažeb při překopech vozovek z drobných kostek do lože z kameniva plochy do 15 m2</t>
  </si>
  <si>
    <t>m2</t>
  </si>
  <si>
    <t>CS ÚRS 2016 02</t>
  </si>
  <si>
    <t>4</t>
  </si>
  <si>
    <t>2</t>
  </si>
  <si>
    <t>-399104181</t>
  </si>
  <si>
    <t>PP</t>
  </si>
  <si>
    <t>Rozebrání dlažeb při překopech inženýrských sítí plochy do 15 m2 s přemístěním hmot na skládku na vzdálenost do 3 m nebo s naložením na dopravní prostředek vozovek a ploch, s jakoukoliv výplní spár z drobných kostek nebo odseků kladených do lože z kameniva těženého</t>
  </si>
  <si>
    <t>VV</t>
  </si>
  <si>
    <t>"pro osazení gajgrů"</t>
  </si>
  <si>
    <t>2*1,0*1,5</t>
  </si>
  <si>
    <t>132201101</t>
  </si>
  <si>
    <t>Hloubení rýh š do 600 mm v hornině tř. 3 objemu do 100 m3</t>
  </si>
  <si>
    <t>m3</t>
  </si>
  <si>
    <t>901345982</t>
  </si>
  <si>
    <t>Hloubení zapažených i nezapažených rýh šířky do 600 mm s urovnáním dna do předepsaného profilu a spádu v hornině tř. 3 do 100 m3</t>
  </si>
  <si>
    <t>"čelní fasáda"2*0,6*1,0*1,0</t>
  </si>
  <si>
    <t>"dvorní fasáda"  4*0,6*2,0*1,0</t>
  </si>
  <si>
    <t>3</t>
  </si>
  <si>
    <t>132201109</t>
  </si>
  <si>
    <t>Příplatek za lepivost k hloubení rýh š do 600 mm v hornině tř. 3</t>
  </si>
  <si>
    <t>959523309</t>
  </si>
  <si>
    <t>Hloubení zapažených i nezapažených rýh šířky do 600 mm s urovnáním dna do předepsaného profilu a spádu v hornině tř. 3 Příplatek k cenám za lepivost horniny tř. 3</t>
  </si>
  <si>
    <t>162701105</t>
  </si>
  <si>
    <t>Vodorovné přemístění do 10000 m výkopku/sypaniny z horniny tř. 1 až 4</t>
  </si>
  <si>
    <t>1893281993</t>
  </si>
  <si>
    <t>Vodorovné přemístění výkopku nebo sypaniny po suchu na obvyklém dopravním prostředku, bez naložení výkopku, avšak se složením bez rozhrnutí z horniny tř. 1 až 4 na vzdálenost přes 9 000 do 10 000 m</t>
  </si>
  <si>
    <t>5</t>
  </si>
  <si>
    <t>162701109</t>
  </si>
  <si>
    <t>Příplatek k vodorovnému přemístění výkopku/sypaniny z horniny tř. 1 až 4 ZKD 1000 m přes 10000 m</t>
  </si>
  <si>
    <t>-1104775180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</si>
  <si>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</si>
  <si>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</t>
  </si>
  <si>
    <t>Poznámka k položce:
- skládka Vřesová 33 km</t>
  </si>
  <si>
    <t>6*23 'Přepočtené koeficientem množství</t>
  </si>
  <si>
    <t>6</t>
  </si>
  <si>
    <t>171201201</t>
  </si>
  <si>
    <t>Uložení sypaniny na skládky</t>
  </si>
  <si>
    <t>783494044</t>
  </si>
  <si>
    <t>2*0,6*1,0*1,0</t>
  </si>
  <si>
    <t>1,2*6 'Přepočtené koeficientem množství</t>
  </si>
  <si>
    <t>7</t>
  </si>
  <si>
    <t>171201211</t>
  </si>
  <si>
    <t>Poplatek za uložení odpadu ze sypaniny na skládce (skládkovné)</t>
  </si>
  <si>
    <t>t</t>
  </si>
  <si>
    <t>-1057441773</t>
  </si>
  <si>
    <t>Uložení sypaniny poplatek za uložení sypaniny na skládce (skládkovné)</t>
  </si>
  <si>
    <t>6*2 'Přepočtené koeficientem množství</t>
  </si>
  <si>
    <t>8</t>
  </si>
  <si>
    <t>174101101</t>
  </si>
  <si>
    <t>Zásyp jam, šachet rýh nebo kolem objektů sypaninou se zhutněním</t>
  </si>
  <si>
    <t>-1455108128</t>
  </si>
  <si>
    <t>Zásyp sypaninou z jakékoliv horniny s uložením výkopku ve vrstvách se zhutněním jam, šachet, rýh nebo kolem objektů v těchto vykopávkách</t>
  </si>
  <si>
    <t>"čelní fasáda"2*0,6*1,0*0,4</t>
  </si>
  <si>
    <t>"dvorní fasáda"  4*0,6*2,0*0,4</t>
  </si>
  <si>
    <t>9</t>
  </si>
  <si>
    <t>M</t>
  </si>
  <si>
    <t>583336510</t>
  </si>
  <si>
    <t>kamenivo těžené hrubé frakce 8-16 (Bratčice)</t>
  </si>
  <si>
    <t>-1088543051</t>
  </si>
  <si>
    <t>kamenivo přírodní těžené pro stavební účely  PTK  (drobné, hrubé, štěrkopísky) kamenivo těžené hrubé d&gt;=2 a D&lt;=45 mm (ČSN EN 13043 ) d&gt;=2 a D&gt;=4 mm (ČSN EN 12620, ČSN EN 13139 ) d&gt;=1 a D&gt;=2 mm (ČSN EN 13242) frakce   8-16</t>
  </si>
  <si>
    <t>"čelní fasáda"  2*0,6*1,0*0,4*1,67*1,1*1,02</t>
  </si>
  <si>
    <t>"dvorní fasáda"  4*0,6*2,0*0,4*1,67*1,1*1,02</t>
  </si>
  <si>
    <t>175111101</t>
  </si>
  <si>
    <t>Obsypání potrubí ručně sypaninou bez prohození, uloženou do 3 m</t>
  </si>
  <si>
    <t>323109668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</si>
  <si>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</si>
  <si>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"čelní fasáda"  2*0,6*1,0*0,3</t>
  </si>
  <si>
    <t>"dvorní fasáda"  4*0,6*2,0*0,3</t>
  </si>
  <si>
    <t>11</t>
  </si>
  <si>
    <t>583312900</t>
  </si>
  <si>
    <t>kamenivo těžené drobné frakce 0-2 pískovna Božice</t>
  </si>
  <si>
    <t>-1736122239</t>
  </si>
  <si>
    <t>kamenivo přírodní těžené pro stavební účely  PTK  (drobné, hrubé, štěrkopísky) kamenivo těžené drobné D&lt;=2 mm (ČSN EN 13043 ) D&lt;=4 mm (ČSN EN 12620, ČSN EN 13139 ) d=0 mm, D&lt;=6,3 mm (ČSN EN 13242) frakce  0-2 pískovna Božice</t>
  </si>
  <si>
    <t>"čelní fasáda" 2*0,6*1,0*0,3*1,67*1,1*1,02</t>
  </si>
  <si>
    <t>"dvorní fasáda" 4*0,6*2,0*0,3*1,67*1,1*1,02</t>
  </si>
  <si>
    <t>Svislé a kompletní konstrukce</t>
  </si>
  <si>
    <t>12</t>
  </si>
  <si>
    <t>349235851</t>
  </si>
  <si>
    <t>Doplnění plošných fasádních prvků vyložených do 80 mm</t>
  </si>
  <si>
    <t>-581060738</t>
  </si>
  <si>
    <t>Doplnění plošných fasádních prvků (s dodáním hmot) vyložených do 80 mm</t>
  </si>
  <si>
    <t>"oprava s doplněním z 20%"</t>
  </si>
  <si>
    <t>5*0,55*(3,269+3,964+0,609)*0,2</t>
  </si>
  <si>
    <t>4*(2,35*0,45)*0,2</t>
  </si>
  <si>
    <t>4*(1,3*0,609-2*0,45*0,5)*0,2</t>
  </si>
  <si>
    <t>4*(2,35*0,6)*0,2</t>
  </si>
  <si>
    <t>(2,1*1,6-1,7*1,3)*0,2</t>
  </si>
  <si>
    <t>Vodorovné konstrukce</t>
  </si>
  <si>
    <t>13</t>
  </si>
  <si>
    <t>451573111</t>
  </si>
  <si>
    <t>Lože pod potrubí otevřený výkop ze štěrkopísku</t>
  </si>
  <si>
    <t>1236745343</t>
  </si>
  <si>
    <t>Lože pod potrubí, stoky a drobné objekty v otevřeném výkopu z písku a štěrkopísku do 63 mm</t>
  </si>
  <si>
    <t>Úpravy povrchů, podlahy a osazování výplní</t>
  </si>
  <si>
    <t>62</t>
  </si>
  <si>
    <t>Úprava povrchů vnější</t>
  </si>
  <si>
    <t>14</t>
  </si>
  <si>
    <t>629991011</t>
  </si>
  <si>
    <t>Zakrytí výplní otvorů a svislých ploch fólií přilepenou lepící páskou</t>
  </si>
  <si>
    <t>-339983833</t>
  </si>
  <si>
    <t>Zakrytí vnějších ploch před znečištěním včetně pozdějšího odkrytí výplní otvorů a svislých ploch fólií přilepenou lepící páskou</t>
  </si>
  <si>
    <t>"čelní fasáda"</t>
  </si>
  <si>
    <t>9*0,89*1,67+2*1,89*1,85+1,8*1,45+1,22*2,56+8*0,45*0,5</t>
  </si>
  <si>
    <t>"dvorní fasáda"</t>
  </si>
  <si>
    <t>8*0,95*1,3+0,9*1,1+0,7*2,0*2+0,7*1,9+1,25*2,0+0,7*1,97+1,0*1,3+0,8*2,0</t>
  </si>
  <si>
    <t>619345121</t>
  </si>
  <si>
    <t>Vytažení sádrových profilů délky přes 5 m, šířky do 100 mm</t>
  </si>
  <si>
    <t>m</t>
  </si>
  <si>
    <t>-1952353554</t>
  </si>
  <si>
    <t>Vytažení profilů, fabionů, hran a koutů při opravách sádrových omítek profilů (s dodáním hmot), délky přes 5 m, šířky do 100 mm</t>
  </si>
  <si>
    <t>Poznámka k položce:
- srovnatelné pro vnější štukové fasádní profily</t>
  </si>
  <si>
    <t>14,7*0,2</t>
  </si>
  <si>
    <t>16</t>
  </si>
  <si>
    <t>619345122</t>
  </si>
  <si>
    <t>Vytažení sádrových profilů délky přes 5 m, šířky přes 100 mm</t>
  </si>
  <si>
    <t>312041116</t>
  </si>
  <si>
    <t>Vytažení profilů, fabionů, hran a koutů při opravách sádrových omítek profilů (s dodáním hmot), délky přes 5 m, šířky přes 100 mm</t>
  </si>
  <si>
    <t>"vodorovné římsy"</t>
  </si>
  <si>
    <t>(14,7+14,7)*0,2</t>
  </si>
  <si>
    <t>"tažené pasparty kolem oken"  11,5*0,2</t>
  </si>
  <si>
    <t>"podokenní římsy"  14,4*0,2</t>
  </si>
  <si>
    <t>"rámování portálu" 5,0*0,2</t>
  </si>
  <si>
    <t>17</t>
  </si>
  <si>
    <t>622131121</t>
  </si>
  <si>
    <t>Penetrace akrylát-silikon vnějších stěn nanášená ručně</t>
  </si>
  <si>
    <t>1089563</t>
  </si>
  <si>
    <t>Podkladní a spojovací vrstva vnějších omítaných ploch penetrace akrylát-silikonová nanášená ručně stěn</t>
  </si>
  <si>
    <t>"pro podhoz otlučené omítky 10%"</t>
  </si>
  <si>
    <t>(10,446+8,57)/2*14,707*0,1</t>
  </si>
  <si>
    <t>"ostění"</t>
  </si>
  <si>
    <t>0,15*(9*(0,89+2*1,67)+2*(1,89+2*1,85)+(1,8+2*1,45)+(1,22+2*2,56)+8*(0,45+2*0,5))*0,1</t>
  </si>
  <si>
    <t>"odečet oken"</t>
  </si>
  <si>
    <t>-(9*0,89*1,67+2*1,89*1,85+1,8*1,45+1,22*2,56+8*0,45*0,5)*0,1</t>
  </si>
  <si>
    <t>"dvorní fasáda"  218,4*0,1</t>
  </si>
  <si>
    <t>18</t>
  </si>
  <si>
    <t>622321131</t>
  </si>
  <si>
    <t>Potažení vnějších stěn aktivovaným štukem tloušťky do 3 mm</t>
  </si>
  <si>
    <t>-1081248914</t>
  </si>
  <si>
    <t>Potažení vnějších ploch štukem aktivovaným, tloušťky do 3 mm stěn</t>
  </si>
  <si>
    <t>19</t>
  </si>
  <si>
    <t>783827421</t>
  </si>
  <si>
    <t>Krycí dvojnásobný akrylátový nátěr omítek stupně členitosti 1 a 2</t>
  </si>
  <si>
    <t>12724618</t>
  </si>
  <si>
    <t>Krycí (ochranný ) nátěr omítek dvojnásobný hladkých omítek hladkých, zrnitých tenkovrstvých nebo štukových stupně členitosti 1 a 2 akrylátový</t>
  </si>
  <si>
    <t>Poznámka k položce:
- nátěr hlavní plochy fasády
- vápenná nátěrová hmota plněná velmi jemnou mramorovou moučkou</t>
  </si>
  <si>
    <t>"dvojnásobný nátěr"</t>
  </si>
  <si>
    <t>"dvorní fasáda"  218,4</t>
  </si>
  <si>
    <t>20</t>
  </si>
  <si>
    <t>783827441</t>
  </si>
  <si>
    <t>Krycí dvojnásobný akrylátový nátěr omítek stupně členitosti 3</t>
  </si>
  <si>
    <t>832988093</t>
  </si>
  <si>
    <t>Krycí (ochranný ) nátěr omítek dvojnásobný hladkých omítek hladkých, zrnitých tenkovrstvých nebo štukových stupně členitosti 3 akrylátový</t>
  </si>
  <si>
    <t>"čelní fasáda"  92,0</t>
  </si>
  <si>
    <t>783827445</t>
  </si>
  <si>
    <t>Krycí dvojnásobný silikonový nátěr omítek stupně členitosti 3</t>
  </si>
  <si>
    <t>124457839</t>
  </si>
  <si>
    <t>Krycí (ochranný ) nátěr omítek dvojnásobný hladkých omítek hladkých, zrnitých tenkovrstvých nebo štukových stupně členitosti 3 silikonový</t>
  </si>
  <si>
    <t xml:space="preserve">Poznámka k položce:
- nátěr soklu
- jednosložkový, snadno aplikovatelný, hydrofobizační prostředek, obsahuje lakový benzín 
- určený pro alkalické podklady, omítky a vápenné nátěry 
Nemění vzhled povrchu. 
Vysoce odolný proti UV záření. 
Průměrná spotřeba je 0,2 l/m2. 
</t>
  </si>
  <si>
    <t>"čelní fasáda - sokl"  20,0</t>
  </si>
  <si>
    <t>22</t>
  </si>
  <si>
    <t>783826615</t>
  </si>
  <si>
    <t>Hydrofobizační transparentní silikonový nátěr omítek stupně členitosti 1 a 2</t>
  </si>
  <si>
    <t>-967468288</t>
  </si>
  <si>
    <t>Hydrofobizační nátěr omítek silikonový, transparentní, povrchů hladkých omítek hladkých, zrnitých tenkovrstvých nebo štukových stupně členitosti 1 a 2</t>
  </si>
  <si>
    <t>Poznámka k položce:
- 1x penetrace celé fasády mimo kamenných prvků</t>
  </si>
  <si>
    <t>"fasáda bez kamenných prvků"</t>
  </si>
  <si>
    <t>23</t>
  </si>
  <si>
    <t>783826625</t>
  </si>
  <si>
    <t>Hydrofobizační transparentní silikonový nátěr omítek stupně členitosti 3</t>
  </si>
  <si>
    <t>154799349</t>
  </si>
  <si>
    <t>Hydrofobizační nátěr omítek silikonový, transparentní, povrchů hladkých omítek hladkých, zrnitých tenkovrstvých nebo štukových stupně členitosti 3</t>
  </si>
  <si>
    <t>"čelní fasáda"  92,0+20,0</t>
  </si>
  <si>
    <t>24</t>
  </si>
  <si>
    <t>783801501</t>
  </si>
  <si>
    <t>Omytí omítek před provedením nátěru</t>
  </si>
  <si>
    <t>-37928544</t>
  </si>
  <si>
    <t>Příprava podkladu omítek před provedením nátěru omytí</t>
  </si>
  <si>
    <t>Poznámka k položce:
Ostatní práce odmaštění saponáty</t>
  </si>
  <si>
    <t>(10,446+8,57)/2*14,707</t>
  </si>
  <si>
    <t>0,15*(9*(0,89+2*1,67)+2*(1,89+2*1,85)+(1,8+2*1,45)+(1,22+2*2,56)+8*(0,45+2*0,5))</t>
  </si>
  <si>
    <t>-(9*0,89*1,67+2*1,89*1,85+1,8*1,45+1,22*2,56+8*0,45*0,5)</t>
  </si>
  <si>
    <t>25</t>
  </si>
  <si>
    <t>783826675</t>
  </si>
  <si>
    <t>Hydrofobizační transparentní silikonový nátěr hrubých betonových povrchů nebo hrubých omítek</t>
  </si>
  <si>
    <t>720437650</t>
  </si>
  <si>
    <t>Hydrofobizační nátěr omítek silikonový, transparentní, povrchů hrubých betonových povrchů nebo omítek hrubých, rýhovaných tenkovrstvých nebo škrábaných (břízolitových)</t>
  </si>
  <si>
    <t xml:space="preserve">Poznámka k položce:
- 1x nátěr kamenných prvků fasády
- organokřemičitý s hydrofobními vlastnostmi 
- čirý dvousložkový roztok v etanolu 
Je vhodný ke zpevnění porézních materiálů v exteriéru i interiéru a jako primer při komplexním konzervačním systému (např. v kombinaci s typem POROSIL VV apod.). Ke zpevnění a hydrofobizaci dochází uvnitř struktury materiálu, kde se tvoří pružný křemičitý gel (pevná fáze) bez vzniku nežádoucího povrchového filmu. Mimořádně se osvědčil jako pojivá báze pro lazurní i částečně krycí tónovací nátěry kamene i omítek. Základní produkt je čirý roztok v etanolu, nemění vzhled povrchů. Průměrná spotřeba podle nasákavosti ošetřovaného materiálu 0,2 - 0,6 l / m2. </t>
  </si>
  <si>
    <t>"kamenná ostění"</t>
  </si>
  <si>
    <t>4*(2,297*1,9-2*0,85*1,6)+(1,35*1,9-0,85*1,6)</t>
  </si>
  <si>
    <t>26</t>
  </si>
  <si>
    <t>629135102</t>
  </si>
  <si>
    <t>Vyrovnávací vrstva pod klempířské prvky z MC š do 300 mm</t>
  </si>
  <si>
    <t>-1234881473</t>
  </si>
  <si>
    <t>Vyrovnávací vrstva z cementové malty pod klempířskými prvky šířky přes 150 do 300 mm</t>
  </si>
  <si>
    <t>"čelní fasáda"  14,9+14,7</t>
  </si>
  <si>
    <t>"dvorní fasáda"  3,6</t>
  </si>
  <si>
    <t>64</t>
  </si>
  <si>
    <t>Osazování výplní otvorů</t>
  </si>
  <si>
    <t>27</t>
  </si>
  <si>
    <t>644941112</t>
  </si>
  <si>
    <t>Osazování ventilačních mřížek velikosti do 300 x 300 mm</t>
  </si>
  <si>
    <t>kus</t>
  </si>
  <si>
    <t>405613247</t>
  </si>
  <si>
    <t>Montáž průvětrníků nebo mřížek odvětrávacích velikosti přes 150 x 200 do 300 x 300 mm</t>
  </si>
  <si>
    <t>28</t>
  </si>
  <si>
    <t>562456400</t>
  </si>
  <si>
    <t>mřížka větrací plast VM 160 B bílá se síťovinou</t>
  </si>
  <si>
    <t>837023606</t>
  </si>
  <si>
    <t>stavební části z ostatních plastů mřížky větrací plastové [ASA] kruhové VM 160 B  bílá se síťovinou</t>
  </si>
  <si>
    <t>Trubní vedení</t>
  </si>
  <si>
    <t>29</t>
  </si>
  <si>
    <t>871313121</t>
  </si>
  <si>
    <t>Montáž kanalizačního potrubí z PVC těsněné gumovým kroužkem otevřený výkop sklon do 20 % DN 150</t>
  </si>
  <si>
    <t>1449268799</t>
  </si>
  <si>
    <t>Montáž kanalizačního potrubí z plastů z tvrdého PVC těsněných gumovým kroužkem v otevřeném výkopu ve sklonu do 20 % DN 150</t>
  </si>
  <si>
    <t>"čelní fasáda"  2*2,0</t>
  </si>
  <si>
    <t>"dvorní fasáda"  2*2,0</t>
  </si>
  <si>
    <t>30</t>
  </si>
  <si>
    <t>286118540</t>
  </si>
  <si>
    <t>trubka kanalizační plastová PPKGEM-SN10 160x4,9x2000 mm</t>
  </si>
  <si>
    <t>511755454</t>
  </si>
  <si>
    <t>trubky z polyvinylchloridu kanalizace KG 2000 trouby s hrdlem PPKGEM , SN10 PPKGEM-160x4,9x2000</t>
  </si>
  <si>
    <t>Poznámka k položce:
WAVIN, kód výrobku: 70560</t>
  </si>
  <si>
    <t>31</t>
  </si>
  <si>
    <t>877350310</t>
  </si>
  <si>
    <t>Montáž kolen na potrubí z PP trub hladkých plnostěnných DN 200</t>
  </si>
  <si>
    <t>-1595938807</t>
  </si>
  <si>
    <t>Montáž tvarovek na kanalizačním plastovém potrubí z polypropylenu PP hladkého plnostěnného kolen DN 200</t>
  </si>
  <si>
    <t>"pro osazení gajgrů"   2+2</t>
  </si>
  <si>
    <t>32</t>
  </si>
  <si>
    <t>286118980</t>
  </si>
  <si>
    <t>koleno kanalizační plastové s hrdlem PPKGB 160x87°</t>
  </si>
  <si>
    <t>1201762673</t>
  </si>
  <si>
    <t>trubky z polyvinylchloridu kanalizace KG 2000 kolena PPKGB PPKGB 160x87°</t>
  </si>
  <si>
    <t>Poznámka k položce:
WAVIN, kód výrobku: 71550</t>
  </si>
  <si>
    <t>Ostatní konstrukce a práce-bourání</t>
  </si>
  <si>
    <t>94</t>
  </si>
  <si>
    <t>Lešení a stavební výtahy</t>
  </si>
  <si>
    <t>33</t>
  </si>
  <si>
    <t>941111111</t>
  </si>
  <si>
    <t>Montáž lešení řadového trubkového lehkého s podlahami zatížení do 200 kg/m2 š do 0,9 m v do 10 m</t>
  </si>
  <si>
    <t>1869020609</t>
  </si>
  <si>
    <t>Montáž lešení řadového trubkového lehkého pracovního s podlahami s provozním zatížením tř. 3 do 200 kg/m2 šířky tř. W06 od 0,6 do 0,9 m, výšky do 10 m</t>
  </si>
  <si>
    <t>"čelní fasáda" 14,707*9,0</t>
  </si>
  <si>
    <t>34</t>
  </si>
  <si>
    <t>941111211</t>
  </si>
  <si>
    <t>Příplatek k lešení řadovému trubkovému lehkému s podlahami š 0,9 m v 10 m za první a ZKD den použití</t>
  </si>
  <si>
    <t>1076323779</t>
  </si>
  <si>
    <t>Montáž lešení řadového trubkového lehkého pracovního s podlahami s provozním zatížením tř. 3 do 200 kg/m2 Příplatek za první a každý další den použití lešení k ceně -1111</t>
  </si>
  <si>
    <t>350,763*30 'Přepočtené koeficientem množství</t>
  </si>
  <si>
    <t>35</t>
  </si>
  <si>
    <t>941111811</t>
  </si>
  <si>
    <t>Demontáž lešení řadového trubkového lehkého s podlahami zatížení do 200 kg/m2 š do 0,9 m v do 10 m</t>
  </si>
  <si>
    <t>-1395592556</t>
  </si>
  <si>
    <t>Demontáž lešení řadového trubkového lehkého pracovního s podlahami s provozním zatížením tř. 3 do 200 kg/m2 šířky tř. W06 od 0,6 do 0,9 m, výšky do 10 m</t>
  </si>
  <si>
    <t>36</t>
  </si>
  <si>
    <t>944611111</t>
  </si>
  <si>
    <t>Montáž ochranné plachty z textilie z umělých vláken</t>
  </si>
  <si>
    <t>-2102954878</t>
  </si>
  <si>
    <t>Montáž ochranné plachty zavěšené na konstrukci lešení z textilie z umělých vláken</t>
  </si>
  <si>
    <t>37</t>
  </si>
  <si>
    <t>944611211</t>
  </si>
  <si>
    <t>Příplatek k ochranné plachtě za první a ZKD den použití</t>
  </si>
  <si>
    <t>-2060251928</t>
  </si>
  <si>
    <t>Montáž ochranné plachty Příplatek za první a každý další den použití plachty k ceně -1111</t>
  </si>
  <si>
    <t>38</t>
  </si>
  <si>
    <t>944611811</t>
  </si>
  <si>
    <t>Demontáž ochranné plachty z textilie z umělých vláken</t>
  </si>
  <si>
    <t>-54037319</t>
  </si>
  <si>
    <t>Demontáž ochranné plachty zavěšené na konstrukci lešení z textilie z umělých vláken</t>
  </si>
  <si>
    <t>39</t>
  </si>
  <si>
    <t>944711111</t>
  </si>
  <si>
    <t>Montáž záchytné stříšky š do 1,5 m</t>
  </si>
  <si>
    <t>1585429690</t>
  </si>
  <si>
    <t>Montáž záchytné stříšky zřizované současně s lehkým nebo těžkým lešením, šířky do 1,5 m</t>
  </si>
  <si>
    <t>40</t>
  </si>
  <si>
    <t>944711211</t>
  </si>
  <si>
    <t>Příplatek k záchytné stříšce š do 1,5 m za první a ZKD den použití</t>
  </si>
  <si>
    <t>-1534791908</t>
  </si>
  <si>
    <t>Montáž záchytné stříšky Příplatek za první a každý další den použití záchytné stříšky k ceně -1111</t>
  </si>
  <si>
    <t>1,5*30 'Přepočtené koeficientem množství</t>
  </si>
  <si>
    <t>41</t>
  </si>
  <si>
    <t>944711811</t>
  </si>
  <si>
    <t>Demontáž záchytné stříšky š do 1,5 m</t>
  </si>
  <si>
    <t>-688185363</t>
  </si>
  <si>
    <t>Demontáž záchytné stříšky zřizované současně s lehkým nebo těžkým lešením, šířky do 1,5 m</t>
  </si>
  <si>
    <t>98</t>
  </si>
  <si>
    <t>Sanace</t>
  </si>
  <si>
    <t>42</t>
  </si>
  <si>
    <t>985111111</t>
  </si>
  <si>
    <t>Otlučení omítek stěn</t>
  </si>
  <si>
    <t>-873207175</t>
  </si>
  <si>
    <t>Otlučení nebo odsekání vrstev omítek stěn</t>
  </si>
  <si>
    <t>43</t>
  </si>
  <si>
    <t>985131111</t>
  </si>
  <si>
    <t>Očištění ploch stěn, rubu kleneb a podlah tlakovou vodou</t>
  </si>
  <si>
    <t>822290046</t>
  </si>
  <si>
    <t>44</t>
  </si>
  <si>
    <t>985131311</t>
  </si>
  <si>
    <t>Ruční dočištění ploch stěn, rubu kleneb a podlah ocelových kartáči</t>
  </si>
  <si>
    <t>1497916014</t>
  </si>
  <si>
    <t>Očištění ploch stěn, rubu kleneb a podlah ruční dočištění ocelovými kartáči</t>
  </si>
  <si>
    <t>997</t>
  </si>
  <si>
    <t>Přesun sutě</t>
  </si>
  <si>
    <t>45</t>
  </si>
  <si>
    <t>997013212</t>
  </si>
  <si>
    <t>Vnitrostaveništní doprava suti a vybouraných hmot pro budovy v do 9 m ručně</t>
  </si>
  <si>
    <t>-830060603</t>
  </si>
  <si>
    <t>Vnitrostaveništní doprava suti a vybouraných hmot vodorovně do 50 m svisle ručně (nošením po schodech) pro budovy a haly výšky přes 6 do 9 m</t>
  </si>
  <si>
    <t>46</t>
  </si>
  <si>
    <t>997013501</t>
  </si>
  <si>
    <t>Odvoz suti a vybouraných hmot na skládku nebo meziskládku do 1 km se složením</t>
  </si>
  <si>
    <t>1621988361</t>
  </si>
  <si>
    <t>Odvoz suti a vybouraných hmot na skládku nebo meziskládku se složením, na vzdálenost do 1 km</t>
  </si>
  <si>
    <t>47</t>
  </si>
  <si>
    <t>997013509</t>
  </si>
  <si>
    <t>Příplatek k odvozu suti a vybouraných hmot na skládku ZKD 1 km přes 1 km</t>
  </si>
  <si>
    <t>-1311032789</t>
  </si>
  <si>
    <t>Odvoz suti a vybouraných hmot na skládku nebo meziskládku se složením, na vzdálenost Příplatek k ceně za každý další i započatý 1 km přes 1 km</t>
  </si>
  <si>
    <t>3,495*32 'Přepočtené koeficientem množství</t>
  </si>
  <si>
    <t>48</t>
  </si>
  <si>
    <t>997013831</t>
  </si>
  <si>
    <t>Poplatek za uložení stavebního směsného odpadu na skládce (skládkovné)</t>
  </si>
  <si>
    <t>-1307665934</t>
  </si>
  <si>
    <t>Poplatek za uložení stavebního odpadu na skládce (skládkovné) směsného</t>
  </si>
  <si>
    <t>998</t>
  </si>
  <si>
    <t>Přesun hmot</t>
  </si>
  <si>
    <t>49</t>
  </si>
  <si>
    <t>998018002</t>
  </si>
  <si>
    <t>Přesun hmot ruční pro budovy v do 12 m</t>
  </si>
  <si>
    <t>138997541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</si>
  <si>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</si>
  <si>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</si>
  <si>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</si>
  <si>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721</t>
  </si>
  <si>
    <t>Zdravotechnika - vnitřní kanalizace</t>
  </si>
  <si>
    <t>50</t>
  </si>
  <si>
    <t>721242115</t>
  </si>
  <si>
    <t>Lapač střešních splavenin z PP se zápachovou klapkou a lapacím košem DN 110</t>
  </si>
  <si>
    <t>-1153644983</t>
  </si>
  <si>
    <t>Lapače střešních splavenin z polypropylenu (PP) DN 110 (HL 600)</t>
  </si>
  <si>
    <t>"čelní fasáda"  2</t>
  </si>
  <si>
    <t>"dvorní fasáda"  4</t>
  </si>
  <si>
    <t>51</t>
  </si>
  <si>
    <t>998721102</t>
  </si>
  <si>
    <t>Přesun hmot tonážní pro vnitřní kanalizace v objektech v do 12 m</t>
  </si>
  <si>
    <t>504717793</t>
  </si>
  <si>
    <t>Přesun hmot pro vnitřní kanalizace stanovený z hmotnosti přesunovaného materiálu vodorovná dopravní vzdálenost do 50 m v objektech výšky přes 6 do 12 m</t>
  </si>
  <si>
    <t>747</t>
  </si>
  <si>
    <t>Elektromontáže - kompletace rozvodů</t>
  </si>
  <si>
    <t>52</t>
  </si>
  <si>
    <t>747414513</t>
  </si>
  <si>
    <t>Montáž ovladač tlačítkový zvonkového tabla nástěnný 12 tlačítkový</t>
  </si>
  <si>
    <t>-2058172348</t>
  </si>
  <si>
    <t>Montáž ovladačů tlačítkových nástěnných se zapojením vodičů zvonkových tabel s elektrickým vrátným 12 tlačítkových</t>
  </si>
  <si>
    <t>Poznámka k položce:
- montáž pod omítku</t>
  </si>
  <si>
    <t>53</t>
  </si>
  <si>
    <t>747414513-D</t>
  </si>
  <si>
    <t>Demontáž ovladač tlačítkový zvonkového tabla nástěnný 12 tlačítkový</t>
  </si>
  <si>
    <t>697488011</t>
  </si>
  <si>
    <t>Demontáž ovladačů tlačítkových nástěnných se zapojením vodičů zvonkových tabel s elektrickým vrátným 12 tlačítkových</t>
  </si>
  <si>
    <t>764</t>
  </si>
  <si>
    <t>Konstrukce klempířské</t>
  </si>
  <si>
    <t>54</t>
  </si>
  <si>
    <t>764002851</t>
  </si>
  <si>
    <t>Demontáž oplechování parapetů do suti</t>
  </si>
  <si>
    <t>-1862282268</t>
  </si>
  <si>
    <t>Demontáž klempířských konstrukcí oplechování parapetů do suti</t>
  </si>
  <si>
    <t>"čelní fasáda"  14,9</t>
  </si>
  <si>
    <t>55</t>
  </si>
  <si>
    <t>764002861</t>
  </si>
  <si>
    <t>Demontáž oplechování říms a ozdobných prvků do suti</t>
  </si>
  <si>
    <t>2103419634</t>
  </si>
  <si>
    <t>Demontáž klempířských konstrukcí oplechování říms do suti</t>
  </si>
  <si>
    <t>56</t>
  </si>
  <si>
    <t>764004801</t>
  </si>
  <si>
    <t>Demontáž podokapního žlabu do suti</t>
  </si>
  <si>
    <t>-1320040205</t>
  </si>
  <si>
    <t>Demontáž klempířských konstrukcí žlabu podokapního do suti</t>
  </si>
  <si>
    <t>"čelní fasáda"  14,7</t>
  </si>
  <si>
    <t>"dvorní fasáda"  23,0</t>
  </si>
  <si>
    <t>57</t>
  </si>
  <si>
    <t>764004861</t>
  </si>
  <si>
    <t>Demontáž svodu do suti</t>
  </si>
  <si>
    <t>1033323480</t>
  </si>
  <si>
    <t>Demontáž klempířských konstrukcí svodu do suti</t>
  </si>
  <si>
    <t>"čelní fasáda"  10,4+8,5</t>
  </si>
  <si>
    <t>"dvorní fasáda"  28,1</t>
  </si>
  <si>
    <t>58</t>
  </si>
  <si>
    <t>764246403</t>
  </si>
  <si>
    <t>Oplechování parapetů rovných mechanicky kotvené z TiZn předzvětralého plechu  rš 250 mm</t>
  </si>
  <si>
    <t>195639050</t>
  </si>
  <si>
    <t>Oplechování parapetů z titanzinkového předzvětralého plechu rovných mechanicky kotvené, bez rohů rš 250 mm</t>
  </si>
  <si>
    <t>59</t>
  </si>
  <si>
    <t>764248406</t>
  </si>
  <si>
    <t>Oplechování římsy rovné mechanicky kotvené z TiZn předzvětralého plechu rš 500 mm</t>
  </si>
  <si>
    <t>295528996</t>
  </si>
  <si>
    <t>Oplechování říms a ozdobných prvků z titanzinkového předzvětralého plechu rovných, bez rohů mechanicky kotvené rš 500 mm</t>
  </si>
  <si>
    <t>60</t>
  </si>
  <si>
    <t>764541405</t>
  </si>
  <si>
    <t>Žlab podokapní půlkruhový z TiZn předzvětralého plechu rš 330 mm</t>
  </si>
  <si>
    <t>2146720194</t>
  </si>
  <si>
    <t>Žlab podokapní z titanzinkového předzvětralého plechu včetně háků a čel půlkruhový rš 330 mm</t>
  </si>
  <si>
    <t>Poznámka k položce:
- vyztužený vnější naválkou</t>
  </si>
  <si>
    <t>61</t>
  </si>
  <si>
    <t>764541446R</t>
  </si>
  <si>
    <t>Kotlík oválný (trychtýřový) pro podokapní žlaby z TiZn předzvětralého plechu 330/100 mm</t>
  </si>
  <si>
    <t>29242612</t>
  </si>
  <si>
    <t>Žlab podokapní z titanzinkového předzvětralého plechu včetně háků a čel kotlík oválný (trychtýřový), rš žlabu/průměr svodu 330/100 mm</t>
  </si>
  <si>
    <t>Poznámka k položce:
- replika stávajícího kotlíku</t>
  </si>
  <si>
    <t>764548423</t>
  </si>
  <si>
    <t>Svody kruhové včetně objímek, kolen, odskoků z TiZn předzvětralého plechu průměru 100 mm</t>
  </si>
  <si>
    <t>292560584</t>
  </si>
  <si>
    <t>Svod z titanzinkového předzvětralého plechu včetně objímek, kolen a odskoků kruhový, průměru 100 mm</t>
  </si>
  <si>
    <t>63</t>
  </si>
  <si>
    <t>998764102</t>
  </si>
  <si>
    <t>Přesun hmot tonážní pro konstrukce klempířské v objektech v do 12 m</t>
  </si>
  <si>
    <t>1466462103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</si>
  <si>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</si>
  <si>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</si>
  <si>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</si>
  <si>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766623912</t>
  </si>
  <si>
    <t>Oprava oken zdvojených otevíravých s výměnou kování</t>
  </si>
  <si>
    <t>514119368</t>
  </si>
  <si>
    <t>Oprava oken dřevěných zdvojených s otevíravými a sklápěcími křídly s výměnou kování</t>
  </si>
  <si>
    <t>2*(9*0,89*1,67+2*1,89*1,85+1,8*1,45+8*0,45*0,5)</t>
  </si>
  <si>
    <t>65</t>
  </si>
  <si>
    <t>766662912</t>
  </si>
  <si>
    <t>Oprava dveřních křídel z tvrdého dřeva s výměnou kompletních dílů</t>
  </si>
  <si>
    <t>-1009578711</t>
  </si>
  <si>
    <t>Oprava dveřních křídel dřevěných z tvrdého dřeva s výměnou kování</t>
  </si>
  <si>
    <t>2*1,22*2,56</t>
  </si>
  <si>
    <t>783</t>
  </si>
  <si>
    <t>Dokončovací práce - nátěry</t>
  </si>
  <si>
    <t>66</t>
  </si>
  <si>
    <t>783306807</t>
  </si>
  <si>
    <t>Odstranění nátěru ze zámečnických konstrukcí odstraňovačem nátěrů</t>
  </si>
  <si>
    <t>-2085646253</t>
  </si>
  <si>
    <t>Odstranění nátěrů ze zámečnických konstrukcí odstraňovačem nátěrů s obroušením</t>
  </si>
  <si>
    <t>"elektro - skříň"  0,5*0,75</t>
  </si>
  <si>
    <t>67</t>
  </si>
  <si>
    <t>783301313</t>
  </si>
  <si>
    <t>Odmaštění zámečnických konstrukcí ředidlovým odmašťovačem</t>
  </si>
  <si>
    <t>1397774840</t>
  </si>
  <si>
    <t>Příprava podkladu zámečnických konstrukcí před provedením nátěru odmaštění odmašťovačem ředidlovým</t>
  </si>
  <si>
    <t>68</t>
  </si>
  <si>
    <t>783322101</t>
  </si>
  <si>
    <t>Tmelení včetně přebroušení zámečnických konstrukcí disperzním tmelem</t>
  </si>
  <si>
    <t>2132254640</t>
  </si>
  <si>
    <t>Tmelení zámečnických konstrukcí včetně přebroušení tmelených míst, tmelem disperzním akrylátovým nebo latexovým</t>
  </si>
  <si>
    <t>69</t>
  </si>
  <si>
    <t>783314203</t>
  </si>
  <si>
    <t>Základní antikorozní jednonásobný syntetický samozákladující nátěr zámečnických konstrukcí</t>
  </si>
  <si>
    <t>734512761</t>
  </si>
  <si>
    <t>Základní antikorozní nátěr zámečnických konstrukcí jednonásobný syntetický samozákladující</t>
  </si>
  <si>
    <t>70</t>
  </si>
  <si>
    <t>783317101</t>
  </si>
  <si>
    <t>Krycí jednonásobný syntetický standardní nátěr zámečnických konstrukcí</t>
  </si>
  <si>
    <t>-160615518</t>
  </si>
  <si>
    <t>Krycí nátěr (email) zámečnických konstrukcí jednonásobný syntetický standardní</t>
  </si>
  <si>
    <t>"2x" 0,375*2</t>
  </si>
  <si>
    <t>71</t>
  </si>
  <si>
    <t>783106807</t>
  </si>
  <si>
    <t>Odstranění nátěrů z truhlářských konstrukcí odstraňovačem nátěrů</t>
  </si>
  <si>
    <t>1141152317</t>
  </si>
  <si>
    <t>Odstranění nátěrů z truhlářských konstrukcí odstraňovačem nátěrů s obroušením</t>
  </si>
  <si>
    <t>72</t>
  </si>
  <si>
    <t>783122111</t>
  </si>
  <si>
    <t>Lokální tmelení truhlářských konstrukcí včetně přebroušení disperzním tmelem plochy do 30%</t>
  </si>
  <si>
    <t>2009914719</t>
  </si>
  <si>
    <t>Tmelení truhlářských konstrukcí lokální, včetně přebroušení tmelených míst rozsahu přes 10 do 30% plochy, tmelem disperzním akrylátovým nebo latexovým</t>
  </si>
  <si>
    <t>2*(9*0,89*1,67+2*1,89*1,85+1,8*1,45+1,22*2,56+8*0,45*0,5)</t>
  </si>
  <si>
    <t>73</t>
  </si>
  <si>
    <t>783162201</t>
  </si>
  <si>
    <t>Dotmelení skleněných výplní truhlářských konstrukcí sklenářským tmelem</t>
  </si>
  <si>
    <t>-565100008</t>
  </si>
  <si>
    <t>Dotmelení skleněných výplní truhlářských konstrukcí tmelem sklenářským</t>
  </si>
  <si>
    <t>74</t>
  </si>
  <si>
    <t>783113121</t>
  </si>
  <si>
    <t>Dvojnásobný napouštěcí syntetický nátěr s fungicidní přísadou truhlářských konstrukcí</t>
  </si>
  <si>
    <t>-185977866</t>
  </si>
  <si>
    <t>Napouštěcí nátěr truhlářských konstrukcí dvojnásobný fungicidní syntetický</t>
  </si>
  <si>
    <t>75</t>
  </si>
  <si>
    <t>783118211</t>
  </si>
  <si>
    <t>Lakovací dvojnásobný syntetický nátěr truhlářských konstrukcí s mezibroušením</t>
  </si>
  <si>
    <t>547117200</t>
  </si>
  <si>
    <t>Lakovací nátěr truhlářských konstrukcí dvojnásobný s mezibroušením syntetický</t>
  </si>
  <si>
    <t>76</t>
  </si>
  <si>
    <t>783000201</t>
  </si>
  <si>
    <t>Přemístění okenních nebo dveřních křídel pro zhotovení nátěrů vodorovné do 50 m</t>
  </si>
  <si>
    <t>-176551747</t>
  </si>
  <si>
    <t>Ostatní práce přemístění okenních nebo dveřních křídel pro zhotovení nátěrů vodorovné do 50 m</t>
  </si>
  <si>
    <t>8+8*4+2*6+4+4+2</t>
  </si>
  <si>
    <t>77</t>
  </si>
  <si>
    <t>783000211</t>
  </si>
  <si>
    <t>Přemístění okenních nebo dveřních křídel pro zhotovení nátěrů svislé za jedno podlaží</t>
  </si>
  <si>
    <t>448643287</t>
  </si>
  <si>
    <t>Ostatní práce přemístění okenních nebo dveřních křídel pro zhotovení nátěrů svislé za jedno podlaží</t>
  </si>
  <si>
    <t>8*2+8*4*1</t>
  </si>
  <si>
    <t>78</t>
  </si>
  <si>
    <t>783000223</t>
  </si>
  <si>
    <t>Příplatek k přemístění ZKD vyvěšení a zavěšení okenních křídel zdvojených ostatních</t>
  </si>
  <si>
    <t>429696990</t>
  </si>
  <si>
    <t>Ostatní práce Příplatek k cenám za každé další vyvěšení a zavěšení křídel okenních zdvojených ostatních</t>
  </si>
  <si>
    <t>9*0,89*1,67+2*1,89*1,85+1,8*1,45+8*0,45*0,5</t>
  </si>
  <si>
    <t>79</t>
  </si>
  <si>
    <t>783000225</t>
  </si>
  <si>
    <t>Příplatek k přemístění ZKD vyvěšení a zavěšení dveřních nebo okenních jednoduchých křídel</t>
  </si>
  <si>
    <t>1993154876</t>
  </si>
  <si>
    <t>Ostatní práce Příplatek k cenám za každé další vyvěšení a zavěšení křídel dveřních nebo okenních jednoduchých</t>
  </si>
  <si>
    <t>1,22*2,56</t>
  </si>
  <si>
    <t>Práce a dodávky M</t>
  </si>
  <si>
    <t>21-M</t>
  </si>
  <si>
    <t>Elektromontáže</t>
  </si>
  <si>
    <t>80</t>
  </si>
  <si>
    <t>210220101</t>
  </si>
  <si>
    <t>Montáž hromosvodného vedení svodových vodičů s podpěrami průměru do 10 mm</t>
  </si>
  <si>
    <t>538015487</t>
  </si>
  <si>
    <t>Montáž hromosvodného vedení svodových vodičů s podpěrami, průměru do 10 mm</t>
  </si>
  <si>
    <t>Poznámka k položce:
- zpětná montáž</t>
  </si>
  <si>
    <t>81</t>
  </si>
  <si>
    <t>210220101-D</t>
  </si>
  <si>
    <t>Demontáž hromosvodného vedení svodových vodičů s podpěrami průměru do 10 mm</t>
  </si>
  <si>
    <t>-1375910120</t>
  </si>
  <si>
    <t>Demontáž hromosvodného vedení svodových vodičů s podpěrami, průměru do 10 mm</t>
  </si>
  <si>
    <t>VRN</t>
  </si>
  <si>
    <t>Vedlejší rozpočtové náklady</t>
  </si>
  <si>
    <t>VRN9</t>
  </si>
  <si>
    <t>Ostatní náklady</t>
  </si>
  <si>
    <t>82</t>
  </si>
  <si>
    <t>090001000</t>
  </si>
  <si>
    <t>%</t>
  </si>
  <si>
    <t>1024</t>
  </si>
  <si>
    <t>-2051492019</t>
  </si>
  <si>
    <t>Základní rozdělení průvodních činností a nákladů ostatní náklady</t>
  </si>
  <si>
    <t>Poznámka k položce:
Sdružená sazba VRN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</si>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</sst>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6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2" fillId="0" borderId="0" xfId="0" applyFont="1" applyBorder="1" applyAlignment="1" applyProtection="1">
      <alignment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4" fillId="2" borderId="0" xfId="20" applyFill="1"/>
    <xf numFmtId="0" fontId="35" fillId="0" borderId="0" xfId="20" applyFont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38" fillId="2" borderId="0" xfId="20" applyFont="1" applyFill="1" applyAlignment="1">
      <alignment vertical="center"/>
    </xf>
    <xf numFmtId="0" fontId="37" fillId="2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4" t="s">
        <v>0</v>
      </c>
      <c r="B1" s="285"/>
      <c r="C1" s="285"/>
      <c r="D1" s="286" t="s">
        <v>1</v>
      </c>
      <c r="E1" s="285"/>
      <c r="F1" s="285"/>
      <c r="G1" s="285"/>
      <c r="H1" s="285"/>
      <c r="I1" s="285"/>
      <c r="J1" s="285"/>
      <c r="K1" s="287" t="s">
        <v>672</v>
      </c>
      <c r="L1" s="287"/>
      <c r="M1" s="287"/>
      <c r="N1" s="287"/>
      <c r="O1" s="287"/>
      <c r="P1" s="287"/>
      <c r="Q1" s="287"/>
      <c r="R1" s="287"/>
      <c r="S1" s="287"/>
      <c r="T1" s="285"/>
      <c r="U1" s="285"/>
      <c r="V1" s="285"/>
      <c r="W1" s="287" t="s">
        <v>673</v>
      </c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7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1"/>
      <c r="AQ5" s="23"/>
      <c r="BE5" s="236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1"/>
      <c r="AQ6" s="23"/>
      <c r="BE6" s="237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37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37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37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37"/>
      <c r="BS10" s="16" t="s">
        <v>18</v>
      </c>
    </row>
    <row r="11" spans="2:71" ht="18.4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20</v>
      </c>
      <c r="AO11" s="21"/>
      <c r="AP11" s="21"/>
      <c r="AQ11" s="23"/>
      <c r="BE11" s="237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37"/>
      <c r="BS12" s="16" t="s">
        <v>18</v>
      </c>
    </row>
    <row r="13" spans="2:71" ht="14.4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35</v>
      </c>
      <c r="AO13" s="21"/>
      <c r="AP13" s="21"/>
      <c r="AQ13" s="23"/>
      <c r="BE13" s="237"/>
      <c r="BS13" s="16" t="s">
        <v>18</v>
      </c>
    </row>
    <row r="14" spans="2:71" ht="13.5">
      <c r="B14" s="20"/>
      <c r="C14" s="21"/>
      <c r="D14" s="21"/>
      <c r="E14" s="243" t="s">
        <v>35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9" t="s">
        <v>33</v>
      </c>
      <c r="AL14" s="21"/>
      <c r="AM14" s="21"/>
      <c r="AN14" s="31" t="s">
        <v>35</v>
      </c>
      <c r="AO14" s="21"/>
      <c r="AP14" s="21"/>
      <c r="AQ14" s="23"/>
      <c r="BE14" s="237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37"/>
      <c r="BS15" s="16" t="s">
        <v>4</v>
      </c>
    </row>
    <row r="16" spans="2:71" ht="14.4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37"/>
      <c r="BS16" s="16" t="s">
        <v>4</v>
      </c>
    </row>
    <row r="17" spans="2:71" ht="18.4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37"/>
      <c r="BS17" s="16" t="s">
        <v>38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37"/>
      <c r="BS18" s="16" t="s">
        <v>6</v>
      </c>
    </row>
    <row r="19" spans="2:71" ht="14.4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37"/>
      <c r="BS19" s="16" t="s">
        <v>6</v>
      </c>
    </row>
    <row r="20" spans="2:71" ht="134.25" customHeight="1">
      <c r="B20" s="20"/>
      <c r="C20" s="21"/>
      <c r="D20" s="21"/>
      <c r="E20" s="244" t="s">
        <v>40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1"/>
      <c r="AP20" s="21"/>
      <c r="AQ20" s="23"/>
      <c r="BE20" s="237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37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37"/>
    </row>
    <row r="23" spans="2:57" s="1" customFormat="1" ht="25.9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45">
        <f>ROUND(AG51,2)</f>
        <v>0</v>
      </c>
      <c r="AL23" s="246"/>
      <c r="AM23" s="246"/>
      <c r="AN23" s="246"/>
      <c r="AO23" s="246"/>
      <c r="AP23" s="34"/>
      <c r="AQ23" s="37"/>
      <c r="BE23" s="238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38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47" t="s">
        <v>42</v>
      </c>
      <c r="M25" s="248"/>
      <c r="N25" s="248"/>
      <c r="O25" s="248"/>
      <c r="P25" s="34"/>
      <c r="Q25" s="34"/>
      <c r="R25" s="34"/>
      <c r="S25" s="34"/>
      <c r="T25" s="34"/>
      <c r="U25" s="34"/>
      <c r="V25" s="34"/>
      <c r="W25" s="247" t="s">
        <v>43</v>
      </c>
      <c r="X25" s="248"/>
      <c r="Y25" s="248"/>
      <c r="Z25" s="248"/>
      <c r="AA25" s="248"/>
      <c r="AB25" s="248"/>
      <c r="AC25" s="248"/>
      <c r="AD25" s="248"/>
      <c r="AE25" s="248"/>
      <c r="AF25" s="34"/>
      <c r="AG25" s="34"/>
      <c r="AH25" s="34"/>
      <c r="AI25" s="34"/>
      <c r="AJ25" s="34"/>
      <c r="AK25" s="247" t="s">
        <v>44</v>
      </c>
      <c r="AL25" s="248"/>
      <c r="AM25" s="248"/>
      <c r="AN25" s="248"/>
      <c r="AO25" s="248"/>
      <c r="AP25" s="34"/>
      <c r="AQ25" s="37"/>
      <c r="BE25" s="238"/>
    </row>
    <row r="26" spans="2:57" s="2" customFormat="1" ht="14.45" customHeight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249">
        <v>0.21</v>
      </c>
      <c r="M26" s="250"/>
      <c r="N26" s="250"/>
      <c r="O26" s="250"/>
      <c r="P26" s="40"/>
      <c r="Q26" s="40"/>
      <c r="R26" s="40"/>
      <c r="S26" s="40"/>
      <c r="T26" s="40"/>
      <c r="U26" s="40"/>
      <c r="V26" s="40"/>
      <c r="W26" s="251">
        <f>ROUND(AZ51,2)</f>
        <v>0</v>
      </c>
      <c r="X26" s="250"/>
      <c r="Y26" s="250"/>
      <c r="Z26" s="250"/>
      <c r="AA26" s="250"/>
      <c r="AB26" s="250"/>
      <c r="AC26" s="250"/>
      <c r="AD26" s="250"/>
      <c r="AE26" s="250"/>
      <c r="AF26" s="40"/>
      <c r="AG26" s="40"/>
      <c r="AH26" s="40"/>
      <c r="AI26" s="40"/>
      <c r="AJ26" s="40"/>
      <c r="AK26" s="251">
        <f>ROUND(AV51,2)</f>
        <v>0</v>
      </c>
      <c r="AL26" s="250"/>
      <c r="AM26" s="250"/>
      <c r="AN26" s="250"/>
      <c r="AO26" s="250"/>
      <c r="AP26" s="40"/>
      <c r="AQ26" s="42"/>
      <c r="BE26" s="239"/>
    </row>
    <row r="27" spans="2:57" s="2" customFormat="1" ht="14.45" customHeight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249">
        <v>0.15</v>
      </c>
      <c r="M27" s="250"/>
      <c r="N27" s="250"/>
      <c r="O27" s="250"/>
      <c r="P27" s="40"/>
      <c r="Q27" s="40"/>
      <c r="R27" s="40"/>
      <c r="S27" s="40"/>
      <c r="T27" s="40"/>
      <c r="U27" s="40"/>
      <c r="V27" s="40"/>
      <c r="W27" s="251">
        <f>ROUND(BA51,2)</f>
        <v>0</v>
      </c>
      <c r="X27" s="250"/>
      <c r="Y27" s="250"/>
      <c r="Z27" s="250"/>
      <c r="AA27" s="250"/>
      <c r="AB27" s="250"/>
      <c r="AC27" s="250"/>
      <c r="AD27" s="250"/>
      <c r="AE27" s="250"/>
      <c r="AF27" s="40"/>
      <c r="AG27" s="40"/>
      <c r="AH27" s="40"/>
      <c r="AI27" s="40"/>
      <c r="AJ27" s="40"/>
      <c r="AK27" s="251">
        <f>ROUND(AW51,2)</f>
        <v>0</v>
      </c>
      <c r="AL27" s="250"/>
      <c r="AM27" s="250"/>
      <c r="AN27" s="250"/>
      <c r="AO27" s="250"/>
      <c r="AP27" s="40"/>
      <c r="AQ27" s="42"/>
      <c r="BE27" s="239"/>
    </row>
    <row r="28" spans="2:57" s="2" customFormat="1" ht="14.45" customHeight="1" hidden="1">
      <c r="B28" s="39"/>
      <c r="C28" s="40"/>
      <c r="D28" s="40"/>
      <c r="E28" s="40"/>
      <c r="F28" s="41" t="s">
        <v>48</v>
      </c>
      <c r="G28" s="40"/>
      <c r="H28" s="40"/>
      <c r="I28" s="40"/>
      <c r="J28" s="40"/>
      <c r="K28" s="40"/>
      <c r="L28" s="249">
        <v>0.21</v>
      </c>
      <c r="M28" s="250"/>
      <c r="N28" s="250"/>
      <c r="O28" s="250"/>
      <c r="P28" s="40"/>
      <c r="Q28" s="40"/>
      <c r="R28" s="40"/>
      <c r="S28" s="40"/>
      <c r="T28" s="40"/>
      <c r="U28" s="40"/>
      <c r="V28" s="40"/>
      <c r="W28" s="251">
        <f>ROUND(BB51,2)</f>
        <v>0</v>
      </c>
      <c r="X28" s="250"/>
      <c r="Y28" s="250"/>
      <c r="Z28" s="250"/>
      <c r="AA28" s="250"/>
      <c r="AB28" s="250"/>
      <c r="AC28" s="250"/>
      <c r="AD28" s="250"/>
      <c r="AE28" s="250"/>
      <c r="AF28" s="40"/>
      <c r="AG28" s="40"/>
      <c r="AH28" s="40"/>
      <c r="AI28" s="40"/>
      <c r="AJ28" s="40"/>
      <c r="AK28" s="251">
        <v>0</v>
      </c>
      <c r="AL28" s="250"/>
      <c r="AM28" s="250"/>
      <c r="AN28" s="250"/>
      <c r="AO28" s="250"/>
      <c r="AP28" s="40"/>
      <c r="AQ28" s="42"/>
      <c r="BE28" s="239"/>
    </row>
    <row r="29" spans="2:57" s="2" customFormat="1" ht="14.45" customHeight="1" hidden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249">
        <v>0.15</v>
      </c>
      <c r="M29" s="250"/>
      <c r="N29" s="250"/>
      <c r="O29" s="250"/>
      <c r="P29" s="40"/>
      <c r="Q29" s="40"/>
      <c r="R29" s="40"/>
      <c r="S29" s="40"/>
      <c r="T29" s="40"/>
      <c r="U29" s="40"/>
      <c r="V29" s="40"/>
      <c r="W29" s="251">
        <f>ROUND(BC51,2)</f>
        <v>0</v>
      </c>
      <c r="X29" s="250"/>
      <c r="Y29" s="250"/>
      <c r="Z29" s="250"/>
      <c r="AA29" s="250"/>
      <c r="AB29" s="250"/>
      <c r="AC29" s="250"/>
      <c r="AD29" s="250"/>
      <c r="AE29" s="250"/>
      <c r="AF29" s="40"/>
      <c r="AG29" s="40"/>
      <c r="AH29" s="40"/>
      <c r="AI29" s="40"/>
      <c r="AJ29" s="40"/>
      <c r="AK29" s="251">
        <v>0</v>
      </c>
      <c r="AL29" s="250"/>
      <c r="AM29" s="250"/>
      <c r="AN29" s="250"/>
      <c r="AO29" s="250"/>
      <c r="AP29" s="40"/>
      <c r="AQ29" s="42"/>
      <c r="BE29" s="239"/>
    </row>
    <row r="30" spans="2:57" s="2" customFormat="1" ht="14.4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249">
        <v>0</v>
      </c>
      <c r="M30" s="250"/>
      <c r="N30" s="250"/>
      <c r="O30" s="250"/>
      <c r="P30" s="40"/>
      <c r="Q30" s="40"/>
      <c r="R30" s="40"/>
      <c r="S30" s="40"/>
      <c r="T30" s="40"/>
      <c r="U30" s="40"/>
      <c r="V30" s="40"/>
      <c r="W30" s="251">
        <f>ROUND(BD51,2)</f>
        <v>0</v>
      </c>
      <c r="X30" s="250"/>
      <c r="Y30" s="250"/>
      <c r="Z30" s="250"/>
      <c r="AA30" s="250"/>
      <c r="AB30" s="250"/>
      <c r="AC30" s="250"/>
      <c r="AD30" s="250"/>
      <c r="AE30" s="250"/>
      <c r="AF30" s="40"/>
      <c r="AG30" s="40"/>
      <c r="AH30" s="40"/>
      <c r="AI30" s="40"/>
      <c r="AJ30" s="40"/>
      <c r="AK30" s="251">
        <v>0</v>
      </c>
      <c r="AL30" s="250"/>
      <c r="AM30" s="250"/>
      <c r="AN30" s="250"/>
      <c r="AO30" s="250"/>
      <c r="AP30" s="40"/>
      <c r="AQ30" s="42"/>
      <c r="BE30" s="239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38"/>
    </row>
    <row r="32" spans="2:57" s="1" customFormat="1" ht="25.9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252" t="s">
        <v>53</v>
      </c>
      <c r="Y32" s="253"/>
      <c r="Z32" s="253"/>
      <c r="AA32" s="253"/>
      <c r="AB32" s="253"/>
      <c r="AC32" s="45"/>
      <c r="AD32" s="45"/>
      <c r="AE32" s="45"/>
      <c r="AF32" s="45"/>
      <c r="AG32" s="45"/>
      <c r="AH32" s="45"/>
      <c r="AI32" s="45"/>
      <c r="AJ32" s="45"/>
      <c r="AK32" s="254">
        <f>SUM(AK23:AK30)</f>
        <v>0</v>
      </c>
      <c r="AL32" s="253"/>
      <c r="AM32" s="253"/>
      <c r="AN32" s="253"/>
      <c r="AO32" s="255"/>
      <c r="AP32" s="43"/>
      <c r="AQ32" s="47"/>
      <c r="BE32" s="238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5" customHeight="1">
      <c r="B39" s="33"/>
      <c r="C39" s="54" t="s">
        <v>54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5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2016-71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5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256" t="str">
        <f>K6</f>
        <v>Obnova fasády měšťanského domu, Jáchymov</v>
      </c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62"/>
      <c r="AQ42" s="62"/>
      <c r="AR42" s="63"/>
    </row>
    <row r="43" spans="2:44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3.5">
      <c r="B44" s="33"/>
      <c r="C44" s="57" t="s">
        <v>23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nám. Republiky 4, Jáchymov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25</v>
      </c>
      <c r="AJ44" s="55"/>
      <c r="AK44" s="55"/>
      <c r="AL44" s="55"/>
      <c r="AM44" s="258" t="str">
        <f>IF(AN8="","",AN8)</f>
        <v>17.11.2016</v>
      </c>
      <c r="AN44" s="259"/>
      <c r="AO44" s="55"/>
      <c r="AP44" s="55"/>
      <c r="AQ44" s="55"/>
      <c r="AR44" s="53"/>
    </row>
    <row r="45" spans="2:44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3.5">
      <c r="B46" s="33"/>
      <c r="C46" s="57" t="s">
        <v>29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>Město Jáchymov, nám. Republiky 1, 362 51 Jáchymov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36</v>
      </c>
      <c r="AJ46" s="55"/>
      <c r="AK46" s="55"/>
      <c r="AL46" s="55"/>
      <c r="AM46" s="260" t="str">
        <f>IF(E17="","",E17)</f>
        <v>Ing. arch. Jaroslav Egert, Komenského 851,Jáchymov</v>
      </c>
      <c r="AN46" s="259"/>
      <c r="AO46" s="259"/>
      <c r="AP46" s="259"/>
      <c r="AQ46" s="55"/>
      <c r="AR46" s="53"/>
      <c r="AS46" s="261" t="s">
        <v>55</v>
      </c>
      <c r="AT46" s="262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3"/>
      <c r="C47" s="57" t="s">
        <v>34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263"/>
      <c r="AT47" s="264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265"/>
      <c r="AT48" s="248"/>
      <c r="AU48" s="34"/>
      <c r="AV48" s="34"/>
      <c r="AW48" s="34"/>
      <c r="AX48" s="34"/>
      <c r="AY48" s="34"/>
      <c r="AZ48" s="34"/>
      <c r="BA48" s="34"/>
      <c r="BB48" s="34"/>
      <c r="BC48" s="34"/>
      <c r="BD48" s="71"/>
    </row>
    <row r="49" spans="2:56" s="1" customFormat="1" ht="29.25" customHeight="1">
      <c r="B49" s="33"/>
      <c r="C49" s="266" t="s">
        <v>56</v>
      </c>
      <c r="D49" s="267"/>
      <c r="E49" s="267"/>
      <c r="F49" s="267"/>
      <c r="G49" s="267"/>
      <c r="H49" s="72"/>
      <c r="I49" s="268" t="s">
        <v>57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9" t="s">
        <v>58</v>
      </c>
      <c r="AH49" s="267"/>
      <c r="AI49" s="267"/>
      <c r="AJ49" s="267"/>
      <c r="AK49" s="267"/>
      <c r="AL49" s="267"/>
      <c r="AM49" s="267"/>
      <c r="AN49" s="268" t="s">
        <v>59</v>
      </c>
      <c r="AO49" s="267"/>
      <c r="AP49" s="267"/>
      <c r="AQ49" s="73" t="s">
        <v>60</v>
      </c>
      <c r="AR49" s="53"/>
      <c r="AS49" s="74" t="s">
        <v>61</v>
      </c>
      <c r="AT49" s="75" t="s">
        <v>62</v>
      </c>
      <c r="AU49" s="75" t="s">
        <v>63</v>
      </c>
      <c r="AV49" s="75" t="s">
        <v>64</v>
      </c>
      <c r="AW49" s="75" t="s">
        <v>65</v>
      </c>
      <c r="AX49" s="75" t="s">
        <v>66</v>
      </c>
      <c r="AY49" s="75" t="s">
        <v>67</v>
      </c>
      <c r="AZ49" s="75" t="s">
        <v>68</v>
      </c>
      <c r="BA49" s="75" t="s">
        <v>69</v>
      </c>
      <c r="BB49" s="75" t="s">
        <v>70</v>
      </c>
      <c r="BC49" s="75" t="s">
        <v>71</v>
      </c>
      <c r="BD49" s="76" t="s">
        <v>72</v>
      </c>
    </row>
    <row r="50" spans="2:56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0"/>
      <c r="C51" s="80" t="s">
        <v>73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3">
        <f>ROUND(AG52,2)</f>
        <v>0</v>
      </c>
      <c r="AH51" s="273"/>
      <c r="AI51" s="273"/>
      <c r="AJ51" s="273"/>
      <c r="AK51" s="273"/>
      <c r="AL51" s="273"/>
      <c r="AM51" s="273"/>
      <c r="AN51" s="274">
        <f>SUM(AG51,AT51)</f>
        <v>0</v>
      </c>
      <c r="AO51" s="274"/>
      <c r="AP51" s="274"/>
      <c r="AQ51" s="82" t="s">
        <v>20</v>
      </c>
      <c r="AR51" s="63"/>
      <c r="AS51" s="83">
        <f>ROUND(AS52,2)</f>
        <v>0</v>
      </c>
      <c r="AT51" s="84">
        <f>ROUND(SUM(AV51:AW51),2)</f>
        <v>0</v>
      </c>
      <c r="AU51" s="85">
        <f>ROUND(AU52,5)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87" t="s">
        <v>74</v>
      </c>
      <c r="BT51" s="87" t="s">
        <v>75</v>
      </c>
      <c r="BU51" s="88" t="s">
        <v>76</v>
      </c>
      <c r="BV51" s="87" t="s">
        <v>77</v>
      </c>
      <c r="BW51" s="87" t="s">
        <v>5</v>
      </c>
      <c r="BX51" s="87" t="s">
        <v>78</v>
      </c>
      <c r="CL51" s="87" t="s">
        <v>20</v>
      </c>
    </row>
    <row r="52" spans="1:91" s="5" customFormat="1" ht="22.5" customHeight="1">
      <c r="A52" s="280" t="s">
        <v>674</v>
      </c>
      <c r="B52" s="89"/>
      <c r="C52" s="90"/>
      <c r="D52" s="272" t="s">
        <v>79</v>
      </c>
      <c r="E52" s="271"/>
      <c r="F52" s="271"/>
      <c r="G52" s="271"/>
      <c r="H52" s="271"/>
      <c r="I52" s="91"/>
      <c r="J52" s="272" t="s">
        <v>80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0">
        <f>'D.1.1 - Architektonicko s...'!J27</f>
        <v>0</v>
      </c>
      <c r="AH52" s="271"/>
      <c r="AI52" s="271"/>
      <c r="AJ52" s="271"/>
      <c r="AK52" s="271"/>
      <c r="AL52" s="271"/>
      <c r="AM52" s="271"/>
      <c r="AN52" s="270">
        <f>SUM(AG52,AT52)</f>
        <v>0</v>
      </c>
      <c r="AO52" s="271"/>
      <c r="AP52" s="271"/>
      <c r="AQ52" s="92" t="s">
        <v>81</v>
      </c>
      <c r="AR52" s="93"/>
      <c r="AS52" s="94">
        <v>0</v>
      </c>
      <c r="AT52" s="95">
        <f>ROUND(SUM(AV52:AW52),2)</f>
        <v>0</v>
      </c>
      <c r="AU52" s="96">
        <f>'D.1.1 - Architektonicko s...'!P99</f>
        <v>0</v>
      </c>
      <c r="AV52" s="95">
        <f>'D.1.1 - Architektonicko s...'!J30</f>
        <v>0</v>
      </c>
      <c r="AW52" s="95">
        <f>'D.1.1 - Architektonicko s...'!J31</f>
        <v>0</v>
      </c>
      <c r="AX52" s="95">
        <f>'D.1.1 - Architektonicko s...'!J32</f>
        <v>0</v>
      </c>
      <c r="AY52" s="95">
        <f>'D.1.1 - Architektonicko s...'!J33</f>
        <v>0</v>
      </c>
      <c r="AZ52" s="95">
        <f>'D.1.1 - Architektonicko s...'!F30</f>
        <v>0</v>
      </c>
      <c r="BA52" s="95">
        <f>'D.1.1 - Architektonicko s...'!F31</f>
        <v>0</v>
      </c>
      <c r="BB52" s="95">
        <f>'D.1.1 - Architektonicko s...'!F32</f>
        <v>0</v>
      </c>
      <c r="BC52" s="95">
        <f>'D.1.1 - Architektonicko s...'!F33</f>
        <v>0</v>
      </c>
      <c r="BD52" s="97">
        <f>'D.1.1 - Architektonicko s...'!F34</f>
        <v>0</v>
      </c>
      <c r="BT52" s="98" t="s">
        <v>22</v>
      </c>
      <c r="BV52" s="98" t="s">
        <v>77</v>
      </c>
      <c r="BW52" s="98" t="s">
        <v>82</v>
      </c>
      <c r="BX52" s="98" t="s">
        <v>5</v>
      </c>
      <c r="CL52" s="98" t="s">
        <v>20</v>
      </c>
      <c r="CM52" s="98" t="s">
        <v>22</v>
      </c>
    </row>
    <row r="53" spans="2:44" s="1" customFormat="1" ht="30" customHeight="1">
      <c r="B53" s="3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</sheetData>
  <sheetProtection password="CC35" sheet="1" objects="1" scenarios="1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 - Architektonicko s...'!C2" tooltip="D.1.1 - Architektonicko s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82"/>
      <c r="C1" s="282"/>
      <c r="D1" s="281" t="s">
        <v>1</v>
      </c>
      <c r="E1" s="282"/>
      <c r="F1" s="283" t="s">
        <v>675</v>
      </c>
      <c r="G1" s="288" t="s">
        <v>676</v>
      </c>
      <c r="H1" s="288"/>
      <c r="I1" s="289"/>
      <c r="J1" s="283" t="s">
        <v>677</v>
      </c>
      <c r="K1" s="281" t="s">
        <v>83</v>
      </c>
      <c r="L1" s="283" t="s">
        <v>678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00"/>
      <c r="J3" s="18"/>
      <c r="K3" s="19"/>
      <c r="AT3" s="16" t="s">
        <v>22</v>
      </c>
    </row>
    <row r="4" spans="2:46" ht="36.95" customHeight="1">
      <c r="B4" s="20"/>
      <c r="C4" s="21"/>
      <c r="D4" s="22" t="s">
        <v>84</v>
      </c>
      <c r="E4" s="21"/>
      <c r="F4" s="21"/>
      <c r="G4" s="21"/>
      <c r="H4" s="21"/>
      <c r="I4" s="101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1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1"/>
      <c r="J6" s="21"/>
      <c r="K6" s="23"/>
    </row>
    <row r="7" spans="2:11" ht="22.5" customHeight="1">
      <c r="B7" s="20"/>
      <c r="C7" s="21"/>
      <c r="D7" s="21"/>
      <c r="E7" s="275" t="str">
        <f>'Rekapitulace stavby'!K6</f>
        <v>Obnova fasády měšťanského domu, Jáchymov</v>
      </c>
      <c r="F7" s="241"/>
      <c r="G7" s="241"/>
      <c r="H7" s="241"/>
      <c r="I7" s="101"/>
      <c r="J7" s="21"/>
      <c r="K7" s="23"/>
    </row>
    <row r="8" spans="2:11" s="1" customFormat="1" ht="13.5">
      <c r="B8" s="33"/>
      <c r="C8" s="34"/>
      <c r="D8" s="29" t="s">
        <v>85</v>
      </c>
      <c r="E8" s="34"/>
      <c r="F8" s="34"/>
      <c r="G8" s="34"/>
      <c r="H8" s="34"/>
      <c r="I8" s="102"/>
      <c r="J8" s="34"/>
      <c r="K8" s="37"/>
    </row>
    <row r="9" spans="2:11" s="1" customFormat="1" ht="36.95" customHeight="1">
      <c r="B9" s="33"/>
      <c r="C9" s="34"/>
      <c r="D9" s="34"/>
      <c r="E9" s="276" t="s">
        <v>86</v>
      </c>
      <c r="F9" s="248"/>
      <c r="G9" s="248"/>
      <c r="H9" s="248"/>
      <c r="I9" s="102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2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3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3" t="s">
        <v>25</v>
      </c>
      <c r="J12" s="104" t="str">
        <f>'Rekapitulace stavby'!AN8</f>
        <v>17.11.2016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2"/>
      <c r="J13" s="34"/>
      <c r="K13" s="37"/>
    </row>
    <row r="14" spans="2:11" s="1" customFormat="1" ht="14.45" customHeight="1">
      <c r="B14" s="33"/>
      <c r="C14" s="34"/>
      <c r="D14" s="29" t="s">
        <v>29</v>
      </c>
      <c r="E14" s="34"/>
      <c r="F14" s="34"/>
      <c r="G14" s="34"/>
      <c r="H14" s="34"/>
      <c r="I14" s="103" t="s">
        <v>30</v>
      </c>
      <c r="J14" s="27" t="s">
        <v>31</v>
      </c>
      <c r="K14" s="37"/>
    </row>
    <row r="15" spans="2:11" s="1" customFormat="1" ht="18" customHeight="1">
      <c r="B15" s="33"/>
      <c r="C15" s="34"/>
      <c r="D15" s="34"/>
      <c r="E15" s="27" t="s">
        <v>32</v>
      </c>
      <c r="F15" s="34"/>
      <c r="G15" s="34"/>
      <c r="H15" s="34"/>
      <c r="I15" s="103" t="s">
        <v>33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2"/>
      <c r="J16" s="34"/>
      <c r="K16" s="37"/>
    </row>
    <row r="17" spans="2:11" s="1" customFormat="1" ht="14.45" customHeight="1">
      <c r="B17" s="33"/>
      <c r="C17" s="34"/>
      <c r="D17" s="29" t="s">
        <v>34</v>
      </c>
      <c r="E17" s="34"/>
      <c r="F17" s="34"/>
      <c r="G17" s="34"/>
      <c r="H17" s="34"/>
      <c r="I17" s="103" t="s">
        <v>30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3" t="s">
        <v>33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2"/>
      <c r="J19" s="34"/>
      <c r="K19" s="37"/>
    </row>
    <row r="20" spans="2:11" s="1" customFormat="1" ht="14.45" customHeight="1">
      <c r="B20" s="33"/>
      <c r="C20" s="34"/>
      <c r="D20" s="29" t="s">
        <v>36</v>
      </c>
      <c r="E20" s="34"/>
      <c r="F20" s="34"/>
      <c r="G20" s="34"/>
      <c r="H20" s="34"/>
      <c r="I20" s="103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103" t="s">
        <v>33</v>
      </c>
      <c r="J21" s="27" t="s">
        <v>20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2"/>
      <c r="J22" s="34"/>
      <c r="K22" s="37"/>
    </row>
    <row r="23" spans="2:11" s="1" customFormat="1" ht="14.45" customHeight="1">
      <c r="B23" s="33"/>
      <c r="C23" s="34"/>
      <c r="D23" s="29" t="s">
        <v>39</v>
      </c>
      <c r="E23" s="34"/>
      <c r="F23" s="34"/>
      <c r="G23" s="34"/>
      <c r="H23" s="34"/>
      <c r="I23" s="102"/>
      <c r="J23" s="34"/>
      <c r="K23" s="37"/>
    </row>
    <row r="24" spans="2:11" s="6" customFormat="1" ht="162.75" customHeight="1">
      <c r="B24" s="105"/>
      <c r="C24" s="106"/>
      <c r="D24" s="106"/>
      <c r="E24" s="244" t="s">
        <v>40</v>
      </c>
      <c r="F24" s="277"/>
      <c r="G24" s="277"/>
      <c r="H24" s="277"/>
      <c r="I24" s="107"/>
      <c r="J24" s="106"/>
      <c r="K24" s="108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2"/>
      <c r="J25" s="34"/>
      <c r="K25" s="37"/>
    </row>
    <row r="26" spans="2:11" s="1" customFormat="1" ht="6.95" customHeight="1">
      <c r="B26" s="33"/>
      <c r="C26" s="34"/>
      <c r="D26" s="78"/>
      <c r="E26" s="78"/>
      <c r="F26" s="78"/>
      <c r="G26" s="78"/>
      <c r="H26" s="78"/>
      <c r="I26" s="109"/>
      <c r="J26" s="78"/>
      <c r="K26" s="110"/>
    </row>
    <row r="27" spans="2:11" s="1" customFormat="1" ht="25.35" customHeight="1">
      <c r="B27" s="33"/>
      <c r="C27" s="34"/>
      <c r="D27" s="111" t="s">
        <v>41</v>
      </c>
      <c r="E27" s="34"/>
      <c r="F27" s="34"/>
      <c r="G27" s="34"/>
      <c r="H27" s="34"/>
      <c r="I27" s="102"/>
      <c r="J27" s="112">
        <f>ROUND(J99,2)</f>
        <v>0</v>
      </c>
      <c r="K27" s="37"/>
    </row>
    <row r="28" spans="2:11" s="1" customFormat="1" ht="6.95" customHeight="1">
      <c r="B28" s="33"/>
      <c r="C28" s="34"/>
      <c r="D28" s="78"/>
      <c r="E28" s="78"/>
      <c r="F28" s="78"/>
      <c r="G28" s="78"/>
      <c r="H28" s="78"/>
      <c r="I28" s="109"/>
      <c r="J28" s="78"/>
      <c r="K28" s="110"/>
    </row>
    <row r="29" spans="2:11" s="1" customFormat="1" ht="14.45" customHeight="1">
      <c r="B29" s="33"/>
      <c r="C29" s="34"/>
      <c r="D29" s="34"/>
      <c r="E29" s="34"/>
      <c r="F29" s="38" t="s">
        <v>43</v>
      </c>
      <c r="G29" s="34"/>
      <c r="H29" s="34"/>
      <c r="I29" s="113" t="s">
        <v>42</v>
      </c>
      <c r="J29" s="38" t="s">
        <v>44</v>
      </c>
      <c r="K29" s="37"/>
    </row>
    <row r="30" spans="2:11" s="1" customFormat="1" ht="14.45" customHeight="1">
      <c r="B30" s="33"/>
      <c r="C30" s="34"/>
      <c r="D30" s="41" t="s">
        <v>45</v>
      </c>
      <c r="E30" s="41" t="s">
        <v>46</v>
      </c>
      <c r="F30" s="114">
        <f>ROUND(SUM(BE99:BE442),2)</f>
        <v>0</v>
      </c>
      <c r="G30" s="34"/>
      <c r="H30" s="34"/>
      <c r="I30" s="115">
        <v>0.21</v>
      </c>
      <c r="J30" s="114">
        <f>ROUND(ROUND((SUM(BE99:BE442)),2)*I30,2)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47</v>
      </c>
      <c r="F31" s="114">
        <f>ROUND(SUM(BF99:BF442),2)</f>
        <v>0</v>
      </c>
      <c r="G31" s="34"/>
      <c r="H31" s="34"/>
      <c r="I31" s="115">
        <v>0.15</v>
      </c>
      <c r="J31" s="114">
        <f>ROUND(ROUND((SUM(BF99:BF442)),2)*I31,2)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48</v>
      </c>
      <c r="F32" s="114">
        <f>ROUND(SUM(BG99:BG442),2)</f>
        <v>0</v>
      </c>
      <c r="G32" s="34"/>
      <c r="H32" s="34"/>
      <c r="I32" s="115">
        <v>0.21</v>
      </c>
      <c r="J32" s="11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49</v>
      </c>
      <c r="F33" s="114">
        <f>ROUND(SUM(BH99:BH442),2)</f>
        <v>0</v>
      </c>
      <c r="G33" s="34"/>
      <c r="H33" s="34"/>
      <c r="I33" s="115">
        <v>0.15</v>
      </c>
      <c r="J33" s="11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50</v>
      </c>
      <c r="F34" s="114">
        <f>ROUND(SUM(BI99:BI442),2)</f>
        <v>0</v>
      </c>
      <c r="G34" s="34"/>
      <c r="H34" s="34"/>
      <c r="I34" s="115">
        <v>0</v>
      </c>
      <c r="J34" s="11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2"/>
      <c r="J35" s="34"/>
      <c r="K35" s="37"/>
    </row>
    <row r="36" spans="2:11" s="1" customFormat="1" ht="25.35" customHeight="1">
      <c r="B36" s="33"/>
      <c r="C36" s="116"/>
      <c r="D36" s="117" t="s">
        <v>51</v>
      </c>
      <c r="E36" s="72"/>
      <c r="F36" s="72"/>
      <c r="G36" s="118" t="s">
        <v>52</v>
      </c>
      <c r="H36" s="119" t="s">
        <v>53</v>
      </c>
      <c r="I36" s="120"/>
      <c r="J36" s="121">
        <f>SUM(J27:J34)</f>
        <v>0</v>
      </c>
      <c r="K36" s="122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3"/>
      <c r="J37" s="49"/>
      <c r="K37" s="50"/>
    </row>
    <row r="41" spans="2:11" s="1" customFormat="1" ht="6.95" customHeight="1">
      <c r="B41" s="124"/>
      <c r="C41" s="125"/>
      <c r="D41" s="125"/>
      <c r="E41" s="125"/>
      <c r="F41" s="125"/>
      <c r="G41" s="125"/>
      <c r="H41" s="125"/>
      <c r="I41" s="126"/>
      <c r="J41" s="125"/>
      <c r="K41" s="127"/>
    </row>
    <row r="42" spans="2:11" s="1" customFormat="1" ht="36.95" customHeight="1">
      <c r="B42" s="33"/>
      <c r="C42" s="22" t="s">
        <v>87</v>
      </c>
      <c r="D42" s="34"/>
      <c r="E42" s="34"/>
      <c r="F42" s="34"/>
      <c r="G42" s="34"/>
      <c r="H42" s="34"/>
      <c r="I42" s="102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2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2"/>
      <c r="J44" s="34"/>
      <c r="K44" s="37"/>
    </row>
    <row r="45" spans="2:11" s="1" customFormat="1" ht="22.5" customHeight="1">
      <c r="B45" s="33"/>
      <c r="C45" s="34"/>
      <c r="D45" s="34"/>
      <c r="E45" s="275" t="str">
        <f>E7</f>
        <v>Obnova fasády měšťanského domu, Jáchymov</v>
      </c>
      <c r="F45" s="248"/>
      <c r="G45" s="248"/>
      <c r="H45" s="248"/>
      <c r="I45" s="102"/>
      <c r="J45" s="34"/>
      <c r="K45" s="37"/>
    </row>
    <row r="46" spans="2:11" s="1" customFormat="1" ht="14.45" customHeight="1">
      <c r="B46" s="33"/>
      <c r="C46" s="29" t="s">
        <v>85</v>
      </c>
      <c r="D46" s="34"/>
      <c r="E46" s="34"/>
      <c r="F46" s="34"/>
      <c r="G46" s="34"/>
      <c r="H46" s="34"/>
      <c r="I46" s="102"/>
      <c r="J46" s="34"/>
      <c r="K46" s="37"/>
    </row>
    <row r="47" spans="2:11" s="1" customFormat="1" ht="23.25" customHeight="1">
      <c r="B47" s="33"/>
      <c r="C47" s="34"/>
      <c r="D47" s="34"/>
      <c r="E47" s="276" t="str">
        <f>E9</f>
        <v>D.1.1 - Architektonicko stavební část</v>
      </c>
      <c r="F47" s="248"/>
      <c r="G47" s="248"/>
      <c r="H47" s="248"/>
      <c r="I47" s="102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2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nám. Republiky 4, Jáchymov</v>
      </c>
      <c r="G49" s="34"/>
      <c r="H49" s="34"/>
      <c r="I49" s="103" t="s">
        <v>25</v>
      </c>
      <c r="J49" s="104" t="str">
        <f>IF(J12="","",J12)</f>
        <v>17.11.2016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2"/>
      <c r="J50" s="34"/>
      <c r="K50" s="37"/>
    </row>
    <row r="51" spans="2:11" s="1" customFormat="1" ht="13.5">
      <c r="B51" s="33"/>
      <c r="C51" s="29" t="s">
        <v>29</v>
      </c>
      <c r="D51" s="34"/>
      <c r="E51" s="34"/>
      <c r="F51" s="27" t="str">
        <f>E15</f>
        <v>Město Jáchymov, nám. Republiky 1, 362 51 Jáchymov</v>
      </c>
      <c r="G51" s="34"/>
      <c r="H51" s="34"/>
      <c r="I51" s="103" t="s">
        <v>36</v>
      </c>
      <c r="J51" s="27" t="str">
        <f>E21</f>
        <v>Ing. arch. Jaroslav Egert, Komenského 851,Jáchymov</v>
      </c>
      <c r="K51" s="37"/>
    </row>
    <row r="52" spans="2:11" s="1" customFormat="1" ht="14.45" customHeight="1">
      <c r="B52" s="33"/>
      <c r="C52" s="29" t="s">
        <v>34</v>
      </c>
      <c r="D52" s="34"/>
      <c r="E52" s="34"/>
      <c r="F52" s="27" t="str">
        <f>IF(E18="","",E18)</f>
        <v/>
      </c>
      <c r="G52" s="34"/>
      <c r="H52" s="34"/>
      <c r="I52" s="102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2"/>
      <c r="J53" s="34"/>
      <c r="K53" s="37"/>
    </row>
    <row r="54" spans="2:11" s="1" customFormat="1" ht="29.25" customHeight="1">
      <c r="B54" s="33"/>
      <c r="C54" s="128" t="s">
        <v>88</v>
      </c>
      <c r="D54" s="116"/>
      <c r="E54" s="116"/>
      <c r="F54" s="116"/>
      <c r="G54" s="116"/>
      <c r="H54" s="116"/>
      <c r="I54" s="129"/>
      <c r="J54" s="130" t="s">
        <v>89</v>
      </c>
      <c r="K54" s="131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2"/>
      <c r="J55" s="34"/>
      <c r="K55" s="37"/>
    </row>
    <row r="56" spans="2:47" s="1" customFormat="1" ht="29.25" customHeight="1">
      <c r="B56" s="33"/>
      <c r="C56" s="132" t="s">
        <v>90</v>
      </c>
      <c r="D56" s="34"/>
      <c r="E56" s="34"/>
      <c r="F56" s="34"/>
      <c r="G56" s="34"/>
      <c r="H56" s="34"/>
      <c r="I56" s="102"/>
      <c r="J56" s="112">
        <f>J99</f>
        <v>0</v>
      </c>
      <c r="K56" s="37"/>
      <c r="AU56" s="16" t="s">
        <v>91</v>
      </c>
    </row>
    <row r="57" spans="2:11" s="7" customFormat="1" ht="24.95" customHeight="1">
      <c r="B57" s="133"/>
      <c r="C57" s="134"/>
      <c r="D57" s="135" t="s">
        <v>92</v>
      </c>
      <c r="E57" s="136"/>
      <c r="F57" s="136"/>
      <c r="G57" s="136"/>
      <c r="H57" s="136"/>
      <c r="I57" s="137"/>
      <c r="J57" s="138">
        <f>J100</f>
        <v>0</v>
      </c>
      <c r="K57" s="139"/>
    </row>
    <row r="58" spans="2:11" s="8" customFormat="1" ht="19.9" customHeight="1">
      <c r="B58" s="140"/>
      <c r="C58" s="141"/>
      <c r="D58" s="142" t="s">
        <v>93</v>
      </c>
      <c r="E58" s="143"/>
      <c r="F58" s="143"/>
      <c r="G58" s="143"/>
      <c r="H58" s="143"/>
      <c r="I58" s="144"/>
      <c r="J58" s="145">
        <f>J101</f>
        <v>0</v>
      </c>
      <c r="K58" s="146"/>
    </row>
    <row r="59" spans="2:11" s="8" customFormat="1" ht="19.9" customHeight="1">
      <c r="B59" s="140"/>
      <c r="C59" s="141"/>
      <c r="D59" s="142" t="s">
        <v>94</v>
      </c>
      <c r="E59" s="143"/>
      <c r="F59" s="143"/>
      <c r="G59" s="143"/>
      <c r="H59" s="143"/>
      <c r="I59" s="144"/>
      <c r="J59" s="145">
        <f>J147</f>
        <v>0</v>
      </c>
      <c r="K59" s="146"/>
    </row>
    <row r="60" spans="2:11" s="8" customFormat="1" ht="19.9" customHeight="1">
      <c r="B60" s="140"/>
      <c r="C60" s="141"/>
      <c r="D60" s="142" t="s">
        <v>95</v>
      </c>
      <c r="E60" s="143"/>
      <c r="F60" s="143"/>
      <c r="G60" s="143"/>
      <c r="H60" s="143"/>
      <c r="I60" s="144"/>
      <c r="J60" s="145">
        <f>J156</f>
        <v>0</v>
      </c>
      <c r="K60" s="146"/>
    </row>
    <row r="61" spans="2:11" s="8" customFormat="1" ht="19.9" customHeight="1">
      <c r="B61" s="140"/>
      <c r="C61" s="141"/>
      <c r="D61" s="142" t="s">
        <v>96</v>
      </c>
      <c r="E61" s="143"/>
      <c r="F61" s="143"/>
      <c r="G61" s="143"/>
      <c r="H61" s="143"/>
      <c r="I61" s="144"/>
      <c r="J61" s="145">
        <f>J162</f>
        <v>0</v>
      </c>
      <c r="K61" s="146"/>
    </row>
    <row r="62" spans="2:11" s="8" customFormat="1" ht="14.85" customHeight="1">
      <c r="B62" s="140"/>
      <c r="C62" s="141"/>
      <c r="D62" s="142" t="s">
        <v>97</v>
      </c>
      <c r="E62" s="143"/>
      <c r="F62" s="143"/>
      <c r="G62" s="143"/>
      <c r="H62" s="143"/>
      <c r="I62" s="144"/>
      <c r="J62" s="145">
        <f>J163</f>
        <v>0</v>
      </c>
      <c r="K62" s="146"/>
    </row>
    <row r="63" spans="2:11" s="8" customFormat="1" ht="14.85" customHeight="1">
      <c r="B63" s="140"/>
      <c r="C63" s="141"/>
      <c r="D63" s="142" t="s">
        <v>98</v>
      </c>
      <c r="E63" s="143"/>
      <c r="F63" s="143"/>
      <c r="G63" s="143"/>
      <c r="H63" s="143"/>
      <c r="I63" s="144"/>
      <c r="J63" s="145">
        <f>J249</f>
        <v>0</v>
      </c>
      <c r="K63" s="146"/>
    </row>
    <row r="64" spans="2:11" s="8" customFormat="1" ht="19.9" customHeight="1">
      <c r="B64" s="140"/>
      <c r="C64" s="141"/>
      <c r="D64" s="142" t="s">
        <v>99</v>
      </c>
      <c r="E64" s="143"/>
      <c r="F64" s="143"/>
      <c r="G64" s="143"/>
      <c r="H64" s="143"/>
      <c r="I64" s="144"/>
      <c r="J64" s="145">
        <f>J254</f>
        <v>0</v>
      </c>
      <c r="K64" s="146"/>
    </row>
    <row r="65" spans="2:11" s="8" customFormat="1" ht="19.9" customHeight="1">
      <c r="B65" s="140"/>
      <c r="C65" s="141"/>
      <c r="D65" s="142" t="s">
        <v>100</v>
      </c>
      <c r="E65" s="143"/>
      <c r="F65" s="143"/>
      <c r="G65" s="143"/>
      <c r="H65" s="143"/>
      <c r="I65" s="144"/>
      <c r="J65" s="145">
        <f>J269</f>
        <v>0</v>
      </c>
      <c r="K65" s="146"/>
    </row>
    <row r="66" spans="2:11" s="8" customFormat="1" ht="14.85" customHeight="1">
      <c r="B66" s="140"/>
      <c r="C66" s="141"/>
      <c r="D66" s="142" t="s">
        <v>101</v>
      </c>
      <c r="E66" s="143"/>
      <c r="F66" s="143"/>
      <c r="G66" s="143"/>
      <c r="H66" s="143"/>
      <c r="I66" s="144"/>
      <c r="J66" s="145">
        <f>J270</f>
        <v>0</v>
      </c>
      <c r="K66" s="146"/>
    </row>
    <row r="67" spans="2:11" s="8" customFormat="1" ht="14.85" customHeight="1">
      <c r="B67" s="140"/>
      <c r="C67" s="141"/>
      <c r="D67" s="142" t="s">
        <v>102</v>
      </c>
      <c r="E67" s="143"/>
      <c r="F67" s="143"/>
      <c r="G67" s="143"/>
      <c r="H67" s="143"/>
      <c r="I67" s="144"/>
      <c r="J67" s="145">
        <f>J294</f>
        <v>0</v>
      </c>
      <c r="K67" s="146"/>
    </row>
    <row r="68" spans="2:11" s="8" customFormat="1" ht="19.9" customHeight="1">
      <c r="B68" s="140"/>
      <c r="C68" s="141"/>
      <c r="D68" s="142" t="s">
        <v>103</v>
      </c>
      <c r="E68" s="143"/>
      <c r="F68" s="143"/>
      <c r="G68" s="143"/>
      <c r="H68" s="143"/>
      <c r="I68" s="144"/>
      <c r="J68" s="145">
        <f>J323</f>
        <v>0</v>
      </c>
      <c r="K68" s="146"/>
    </row>
    <row r="69" spans="2:11" s="8" customFormat="1" ht="19.9" customHeight="1">
      <c r="B69" s="140"/>
      <c r="C69" s="141"/>
      <c r="D69" s="142" t="s">
        <v>104</v>
      </c>
      <c r="E69" s="143"/>
      <c r="F69" s="143"/>
      <c r="G69" s="143"/>
      <c r="H69" s="143"/>
      <c r="I69" s="144"/>
      <c r="J69" s="145">
        <f>J334</f>
        <v>0</v>
      </c>
      <c r="K69" s="146"/>
    </row>
    <row r="70" spans="2:11" s="7" customFormat="1" ht="24.95" customHeight="1">
      <c r="B70" s="133"/>
      <c r="C70" s="134"/>
      <c r="D70" s="135" t="s">
        <v>105</v>
      </c>
      <c r="E70" s="136"/>
      <c r="F70" s="136"/>
      <c r="G70" s="136"/>
      <c r="H70" s="136"/>
      <c r="I70" s="137"/>
      <c r="J70" s="138">
        <f>J337</f>
        <v>0</v>
      </c>
      <c r="K70" s="139"/>
    </row>
    <row r="71" spans="2:11" s="8" customFormat="1" ht="19.9" customHeight="1">
      <c r="B71" s="140"/>
      <c r="C71" s="141"/>
      <c r="D71" s="142" t="s">
        <v>106</v>
      </c>
      <c r="E71" s="143"/>
      <c r="F71" s="143"/>
      <c r="G71" s="143"/>
      <c r="H71" s="143"/>
      <c r="I71" s="144"/>
      <c r="J71" s="145">
        <f>J338</f>
        <v>0</v>
      </c>
      <c r="K71" s="146"/>
    </row>
    <row r="72" spans="2:11" s="8" customFormat="1" ht="19.9" customHeight="1">
      <c r="B72" s="140"/>
      <c r="C72" s="141"/>
      <c r="D72" s="142" t="s">
        <v>107</v>
      </c>
      <c r="E72" s="143"/>
      <c r="F72" s="143"/>
      <c r="G72" s="143"/>
      <c r="H72" s="143"/>
      <c r="I72" s="144"/>
      <c r="J72" s="145">
        <f>J345</f>
        <v>0</v>
      </c>
      <c r="K72" s="146"/>
    </row>
    <row r="73" spans="2:11" s="8" customFormat="1" ht="19.9" customHeight="1">
      <c r="B73" s="140"/>
      <c r="C73" s="141"/>
      <c r="D73" s="142" t="s">
        <v>108</v>
      </c>
      <c r="E73" s="143"/>
      <c r="F73" s="143"/>
      <c r="G73" s="143"/>
      <c r="H73" s="143"/>
      <c r="I73" s="144"/>
      <c r="J73" s="145">
        <f>J351</f>
        <v>0</v>
      </c>
      <c r="K73" s="146"/>
    </row>
    <row r="74" spans="2:11" s="8" customFormat="1" ht="19.9" customHeight="1">
      <c r="B74" s="140"/>
      <c r="C74" s="141"/>
      <c r="D74" s="142" t="s">
        <v>109</v>
      </c>
      <c r="E74" s="143"/>
      <c r="F74" s="143"/>
      <c r="G74" s="143"/>
      <c r="H74" s="143"/>
      <c r="I74" s="144"/>
      <c r="J74" s="145">
        <f>J388</f>
        <v>0</v>
      </c>
      <c r="K74" s="146"/>
    </row>
    <row r="75" spans="2:11" s="8" customFormat="1" ht="19.9" customHeight="1">
      <c r="B75" s="140"/>
      <c r="C75" s="141"/>
      <c r="D75" s="142" t="s">
        <v>110</v>
      </c>
      <c r="E75" s="143"/>
      <c r="F75" s="143"/>
      <c r="G75" s="143"/>
      <c r="H75" s="143"/>
      <c r="I75" s="144"/>
      <c r="J75" s="145">
        <f>J395</f>
        <v>0</v>
      </c>
      <c r="K75" s="146"/>
    </row>
    <row r="76" spans="2:11" s="7" customFormat="1" ht="24.95" customHeight="1">
      <c r="B76" s="133"/>
      <c r="C76" s="134"/>
      <c r="D76" s="135" t="s">
        <v>111</v>
      </c>
      <c r="E76" s="136"/>
      <c r="F76" s="136"/>
      <c r="G76" s="136"/>
      <c r="H76" s="136"/>
      <c r="I76" s="137"/>
      <c r="J76" s="138">
        <f>J431</f>
        <v>0</v>
      </c>
      <c r="K76" s="139"/>
    </row>
    <row r="77" spans="2:11" s="8" customFormat="1" ht="19.9" customHeight="1">
      <c r="B77" s="140"/>
      <c r="C77" s="141"/>
      <c r="D77" s="142" t="s">
        <v>112</v>
      </c>
      <c r="E77" s="143"/>
      <c r="F77" s="143"/>
      <c r="G77" s="143"/>
      <c r="H77" s="143"/>
      <c r="I77" s="144"/>
      <c r="J77" s="145">
        <f>J432</f>
        <v>0</v>
      </c>
      <c r="K77" s="146"/>
    </row>
    <row r="78" spans="2:11" s="7" customFormat="1" ht="24.95" customHeight="1">
      <c r="B78" s="133"/>
      <c r="C78" s="134"/>
      <c r="D78" s="135" t="s">
        <v>113</v>
      </c>
      <c r="E78" s="136"/>
      <c r="F78" s="136"/>
      <c r="G78" s="136"/>
      <c r="H78" s="136"/>
      <c r="I78" s="137"/>
      <c r="J78" s="138">
        <f>J438</f>
        <v>0</v>
      </c>
      <c r="K78" s="139"/>
    </row>
    <row r="79" spans="2:11" s="8" customFormat="1" ht="19.9" customHeight="1">
      <c r="B79" s="140"/>
      <c r="C79" s="141"/>
      <c r="D79" s="142" t="s">
        <v>114</v>
      </c>
      <c r="E79" s="143"/>
      <c r="F79" s="143"/>
      <c r="G79" s="143"/>
      <c r="H79" s="143"/>
      <c r="I79" s="144"/>
      <c r="J79" s="145">
        <f>J439</f>
        <v>0</v>
      </c>
      <c r="K79" s="146"/>
    </row>
    <row r="80" spans="2:11" s="1" customFormat="1" ht="21.75" customHeight="1">
      <c r="B80" s="33"/>
      <c r="C80" s="34"/>
      <c r="D80" s="34"/>
      <c r="E80" s="34"/>
      <c r="F80" s="34"/>
      <c r="G80" s="34"/>
      <c r="H80" s="34"/>
      <c r="I80" s="102"/>
      <c r="J80" s="34"/>
      <c r="K80" s="37"/>
    </row>
    <row r="81" spans="2:11" s="1" customFormat="1" ht="6.95" customHeight="1">
      <c r="B81" s="48"/>
      <c r="C81" s="49"/>
      <c r="D81" s="49"/>
      <c r="E81" s="49"/>
      <c r="F81" s="49"/>
      <c r="G81" s="49"/>
      <c r="H81" s="49"/>
      <c r="I81" s="123"/>
      <c r="J81" s="49"/>
      <c r="K81" s="50"/>
    </row>
    <row r="85" spans="2:12" s="1" customFormat="1" ht="6.95" customHeight="1">
      <c r="B85" s="51"/>
      <c r="C85" s="52"/>
      <c r="D85" s="52"/>
      <c r="E85" s="52"/>
      <c r="F85" s="52"/>
      <c r="G85" s="52"/>
      <c r="H85" s="52"/>
      <c r="I85" s="126"/>
      <c r="J85" s="52"/>
      <c r="K85" s="52"/>
      <c r="L85" s="53"/>
    </row>
    <row r="86" spans="2:12" s="1" customFormat="1" ht="36.95" customHeight="1">
      <c r="B86" s="33"/>
      <c r="C86" s="54" t="s">
        <v>115</v>
      </c>
      <c r="D86" s="55"/>
      <c r="E86" s="55"/>
      <c r="F86" s="55"/>
      <c r="G86" s="55"/>
      <c r="H86" s="55"/>
      <c r="I86" s="147"/>
      <c r="J86" s="55"/>
      <c r="K86" s="55"/>
      <c r="L86" s="53"/>
    </row>
    <row r="87" spans="2:12" s="1" customFormat="1" ht="6.95" customHeight="1">
      <c r="B87" s="33"/>
      <c r="C87" s="55"/>
      <c r="D87" s="55"/>
      <c r="E87" s="55"/>
      <c r="F87" s="55"/>
      <c r="G87" s="55"/>
      <c r="H87" s="55"/>
      <c r="I87" s="147"/>
      <c r="J87" s="55"/>
      <c r="K87" s="55"/>
      <c r="L87" s="53"/>
    </row>
    <row r="88" spans="2:12" s="1" customFormat="1" ht="14.45" customHeight="1">
      <c r="B88" s="33"/>
      <c r="C88" s="57" t="s">
        <v>16</v>
      </c>
      <c r="D88" s="55"/>
      <c r="E88" s="55"/>
      <c r="F88" s="55"/>
      <c r="G88" s="55"/>
      <c r="H88" s="55"/>
      <c r="I88" s="147"/>
      <c r="J88" s="55"/>
      <c r="K88" s="55"/>
      <c r="L88" s="53"/>
    </row>
    <row r="89" spans="2:12" s="1" customFormat="1" ht="22.5" customHeight="1">
      <c r="B89" s="33"/>
      <c r="C89" s="55"/>
      <c r="D89" s="55"/>
      <c r="E89" s="278" t="str">
        <f>E7</f>
        <v>Obnova fasády měšťanského domu, Jáchymov</v>
      </c>
      <c r="F89" s="259"/>
      <c r="G89" s="259"/>
      <c r="H89" s="259"/>
      <c r="I89" s="147"/>
      <c r="J89" s="55"/>
      <c r="K89" s="55"/>
      <c r="L89" s="53"/>
    </row>
    <row r="90" spans="2:12" s="1" customFormat="1" ht="14.45" customHeight="1">
      <c r="B90" s="33"/>
      <c r="C90" s="57" t="s">
        <v>85</v>
      </c>
      <c r="D90" s="55"/>
      <c r="E90" s="55"/>
      <c r="F90" s="55"/>
      <c r="G90" s="55"/>
      <c r="H90" s="55"/>
      <c r="I90" s="147"/>
      <c r="J90" s="55"/>
      <c r="K90" s="55"/>
      <c r="L90" s="53"/>
    </row>
    <row r="91" spans="2:12" s="1" customFormat="1" ht="23.25" customHeight="1">
      <c r="B91" s="33"/>
      <c r="C91" s="55"/>
      <c r="D91" s="55"/>
      <c r="E91" s="256" t="str">
        <f>E9</f>
        <v>D.1.1 - Architektonicko stavební část</v>
      </c>
      <c r="F91" s="259"/>
      <c r="G91" s="259"/>
      <c r="H91" s="259"/>
      <c r="I91" s="147"/>
      <c r="J91" s="55"/>
      <c r="K91" s="55"/>
      <c r="L91" s="53"/>
    </row>
    <row r="92" spans="2:12" s="1" customFormat="1" ht="6.95" customHeight="1">
      <c r="B92" s="33"/>
      <c r="C92" s="55"/>
      <c r="D92" s="55"/>
      <c r="E92" s="55"/>
      <c r="F92" s="55"/>
      <c r="G92" s="55"/>
      <c r="H92" s="55"/>
      <c r="I92" s="147"/>
      <c r="J92" s="55"/>
      <c r="K92" s="55"/>
      <c r="L92" s="53"/>
    </row>
    <row r="93" spans="2:12" s="1" customFormat="1" ht="18" customHeight="1">
      <c r="B93" s="33"/>
      <c r="C93" s="57" t="s">
        <v>23</v>
      </c>
      <c r="D93" s="55"/>
      <c r="E93" s="55"/>
      <c r="F93" s="148" t="str">
        <f>F12</f>
        <v>nám. Republiky 4, Jáchymov</v>
      </c>
      <c r="G93" s="55"/>
      <c r="H93" s="55"/>
      <c r="I93" s="149" t="s">
        <v>25</v>
      </c>
      <c r="J93" s="65" t="str">
        <f>IF(J12="","",J12)</f>
        <v>17.11.2016</v>
      </c>
      <c r="K93" s="55"/>
      <c r="L93" s="53"/>
    </row>
    <row r="94" spans="2:12" s="1" customFormat="1" ht="6.95" customHeight="1">
      <c r="B94" s="33"/>
      <c r="C94" s="55"/>
      <c r="D94" s="55"/>
      <c r="E94" s="55"/>
      <c r="F94" s="55"/>
      <c r="G94" s="55"/>
      <c r="H94" s="55"/>
      <c r="I94" s="147"/>
      <c r="J94" s="55"/>
      <c r="K94" s="55"/>
      <c r="L94" s="53"/>
    </row>
    <row r="95" spans="2:12" s="1" customFormat="1" ht="13.5">
      <c r="B95" s="33"/>
      <c r="C95" s="57" t="s">
        <v>29</v>
      </c>
      <c r="D95" s="55"/>
      <c r="E95" s="55"/>
      <c r="F95" s="148" t="str">
        <f>E15</f>
        <v>Město Jáchymov, nám. Republiky 1, 362 51 Jáchymov</v>
      </c>
      <c r="G95" s="55"/>
      <c r="H95" s="55"/>
      <c r="I95" s="149" t="s">
        <v>36</v>
      </c>
      <c r="J95" s="148" t="str">
        <f>E21</f>
        <v>Ing. arch. Jaroslav Egert, Komenského 851,Jáchymov</v>
      </c>
      <c r="K95" s="55"/>
      <c r="L95" s="53"/>
    </row>
    <row r="96" spans="2:12" s="1" customFormat="1" ht="14.45" customHeight="1">
      <c r="B96" s="33"/>
      <c r="C96" s="57" t="s">
        <v>34</v>
      </c>
      <c r="D96" s="55"/>
      <c r="E96" s="55"/>
      <c r="F96" s="148" t="str">
        <f>IF(E18="","",E18)</f>
        <v/>
      </c>
      <c r="G96" s="55"/>
      <c r="H96" s="55"/>
      <c r="I96" s="147"/>
      <c r="J96" s="55"/>
      <c r="K96" s="55"/>
      <c r="L96" s="53"/>
    </row>
    <row r="97" spans="2:12" s="1" customFormat="1" ht="10.35" customHeight="1">
      <c r="B97" s="33"/>
      <c r="C97" s="55"/>
      <c r="D97" s="55"/>
      <c r="E97" s="55"/>
      <c r="F97" s="55"/>
      <c r="G97" s="55"/>
      <c r="H97" s="55"/>
      <c r="I97" s="147"/>
      <c r="J97" s="55"/>
      <c r="K97" s="55"/>
      <c r="L97" s="53"/>
    </row>
    <row r="98" spans="2:20" s="9" customFormat="1" ht="29.25" customHeight="1">
      <c r="B98" s="150"/>
      <c r="C98" s="151" t="s">
        <v>116</v>
      </c>
      <c r="D98" s="152" t="s">
        <v>60</v>
      </c>
      <c r="E98" s="152" t="s">
        <v>56</v>
      </c>
      <c r="F98" s="152" t="s">
        <v>117</v>
      </c>
      <c r="G98" s="152" t="s">
        <v>118</v>
      </c>
      <c r="H98" s="152" t="s">
        <v>119</v>
      </c>
      <c r="I98" s="153" t="s">
        <v>120</v>
      </c>
      <c r="J98" s="152" t="s">
        <v>89</v>
      </c>
      <c r="K98" s="154" t="s">
        <v>121</v>
      </c>
      <c r="L98" s="155"/>
      <c r="M98" s="74" t="s">
        <v>122</v>
      </c>
      <c r="N98" s="75" t="s">
        <v>45</v>
      </c>
      <c r="O98" s="75" t="s">
        <v>123</v>
      </c>
      <c r="P98" s="75" t="s">
        <v>124</v>
      </c>
      <c r="Q98" s="75" t="s">
        <v>125</v>
      </c>
      <c r="R98" s="75" t="s">
        <v>126</v>
      </c>
      <c r="S98" s="75" t="s">
        <v>127</v>
      </c>
      <c r="T98" s="76" t="s">
        <v>128</v>
      </c>
    </row>
    <row r="99" spans="2:63" s="1" customFormat="1" ht="29.25" customHeight="1">
      <c r="B99" s="33"/>
      <c r="C99" s="80" t="s">
        <v>90</v>
      </c>
      <c r="D99" s="55"/>
      <c r="E99" s="55"/>
      <c r="F99" s="55"/>
      <c r="G99" s="55"/>
      <c r="H99" s="55"/>
      <c r="I99" s="147"/>
      <c r="J99" s="156">
        <f>BK99</f>
        <v>0</v>
      </c>
      <c r="K99" s="55"/>
      <c r="L99" s="53"/>
      <c r="M99" s="77"/>
      <c r="N99" s="78"/>
      <c r="O99" s="78"/>
      <c r="P99" s="157">
        <f>P100+P337+P431+P438</f>
        <v>0</v>
      </c>
      <c r="Q99" s="78"/>
      <c r="R99" s="157">
        <f>R100+R337+R431+R438</f>
        <v>14.359131095759999</v>
      </c>
      <c r="S99" s="78"/>
      <c r="T99" s="158">
        <f>T100+T337+T431+T438</f>
        <v>3.4949325</v>
      </c>
      <c r="AT99" s="16" t="s">
        <v>74</v>
      </c>
      <c r="AU99" s="16" t="s">
        <v>91</v>
      </c>
      <c r="BK99" s="159">
        <f>BK100+BK337+BK431+BK438</f>
        <v>0</v>
      </c>
    </row>
    <row r="100" spans="2:63" s="10" customFormat="1" ht="37.35" customHeight="1">
      <c r="B100" s="160"/>
      <c r="C100" s="161"/>
      <c r="D100" s="162" t="s">
        <v>74</v>
      </c>
      <c r="E100" s="163" t="s">
        <v>129</v>
      </c>
      <c r="F100" s="163" t="s">
        <v>130</v>
      </c>
      <c r="G100" s="161"/>
      <c r="H100" s="161"/>
      <c r="I100" s="164"/>
      <c r="J100" s="165">
        <f>BK100</f>
        <v>0</v>
      </c>
      <c r="K100" s="161"/>
      <c r="L100" s="166"/>
      <c r="M100" s="167"/>
      <c r="N100" s="168"/>
      <c r="O100" s="168"/>
      <c r="P100" s="169">
        <f>P101+P147+P156+P162+P254+P269+P323+P334</f>
        <v>0</v>
      </c>
      <c r="Q100" s="168"/>
      <c r="R100" s="169">
        <f>R101+R147+R156+R162+R254+R269+R323+R334</f>
        <v>14.00997075676</v>
      </c>
      <c r="S100" s="168"/>
      <c r="T100" s="170">
        <f>T101+T147+T156+T162+T254+T269+T323+T334</f>
        <v>3.108993</v>
      </c>
      <c r="AR100" s="171" t="s">
        <v>22</v>
      </c>
      <c r="AT100" s="172" t="s">
        <v>74</v>
      </c>
      <c r="AU100" s="172" t="s">
        <v>75</v>
      </c>
      <c r="AY100" s="171" t="s">
        <v>131</v>
      </c>
      <c r="BK100" s="173">
        <f>BK101+BK147+BK156+BK162+BK254+BK269+BK323+BK334</f>
        <v>0</v>
      </c>
    </row>
    <row r="101" spans="2:63" s="10" customFormat="1" ht="19.9" customHeight="1">
      <c r="B101" s="160"/>
      <c r="C101" s="161"/>
      <c r="D101" s="174" t="s">
        <v>74</v>
      </c>
      <c r="E101" s="175" t="s">
        <v>22</v>
      </c>
      <c r="F101" s="175" t="s">
        <v>132</v>
      </c>
      <c r="G101" s="161"/>
      <c r="H101" s="161"/>
      <c r="I101" s="164"/>
      <c r="J101" s="176">
        <f>BK101</f>
        <v>0</v>
      </c>
      <c r="K101" s="161"/>
      <c r="L101" s="166"/>
      <c r="M101" s="167"/>
      <c r="N101" s="168"/>
      <c r="O101" s="168"/>
      <c r="P101" s="169">
        <f>SUM(P102:P146)</f>
        <v>0</v>
      </c>
      <c r="Q101" s="168"/>
      <c r="R101" s="169">
        <f>SUM(R102:R146)</f>
        <v>7.87</v>
      </c>
      <c r="S101" s="168"/>
      <c r="T101" s="170">
        <f>SUM(T102:T146)</f>
        <v>0.96</v>
      </c>
      <c r="AR101" s="171" t="s">
        <v>22</v>
      </c>
      <c r="AT101" s="172" t="s">
        <v>74</v>
      </c>
      <c r="AU101" s="172" t="s">
        <v>22</v>
      </c>
      <c r="AY101" s="171" t="s">
        <v>131</v>
      </c>
      <c r="BK101" s="173">
        <f>SUM(BK102:BK146)</f>
        <v>0</v>
      </c>
    </row>
    <row r="102" spans="2:65" s="1" customFormat="1" ht="31.5" customHeight="1">
      <c r="B102" s="33"/>
      <c r="C102" s="177" t="s">
        <v>22</v>
      </c>
      <c r="D102" s="177" t="s">
        <v>133</v>
      </c>
      <c r="E102" s="178" t="s">
        <v>134</v>
      </c>
      <c r="F102" s="179" t="s">
        <v>135</v>
      </c>
      <c r="G102" s="180" t="s">
        <v>136</v>
      </c>
      <c r="H102" s="181">
        <v>3</v>
      </c>
      <c r="I102" s="182"/>
      <c r="J102" s="183">
        <f>ROUND(I102*H102,2)</f>
        <v>0</v>
      </c>
      <c r="K102" s="179" t="s">
        <v>137</v>
      </c>
      <c r="L102" s="53"/>
      <c r="M102" s="184" t="s">
        <v>20</v>
      </c>
      <c r="N102" s="185" t="s">
        <v>47</v>
      </c>
      <c r="O102" s="34"/>
      <c r="P102" s="186">
        <f>O102*H102</f>
        <v>0</v>
      </c>
      <c r="Q102" s="186">
        <v>0</v>
      </c>
      <c r="R102" s="186">
        <f>Q102*H102</f>
        <v>0</v>
      </c>
      <c r="S102" s="186">
        <v>0.32</v>
      </c>
      <c r="T102" s="187">
        <f>S102*H102</f>
        <v>0.96</v>
      </c>
      <c r="AR102" s="16" t="s">
        <v>138</v>
      </c>
      <c r="AT102" s="16" t="s">
        <v>133</v>
      </c>
      <c r="AU102" s="16" t="s">
        <v>139</v>
      </c>
      <c r="AY102" s="16" t="s">
        <v>131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6" t="s">
        <v>139</v>
      </c>
      <c r="BK102" s="188">
        <f>ROUND(I102*H102,2)</f>
        <v>0</v>
      </c>
      <c r="BL102" s="16" t="s">
        <v>138</v>
      </c>
      <c r="BM102" s="16" t="s">
        <v>140</v>
      </c>
    </row>
    <row r="103" spans="2:47" s="1" customFormat="1" ht="40.5">
      <c r="B103" s="33"/>
      <c r="C103" s="55"/>
      <c r="D103" s="189" t="s">
        <v>141</v>
      </c>
      <c r="E103" s="55"/>
      <c r="F103" s="190" t="s">
        <v>142</v>
      </c>
      <c r="G103" s="55"/>
      <c r="H103" s="55"/>
      <c r="I103" s="147"/>
      <c r="J103" s="55"/>
      <c r="K103" s="55"/>
      <c r="L103" s="53"/>
      <c r="M103" s="70"/>
      <c r="N103" s="34"/>
      <c r="O103" s="34"/>
      <c r="P103" s="34"/>
      <c r="Q103" s="34"/>
      <c r="R103" s="34"/>
      <c r="S103" s="34"/>
      <c r="T103" s="71"/>
      <c r="AT103" s="16" t="s">
        <v>141</v>
      </c>
      <c r="AU103" s="16" t="s">
        <v>139</v>
      </c>
    </row>
    <row r="104" spans="2:51" s="11" customFormat="1" ht="13.5">
      <c r="B104" s="191"/>
      <c r="C104" s="192"/>
      <c r="D104" s="189" t="s">
        <v>143</v>
      </c>
      <c r="E104" s="193" t="s">
        <v>20</v>
      </c>
      <c r="F104" s="194" t="s">
        <v>144</v>
      </c>
      <c r="G104" s="192"/>
      <c r="H104" s="195" t="s">
        <v>20</v>
      </c>
      <c r="I104" s="196"/>
      <c r="J104" s="192"/>
      <c r="K104" s="192"/>
      <c r="L104" s="197"/>
      <c r="M104" s="198"/>
      <c r="N104" s="199"/>
      <c r="O104" s="199"/>
      <c r="P104" s="199"/>
      <c r="Q104" s="199"/>
      <c r="R104" s="199"/>
      <c r="S104" s="199"/>
      <c r="T104" s="200"/>
      <c r="AT104" s="201" t="s">
        <v>143</v>
      </c>
      <c r="AU104" s="201" t="s">
        <v>139</v>
      </c>
      <c r="AV104" s="11" t="s">
        <v>22</v>
      </c>
      <c r="AW104" s="11" t="s">
        <v>38</v>
      </c>
      <c r="AX104" s="11" t="s">
        <v>75</v>
      </c>
      <c r="AY104" s="201" t="s">
        <v>131</v>
      </c>
    </row>
    <row r="105" spans="2:51" s="12" customFormat="1" ht="13.5">
      <c r="B105" s="202"/>
      <c r="C105" s="203"/>
      <c r="D105" s="204" t="s">
        <v>143</v>
      </c>
      <c r="E105" s="205" t="s">
        <v>20</v>
      </c>
      <c r="F105" s="206" t="s">
        <v>145</v>
      </c>
      <c r="G105" s="203"/>
      <c r="H105" s="207">
        <v>3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143</v>
      </c>
      <c r="AU105" s="213" t="s">
        <v>139</v>
      </c>
      <c r="AV105" s="12" t="s">
        <v>139</v>
      </c>
      <c r="AW105" s="12" t="s">
        <v>38</v>
      </c>
      <c r="AX105" s="12" t="s">
        <v>75</v>
      </c>
      <c r="AY105" s="213" t="s">
        <v>131</v>
      </c>
    </row>
    <row r="106" spans="2:65" s="1" customFormat="1" ht="22.5" customHeight="1">
      <c r="B106" s="33"/>
      <c r="C106" s="177" t="s">
        <v>139</v>
      </c>
      <c r="D106" s="177" t="s">
        <v>133</v>
      </c>
      <c r="E106" s="178" t="s">
        <v>146</v>
      </c>
      <c r="F106" s="179" t="s">
        <v>147</v>
      </c>
      <c r="G106" s="180" t="s">
        <v>148</v>
      </c>
      <c r="H106" s="181">
        <v>6</v>
      </c>
      <c r="I106" s="182"/>
      <c r="J106" s="183">
        <f>ROUND(I106*H106,2)</f>
        <v>0</v>
      </c>
      <c r="K106" s="179" t="s">
        <v>137</v>
      </c>
      <c r="L106" s="53"/>
      <c r="M106" s="184" t="s">
        <v>20</v>
      </c>
      <c r="N106" s="185" t="s">
        <v>47</v>
      </c>
      <c r="O106" s="34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AR106" s="16" t="s">
        <v>138</v>
      </c>
      <c r="AT106" s="16" t="s">
        <v>133</v>
      </c>
      <c r="AU106" s="16" t="s">
        <v>139</v>
      </c>
      <c r="AY106" s="16" t="s">
        <v>131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6" t="s">
        <v>139</v>
      </c>
      <c r="BK106" s="188">
        <f>ROUND(I106*H106,2)</f>
        <v>0</v>
      </c>
      <c r="BL106" s="16" t="s">
        <v>138</v>
      </c>
      <c r="BM106" s="16" t="s">
        <v>149</v>
      </c>
    </row>
    <row r="107" spans="2:47" s="1" customFormat="1" ht="27">
      <c r="B107" s="33"/>
      <c r="C107" s="55"/>
      <c r="D107" s="189" t="s">
        <v>141</v>
      </c>
      <c r="E107" s="55"/>
      <c r="F107" s="190" t="s">
        <v>150</v>
      </c>
      <c r="G107" s="55"/>
      <c r="H107" s="55"/>
      <c r="I107" s="147"/>
      <c r="J107" s="55"/>
      <c r="K107" s="55"/>
      <c r="L107" s="53"/>
      <c r="M107" s="70"/>
      <c r="N107" s="34"/>
      <c r="O107" s="34"/>
      <c r="P107" s="34"/>
      <c r="Q107" s="34"/>
      <c r="R107" s="34"/>
      <c r="S107" s="34"/>
      <c r="T107" s="71"/>
      <c r="AT107" s="16" t="s">
        <v>141</v>
      </c>
      <c r="AU107" s="16" t="s">
        <v>139</v>
      </c>
    </row>
    <row r="108" spans="2:51" s="11" customFormat="1" ht="13.5">
      <c r="B108" s="191"/>
      <c r="C108" s="192"/>
      <c r="D108" s="189" t="s">
        <v>143</v>
      </c>
      <c r="E108" s="193" t="s">
        <v>20</v>
      </c>
      <c r="F108" s="194" t="s">
        <v>144</v>
      </c>
      <c r="G108" s="192"/>
      <c r="H108" s="195" t="s">
        <v>20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143</v>
      </c>
      <c r="AU108" s="201" t="s">
        <v>139</v>
      </c>
      <c r="AV108" s="11" t="s">
        <v>22</v>
      </c>
      <c r="AW108" s="11" t="s">
        <v>38</v>
      </c>
      <c r="AX108" s="11" t="s">
        <v>75</v>
      </c>
      <c r="AY108" s="201" t="s">
        <v>131</v>
      </c>
    </row>
    <row r="109" spans="2:51" s="12" customFormat="1" ht="13.5">
      <c r="B109" s="202"/>
      <c r="C109" s="203"/>
      <c r="D109" s="189" t="s">
        <v>143</v>
      </c>
      <c r="E109" s="214" t="s">
        <v>20</v>
      </c>
      <c r="F109" s="215" t="s">
        <v>151</v>
      </c>
      <c r="G109" s="203"/>
      <c r="H109" s="216">
        <v>1.2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143</v>
      </c>
      <c r="AU109" s="213" t="s">
        <v>139</v>
      </c>
      <c r="AV109" s="12" t="s">
        <v>139</v>
      </c>
      <c r="AW109" s="12" t="s">
        <v>38</v>
      </c>
      <c r="AX109" s="12" t="s">
        <v>75</v>
      </c>
      <c r="AY109" s="213" t="s">
        <v>131</v>
      </c>
    </row>
    <row r="110" spans="2:51" s="12" customFormat="1" ht="13.5">
      <c r="B110" s="202"/>
      <c r="C110" s="203"/>
      <c r="D110" s="204" t="s">
        <v>143</v>
      </c>
      <c r="E110" s="205" t="s">
        <v>20</v>
      </c>
      <c r="F110" s="206" t="s">
        <v>152</v>
      </c>
      <c r="G110" s="203"/>
      <c r="H110" s="207">
        <v>4.8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143</v>
      </c>
      <c r="AU110" s="213" t="s">
        <v>139</v>
      </c>
      <c r="AV110" s="12" t="s">
        <v>139</v>
      </c>
      <c r="AW110" s="12" t="s">
        <v>38</v>
      </c>
      <c r="AX110" s="12" t="s">
        <v>75</v>
      </c>
      <c r="AY110" s="213" t="s">
        <v>131</v>
      </c>
    </row>
    <row r="111" spans="2:65" s="1" customFormat="1" ht="22.5" customHeight="1">
      <c r="B111" s="33"/>
      <c r="C111" s="177" t="s">
        <v>153</v>
      </c>
      <c r="D111" s="177" t="s">
        <v>133</v>
      </c>
      <c r="E111" s="178" t="s">
        <v>154</v>
      </c>
      <c r="F111" s="179" t="s">
        <v>155</v>
      </c>
      <c r="G111" s="180" t="s">
        <v>148</v>
      </c>
      <c r="H111" s="181">
        <v>6</v>
      </c>
      <c r="I111" s="182"/>
      <c r="J111" s="183">
        <f>ROUND(I111*H111,2)</f>
        <v>0</v>
      </c>
      <c r="K111" s="179" t="s">
        <v>137</v>
      </c>
      <c r="L111" s="53"/>
      <c r="M111" s="184" t="s">
        <v>20</v>
      </c>
      <c r="N111" s="185" t="s">
        <v>47</v>
      </c>
      <c r="O111" s="34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AR111" s="16" t="s">
        <v>138</v>
      </c>
      <c r="AT111" s="16" t="s">
        <v>133</v>
      </c>
      <c r="AU111" s="16" t="s">
        <v>139</v>
      </c>
      <c r="AY111" s="16" t="s">
        <v>131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6" t="s">
        <v>139</v>
      </c>
      <c r="BK111" s="188">
        <f>ROUND(I111*H111,2)</f>
        <v>0</v>
      </c>
      <c r="BL111" s="16" t="s">
        <v>138</v>
      </c>
      <c r="BM111" s="16" t="s">
        <v>156</v>
      </c>
    </row>
    <row r="112" spans="2:47" s="1" customFormat="1" ht="27">
      <c r="B112" s="33"/>
      <c r="C112" s="55"/>
      <c r="D112" s="204" t="s">
        <v>141</v>
      </c>
      <c r="E112" s="55"/>
      <c r="F112" s="217" t="s">
        <v>157</v>
      </c>
      <c r="G112" s="55"/>
      <c r="H112" s="55"/>
      <c r="I112" s="147"/>
      <c r="J112" s="55"/>
      <c r="K112" s="55"/>
      <c r="L112" s="53"/>
      <c r="M112" s="70"/>
      <c r="N112" s="34"/>
      <c r="O112" s="34"/>
      <c r="P112" s="34"/>
      <c r="Q112" s="34"/>
      <c r="R112" s="34"/>
      <c r="S112" s="34"/>
      <c r="T112" s="71"/>
      <c r="AT112" s="16" t="s">
        <v>141</v>
      </c>
      <c r="AU112" s="16" t="s">
        <v>139</v>
      </c>
    </row>
    <row r="113" spans="2:65" s="1" customFormat="1" ht="22.5" customHeight="1">
      <c r="B113" s="33"/>
      <c r="C113" s="177" t="s">
        <v>138</v>
      </c>
      <c r="D113" s="177" t="s">
        <v>133</v>
      </c>
      <c r="E113" s="178" t="s">
        <v>158</v>
      </c>
      <c r="F113" s="179" t="s">
        <v>159</v>
      </c>
      <c r="G113" s="180" t="s">
        <v>148</v>
      </c>
      <c r="H113" s="181">
        <v>6</v>
      </c>
      <c r="I113" s="182"/>
      <c r="J113" s="183">
        <f>ROUND(I113*H113,2)</f>
        <v>0</v>
      </c>
      <c r="K113" s="179" t="s">
        <v>137</v>
      </c>
      <c r="L113" s="53"/>
      <c r="M113" s="184" t="s">
        <v>20</v>
      </c>
      <c r="N113" s="185" t="s">
        <v>47</v>
      </c>
      <c r="O113" s="34"/>
      <c r="P113" s="186">
        <f>O113*H113</f>
        <v>0</v>
      </c>
      <c r="Q113" s="186">
        <v>0</v>
      </c>
      <c r="R113" s="186">
        <f>Q113*H113</f>
        <v>0</v>
      </c>
      <c r="S113" s="186">
        <v>0</v>
      </c>
      <c r="T113" s="187">
        <f>S113*H113</f>
        <v>0</v>
      </c>
      <c r="AR113" s="16" t="s">
        <v>138</v>
      </c>
      <c r="AT113" s="16" t="s">
        <v>133</v>
      </c>
      <c r="AU113" s="16" t="s">
        <v>139</v>
      </c>
      <c r="AY113" s="16" t="s">
        <v>131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6" t="s">
        <v>139</v>
      </c>
      <c r="BK113" s="188">
        <f>ROUND(I113*H113,2)</f>
        <v>0</v>
      </c>
      <c r="BL113" s="16" t="s">
        <v>138</v>
      </c>
      <c r="BM113" s="16" t="s">
        <v>160</v>
      </c>
    </row>
    <row r="114" spans="2:47" s="1" customFormat="1" ht="40.5">
      <c r="B114" s="33"/>
      <c r="C114" s="55"/>
      <c r="D114" s="204" t="s">
        <v>141</v>
      </c>
      <c r="E114" s="55"/>
      <c r="F114" s="217" t="s">
        <v>161</v>
      </c>
      <c r="G114" s="55"/>
      <c r="H114" s="55"/>
      <c r="I114" s="147"/>
      <c r="J114" s="55"/>
      <c r="K114" s="55"/>
      <c r="L114" s="53"/>
      <c r="M114" s="70"/>
      <c r="N114" s="34"/>
      <c r="O114" s="34"/>
      <c r="P114" s="34"/>
      <c r="Q114" s="34"/>
      <c r="R114" s="34"/>
      <c r="S114" s="34"/>
      <c r="T114" s="71"/>
      <c r="AT114" s="16" t="s">
        <v>141</v>
      </c>
      <c r="AU114" s="16" t="s">
        <v>139</v>
      </c>
    </row>
    <row r="115" spans="2:65" s="1" customFormat="1" ht="31.5" customHeight="1">
      <c r="B115" s="33"/>
      <c r="C115" s="177" t="s">
        <v>162</v>
      </c>
      <c r="D115" s="177" t="s">
        <v>133</v>
      </c>
      <c r="E115" s="178" t="s">
        <v>163</v>
      </c>
      <c r="F115" s="179" t="s">
        <v>164</v>
      </c>
      <c r="G115" s="180" t="s">
        <v>148</v>
      </c>
      <c r="H115" s="181">
        <v>138</v>
      </c>
      <c r="I115" s="182"/>
      <c r="J115" s="183">
        <f>ROUND(I115*H115,2)</f>
        <v>0</v>
      </c>
      <c r="K115" s="179" t="s">
        <v>137</v>
      </c>
      <c r="L115" s="53"/>
      <c r="M115" s="184" t="s">
        <v>20</v>
      </c>
      <c r="N115" s="185" t="s">
        <v>47</v>
      </c>
      <c r="O115" s="34"/>
      <c r="P115" s="186">
        <f>O115*H115</f>
        <v>0</v>
      </c>
      <c r="Q115" s="186">
        <v>0</v>
      </c>
      <c r="R115" s="186">
        <f>Q115*H115</f>
        <v>0</v>
      </c>
      <c r="S115" s="186">
        <v>0</v>
      </c>
      <c r="T115" s="187">
        <f>S115*H115</f>
        <v>0</v>
      </c>
      <c r="AR115" s="16" t="s">
        <v>138</v>
      </c>
      <c r="AT115" s="16" t="s">
        <v>133</v>
      </c>
      <c r="AU115" s="16" t="s">
        <v>139</v>
      </c>
      <c r="AY115" s="16" t="s">
        <v>131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6" t="s">
        <v>139</v>
      </c>
      <c r="BK115" s="188">
        <f>ROUND(I115*H115,2)</f>
        <v>0</v>
      </c>
      <c r="BL115" s="16" t="s">
        <v>138</v>
      </c>
      <c r="BM115" s="16" t="s">
        <v>165</v>
      </c>
    </row>
    <row r="116" spans="2:47" s="1" customFormat="1" ht="40.5">
      <c r="B116" s="33"/>
      <c r="C116" s="55"/>
      <c r="D116" s="189" t="s">
        <v>141</v>
      </c>
      <c r="E116" s="55"/>
      <c r="F116" s="190" t="s">
        <v>166</v>
      </c>
      <c r="G116" s="55"/>
      <c r="H116" s="55"/>
      <c r="I116" s="147"/>
      <c r="J116" s="55"/>
      <c r="K116" s="55"/>
      <c r="L116" s="53"/>
      <c r="M116" s="70"/>
      <c r="N116" s="34"/>
      <c r="O116" s="34"/>
      <c r="P116" s="34"/>
      <c r="Q116" s="34"/>
      <c r="R116" s="34"/>
      <c r="S116" s="34"/>
      <c r="T116" s="71"/>
      <c r="AT116" s="16" t="s">
        <v>141</v>
      </c>
      <c r="AU116" s="16" t="s">
        <v>139</v>
      </c>
    </row>
    <row r="117" spans="2:47" s="1" customFormat="1" ht="27">
      <c r="B117" s="33"/>
      <c r="C117" s="55"/>
      <c r="D117" s="189" t="s">
        <v>167</v>
      </c>
      <c r="E117" s="55"/>
      <c r="F117" s="218" t="s">
        <v>168</v>
      </c>
      <c r="G117" s="55"/>
      <c r="H117" s="55"/>
      <c r="I117" s="147"/>
      <c r="J117" s="55"/>
      <c r="K117" s="55"/>
      <c r="L117" s="53"/>
      <c r="M117" s="70"/>
      <c r="N117" s="34"/>
      <c r="O117" s="34"/>
      <c r="P117" s="34"/>
      <c r="Q117" s="34"/>
      <c r="R117" s="34"/>
      <c r="S117" s="34"/>
      <c r="T117" s="71"/>
      <c r="AT117" s="16" t="s">
        <v>167</v>
      </c>
      <c r="AU117" s="16" t="s">
        <v>139</v>
      </c>
    </row>
    <row r="118" spans="2:51" s="12" customFormat="1" ht="13.5">
      <c r="B118" s="202"/>
      <c r="C118" s="203"/>
      <c r="D118" s="204" t="s">
        <v>143</v>
      </c>
      <c r="E118" s="203"/>
      <c r="F118" s="206" t="s">
        <v>169</v>
      </c>
      <c r="G118" s="203"/>
      <c r="H118" s="207">
        <v>138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143</v>
      </c>
      <c r="AU118" s="213" t="s">
        <v>139</v>
      </c>
      <c r="AV118" s="12" t="s">
        <v>139</v>
      </c>
      <c r="AW118" s="12" t="s">
        <v>4</v>
      </c>
      <c r="AX118" s="12" t="s">
        <v>22</v>
      </c>
      <c r="AY118" s="213" t="s">
        <v>131</v>
      </c>
    </row>
    <row r="119" spans="2:65" s="1" customFormat="1" ht="22.5" customHeight="1">
      <c r="B119" s="33"/>
      <c r="C119" s="177" t="s">
        <v>170</v>
      </c>
      <c r="D119" s="177" t="s">
        <v>133</v>
      </c>
      <c r="E119" s="178" t="s">
        <v>171</v>
      </c>
      <c r="F119" s="179" t="s">
        <v>172</v>
      </c>
      <c r="G119" s="180" t="s">
        <v>148</v>
      </c>
      <c r="H119" s="181">
        <v>7.2</v>
      </c>
      <c r="I119" s="182"/>
      <c r="J119" s="183">
        <f>ROUND(I119*H119,2)</f>
        <v>0</v>
      </c>
      <c r="K119" s="179" t="s">
        <v>137</v>
      </c>
      <c r="L119" s="53"/>
      <c r="M119" s="184" t="s">
        <v>20</v>
      </c>
      <c r="N119" s="185" t="s">
        <v>47</v>
      </c>
      <c r="O119" s="34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AR119" s="16" t="s">
        <v>138</v>
      </c>
      <c r="AT119" s="16" t="s">
        <v>133</v>
      </c>
      <c r="AU119" s="16" t="s">
        <v>139</v>
      </c>
      <c r="AY119" s="16" t="s">
        <v>131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6" t="s">
        <v>139</v>
      </c>
      <c r="BK119" s="188">
        <f>ROUND(I119*H119,2)</f>
        <v>0</v>
      </c>
      <c r="BL119" s="16" t="s">
        <v>138</v>
      </c>
      <c r="BM119" s="16" t="s">
        <v>173</v>
      </c>
    </row>
    <row r="120" spans="2:47" s="1" customFormat="1" ht="13.5">
      <c r="B120" s="33"/>
      <c r="C120" s="55"/>
      <c r="D120" s="189" t="s">
        <v>141</v>
      </c>
      <c r="E120" s="55"/>
      <c r="F120" s="190" t="s">
        <v>172</v>
      </c>
      <c r="G120" s="55"/>
      <c r="H120" s="55"/>
      <c r="I120" s="147"/>
      <c r="J120" s="55"/>
      <c r="K120" s="55"/>
      <c r="L120" s="53"/>
      <c r="M120" s="70"/>
      <c r="N120" s="34"/>
      <c r="O120" s="34"/>
      <c r="P120" s="34"/>
      <c r="Q120" s="34"/>
      <c r="R120" s="34"/>
      <c r="S120" s="34"/>
      <c r="T120" s="71"/>
      <c r="AT120" s="16" t="s">
        <v>141</v>
      </c>
      <c r="AU120" s="16" t="s">
        <v>139</v>
      </c>
    </row>
    <row r="121" spans="2:51" s="11" customFormat="1" ht="13.5">
      <c r="B121" s="191"/>
      <c r="C121" s="192"/>
      <c r="D121" s="189" t="s">
        <v>143</v>
      </c>
      <c r="E121" s="193" t="s">
        <v>20</v>
      </c>
      <c r="F121" s="194" t="s">
        <v>144</v>
      </c>
      <c r="G121" s="192"/>
      <c r="H121" s="195" t="s">
        <v>20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143</v>
      </c>
      <c r="AU121" s="201" t="s">
        <v>139</v>
      </c>
      <c r="AV121" s="11" t="s">
        <v>22</v>
      </c>
      <c r="AW121" s="11" t="s">
        <v>38</v>
      </c>
      <c r="AX121" s="11" t="s">
        <v>75</v>
      </c>
      <c r="AY121" s="201" t="s">
        <v>131</v>
      </c>
    </row>
    <row r="122" spans="2:51" s="12" customFormat="1" ht="13.5">
      <c r="B122" s="202"/>
      <c r="C122" s="203"/>
      <c r="D122" s="189" t="s">
        <v>143</v>
      </c>
      <c r="E122" s="214" t="s">
        <v>20</v>
      </c>
      <c r="F122" s="215" t="s">
        <v>174</v>
      </c>
      <c r="G122" s="203"/>
      <c r="H122" s="216">
        <v>1.2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143</v>
      </c>
      <c r="AU122" s="213" t="s">
        <v>139</v>
      </c>
      <c r="AV122" s="12" t="s">
        <v>139</v>
      </c>
      <c r="AW122" s="12" t="s">
        <v>38</v>
      </c>
      <c r="AX122" s="12" t="s">
        <v>75</v>
      </c>
      <c r="AY122" s="213" t="s">
        <v>131</v>
      </c>
    </row>
    <row r="123" spans="2:51" s="12" customFormat="1" ht="13.5">
      <c r="B123" s="202"/>
      <c r="C123" s="203"/>
      <c r="D123" s="204" t="s">
        <v>143</v>
      </c>
      <c r="E123" s="203"/>
      <c r="F123" s="206" t="s">
        <v>175</v>
      </c>
      <c r="G123" s="203"/>
      <c r="H123" s="207">
        <v>7.2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143</v>
      </c>
      <c r="AU123" s="213" t="s">
        <v>139</v>
      </c>
      <c r="AV123" s="12" t="s">
        <v>139</v>
      </c>
      <c r="AW123" s="12" t="s">
        <v>4</v>
      </c>
      <c r="AX123" s="12" t="s">
        <v>22</v>
      </c>
      <c r="AY123" s="213" t="s">
        <v>131</v>
      </c>
    </row>
    <row r="124" spans="2:65" s="1" customFormat="1" ht="22.5" customHeight="1">
      <c r="B124" s="33"/>
      <c r="C124" s="177" t="s">
        <v>176</v>
      </c>
      <c r="D124" s="177" t="s">
        <v>133</v>
      </c>
      <c r="E124" s="178" t="s">
        <v>177</v>
      </c>
      <c r="F124" s="179" t="s">
        <v>178</v>
      </c>
      <c r="G124" s="180" t="s">
        <v>179</v>
      </c>
      <c r="H124" s="181">
        <v>12</v>
      </c>
      <c r="I124" s="182"/>
      <c r="J124" s="183">
        <f>ROUND(I124*H124,2)</f>
        <v>0</v>
      </c>
      <c r="K124" s="179" t="s">
        <v>137</v>
      </c>
      <c r="L124" s="53"/>
      <c r="M124" s="184" t="s">
        <v>20</v>
      </c>
      <c r="N124" s="185" t="s">
        <v>47</v>
      </c>
      <c r="O124" s="34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6" t="s">
        <v>138</v>
      </c>
      <c r="AT124" s="16" t="s">
        <v>133</v>
      </c>
      <c r="AU124" s="16" t="s">
        <v>139</v>
      </c>
      <c r="AY124" s="16" t="s">
        <v>131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6" t="s">
        <v>139</v>
      </c>
      <c r="BK124" s="188">
        <f>ROUND(I124*H124,2)</f>
        <v>0</v>
      </c>
      <c r="BL124" s="16" t="s">
        <v>138</v>
      </c>
      <c r="BM124" s="16" t="s">
        <v>180</v>
      </c>
    </row>
    <row r="125" spans="2:47" s="1" customFormat="1" ht="13.5">
      <c r="B125" s="33"/>
      <c r="C125" s="55"/>
      <c r="D125" s="189" t="s">
        <v>141</v>
      </c>
      <c r="E125" s="55"/>
      <c r="F125" s="190" t="s">
        <v>181</v>
      </c>
      <c r="G125" s="55"/>
      <c r="H125" s="55"/>
      <c r="I125" s="147"/>
      <c r="J125" s="55"/>
      <c r="K125" s="55"/>
      <c r="L125" s="53"/>
      <c r="M125" s="70"/>
      <c r="N125" s="34"/>
      <c r="O125" s="34"/>
      <c r="P125" s="34"/>
      <c r="Q125" s="34"/>
      <c r="R125" s="34"/>
      <c r="S125" s="34"/>
      <c r="T125" s="71"/>
      <c r="AT125" s="16" t="s">
        <v>141</v>
      </c>
      <c r="AU125" s="16" t="s">
        <v>139</v>
      </c>
    </row>
    <row r="126" spans="2:51" s="12" customFormat="1" ht="13.5">
      <c r="B126" s="202"/>
      <c r="C126" s="203"/>
      <c r="D126" s="204" t="s">
        <v>143</v>
      </c>
      <c r="E126" s="203"/>
      <c r="F126" s="206" t="s">
        <v>182</v>
      </c>
      <c r="G126" s="203"/>
      <c r="H126" s="207">
        <v>12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143</v>
      </c>
      <c r="AU126" s="213" t="s">
        <v>139</v>
      </c>
      <c r="AV126" s="12" t="s">
        <v>139</v>
      </c>
      <c r="AW126" s="12" t="s">
        <v>4</v>
      </c>
      <c r="AX126" s="12" t="s">
        <v>22</v>
      </c>
      <c r="AY126" s="213" t="s">
        <v>131</v>
      </c>
    </row>
    <row r="127" spans="2:65" s="1" customFormat="1" ht="22.5" customHeight="1">
      <c r="B127" s="33"/>
      <c r="C127" s="177" t="s">
        <v>183</v>
      </c>
      <c r="D127" s="177" t="s">
        <v>133</v>
      </c>
      <c r="E127" s="178" t="s">
        <v>184</v>
      </c>
      <c r="F127" s="179" t="s">
        <v>185</v>
      </c>
      <c r="G127" s="180" t="s">
        <v>148</v>
      </c>
      <c r="H127" s="181">
        <v>2.4</v>
      </c>
      <c r="I127" s="182"/>
      <c r="J127" s="183">
        <f>ROUND(I127*H127,2)</f>
        <v>0</v>
      </c>
      <c r="K127" s="179" t="s">
        <v>137</v>
      </c>
      <c r="L127" s="53"/>
      <c r="M127" s="184" t="s">
        <v>20</v>
      </c>
      <c r="N127" s="185" t="s">
        <v>47</v>
      </c>
      <c r="O127" s="34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6" t="s">
        <v>138</v>
      </c>
      <c r="AT127" s="16" t="s">
        <v>133</v>
      </c>
      <c r="AU127" s="16" t="s">
        <v>139</v>
      </c>
      <c r="AY127" s="16" t="s">
        <v>131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6" t="s">
        <v>139</v>
      </c>
      <c r="BK127" s="188">
        <f>ROUND(I127*H127,2)</f>
        <v>0</v>
      </c>
      <c r="BL127" s="16" t="s">
        <v>138</v>
      </c>
      <c r="BM127" s="16" t="s">
        <v>186</v>
      </c>
    </row>
    <row r="128" spans="2:47" s="1" customFormat="1" ht="27">
      <c r="B128" s="33"/>
      <c r="C128" s="55"/>
      <c r="D128" s="189" t="s">
        <v>141</v>
      </c>
      <c r="E128" s="55"/>
      <c r="F128" s="190" t="s">
        <v>187</v>
      </c>
      <c r="G128" s="55"/>
      <c r="H128" s="55"/>
      <c r="I128" s="147"/>
      <c r="J128" s="55"/>
      <c r="K128" s="55"/>
      <c r="L128" s="53"/>
      <c r="M128" s="70"/>
      <c r="N128" s="34"/>
      <c r="O128" s="34"/>
      <c r="P128" s="34"/>
      <c r="Q128" s="34"/>
      <c r="R128" s="34"/>
      <c r="S128" s="34"/>
      <c r="T128" s="71"/>
      <c r="AT128" s="16" t="s">
        <v>141</v>
      </c>
      <c r="AU128" s="16" t="s">
        <v>139</v>
      </c>
    </row>
    <row r="129" spans="2:51" s="11" customFormat="1" ht="13.5">
      <c r="B129" s="191"/>
      <c r="C129" s="192"/>
      <c r="D129" s="189" t="s">
        <v>143</v>
      </c>
      <c r="E129" s="193" t="s">
        <v>20</v>
      </c>
      <c r="F129" s="194" t="s">
        <v>144</v>
      </c>
      <c r="G129" s="192"/>
      <c r="H129" s="195" t="s">
        <v>20</v>
      </c>
      <c r="I129" s="196"/>
      <c r="J129" s="192"/>
      <c r="K129" s="192"/>
      <c r="L129" s="197"/>
      <c r="M129" s="198"/>
      <c r="N129" s="199"/>
      <c r="O129" s="199"/>
      <c r="P129" s="199"/>
      <c r="Q129" s="199"/>
      <c r="R129" s="199"/>
      <c r="S129" s="199"/>
      <c r="T129" s="200"/>
      <c r="AT129" s="201" t="s">
        <v>143</v>
      </c>
      <c r="AU129" s="201" t="s">
        <v>139</v>
      </c>
      <c r="AV129" s="11" t="s">
        <v>22</v>
      </c>
      <c r="AW129" s="11" t="s">
        <v>38</v>
      </c>
      <c r="AX129" s="11" t="s">
        <v>75</v>
      </c>
      <c r="AY129" s="201" t="s">
        <v>131</v>
      </c>
    </row>
    <row r="130" spans="2:51" s="12" customFormat="1" ht="13.5">
      <c r="B130" s="202"/>
      <c r="C130" s="203"/>
      <c r="D130" s="189" t="s">
        <v>143</v>
      </c>
      <c r="E130" s="214" t="s">
        <v>20</v>
      </c>
      <c r="F130" s="215" t="s">
        <v>188</v>
      </c>
      <c r="G130" s="203"/>
      <c r="H130" s="216">
        <v>0.48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143</v>
      </c>
      <c r="AU130" s="213" t="s">
        <v>139</v>
      </c>
      <c r="AV130" s="12" t="s">
        <v>139</v>
      </c>
      <c r="AW130" s="12" t="s">
        <v>38</v>
      </c>
      <c r="AX130" s="12" t="s">
        <v>75</v>
      </c>
      <c r="AY130" s="213" t="s">
        <v>131</v>
      </c>
    </row>
    <row r="131" spans="2:51" s="12" customFormat="1" ht="13.5">
      <c r="B131" s="202"/>
      <c r="C131" s="203"/>
      <c r="D131" s="204" t="s">
        <v>143</v>
      </c>
      <c r="E131" s="205" t="s">
        <v>20</v>
      </c>
      <c r="F131" s="206" t="s">
        <v>189</v>
      </c>
      <c r="G131" s="203"/>
      <c r="H131" s="207">
        <v>1.92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143</v>
      </c>
      <c r="AU131" s="213" t="s">
        <v>139</v>
      </c>
      <c r="AV131" s="12" t="s">
        <v>139</v>
      </c>
      <c r="AW131" s="12" t="s">
        <v>38</v>
      </c>
      <c r="AX131" s="12" t="s">
        <v>75</v>
      </c>
      <c r="AY131" s="213" t="s">
        <v>131</v>
      </c>
    </row>
    <row r="132" spans="2:65" s="1" customFormat="1" ht="22.5" customHeight="1">
      <c r="B132" s="33"/>
      <c r="C132" s="219" t="s">
        <v>190</v>
      </c>
      <c r="D132" s="219" t="s">
        <v>191</v>
      </c>
      <c r="E132" s="220" t="s">
        <v>192</v>
      </c>
      <c r="F132" s="221" t="s">
        <v>193</v>
      </c>
      <c r="G132" s="222" t="s">
        <v>179</v>
      </c>
      <c r="H132" s="223">
        <v>4.497</v>
      </c>
      <c r="I132" s="224"/>
      <c r="J132" s="225">
        <f>ROUND(I132*H132,2)</f>
        <v>0</v>
      </c>
      <c r="K132" s="221" t="s">
        <v>137</v>
      </c>
      <c r="L132" s="226"/>
      <c r="M132" s="227" t="s">
        <v>20</v>
      </c>
      <c r="N132" s="228" t="s">
        <v>47</v>
      </c>
      <c r="O132" s="34"/>
      <c r="P132" s="186">
        <f>O132*H132</f>
        <v>0</v>
      </c>
      <c r="Q132" s="186">
        <v>1</v>
      </c>
      <c r="R132" s="186">
        <f>Q132*H132</f>
        <v>4.497</v>
      </c>
      <c r="S132" s="186">
        <v>0</v>
      </c>
      <c r="T132" s="187">
        <f>S132*H132</f>
        <v>0</v>
      </c>
      <c r="AR132" s="16" t="s">
        <v>183</v>
      </c>
      <c r="AT132" s="16" t="s">
        <v>191</v>
      </c>
      <c r="AU132" s="16" t="s">
        <v>139</v>
      </c>
      <c r="AY132" s="16" t="s">
        <v>131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6" t="s">
        <v>139</v>
      </c>
      <c r="BK132" s="188">
        <f>ROUND(I132*H132,2)</f>
        <v>0</v>
      </c>
      <c r="BL132" s="16" t="s">
        <v>138</v>
      </c>
      <c r="BM132" s="16" t="s">
        <v>194</v>
      </c>
    </row>
    <row r="133" spans="2:47" s="1" customFormat="1" ht="40.5">
      <c r="B133" s="33"/>
      <c r="C133" s="55"/>
      <c r="D133" s="189" t="s">
        <v>141</v>
      </c>
      <c r="E133" s="55"/>
      <c r="F133" s="190" t="s">
        <v>195</v>
      </c>
      <c r="G133" s="55"/>
      <c r="H133" s="55"/>
      <c r="I133" s="147"/>
      <c r="J133" s="55"/>
      <c r="K133" s="55"/>
      <c r="L133" s="53"/>
      <c r="M133" s="70"/>
      <c r="N133" s="34"/>
      <c r="O133" s="34"/>
      <c r="P133" s="34"/>
      <c r="Q133" s="34"/>
      <c r="R133" s="34"/>
      <c r="S133" s="34"/>
      <c r="T133" s="71"/>
      <c r="AT133" s="16" t="s">
        <v>141</v>
      </c>
      <c r="AU133" s="16" t="s">
        <v>139</v>
      </c>
    </row>
    <row r="134" spans="2:51" s="11" customFormat="1" ht="13.5">
      <c r="B134" s="191"/>
      <c r="C134" s="192"/>
      <c r="D134" s="189" t="s">
        <v>143</v>
      </c>
      <c r="E134" s="193" t="s">
        <v>20</v>
      </c>
      <c r="F134" s="194" t="s">
        <v>144</v>
      </c>
      <c r="G134" s="192"/>
      <c r="H134" s="195" t="s">
        <v>20</v>
      </c>
      <c r="I134" s="196"/>
      <c r="J134" s="192"/>
      <c r="K134" s="192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143</v>
      </c>
      <c r="AU134" s="201" t="s">
        <v>139</v>
      </c>
      <c r="AV134" s="11" t="s">
        <v>22</v>
      </c>
      <c r="AW134" s="11" t="s">
        <v>38</v>
      </c>
      <c r="AX134" s="11" t="s">
        <v>75</v>
      </c>
      <c r="AY134" s="201" t="s">
        <v>131</v>
      </c>
    </row>
    <row r="135" spans="2:51" s="12" customFormat="1" ht="13.5">
      <c r="B135" s="202"/>
      <c r="C135" s="203"/>
      <c r="D135" s="189" t="s">
        <v>143</v>
      </c>
      <c r="E135" s="214" t="s">
        <v>20</v>
      </c>
      <c r="F135" s="215" t="s">
        <v>196</v>
      </c>
      <c r="G135" s="203"/>
      <c r="H135" s="216">
        <v>0.899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143</v>
      </c>
      <c r="AU135" s="213" t="s">
        <v>139</v>
      </c>
      <c r="AV135" s="12" t="s">
        <v>139</v>
      </c>
      <c r="AW135" s="12" t="s">
        <v>38</v>
      </c>
      <c r="AX135" s="12" t="s">
        <v>75</v>
      </c>
      <c r="AY135" s="213" t="s">
        <v>131</v>
      </c>
    </row>
    <row r="136" spans="2:51" s="12" customFormat="1" ht="13.5">
      <c r="B136" s="202"/>
      <c r="C136" s="203"/>
      <c r="D136" s="204" t="s">
        <v>143</v>
      </c>
      <c r="E136" s="205" t="s">
        <v>20</v>
      </c>
      <c r="F136" s="206" t="s">
        <v>197</v>
      </c>
      <c r="G136" s="203"/>
      <c r="H136" s="207">
        <v>3.598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143</v>
      </c>
      <c r="AU136" s="213" t="s">
        <v>139</v>
      </c>
      <c r="AV136" s="12" t="s">
        <v>139</v>
      </c>
      <c r="AW136" s="12" t="s">
        <v>38</v>
      </c>
      <c r="AX136" s="12" t="s">
        <v>75</v>
      </c>
      <c r="AY136" s="213" t="s">
        <v>131</v>
      </c>
    </row>
    <row r="137" spans="2:65" s="1" customFormat="1" ht="22.5" customHeight="1">
      <c r="B137" s="33"/>
      <c r="C137" s="177" t="s">
        <v>27</v>
      </c>
      <c r="D137" s="177" t="s">
        <v>133</v>
      </c>
      <c r="E137" s="178" t="s">
        <v>198</v>
      </c>
      <c r="F137" s="179" t="s">
        <v>199</v>
      </c>
      <c r="G137" s="180" t="s">
        <v>148</v>
      </c>
      <c r="H137" s="181">
        <v>1.8</v>
      </c>
      <c r="I137" s="182"/>
      <c r="J137" s="183">
        <f>ROUND(I137*H137,2)</f>
        <v>0</v>
      </c>
      <c r="K137" s="179" t="s">
        <v>137</v>
      </c>
      <c r="L137" s="53"/>
      <c r="M137" s="184" t="s">
        <v>20</v>
      </c>
      <c r="N137" s="185" t="s">
        <v>47</v>
      </c>
      <c r="O137" s="34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6" t="s">
        <v>138</v>
      </c>
      <c r="AT137" s="16" t="s">
        <v>133</v>
      </c>
      <c r="AU137" s="16" t="s">
        <v>139</v>
      </c>
      <c r="AY137" s="16" t="s">
        <v>131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6" t="s">
        <v>139</v>
      </c>
      <c r="BK137" s="188">
        <f>ROUND(I137*H137,2)</f>
        <v>0</v>
      </c>
      <c r="BL137" s="16" t="s">
        <v>138</v>
      </c>
      <c r="BM137" s="16" t="s">
        <v>200</v>
      </c>
    </row>
    <row r="138" spans="2:47" s="1" customFormat="1" ht="40.5">
      <c r="B138" s="33"/>
      <c r="C138" s="55"/>
      <c r="D138" s="189" t="s">
        <v>141</v>
      </c>
      <c r="E138" s="55"/>
      <c r="F138" s="190" t="s">
        <v>201</v>
      </c>
      <c r="G138" s="55"/>
      <c r="H138" s="55"/>
      <c r="I138" s="147"/>
      <c r="J138" s="55"/>
      <c r="K138" s="55"/>
      <c r="L138" s="53"/>
      <c r="M138" s="70"/>
      <c r="N138" s="34"/>
      <c r="O138" s="34"/>
      <c r="P138" s="34"/>
      <c r="Q138" s="34"/>
      <c r="R138" s="34"/>
      <c r="S138" s="34"/>
      <c r="T138" s="71"/>
      <c r="AT138" s="16" t="s">
        <v>141</v>
      </c>
      <c r="AU138" s="16" t="s">
        <v>139</v>
      </c>
    </row>
    <row r="139" spans="2:51" s="11" customFormat="1" ht="13.5">
      <c r="B139" s="191"/>
      <c r="C139" s="192"/>
      <c r="D139" s="189" t="s">
        <v>143</v>
      </c>
      <c r="E139" s="193" t="s">
        <v>20</v>
      </c>
      <c r="F139" s="194" t="s">
        <v>144</v>
      </c>
      <c r="G139" s="192"/>
      <c r="H139" s="195" t="s">
        <v>20</v>
      </c>
      <c r="I139" s="196"/>
      <c r="J139" s="192"/>
      <c r="K139" s="192"/>
      <c r="L139" s="197"/>
      <c r="M139" s="198"/>
      <c r="N139" s="199"/>
      <c r="O139" s="199"/>
      <c r="P139" s="199"/>
      <c r="Q139" s="199"/>
      <c r="R139" s="199"/>
      <c r="S139" s="199"/>
      <c r="T139" s="200"/>
      <c r="AT139" s="201" t="s">
        <v>143</v>
      </c>
      <c r="AU139" s="201" t="s">
        <v>139</v>
      </c>
      <c r="AV139" s="11" t="s">
        <v>22</v>
      </c>
      <c r="AW139" s="11" t="s">
        <v>38</v>
      </c>
      <c r="AX139" s="11" t="s">
        <v>75</v>
      </c>
      <c r="AY139" s="201" t="s">
        <v>131</v>
      </c>
    </row>
    <row r="140" spans="2:51" s="12" customFormat="1" ht="13.5">
      <c r="B140" s="202"/>
      <c r="C140" s="203"/>
      <c r="D140" s="189" t="s">
        <v>143</v>
      </c>
      <c r="E140" s="214" t="s">
        <v>20</v>
      </c>
      <c r="F140" s="215" t="s">
        <v>202</v>
      </c>
      <c r="G140" s="203"/>
      <c r="H140" s="216">
        <v>0.36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143</v>
      </c>
      <c r="AU140" s="213" t="s">
        <v>139</v>
      </c>
      <c r="AV140" s="12" t="s">
        <v>139</v>
      </c>
      <c r="AW140" s="12" t="s">
        <v>38</v>
      </c>
      <c r="AX140" s="12" t="s">
        <v>75</v>
      </c>
      <c r="AY140" s="213" t="s">
        <v>131</v>
      </c>
    </row>
    <row r="141" spans="2:51" s="12" customFormat="1" ht="13.5">
      <c r="B141" s="202"/>
      <c r="C141" s="203"/>
      <c r="D141" s="204" t="s">
        <v>143</v>
      </c>
      <c r="E141" s="205" t="s">
        <v>20</v>
      </c>
      <c r="F141" s="206" t="s">
        <v>203</v>
      </c>
      <c r="G141" s="203"/>
      <c r="H141" s="207">
        <v>1.44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143</v>
      </c>
      <c r="AU141" s="213" t="s">
        <v>139</v>
      </c>
      <c r="AV141" s="12" t="s">
        <v>139</v>
      </c>
      <c r="AW141" s="12" t="s">
        <v>38</v>
      </c>
      <c r="AX141" s="12" t="s">
        <v>75</v>
      </c>
      <c r="AY141" s="213" t="s">
        <v>131</v>
      </c>
    </row>
    <row r="142" spans="2:65" s="1" customFormat="1" ht="22.5" customHeight="1">
      <c r="B142" s="33"/>
      <c r="C142" s="219" t="s">
        <v>204</v>
      </c>
      <c r="D142" s="219" t="s">
        <v>191</v>
      </c>
      <c r="E142" s="220" t="s">
        <v>205</v>
      </c>
      <c r="F142" s="221" t="s">
        <v>206</v>
      </c>
      <c r="G142" s="222" t="s">
        <v>179</v>
      </c>
      <c r="H142" s="223">
        <v>3.373</v>
      </c>
      <c r="I142" s="224"/>
      <c r="J142" s="225">
        <f>ROUND(I142*H142,2)</f>
        <v>0</v>
      </c>
      <c r="K142" s="221" t="s">
        <v>137</v>
      </c>
      <c r="L142" s="226"/>
      <c r="M142" s="227" t="s">
        <v>20</v>
      </c>
      <c r="N142" s="228" t="s">
        <v>47</v>
      </c>
      <c r="O142" s="34"/>
      <c r="P142" s="186">
        <f>O142*H142</f>
        <v>0</v>
      </c>
      <c r="Q142" s="186">
        <v>1</v>
      </c>
      <c r="R142" s="186">
        <f>Q142*H142</f>
        <v>3.373</v>
      </c>
      <c r="S142" s="186">
        <v>0</v>
      </c>
      <c r="T142" s="187">
        <f>S142*H142</f>
        <v>0</v>
      </c>
      <c r="AR142" s="16" t="s">
        <v>183</v>
      </c>
      <c r="AT142" s="16" t="s">
        <v>191</v>
      </c>
      <c r="AU142" s="16" t="s">
        <v>139</v>
      </c>
      <c r="AY142" s="16" t="s">
        <v>131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6" t="s">
        <v>139</v>
      </c>
      <c r="BK142" s="188">
        <f>ROUND(I142*H142,2)</f>
        <v>0</v>
      </c>
      <c r="BL142" s="16" t="s">
        <v>138</v>
      </c>
      <c r="BM142" s="16" t="s">
        <v>207</v>
      </c>
    </row>
    <row r="143" spans="2:47" s="1" customFormat="1" ht="40.5">
      <c r="B143" s="33"/>
      <c r="C143" s="55"/>
      <c r="D143" s="189" t="s">
        <v>141</v>
      </c>
      <c r="E143" s="55"/>
      <c r="F143" s="190" t="s">
        <v>208</v>
      </c>
      <c r="G143" s="55"/>
      <c r="H143" s="55"/>
      <c r="I143" s="147"/>
      <c r="J143" s="55"/>
      <c r="K143" s="55"/>
      <c r="L143" s="53"/>
      <c r="M143" s="70"/>
      <c r="N143" s="34"/>
      <c r="O143" s="34"/>
      <c r="P143" s="34"/>
      <c r="Q143" s="34"/>
      <c r="R143" s="34"/>
      <c r="S143" s="34"/>
      <c r="T143" s="71"/>
      <c r="AT143" s="16" t="s">
        <v>141</v>
      </c>
      <c r="AU143" s="16" t="s">
        <v>139</v>
      </c>
    </row>
    <row r="144" spans="2:51" s="11" customFormat="1" ht="13.5">
      <c r="B144" s="191"/>
      <c r="C144" s="192"/>
      <c r="D144" s="189" t="s">
        <v>143</v>
      </c>
      <c r="E144" s="193" t="s">
        <v>20</v>
      </c>
      <c r="F144" s="194" t="s">
        <v>144</v>
      </c>
      <c r="G144" s="192"/>
      <c r="H144" s="195" t="s">
        <v>20</v>
      </c>
      <c r="I144" s="196"/>
      <c r="J144" s="192"/>
      <c r="K144" s="192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143</v>
      </c>
      <c r="AU144" s="201" t="s">
        <v>139</v>
      </c>
      <c r="AV144" s="11" t="s">
        <v>22</v>
      </c>
      <c r="AW144" s="11" t="s">
        <v>38</v>
      </c>
      <c r="AX144" s="11" t="s">
        <v>75</v>
      </c>
      <c r="AY144" s="201" t="s">
        <v>131</v>
      </c>
    </row>
    <row r="145" spans="2:51" s="12" customFormat="1" ht="13.5">
      <c r="B145" s="202"/>
      <c r="C145" s="203"/>
      <c r="D145" s="189" t="s">
        <v>143</v>
      </c>
      <c r="E145" s="214" t="s">
        <v>20</v>
      </c>
      <c r="F145" s="215" t="s">
        <v>209</v>
      </c>
      <c r="G145" s="203"/>
      <c r="H145" s="216">
        <v>0.675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143</v>
      </c>
      <c r="AU145" s="213" t="s">
        <v>139</v>
      </c>
      <c r="AV145" s="12" t="s">
        <v>139</v>
      </c>
      <c r="AW145" s="12" t="s">
        <v>38</v>
      </c>
      <c r="AX145" s="12" t="s">
        <v>75</v>
      </c>
      <c r="AY145" s="213" t="s">
        <v>131</v>
      </c>
    </row>
    <row r="146" spans="2:51" s="12" customFormat="1" ht="13.5">
      <c r="B146" s="202"/>
      <c r="C146" s="203"/>
      <c r="D146" s="189" t="s">
        <v>143</v>
      </c>
      <c r="E146" s="214" t="s">
        <v>20</v>
      </c>
      <c r="F146" s="215" t="s">
        <v>210</v>
      </c>
      <c r="G146" s="203"/>
      <c r="H146" s="216">
        <v>2.698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143</v>
      </c>
      <c r="AU146" s="213" t="s">
        <v>139</v>
      </c>
      <c r="AV146" s="12" t="s">
        <v>139</v>
      </c>
      <c r="AW146" s="12" t="s">
        <v>38</v>
      </c>
      <c r="AX146" s="12" t="s">
        <v>75</v>
      </c>
      <c r="AY146" s="213" t="s">
        <v>131</v>
      </c>
    </row>
    <row r="147" spans="2:63" s="10" customFormat="1" ht="29.85" customHeight="1">
      <c r="B147" s="160"/>
      <c r="C147" s="161"/>
      <c r="D147" s="174" t="s">
        <v>74</v>
      </c>
      <c r="E147" s="175" t="s">
        <v>153</v>
      </c>
      <c r="F147" s="175" t="s">
        <v>211</v>
      </c>
      <c r="G147" s="161"/>
      <c r="H147" s="161"/>
      <c r="I147" s="164"/>
      <c r="J147" s="176">
        <f>BK147</f>
        <v>0</v>
      </c>
      <c r="K147" s="161"/>
      <c r="L147" s="166"/>
      <c r="M147" s="167"/>
      <c r="N147" s="168"/>
      <c r="O147" s="168"/>
      <c r="P147" s="169">
        <f>SUM(P148:P155)</f>
        <v>0</v>
      </c>
      <c r="Q147" s="168"/>
      <c r="R147" s="169">
        <f>SUM(R148:R155)</f>
        <v>0.9425878</v>
      </c>
      <c r="S147" s="168"/>
      <c r="T147" s="170">
        <f>SUM(T148:T155)</f>
        <v>0</v>
      </c>
      <c r="AR147" s="171" t="s">
        <v>22</v>
      </c>
      <c r="AT147" s="172" t="s">
        <v>74</v>
      </c>
      <c r="AU147" s="172" t="s">
        <v>22</v>
      </c>
      <c r="AY147" s="171" t="s">
        <v>131</v>
      </c>
      <c r="BK147" s="173">
        <f>SUM(BK148:BK155)</f>
        <v>0</v>
      </c>
    </row>
    <row r="148" spans="2:65" s="1" customFormat="1" ht="22.5" customHeight="1">
      <c r="B148" s="33"/>
      <c r="C148" s="177" t="s">
        <v>212</v>
      </c>
      <c r="D148" s="177" t="s">
        <v>133</v>
      </c>
      <c r="E148" s="178" t="s">
        <v>213</v>
      </c>
      <c r="F148" s="179" t="s">
        <v>214</v>
      </c>
      <c r="G148" s="180" t="s">
        <v>136</v>
      </c>
      <c r="H148" s="181">
        <v>6.79</v>
      </c>
      <c r="I148" s="182"/>
      <c r="J148" s="183">
        <f>ROUND(I148*H148,2)</f>
        <v>0</v>
      </c>
      <c r="K148" s="179" t="s">
        <v>137</v>
      </c>
      <c r="L148" s="53"/>
      <c r="M148" s="184" t="s">
        <v>20</v>
      </c>
      <c r="N148" s="185" t="s">
        <v>47</v>
      </c>
      <c r="O148" s="34"/>
      <c r="P148" s="186">
        <f>O148*H148</f>
        <v>0</v>
      </c>
      <c r="Q148" s="186">
        <v>0.13882</v>
      </c>
      <c r="R148" s="186">
        <f>Q148*H148</f>
        <v>0.9425878</v>
      </c>
      <c r="S148" s="186">
        <v>0</v>
      </c>
      <c r="T148" s="187">
        <f>S148*H148</f>
        <v>0</v>
      </c>
      <c r="AR148" s="16" t="s">
        <v>138</v>
      </c>
      <c r="AT148" s="16" t="s">
        <v>133</v>
      </c>
      <c r="AU148" s="16" t="s">
        <v>139</v>
      </c>
      <c r="AY148" s="16" t="s">
        <v>131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6" t="s">
        <v>139</v>
      </c>
      <c r="BK148" s="188">
        <f>ROUND(I148*H148,2)</f>
        <v>0</v>
      </c>
      <c r="BL148" s="16" t="s">
        <v>138</v>
      </c>
      <c r="BM148" s="16" t="s">
        <v>215</v>
      </c>
    </row>
    <row r="149" spans="2:47" s="1" customFormat="1" ht="13.5">
      <c r="B149" s="33"/>
      <c r="C149" s="55"/>
      <c r="D149" s="189" t="s">
        <v>141</v>
      </c>
      <c r="E149" s="55"/>
      <c r="F149" s="190" t="s">
        <v>216</v>
      </c>
      <c r="G149" s="55"/>
      <c r="H149" s="55"/>
      <c r="I149" s="147"/>
      <c r="J149" s="55"/>
      <c r="K149" s="55"/>
      <c r="L149" s="53"/>
      <c r="M149" s="70"/>
      <c r="N149" s="34"/>
      <c r="O149" s="34"/>
      <c r="P149" s="34"/>
      <c r="Q149" s="34"/>
      <c r="R149" s="34"/>
      <c r="S149" s="34"/>
      <c r="T149" s="71"/>
      <c r="AT149" s="16" t="s">
        <v>141</v>
      </c>
      <c r="AU149" s="16" t="s">
        <v>139</v>
      </c>
    </row>
    <row r="150" spans="2:51" s="11" customFormat="1" ht="13.5">
      <c r="B150" s="191"/>
      <c r="C150" s="192"/>
      <c r="D150" s="189" t="s">
        <v>143</v>
      </c>
      <c r="E150" s="193" t="s">
        <v>20</v>
      </c>
      <c r="F150" s="194" t="s">
        <v>217</v>
      </c>
      <c r="G150" s="192"/>
      <c r="H150" s="195" t="s">
        <v>20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143</v>
      </c>
      <c r="AU150" s="201" t="s">
        <v>139</v>
      </c>
      <c r="AV150" s="11" t="s">
        <v>22</v>
      </c>
      <c r="AW150" s="11" t="s">
        <v>38</v>
      </c>
      <c r="AX150" s="11" t="s">
        <v>75</v>
      </c>
      <c r="AY150" s="201" t="s">
        <v>131</v>
      </c>
    </row>
    <row r="151" spans="2:51" s="12" customFormat="1" ht="13.5">
      <c r="B151" s="202"/>
      <c r="C151" s="203"/>
      <c r="D151" s="189" t="s">
        <v>143</v>
      </c>
      <c r="E151" s="214" t="s">
        <v>20</v>
      </c>
      <c r="F151" s="215" t="s">
        <v>218</v>
      </c>
      <c r="G151" s="203"/>
      <c r="H151" s="216">
        <v>4.313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143</v>
      </c>
      <c r="AU151" s="213" t="s">
        <v>139</v>
      </c>
      <c r="AV151" s="12" t="s">
        <v>139</v>
      </c>
      <c r="AW151" s="12" t="s">
        <v>38</v>
      </c>
      <c r="AX151" s="12" t="s">
        <v>75</v>
      </c>
      <c r="AY151" s="213" t="s">
        <v>131</v>
      </c>
    </row>
    <row r="152" spans="2:51" s="12" customFormat="1" ht="13.5">
      <c r="B152" s="202"/>
      <c r="C152" s="203"/>
      <c r="D152" s="189" t="s">
        <v>143</v>
      </c>
      <c r="E152" s="214" t="s">
        <v>20</v>
      </c>
      <c r="F152" s="215" t="s">
        <v>219</v>
      </c>
      <c r="G152" s="203"/>
      <c r="H152" s="216">
        <v>0.846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143</v>
      </c>
      <c r="AU152" s="213" t="s">
        <v>139</v>
      </c>
      <c r="AV152" s="12" t="s">
        <v>139</v>
      </c>
      <c r="AW152" s="12" t="s">
        <v>38</v>
      </c>
      <c r="AX152" s="12" t="s">
        <v>75</v>
      </c>
      <c r="AY152" s="213" t="s">
        <v>131</v>
      </c>
    </row>
    <row r="153" spans="2:51" s="12" customFormat="1" ht="13.5">
      <c r="B153" s="202"/>
      <c r="C153" s="203"/>
      <c r="D153" s="189" t="s">
        <v>143</v>
      </c>
      <c r="E153" s="214" t="s">
        <v>20</v>
      </c>
      <c r="F153" s="215" t="s">
        <v>220</v>
      </c>
      <c r="G153" s="203"/>
      <c r="H153" s="216">
        <v>0.273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143</v>
      </c>
      <c r="AU153" s="213" t="s">
        <v>139</v>
      </c>
      <c r="AV153" s="12" t="s">
        <v>139</v>
      </c>
      <c r="AW153" s="12" t="s">
        <v>38</v>
      </c>
      <c r="AX153" s="12" t="s">
        <v>75</v>
      </c>
      <c r="AY153" s="213" t="s">
        <v>131</v>
      </c>
    </row>
    <row r="154" spans="2:51" s="12" customFormat="1" ht="13.5">
      <c r="B154" s="202"/>
      <c r="C154" s="203"/>
      <c r="D154" s="189" t="s">
        <v>143</v>
      </c>
      <c r="E154" s="214" t="s">
        <v>20</v>
      </c>
      <c r="F154" s="215" t="s">
        <v>221</v>
      </c>
      <c r="G154" s="203"/>
      <c r="H154" s="216">
        <v>1.128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143</v>
      </c>
      <c r="AU154" s="213" t="s">
        <v>139</v>
      </c>
      <c r="AV154" s="12" t="s">
        <v>139</v>
      </c>
      <c r="AW154" s="12" t="s">
        <v>38</v>
      </c>
      <c r="AX154" s="12" t="s">
        <v>75</v>
      </c>
      <c r="AY154" s="213" t="s">
        <v>131</v>
      </c>
    </row>
    <row r="155" spans="2:51" s="12" customFormat="1" ht="13.5">
      <c r="B155" s="202"/>
      <c r="C155" s="203"/>
      <c r="D155" s="189" t="s">
        <v>143</v>
      </c>
      <c r="E155" s="214" t="s">
        <v>20</v>
      </c>
      <c r="F155" s="215" t="s">
        <v>222</v>
      </c>
      <c r="G155" s="203"/>
      <c r="H155" s="216">
        <v>0.23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143</v>
      </c>
      <c r="AU155" s="213" t="s">
        <v>139</v>
      </c>
      <c r="AV155" s="12" t="s">
        <v>139</v>
      </c>
      <c r="AW155" s="12" t="s">
        <v>38</v>
      </c>
      <c r="AX155" s="12" t="s">
        <v>75</v>
      </c>
      <c r="AY155" s="213" t="s">
        <v>131</v>
      </c>
    </row>
    <row r="156" spans="2:63" s="10" customFormat="1" ht="29.85" customHeight="1">
      <c r="B156" s="160"/>
      <c r="C156" s="161"/>
      <c r="D156" s="174" t="s">
        <v>74</v>
      </c>
      <c r="E156" s="175" t="s">
        <v>138</v>
      </c>
      <c r="F156" s="175" t="s">
        <v>223</v>
      </c>
      <c r="G156" s="161"/>
      <c r="H156" s="161"/>
      <c r="I156" s="164"/>
      <c r="J156" s="176">
        <f>BK156</f>
        <v>0</v>
      </c>
      <c r="K156" s="161"/>
      <c r="L156" s="166"/>
      <c r="M156" s="167"/>
      <c r="N156" s="168"/>
      <c r="O156" s="168"/>
      <c r="P156" s="169">
        <f>SUM(P157:P161)</f>
        <v>0</v>
      </c>
      <c r="Q156" s="168"/>
      <c r="R156" s="169">
        <f>SUM(R157:R161)</f>
        <v>3.4033860000000002</v>
      </c>
      <c r="S156" s="168"/>
      <c r="T156" s="170">
        <f>SUM(T157:T161)</f>
        <v>0</v>
      </c>
      <c r="AR156" s="171" t="s">
        <v>22</v>
      </c>
      <c r="AT156" s="172" t="s">
        <v>74</v>
      </c>
      <c r="AU156" s="172" t="s">
        <v>22</v>
      </c>
      <c r="AY156" s="171" t="s">
        <v>131</v>
      </c>
      <c r="BK156" s="173">
        <f>SUM(BK157:BK161)</f>
        <v>0</v>
      </c>
    </row>
    <row r="157" spans="2:65" s="1" customFormat="1" ht="22.5" customHeight="1">
      <c r="B157" s="33"/>
      <c r="C157" s="177" t="s">
        <v>224</v>
      </c>
      <c r="D157" s="177" t="s">
        <v>133</v>
      </c>
      <c r="E157" s="178" t="s">
        <v>225</v>
      </c>
      <c r="F157" s="179" t="s">
        <v>226</v>
      </c>
      <c r="G157" s="180" t="s">
        <v>148</v>
      </c>
      <c r="H157" s="181">
        <v>1.8</v>
      </c>
      <c r="I157" s="182"/>
      <c r="J157" s="183">
        <f>ROUND(I157*H157,2)</f>
        <v>0</v>
      </c>
      <c r="K157" s="179" t="s">
        <v>137</v>
      </c>
      <c r="L157" s="53"/>
      <c r="M157" s="184" t="s">
        <v>20</v>
      </c>
      <c r="N157" s="185" t="s">
        <v>47</v>
      </c>
      <c r="O157" s="34"/>
      <c r="P157" s="186">
        <f>O157*H157</f>
        <v>0</v>
      </c>
      <c r="Q157" s="186">
        <v>1.89077</v>
      </c>
      <c r="R157" s="186">
        <f>Q157*H157</f>
        <v>3.4033860000000002</v>
      </c>
      <c r="S157" s="186">
        <v>0</v>
      </c>
      <c r="T157" s="187">
        <f>S157*H157</f>
        <v>0</v>
      </c>
      <c r="AR157" s="16" t="s">
        <v>138</v>
      </c>
      <c r="AT157" s="16" t="s">
        <v>133</v>
      </c>
      <c r="AU157" s="16" t="s">
        <v>139</v>
      </c>
      <c r="AY157" s="16" t="s">
        <v>131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6" t="s">
        <v>139</v>
      </c>
      <c r="BK157" s="188">
        <f>ROUND(I157*H157,2)</f>
        <v>0</v>
      </c>
      <c r="BL157" s="16" t="s">
        <v>138</v>
      </c>
      <c r="BM157" s="16" t="s">
        <v>227</v>
      </c>
    </row>
    <row r="158" spans="2:47" s="1" customFormat="1" ht="13.5">
      <c r="B158" s="33"/>
      <c r="C158" s="55"/>
      <c r="D158" s="189" t="s">
        <v>141</v>
      </c>
      <c r="E158" s="55"/>
      <c r="F158" s="190" t="s">
        <v>228</v>
      </c>
      <c r="G158" s="55"/>
      <c r="H158" s="55"/>
      <c r="I158" s="147"/>
      <c r="J158" s="55"/>
      <c r="K158" s="55"/>
      <c r="L158" s="53"/>
      <c r="M158" s="70"/>
      <c r="N158" s="34"/>
      <c r="O158" s="34"/>
      <c r="P158" s="34"/>
      <c r="Q158" s="34"/>
      <c r="R158" s="34"/>
      <c r="S158" s="34"/>
      <c r="T158" s="71"/>
      <c r="AT158" s="16" t="s">
        <v>141</v>
      </c>
      <c r="AU158" s="16" t="s">
        <v>139</v>
      </c>
    </row>
    <row r="159" spans="2:51" s="11" customFormat="1" ht="13.5">
      <c r="B159" s="191"/>
      <c r="C159" s="192"/>
      <c r="D159" s="189" t="s">
        <v>143</v>
      </c>
      <c r="E159" s="193" t="s">
        <v>20</v>
      </c>
      <c r="F159" s="194" t="s">
        <v>144</v>
      </c>
      <c r="G159" s="192"/>
      <c r="H159" s="195" t="s">
        <v>20</v>
      </c>
      <c r="I159" s="196"/>
      <c r="J159" s="192"/>
      <c r="K159" s="192"/>
      <c r="L159" s="197"/>
      <c r="M159" s="198"/>
      <c r="N159" s="199"/>
      <c r="O159" s="199"/>
      <c r="P159" s="199"/>
      <c r="Q159" s="199"/>
      <c r="R159" s="199"/>
      <c r="S159" s="199"/>
      <c r="T159" s="200"/>
      <c r="AT159" s="201" t="s">
        <v>143</v>
      </c>
      <c r="AU159" s="201" t="s">
        <v>139</v>
      </c>
      <c r="AV159" s="11" t="s">
        <v>22</v>
      </c>
      <c r="AW159" s="11" t="s">
        <v>38</v>
      </c>
      <c r="AX159" s="11" t="s">
        <v>75</v>
      </c>
      <c r="AY159" s="201" t="s">
        <v>131</v>
      </c>
    </row>
    <row r="160" spans="2:51" s="12" customFormat="1" ht="13.5">
      <c r="B160" s="202"/>
      <c r="C160" s="203"/>
      <c r="D160" s="189" t="s">
        <v>143</v>
      </c>
      <c r="E160" s="214" t="s">
        <v>20</v>
      </c>
      <c r="F160" s="215" t="s">
        <v>202</v>
      </c>
      <c r="G160" s="203"/>
      <c r="H160" s="216">
        <v>0.36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143</v>
      </c>
      <c r="AU160" s="213" t="s">
        <v>139</v>
      </c>
      <c r="AV160" s="12" t="s">
        <v>139</v>
      </c>
      <c r="AW160" s="12" t="s">
        <v>38</v>
      </c>
      <c r="AX160" s="12" t="s">
        <v>75</v>
      </c>
      <c r="AY160" s="213" t="s">
        <v>131</v>
      </c>
    </row>
    <row r="161" spans="2:51" s="12" customFormat="1" ht="13.5">
      <c r="B161" s="202"/>
      <c r="C161" s="203"/>
      <c r="D161" s="189" t="s">
        <v>143</v>
      </c>
      <c r="E161" s="214" t="s">
        <v>20</v>
      </c>
      <c r="F161" s="215" t="s">
        <v>203</v>
      </c>
      <c r="G161" s="203"/>
      <c r="H161" s="216">
        <v>1.44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143</v>
      </c>
      <c r="AU161" s="213" t="s">
        <v>139</v>
      </c>
      <c r="AV161" s="12" t="s">
        <v>139</v>
      </c>
      <c r="AW161" s="12" t="s">
        <v>38</v>
      </c>
      <c r="AX161" s="12" t="s">
        <v>75</v>
      </c>
      <c r="AY161" s="213" t="s">
        <v>131</v>
      </c>
    </row>
    <row r="162" spans="2:63" s="10" customFormat="1" ht="29.85" customHeight="1">
      <c r="B162" s="160"/>
      <c r="C162" s="161"/>
      <c r="D162" s="162" t="s">
        <v>74</v>
      </c>
      <c r="E162" s="229" t="s">
        <v>170</v>
      </c>
      <c r="F162" s="229" t="s">
        <v>229</v>
      </c>
      <c r="G162" s="161"/>
      <c r="H162" s="161"/>
      <c r="I162" s="164"/>
      <c r="J162" s="230">
        <f>BK162</f>
        <v>0</v>
      </c>
      <c r="K162" s="161"/>
      <c r="L162" s="166"/>
      <c r="M162" s="167"/>
      <c r="N162" s="168"/>
      <c r="O162" s="168"/>
      <c r="P162" s="169">
        <f>P163+P249</f>
        <v>0</v>
      </c>
      <c r="Q162" s="168"/>
      <c r="R162" s="169">
        <f>R163+R249</f>
        <v>1.76230695676</v>
      </c>
      <c r="S162" s="168"/>
      <c r="T162" s="170">
        <f>T163+T249</f>
        <v>0</v>
      </c>
      <c r="AR162" s="171" t="s">
        <v>22</v>
      </c>
      <c r="AT162" s="172" t="s">
        <v>74</v>
      </c>
      <c r="AU162" s="172" t="s">
        <v>22</v>
      </c>
      <c r="AY162" s="171" t="s">
        <v>131</v>
      </c>
      <c r="BK162" s="173">
        <f>BK163+BK249</f>
        <v>0</v>
      </c>
    </row>
    <row r="163" spans="2:63" s="10" customFormat="1" ht="14.85" customHeight="1">
      <c r="B163" s="160"/>
      <c r="C163" s="161"/>
      <c r="D163" s="174" t="s">
        <v>74</v>
      </c>
      <c r="E163" s="175" t="s">
        <v>230</v>
      </c>
      <c r="F163" s="175" t="s">
        <v>231</v>
      </c>
      <c r="G163" s="161"/>
      <c r="H163" s="161"/>
      <c r="I163" s="164"/>
      <c r="J163" s="176">
        <f>BK163</f>
        <v>0</v>
      </c>
      <c r="K163" s="161"/>
      <c r="L163" s="166"/>
      <c r="M163" s="167"/>
      <c r="N163" s="168"/>
      <c r="O163" s="168"/>
      <c r="P163" s="169">
        <f>SUM(P164:P248)</f>
        <v>0</v>
      </c>
      <c r="Q163" s="168"/>
      <c r="R163" s="169">
        <f>SUM(R164:R248)</f>
        <v>1.76202195676</v>
      </c>
      <c r="S163" s="168"/>
      <c r="T163" s="170">
        <f>SUM(T164:T248)</f>
        <v>0</v>
      </c>
      <c r="AR163" s="171" t="s">
        <v>22</v>
      </c>
      <c r="AT163" s="172" t="s">
        <v>74</v>
      </c>
      <c r="AU163" s="172" t="s">
        <v>139</v>
      </c>
      <c r="AY163" s="171" t="s">
        <v>131</v>
      </c>
      <c r="BK163" s="173">
        <f>SUM(BK164:BK248)</f>
        <v>0</v>
      </c>
    </row>
    <row r="164" spans="2:65" s="1" customFormat="1" ht="22.5" customHeight="1">
      <c r="B164" s="33"/>
      <c r="C164" s="177" t="s">
        <v>232</v>
      </c>
      <c r="D164" s="177" t="s">
        <v>133</v>
      </c>
      <c r="E164" s="178" t="s">
        <v>233</v>
      </c>
      <c r="F164" s="179" t="s">
        <v>234</v>
      </c>
      <c r="G164" s="180" t="s">
        <v>136</v>
      </c>
      <c r="H164" s="181">
        <v>49.682</v>
      </c>
      <c r="I164" s="182"/>
      <c r="J164" s="183">
        <f>ROUND(I164*H164,2)</f>
        <v>0</v>
      </c>
      <c r="K164" s="179" t="s">
        <v>137</v>
      </c>
      <c r="L164" s="53"/>
      <c r="M164" s="184" t="s">
        <v>20</v>
      </c>
      <c r="N164" s="185" t="s">
        <v>47</v>
      </c>
      <c r="O164" s="34"/>
      <c r="P164" s="186">
        <f>O164*H164</f>
        <v>0</v>
      </c>
      <c r="Q164" s="186">
        <v>0.00012648</v>
      </c>
      <c r="R164" s="186">
        <f>Q164*H164</f>
        <v>0.00628377936</v>
      </c>
      <c r="S164" s="186">
        <v>0</v>
      </c>
      <c r="T164" s="187">
        <f>S164*H164</f>
        <v>0</v>
      </c>
      <c r="AR164" s="16" t="s">
        <v>138</v>
      </c>
      <c r="AT164" s="16" t="s">
        <v>133</v>
      </c>
      <c r="AU164" s="16" t="s">
        <v>153</v>
      </c>
      <c r="AY164" s="16" t="s">
        <v>131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6" t="s">
        <v>139</v>
      </c>
      <c r="BK164" s="188">
        <f>ROUND(I164*H164,2)</f>
        <v>0</v>
      </c>
      <c r="BL164" s="16" t="s">
        <v>138</v>
      </c>
      <c r="BM164" s="16" t="s">
        <v>235</v>
      </c>
    </row>
    <row r="165" spans="2:47" s="1" customFormat="1" ht="27">
      <c r="B165" s="33"/>
      <c r="C165" s="55"/>
      <c r="D165" s="189" t="s">
        <v>141</v>
      </c>
      <c r="E165" s="55"/>
      <c r="F165" s="190" t="s">
        <v>236</v>
      </c>
      <c r="G165" s="55"/>
      <c r="H165" s="55"/>
      <c r="I165" s="147"/>
      <c r="J165" s="55"/>
      <c r="K165" s="55"/>
      <c r="L165" s="53"/>
      <c r="M165" s="70"/>
      <c r="N165" s="34"/>
      <c r="O165" s="34"/>
      <c r="P165" s="34"/>
      <c r="Q165" s="34"/>
      <c r="R165" s="34"/>
      <c r="S165" s="34"/>
      <c r="T165" s="71"/>
      <c r="AT165" s="16" t="s">
        <v>141</v>
      </c>
      <c r="AU165" s="16" t="s">
        <v>153</v>
      </c>
    </row>
    <row r="166" spans="2:51" s="11" customFormat="1" ht="13.5">
      <c r="B166" s="191"/>
      <c r="C166" s="192"/>
      <c r="D166" s="189" t="s">
        <v>143</v>
      </c>
      <c r="E166" s="193" t="s">
        <v>20</v>
      </c>
      <c r="F166" s="194" t="s">
        <v>237</v>
      </c>
      <c r="G166" s="192"/>
      <c r="H166" s="195" t="s">
        <v>20</v>
      </c>
      <c r="I166" s="196"/>
      <c r="J166" s="192"/>
      <c r="K166" s="192"/>
      <c r="L166" s="197"/>
      <c r="M166" s="198"/>
      <c r="N166" s="199"/>
      <c r="O166" s="199"/>
      <c r="P166" s="199"/>
      <c r="Q166" s="199"/>
      <c r="R166" s="199"/>
      <c r="S166" s="199"/>
      <c r="T166" s="200"/>
      <c r="AT166" s="201" t="s">
        <v>143</v>
      </c>
      <c r="AU166" s="201" t="s">
        <v>153</v>
      </c>
      <c r="AV166" s="11" t="s">
        <v>22</v>
      </c>
      <c r="AW166" s="11" t="s">
        <v>38</v>
      </c>
      <c r="AX166" s="11" t="s">
        <v>75</v>
      </c>
      <c r="AY166" s="201" t="s">
        <v>131</v>
      </c>
    </row>
    <row r="167" spans="2:51" s="12" customFormat="1" ht="13.5">
      <c r="B167" s="202"/>
      <c r="C167" s="203"/>
      <c r="D167" s="189" t="s">
        <v>143</v>
      </c>
      <c r="E167" s="214" t="s">
        <v>20</v>
      </c>
      <c r="F167" s="215" t="s">
        <v>238</v>
      </c>
      <c r="G167" s="203"/>
      <c r="H167" s="216">
        <v>27.903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143</v>
      </c>
      <c r="AU167" s="213" t="s">
        <v>153</v>
      </c>
      <c r="AV167" s="12" t="s">
        <v>139</v>
      </c>
      <c r="AW167" s="12" t="s">
        <v>38</v>
      </c>
      <c r="AX167" s="12" t="s">
        <v>75</v>
      </c>
      <c r="AY167" s="213" t="s">
        <v>131</v>
      </c>
    </row>
    <row r="168" spans="2:51" s="11" customFormat="1" ht="13.5">
      <c r="B168" s="191"/>
      <c r="C168" s="192"/>
      <c r="D168" s="189" t="s">
        <v>143</v>
      </c>
      <c r="E168" s="193" t="s">
        <v>20</v>
      </c>
      <c r="F168" s="194" t="s">
        <v>239</v>
      </c>
      <c r="G168" s="192"/>
      <c r="H168" s="195" t="s">
        <v>20</v>
      </c>
      <c r="I168" s="196"/>
      <c r="J168" s="192"/>
      <c r="K168" s="192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143</v>
      </c>
      <c r="AU168" s="201" t="s">
        <v>153</v>
      </c>
      <c r="AV168" s="11" t="s">
        <v>22</v>
      </c>
      <c r="AW168" s="11" t="s">
        <v>38</v>
      </c>
      <c r="AX168" s="11" t="s">
        <v>75</v>
      </c>
      <c r="AY168" s="201" t="s">
        <v>131</v>
      </c>
    </row>
    <row r="169" spans="2:51" s="12" customFormat="1" ht="13.5">
      <c r="B169" s="202"/>
      <c r="C169" s="203"/>
      <c r="D169" s="204" t="s">
        <v>143</v>
      </c>
      <c r="E169" s="205" t="s">
        <v>20</v>
      </c>
      <c r="F169" s="206" t="s">
        <v>240</v>
      </c>
      <c r="G169" s="203"/>
      <c r="H169" s="207">
        <v>21.779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143</v>
      </c>
      <c r="AU169" s="213" t="s">
        <v>153</v>
      </c>
      <c r="AV169" s="12" t="s">
        <v>139</v>
      </c>
      <c r="AW169" s="12" t="s">
        <v>38</v>
      </c>
      <c r="AX169" s="12" t="s">
        <v>75</v>
      </c>
      <c r="AY169" s="213" t="s">
        <v>131</v>
      </c>
    </row>
    <row r="170" spans="2:65" s="1" customFormat="1" ht="22.5" customHeight="1">
      <c r="B170" s="33"/>
      <c r="C170" s="177" t="s">
        <v>8</v>
      </c>
      <c r="D170" s="177" t="s">
        <v>133</v>
      </c>
      <c r="E170" s="178" t="s">
        <v>241</v>
      </c>
      <c r="F170" s="179" t="s">
        <v>242</v>
      </c>
      <c r="G170" s="180" t="s">
        <v>243</v>
      </c>
      <c r="H170" s="181">
        <v>2.94</v>
      </c>
      <c r="I170" s="182"/>
      <c r="J170" s="183">
        <f>ROUND(I170*H170,2)</f>
        <v>0</v>
      </c>
      <c r="K170" s="179" t="s">
        <v>137</v>
      </c>
      <c r="L170" s="53"/>
      <c r="M170" s="184" t="s">
        <v>20</v>
      </c>
      <c r="N170" s="185" t="s">
        <v>47</v>
      </c>
      <c r="O170" s="34"/>
      <c r="P170" s="186">
        <f>O170*H170</f>
        <v>0</v>
      </c>
      <c r="Q170" s="186">
        <v>0.0068</v>
      </c>
      <c r="R170" s="186">
        <f>Q170*H170</f>
        <v>0.019992</v>
      </c>
      <c r="S170" s="186">
        <v>0</v>
      </c>
      <c r="T170" s="187">
        <f>S170*H170</f>
        <v>0</v>
      </c>
      <c r="AR170" s="16" t="s">
        <v>138</v>
      </c>
      <c r="AT170" s="16" t="s">
        <v>133</v>
      </c>
      <c r="AU170" s="16" t="s">
        <v>153</v>
      </c>
      <c r="AY170" s="16" t="s">
        <v>131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6" t="s">
        <v>139</v>
      </c>
      <c r="BK170" s="188">
        <f>ROUND(I170*H170,2)</f>
        <v>0</v>
      </c>
      <c r="BL170" s="16" t="s">
        <v>138</v>
      </c>
      <c r="BM170" s="16" t="s">
        <v>244</v>
      </c>
    </row>
    <row r="171" spans="2:47" s="1" customFormat="1" ht="27">
      <c r="B171" s="33"/>
      <c r="C171" s="55"/>
      <c r="D171" s="189" t="s">
        <v>141</v>
      </c>
      <c r="E171" s="55"/>
      <c r="F171" s="190" t="s">
        <v>245</v>
      </c>
      <c r="G171" s="55"/>
      <c r="H171" s="55"/>
      <c r="I171" s="147"/>
      <c r="J171" s="55"/>
      <c r="K171" s="55"/>
      <c r="L171" s="53"/>
      <c r="M171" s="70"/>
      <c r="N171" s="34"/>
      <c r="O171" s="34"/>
      <c r="P171" s="34"/>
      <c r="Q171" s="34"/>
      <c r="R171" s="34"/>
      <c r="S171" s="34"/>
      <c r="T171" s="71"/>
      <c r="AT171" s="16" t="s">
        <v>141</v>
      </c>
      <c r="AU171" s="16" t="s">
        <v>153</v>
      </c>
    </row>
    <row r="172" spans="2:47" s="1" customFormat="1" ht="27">
      <c r="B172" s="33"/>
      <c r="C172" s="55"/>
      <c r="D172" s="189" t="s">
        <v>167</v>
      </c>
      <c r="E172" s="55"/>
      <c r="F172" s="218" t="s">
        <v>246</v>
      </c>
      <c r="G172" s="55"/>
      <c r="H172" s="55"/>
      <c r="I172" s="147"/>
      <c r="J172" s="55"/>
      <c r="K172" s="55"/>
      <c r="L172" s="53"/>
      <c r="M172" s="70"/>
      <c r="N172" s="34"/>
      <c r="O172" s="34"/>
      <c r="P172" s="34"/>
      <c r="Q172" s="34"/>
      <c r="R172" s="34"/>
      <c r="S172" s="34"/>
      <c r="T172" s="71"/>
      <c r="AT172" s="16" t="s">
        <v>167</v>
      </c>
      <c r="AU172" s="16" t="s">
        <v>153</v>
      </c>
    </row>
    <row r="173" spans="2:51" s="11" customFormat="1" ht="13.5">
      <c r="B173" s="191"/>
      <c r="C173" s="192"/>
      <c r="D173" s="189" t="s">
        <v>143</v>
      </c>
      <c r="E173" s="193" t="s">
        <v>20</v>
      </c>
      <c r="F173" s="194" t="s">
        <v>217</v>
      </c>
      <c r="G173" s="192"/>
      <c r="H173" s="195" t="s">
        <v>20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143</v>
      </c>
      <c r="AU173" s="201" t="s">
        <v>153</v>
      </c>
      <c r="AV173" s="11" t="s">
        <v>22</v>
      </c>
      <c r="AW173" s="11" t="s">
        <v>38</v>
      </c>
      <c r="AX173" s="11" t="s">
        <v>75</v>
      </c>
      <c r="AY173" s="201" t="s">
        <v>131</v>
      </c>
    </row>
    <row r="174" spans="2:51" s="12" customFormat="1" ht="13.5">
      <c r="B174" s="202"/>
      <c r="C174" s="203"/>
      <c r="D174" s="204" t="s">
        <v>143</v>
      </c>
      <c r="E174" s="205" t="s">
        <v>20</v>
      </c>
      <c r="F174" s="206" t="s">
        <v>247</v>
      </c>
      <c r="G174" s="203"/>
      <c r="H174" s="207">
        <v>2.94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143</v>
      </c>
      <c r="AU174" s="213" t="s">
        <v>153</v>
      </c>
      <c r="AV174" s="12" t="s">
        <v>139</v>
      </c>
      <c r="AW174" s="12" t="s">
        <v>38</v>
      </c>
      <c r="AX174" s="12" t="s">
        <v>75</v>
      </c>
      <c r="AY174" s="213" t="s">
        <v>131</v>
      </c>
    </row>
    <row r="175" spans="2:65" s="1" customFormat="1" ht="22.5" customHeight="1">
      <c r="B175" s="33"/>
      <c r="C175" s="177" t="s">
        <v>248</v>
      </c>
      <c r="D175" s="177" t="s">
        <v>133</v>
      </c>
      <c r="E175" s="178" t="s">
        <v>249</v>
      </c>
      <c r="F175" s="179" t="s">
        <v>250</v>
      </c>
      <c r="G175" s="180" t="s">
        <v>243</v>
      </c>
      <c r="H175" s="181">
        <v>12.06</v>
      </c>
      <c r="I175" s="182"/>
      <c r="J175" s="183">
        <f>ROUND(I175*H175,2)</f>
        <v>0</v>
      </c>
      <c r="K175" s="179" t="s">
        <v>137</v>
      </c>
      <c r="L175" s="53"/>
      <c r="M175" s="184" t="s">
        <v>20</v>
      </c>
      <c r="N175" s="185" t="s">
        <v>47</v>
      </c>
      <c r="O175" s="34"/>
      <c r="P175" s="186">
        <f>O175*H175</f>
        <v>0</v>
      </c>
      <c r="Q175" s="186">
        <v>0.009</v>
      </c>
      <c r="R175" s="186">
        <f>Q175*H175</f>
        <v>0.10854</v>
      </c>
      <c r="S175" s="186">
        <v>0</v>
      </c>
      <c r="T175" s="187">
        <f>S175*H175</f>
        <v>0</v>
      </c>
      <c r="AR175" s="16" t="s">
        <v>138</v>
      </c>
      <c r="AT175" s="16" t="s">
        <v>133</v>
      </c>
      <c r="AU175" s="16" t="s">
        <v>153</v>
      </c>
      <c r="AY175" s="16" t="s">
        <v>131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6" t="s">
        <v>139</v>
      </c>
      <c r="BK175" s="188">
        <f>ROUND(I175*H175,2)</f>
        <v>0</v>
      </c>
      <c r="BL175" s="16" t="s">
        <v>138</v>
      </c>
      <c r="BM175" s="16" t="s">
        <v>251</v>
      </c>
    </row>
    <row r="176" spans="2:47" s="1" customFormat="1" ht="27">
      <c r="B176" s="33"/>
      <c r="C176" s="55"/>
      <c r="D176" s="189" t="s">
        <v>141</v>
      </c>
      <c r="E176" s="55"/>
      <c r="F176" s="190" t="s">
        <v>252</v>
      </c>
      <c r="G176" s="55"/>
      <c r="H176" s="55"/>
      <c r="I176" s="147"/>
      <c r="J176" s="55"/>
      <c r="K176" s="55"/>
      <c r="L176" s="53"/>
      <c r="M176" s="70"/>
      <c r="N176" s="34"/>
      <c r="O176" s="34"/>
      <c r="P176" s="34"/>
      <c r="Q176" s="34"/>
      <c r="R176" s="34"/>
      <c r="S176" s="34"/>
      <c r="T176" s="71"/>
      <c r="AT176" s="16" t="s">
        <v>141</v>
      </c>
      <c r="AU176" s="16" t="s">
        <v>153</v>
      </c>
    </row>
    <row r="177" spans="2:47" s="1" customFormat="1" ht="27">
      <c r="B177" s="33"/>
      <c r="C177" s="55"/>
      <c r="D177" s="189" t="s">
        <v>167</v>
      </c>
      <c r="E177" s="55"/>
      <c r="F177" s="218" t="s">
        <v>246</v>
      </c>
      <c r="G177" s="55"/>
      <c r="H177" s="55"/>
      <c r="I177" s="147"/>
      <c r="J177" s="55"/>
      <c r="K177" s="55"/>
      <c r="L177" s="53"/>
      <c r="M177" s="70"/>
      <c r="N177" s="34"/>
      <c r="O177" s="34"/>
      <c r="P177" s="34"/>
      <c r="Q177" s="34"/>
      <c r="R177" s="34"/>
      <c r="S177" s="34"/>
      <c r="T177" s="71"/>
      <c r="AT177" s="16" t="s">
        <v>167</v>
      </c>
      <c r="AU177" s="16" t="s">
        <v>153</v>
      </c>
    </row>
    <row r="178" spans="2:51" s="11" customFormat="1" ht="13.5">
      <c r="B178" s="191"/>
      <c r="C178" s="192"/>
      <c r="D178" s="189" t="s">
        <v>143</v>
      </c>
      <c r="E178" s="193" t="s">
        <v>20</v>
      </c>
      <c r="F178" s="194" t="s">
        <v>217</v>
      </c>
      <c r="G178" s="192"/>
      <c r="H178" s="195" t="s">
        <v>20</v>
      </c>
      <c r="I178" s="196"/>
      <c r="J178" s="192"/>
      <c r="K178" s="192"/>
      <c r="L178" s="197"/>
      <c r="M178" s="198"/>
      <c r="N178" s="199"/>
      <c r="O178" s="199"/>
      <c r="P178" s="199"/>
      <c r="Q178" s="199"/>
      <c r="R178" s="199"/>
      <c r="S178" s="199"/>
      <c r="T178" s="200"/>
      <c r="AT178" s="201" t="s">
        <v>143</v>
      </c>
      <c r="AU178" s="201" t="s">
        <v>153</v>
      </c>
      <c r="AV178" s="11" t="s">
        <v>22</v>
      </c>
      <c r="AW178" s="11" t="s">
        <v>38</v>
      </c>
      <c r="AX178" s="11" t="s">
        <v>75</v>
      </c>
      <c r="AY178" s="201" t="s">
        <v>131</v>
      </c>
    </row>
    <row r="179" spans="2:51" s="11" customFormat="1" ht="13.5">
      <c r="B179" s="191"/>
      <c r="C179" s="192"/>
      <c r="D179" s="189" t="s">
        <v>143</v>
      </c>
      <c r="E179" s="193" t="s">
        <v>20</v>
      </c>
      <c r="F179" s="194" t="s">
        <v>253</v>
      </c>
      <c r="G179" s="192"/>
      <c r="H179" s="195" t="s">
        <v>20</v>
      </c>
      <c r="I179" s="196"/>
      <c r="J179" s="192"/>
      <c r="K179" s="192"/>
      <c r="L179" s="197"/>
      <c r="M179" s="198"/>
      <c r="N179" s="199"/>
      <c r="O179" s="199"/>
      <c r="P179" s="199"/>
      <c r="Q179" s="199"/>
      <c r="R179" s="199"/>
      <c r="S179" s="199"/>
      <c r="T179" s="200"/>
      <c r="AT179" s="201" t="s">
        <v>143</v>
      </c>
      <c r="AU179" s="201" t="s">
        <v>153</v>
      </c>
      <c r="AV179" s="11" t="s">
        <v>22</v>
      </c>
      <c r="AW179" s="11" t="s">
        <v>38</v>
      </c>
      <c r="AX179" s="11" t="s">
        <v>75</v>
      </c>
      <c r="AY179" s="201" t="s">
        <v>131</v>
      </c>
    </row>
    <row r="180" spans="2:51" s="12" customFormat="1" ht="13.5">
      <c r="B180" s="202"/>
      <c r="C180" s="203"/>
      <c r="D180" s="189" t="s">
        <v>143</v>
      </c>
      <c r="E180" s="214" t="s">
        <v>20</v>
      </c>
      <c r="F180" s="215" t="s">
        <v>254</v>
      </c>
      <c r="G180" s="203"/>
      <c r="H180" s="216">
        <v>5.88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143</v>
      </c>
      <c r="AU180" s="213" t="s">
        <v>153</v>
      </c>
      <c r="AV180" s="12" t="s">
        <v>139</v>
      </c>
      <c r="AW180" s="12" t="s">
        <v>38</v>
      </c>
      <c r="AX180" s="12" t="s">
        <v>75</v>
      </c>
      <c r="AY180" s="213" t="s">
        <v>131</v>
      </c>
    </row>
    <row r="181" spans="2:51" s="12" customFormat="1" ht="13.5">
      <c r="B181" s="202"/>
      <c r="C181" s="203"/>
      <c r="D181" s="189" t="s">
        <v>143</v>
      </c>
      <c r="E181" s="214" t="s">
        <v>20</v>
      </c>
      <c r="F181" s="215" t="s">
        <v>255</v>
      </c>
      <c r="G181" s="203"/>
      <c r="H181" s="216">
        <v>2.3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143</v>
      </c>
      <c r="AU181" s="213" t="s">
        <v>153</v>
      </c>
      <c r="AV181" s="12" t="s">
        <v>139</v>
      </c>
      <c r="AW181" s="12" t="s">
        <v>38</v>
      </c>
      <c r="AX181" s="12" t="s">
        <v>75</v>
      </c>
      <c r="AY181" s="213" t="s">
        <v>131</v>
      </c>
    </row>
    <row r="182" spans="2:51" s="12" customFormat="1" ht="13.5">
      <c r="B182" s="202"/>
      <c r="C182" s="203"/>
      <c r="D182" s="189" t="s">
        <v>143</v>
      </c>
      <c r="E182" s="214" t="s">
        <v>20</v>
      </c>
      <c r="F182" s="215" t="s">
        <v>256</v>
      </c>
      <c r="G182" s="203"/>
      <c r="H182" s="216">
        <v>2.88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143</v>
      </c>
      <c r="AU182" s="213" t="s">
        <v>153</v>
      </c>
      <c r="AV182" s="12" t="s">
        <v>139</v>
      </c>
      <c r="AW182" s="12" t="s">
        <v>38</v>
      </c>
      <c r="AX182" s="12" t="s">
        <v>75</v>
      </c>
      <c r="AY182" s="213" t="s">
        <v>131</v>
      </c>
    </row>
    <row r="183" spans="2:51" s="12" customFormat="1" ht="13.5">
      <c r="B183" s="202"/>
      <c r="C183" s="203"/>
      <c r="D183" s="204" t="s">
        <v>143</v>
      </c>
      <c r="E183" s="205" t="s">
        <v>20</v>
      </c>
      <c r="F183" s="206" t="s">
        <v>257</v>
      </c>
      <c r="G183" s="203"/>
      <c r="H183" s="207">
        <v>1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143</v>
      </c>
      <c r="AU183" s="213" t="s">
        <v>153</v>
      </c>
      <c r="AV183" s="12" t="s">
        <v>139</v>
      </c>
      <c r="AW183" s="12" t="s">
        <v>38</v>
      </c>
      <c r="AX183" s="12" t="s">
        <v>75</v>
      </c>
      <c r="AY183" s="213" t="s">
        <v>131</v>
      </c>
    </row>
    <row r="184" spans="2:65" s="1" customFormat="1" ht="22.5" customHeight="1">
      <c r="B184" s="33"/>
      <c r="C184" s="177" t="s">
        <v>258</v>
      </c>
      <c r="D184" s="177" t="s">
        <v>133</v>
      </c>
      <c r="E184" s="178" t="s">
        <v>259</v>
      </c>
      <c r="F184" s="179" t="s">
        <v>260</v>
      </c>
      <c r="G184" s="180" t="s">
        <v>136</v>
      </c>
      <c r="H184" s="181">
        <v>34.111</v>
      </c>
      <c r="I184" s="182"/>
      <c r="J184" s="183">
        <f>ROUND(I184*H184,2)</f>
        <v>0</v>
      </c>
      <c r="K184" s="179" t="s">
        <v>137</v>
      </c>
      <c r="L184" s="53"/>
      <c r="M184" s="184" t="s">
        <v>20</v>
      </c>
      <c r="N184" s="185" t="s">
        <v>47</v>
      </c>
      <c r="O184" s="34"/>
      <c r="P184" s="186">
        <f>O184*H184</f>
        <v>0</v>
      </c>
      <c r="Q184" s="186">
        <v>0.0004734</v>
      </c>
      <c r="R184" s="186">
        <f>Q184*H184</f>
        <v>0.0161481474</v>
      </c>
      <c r="S184" s="186">
        <v>0</v>
      </c>
      <c r="T184" s="187">
        <f>S184*H184</f>
        <v>0</v>
      </c>
      <c r="AR184" s="16" t="s">
        <v>138</v>
      </c>
      <c r="AT184" s="16" t="s">
        <v>133</v>
      </c>
      <c r="AU184" s="16" t="s">
        <v>153</v>
      </c>
      <c r="AY184" s="16" t="s">
        <v>131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6" t="s">
        <v>139</v>
      </c>
      <c r="BK184" s="188">
        <f>ROUND(I184*H184,2)</f>
        <v>0</v>
      </c>
      <c r="BL184" s="16" t="s">
        <v>138</v>
      </c>
      <c r="BM184" s="16" t="s">
        <v>261</v>
      </c>
    </row>
    <row r="185" spans="2:47" s="1" customFormat="1" ht="27">
      <c r="B185" s="33"/>
      <c r="C185" s="55"/>
      <c r="D185" s="189" t="s">
        <v>141</v>
      </c>
      <c r="E185" s="55"/>
      <c r="F185" s="190" t="s">
        <v>262</v>
      </c>
      <c r="G185" s="55"/>
      <c r="H185" s="55"/>
      <c r="I185" s="147"/>
      <c r="J185" s="55"/>
      <c r="K185" s="55"/>
      <c r="L185" s="53"/>
      <c r="M185" s="70"/>
      <c r="N185" s="34"/>
      <c r="O185" s="34"/>
      <c r="P185" s="34"/>
      <c r="Q185" s="34"/>
      <c r="R185" s="34"/>
      <c r="S185" s="34"/>
      <c r="T185" s="71"/>
      <c r="AT185" s="16" t="s">
        <v>141</v>
      </c>
      <c r="AU185" s="16" t="s">
        <v>153</v>
      </c>
    </row>
    <row r="186" spans="2:51" s="11" customFormat="1" ht="13.5">
      <c r="B186" s="191"/>
      <c r="C186" s="192"/>
      <c r="D186" s="189" t="s">
        <v>143</v>
      </c>
      <c r="E186" s="193" t="s">
        <v>20</v>
      </c>
      <c r="F186" s="194" t="s">
        <v>263</v>
      </c>
      <c r="G186" s="192"/>
      <c r="H186" s="195" t="s">
        <v>20</v>
      </c>
      <c r="I186" s="196"/>
      <c r="J186" s="192"/>
      <c r="K186" s="192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143</v>
      </c>
      <c r="AU186" s="201" t="s">
        <v>153</v>
      </c>
      <c r="AV186" s="11" t="s">
        <v>22</v>
      </c>
      <c r="AW186" s="11" t="s">
        <v>38</v>
      </c>
      <c r="AX186" s="11" t="s">
        <v>75</v>
      </c>
      <c r="AY186" s="201" t="s">
        <v>131</v>
      </c>
    </row>
    <row r="187" spans="2:51" s="11" customFormat="1" ht="13.5">
      <c r="B187" s="191"/>
      <c r="C187" s="192"/>
      <c r="D187" s="189" t="s">
        <v>143</v>
      </c>
      <c r="E187" s="193" t="s">
        <v>20</v>
      </c>
      <c r="F187" s="194" t="s">
        <v>237</v>
      </c>
      <c r="G187" s="192"/>
      <c r="H187" s="195" t="s">
        <v>20</v>
      </c>
      <c r="I187" s="196"/>
      <c r="J187" s="192"/>
      <c r="K187" s="192"/>
      <c r="L187" s="197"/>
      <c r="M187" s="198"/>
      <c r="N187" s="199"/>
      <c r="O187" s="199"/>
      <c r="P187" s="199"/>
      <c r="Q187" s="199"/>
      <c r="R187" s="199"/>
      <c r="S187" s="199"/>
      <c r="T187" s="200"/>
      <c r="AT187" s="201" t="s">
        <v>143</v>
      </c>
      <c r="AU187" s="201" t="s">
        <v>153</v>
      </c>
      <c r="AV187" s="11" t="s">
        <v>22</v>
      </c>
      <c r="AW187" s="11" t="s">
        <v>38</v>
      </c>
      <c r="AX187" s="11" t="s">
        <v>75</v>
      </c>
      <c r="AY187" s="201" t="s">
        <v>131</v>
      </c>
    </row>
    <row r="188" spans="2:51" s="12" customFormat="1" ht="13.5">
      <c r="B188" s="202"/>
      <c r="C188" s="203"/>
      <c r="D188" s="189" t="s">
        <v>143</v>
      </c>
      <c r="E188" s="214" t="s">
        <v>20</v>
      </c>
      <c r="F188" s="215" t="s">
        <v>264</v>
      </c>
      <c r="G188" s="203"/>
      <c r="H188" s="216">
        <v>13.983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143</v>
      </c>
      <c r="AU188" s="213" t="s">
        <v>153</v>
      </c>
      <c r="AV188" s="12" t="s">
        <v>139</v>
      </c>
      <c r="AW188" s="12" t="s">
        <v>38</v>
      </c>
      <c r="AX188" s="12" t="s">
        <v>75</v>
      </c>
      <c r="AY188" s="213" t="s">
        <v>131</v>
      </c>
    </row>
    <row r="189" spans="2:51" s="11" customFormat="1" ht="13.5">
      <c r="B189" s="191"/>
      <c r="C189" s="192"/>
      <c r="D189" s="189" t="s">
        <v>143</v>
      </c>
      <c r="E189" s="193" t="s">
        <v>20</v>
      </c>
      <c r="F189" s="194" t="s">
        <v>265</v>
      </c>
      <c r="G189" s="192"/>
      <c r="H189" s="195" t="s">
        <v>20</v>
      </c>
      <c r="I189" s="196"/>
      <c r="J189" s="192"/>
      <c r="K189" s="192"/>
      <c r="L189" s="197"/>
      <c r="M189" s="198"/>
      <c r="N189" s="199"/>
      <c r="O189" s="199"/>
      <c r="P189" s="199"/>
      <c r="Q189" s="199"/>
      <c r="R189" s="199"/>
      <c r="S189" s="199"/>
      <c r="T189" s="200"/>
      <c r="AT189" s="201" t="s">
        <v>143</v>
      </c>
      <c r="AU189" s="201" t="s">
        <v>153</v>
      </c>
      <c r="AV189" s="11" t="s">
        <v>22</v>
      </c>
      <c r="AW189" s="11" t="s">
        <v>38</v>
      </c>
      <c r="AX189" s="11" t="s">
        <v>75</v>
      </c>
      <c r="AY189" s="201" t="s">
        <v>131</v>
      </c>
    </row>
    <row r="190" spans="2:51" s="12" customFormat="1" ht="27">
      <c r="B190" s="202"/>
      <c r="C190" s="203"/>
      <c r="D190" s="189" t="s">
        <v>143</v>
      </c>
      <c r="E190" s="214" t="s">
        <v>20</v>
      </c>
      <c r="F190" s="215" t="s">
        <v>266</v>
      </c>
      <c r="G190" s="203"/>
      <c r="H190" s="216">
        <v>1.078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143</v>
      </c>
      <c r="AU190" s="213" t="s">
        <v>153</v>
      </c>
      <c r="AV190" s="12" t="s">
        <v>139</v>
      </c>
      <c r="AW190" s="12" t="s">
        <v>38</v>
      </c>
      <c r="AX190" s="12" t="s">
        <v>75</v>
      </c>
      <c r="AY190" s="213" t="s">
        <v>131</v>
      </c>
    </row>
    <row r="191" spans="2:51" s="11" customFormat="1" ht="13.5">
      <c r="B191" s="191"/>
      <c r="C191" s="192"/>
      <c r="D191" s="189" t="s">
        <v>143</v>
      </c>
      <c r="E191" s="193" t="s">
        <v>20</v>
      </c>
      <c r="F191" s="194" t="s">
        <v>267</v>
      </c>
      <c r="G191" s="192"/>
      <c r="H191" s="195" t="s">
        <v>20</v>
      </c>
      <c r="I191" s="196"/>
      <c r="J191" s="192"/>
      <c r="K191" s="192"/>
      <c r="L191" s="197"/>
      <c r="M191" s="198"/>
      <c r="N191" s="199"/>
      <c r="O191" s="199"/>
      <c r="P191" s="199"/>
      <c r="Q191" s="199"/>
      <c r="R191" s="199"/>
      <c r="S191" s="199"/>
      <c r="T191" s="200"/>
      <c r="AT191" s="201" t="s">
        <v>143</v>
      </c>
      <c r="AU191" s="201" t="s">
        <v>153</v>
      </c>
      <c r="AV191" s="11" t="s">
        <v>22</v>
      </c>
      <c r="AW191" s="11" t="s">
        <v>38</v>
      </c>
      <c r="AX191" s="11" t="s">
        <v>75</v>
      </c>
      <c r="AY191" s="201" t="s">
        <v>131</v>
      </c>
    </row>
    <row r="192" spans="2:51" s="12" customFormat="1" ht="13.5">
      <c r="B192" s="202"/>
      <c r="C192" s="203"/>
      <c r="D192" s="189" t="s">
        <v>143</v>
      </c>
      <c r="E192" s="214" t="s">
        <v>20</v>
      </c>
      <c r="F192" s="215" t="s">
        <v>268</v>
      </c>
      <c r="G192" s="203"/>
      <c r="H192" s="216">
        <v>-2.79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143</v>
      </c>
      <c r="AU192" s="213" t="s">
        <v>153</v>
      </c>
      <c r="AV192" s="12" t="s">
        <v>139</v>
      </c>
      <c r="AW192" s="12" t="s">
        <v>38</v>
      </c>
      <c r="AX192" s="12" t="s">
        <v>75</v>
      </c>
      <c r="AY192" s="213" t="s">
        <v>131</v>
      </c>
    </row>
    <row r="193" spans="2:51" s="12" customFormat="1" ht="13.5">
      <c r="B193" s="202"/>
      <c r="C193" s="203"/>
      <c r="D193" s="189" t="s">
        <v>143</v>
      </c>
      <c r="E193" s="214" t="s">
        <v>20</v>
      </c>
      <c r="F193" s="215" t="s">
        <v>20</v>
      </c>
      <c r="G193" s="203"/>
      <c r="H193" s="216">
        <v>0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143</v>
      </c>
      <c r="AU193" s="213" t="s">
        <v>153</v>
      </c>
      <c r="AV193" s="12" t="s">
        <v>139</v>
      </c>
      <c r="AW193" s="12" t="s">
        <v>38</v>
      </c>
      <c r="AX193" s="12" t="s">
        <v>75</v>
      </c>
      <c r="AY193" s="213" t="s">
        <v>131</v>
      </c>
    </row>
    <row r="194" spans="2:51" s="12" customFormat="1" ht="13.5">
      <c r="B194" s="202"/>
      <c r="C194" s="203"/>
      <c r="D194" s="204" t="s">
        <v>143</v>
      </c>
      <c r="E194" s="205" t="s">
        <v>20</v>
      </c>
      <c r="F194" s="206" t="s">
        <v>269</v>
      </c>
      <c r="G194" s="203"/>
      <c r="H194" s="207">
        <v>21.84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143</v>
      </c>
      <c r="AU194" s="213" t="s">
        <v>153</v>
      </c>
      <c r="AV194" s="12" t="s">
        <v>139</v>
      </c>
      <c r="AW194" s="12" t="s">
        <v>38</v>
      </c>
      <c r="AX194" s="12" t="s">
        <v>75</v>
      </c>
      <c r="AY194" s="213" t="s">
        <v>131</v>
      </c>
    </row>
    <row r="195" spans="2:65" s="1" customFormat="1" ht="22.5" customHeight="1">
      <c r="B195" s="33"/>
      <c r="C195" s="177" t="s">
        <v>270</v>
      </c>
      <c r="D195" s="177" t="s">
        <v>133</v>
      </c>
      <c r="E195" s="178" t="s">
        <v>271</v>
      </c>
      <c r="F195" s="179" t="s">
        <v>272</v>
      </c>
      <c r="G195" s="180" t="s">
        <v>136</v>
      </c>
      <c r="H195" s="181">
        <v>34.111</v>
      </c>
      <c r="I195" s="182"/>
      <c r="J195" s="183">
        <f>ROUND(I195*H195,2)</f>
        <v>0</v>
      </c>
      <c r="K195" s="179" t="s">
        <v>137</v>
      </c>
      <c r="L195" s="53"/>
      <c r="M195" s="184" t="s">
        <v>20</v>
      </c>
      <c r="N195" s="185" t="s">
        <v>47</v>
      </c>
      <c r="O195" s="34"/>
      <c r="P195" s="186">
        <f>O195*H195</f>
        <v>0</v>
      </c>
      <c r="Q195" s="186">
        <v>0.00273</v>
      </c>
      <c r="R195" s="186">
        <f>Q195*H195</f>
        <v>0.09312302999999998</v>
      </c>
      <c r="S195" s="186">
        <v>0</v>
      </c>
      <c r="T195" s="187">
        <f>S195*H195</f>
        <v>0</v>
      </c>
      <c r="AR195" s="16" t="s">
        <v>138</v>
      </c>
      <c r="AT195" s="16" t="s">
        <v>133</v>
      </c>
      <c r="AU195" s="16" t="s">
        <v>153</v>
      </c>
      <c r="AY195" s="16" t="s">
        <v>131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6" t="s">
        <v>139</v>
      </c>
      <c r="BK195" s="188">
        <f>ROUND(I195*H195,2)</f>
        <v>0</v>
      </c>
      <c r="BL195" s="16" t="s">
        <v>138</v>
      </c>
      <c r="BM195" s="16" t="s">
        <v>273</v>
      </c>
    </row>
    <row r="196" spans="2:47" s="1" customFormat="1" ht="13.5">
      <c r="B196" s="33"/>
      <c r="C196" s="55"/>
      <c r="D196" s="189" t="s">
        <v>141</v>
      </c>
      <c r="E196" s="55"/>
      <c r="F196" s="190" t="s">
        <v>274</v>
      </c>
      <c r="G196" s="55"/>
      <c r="H196" s="55"/>
      <c r="I196" s="147"/>
      <c r="J196" s="55"/>
      <c r="K196" s="55"/>
      <c r="L196" s="53"/>
      <c r="M196" s="70"/>
      <c r="N196" s="34"/>
      <c r="O196" s="34"/>
      <c r="P196" s="34"/>
      <c r="Q196" s="34"/>
      <c r="R196" s="34"/>
      <c r="S196" s="34"/>
      <c r="T196" s="71"/>
      <c r="AT196" s="16" t="s">
        <v>141</v>
      </c>
      <c r="AU196" s="16" t="s">
        <v>153</v>
      </c>
    </row>
    <row r="197" spans="2:51" s="11" customFormat="1" ht="13.5">
      <c r="B197" s="191"/>
      <c r="C197" s="192"/>
      <c r="D197" s="189" t="s">
        <v>143</v>
      </c>
      <c r="E197" s="193" t="s">
        <v>20</v>
      </c>
      <c r="F197" s="194" t="s">
        <v>263</v>
      </c>
      <c r="G197" s="192"/>
      <c r="H197" s="195" t="s">
        <v>20</v>
      </c>
      <c r="I197" s="196"/>
      <c r="J197" s="192"/>
      <c r="K197" s="192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143</v>
      </c>
      <c r="AU197" s="201" t="s">
        <v>153</v>
      </c>
      <c r="AV197" s="11" t="s">
        <v>22</v>
      </c>
      <c r="AW197" s="11" t="s">
        <v>38</v>
      </c>
      <c r="AX197" s="11" t="s">
        <v>75</v>
      </c>
      <c r="AY197" s="201" t="s">
        <v>131</v>
      </c>
    </row>
    <row r="198" spans="2:51" s="11" customFormat="1" ht="13.5">
      <c r="B198" s="191"/>
      <c r="C198" s="192"/>
      <c r="D198" s="189" t="s">
        <v>143</v>
      </c>
      <c r="E198" s="193" t="s">
        <v>20</v>
      </c>
      <c r="F198" s="194" t="s">
        <v>237</v>
      </c>
      <c r="G198" s="192"/>
      <c r="H198" s="195" t="s">
        <v>20</v>
      </c>
      <c r="I198" s="196"/>
      <c r="J198" s="192"/>
      <c r="K198" s="192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143</v>
      </c>
      <c r="AU198" s="201" t="s">
        <v>153</v>
      </c>
      <c r="AV198" s="11" t="s">
        <v>22</v>
      </c>
      <c r="AW198" s="11" t="s">
        <v>38</v>
      </c>
      <c r="AX198" s="11" t="s">
        <v>75</v>
      </c>
      <c r="AY198" s="201" t="s">
        <v>131</v>
      </c>
    </row>
    <row r="199" spans="2:51" s="12" customFormat="1" ht="13.5">
      <c r="B199" s="202"/>
      <c r="C199" s="203"/>
      <c r="D199" s="189" t="s">
        <v>143</v>
      </c>
      <c r="E199" s="214" t="s">
        <v>20</v>
      </c>
      <c r="F199" s="215" t="s">
        <v>264</v>
      </c>
      <c r="G199" s="203"/>
      <c r="H199" s="216">
        <v>13.983</v>
      </c>
      <c r="I199" s="208"/>
      <c r="J199" s="203"/>
      <c r="K199" s="203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143</v>
      </c>
      <c r="AU199" s="213" t="s">
        <v>153</v>
      </c>
      <c r="AV199" s="12" t="s">
        <v>139</v>
      </c>
      <c r="AW199" s="12" t="s">
        <v>38</v>
      </c>
      <c r="AX199" s="12" t="s">
        <v>75</v>
      </c>
      <c r="AY199" s="213" t="s">
        <v>131</v>
      </c>
    </row>
    <row r="200" spans="2:51" s="11" customFormat="1" ht="13.5">
      <c r="B200" s="191"/>
      <c r="C200" s="192"/>
      <c r="D200" s="189" t="s">
        <v>143</v>
      </c>
      <c r="E200" s="193" t="s">
        <v>20</v>
      </c>
      <c r="F200" s="194" t="s">
        <v>265</v>
      </c>
      <c r="G200" s="192"/>
      <c r="H200" s="195" t="s">
        <v>20</v>
      </c>
      <c r="I200" s="196"/>
      <c r="J200" s="192"/>
      <c r="K200" s="192"/>
      <c r="L200" s="197"/>
      <c r="M200" s="198"/>
      <c r="N200" s="199"/>
      <c r="O200" s="199"/>
      <c r="P200" s="199"/>
      <c r="Q200" s="199"/>
      <c r="R200" s="199"/>
      <c r="S200" s="199"/>
      <c r="T200" s="200"/>
      <c r="AT200" s="201" t="s">
        <v>143</v>
      </c>
      <c r="AU200" s="201" t="s">
        <v>153</v>
      </c>
      <c r="AV200" s="11" t="s">
        <v>22</v>
      </c>
      <c r="AW200" s="11" t="s">
        <v>38</v>
      </c>
      <c r="AX200" s="11" t="s">
        <v>75</v>
      </c>
      <c r="AY200" s="201" t="s">
        <v>131</v>
      </c>
    </row>
    <row r="201" spans="2:51" s="12" customFormat="1" ht="27">
      <c r="B201" s="202"/>
      <c r="C201" s="203"/>
      <c r="D201" s="189" t="s">
        <v>143</v>
      </c>
      <c r="E201" s="214" t="s">
        <v>20</v>
      </c>
      <c r="F201" s="215" t="s">
        <v>266</v>
      </c>
      <c r="G201" s="203"/>
      <c r="H201" s="216">
        <v>1.078</v>
      </c>
      <c r="I201" s="208"/>
      <c r="J201" s="203"/>
      <c r="K201" s="203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143</v>
      </c>
      <c r="AU201" s="213" t="s">
        <v>153</v>
      </c>
      <c r="AV201" s="12" t="s">
        <v>139</v>
      </c>
      <c r="AW201" s="12" t="s">
        <v>38</v>
      </c>
      <c r="AX201" s="12" t="s">
        <v>75</v>
      </c>
      <c r="AY201" s="213" t="s">
        <v>131</v>
      </c>
    </row>
    <row r="202" spans="2:51" s="11" customFormat="1" ht="13.5">
      <c r="B202" s="191"/>
      <c r="C202" s="192"/>
      <c r="D202" s="189" t="s">
        <v>143</v>
      </c>
      <c r="E202" s="193" t="s">
        <v>20</v>
      </c>
      <c r="F202" s="194" t="s">
        <v>267</v>
      </c>
      <c r="G202" s="192"/>
      <c r="H202" s="195" t="s">
        <v>20</v>
      </c>
      <c r="I202" s="196"/>
      <c r="J202" s="192"/>
      <c r="K202" s="192"/>
      <c r="L202" s="197"/>
      <c r="M202" s="198"/>
      <c r="N202" s="199"/>
      <c r="O202" s="199"/>
      <c r="P202" s="199"/>
      <c r="Q202" s="199"/>
      <c r="R202" s="199"/>
      <c r="S202" s="199"/>
      <c r="T202" s="200"/>
      <c r="AT202" s="201" t="s">
        <v>143</v>
      </c>
      <c r="AU202" s="201" t="s">
        <v>153</v>
      </c>
      <c r="AV202" s="11" t="s">
        <v>22</v>
      </c>
      <c r="AW202" s="11" t="s">
        <v>38</v>
      </c>
      <c r="AX202" s="11" t="s">
        <v>75</v>
      </c>
      <c r="AY202" s="201" t="s">
        <v>131</v>
      </c>
    </row>
    <row r="203" spans="2:51" s="12" customFormat="1" ht="13.5">
      <c r="B203" s="202"/>
      <c r="C203" s="203"/>
      <c r="D203" s="189" t="s">
        <v>143</v>
      </c>
      <c r="E203" s="214" t="s">
        <v>20</v>
      </c>
      <c r="F203" s="215" t="s">
        <v>268</v>
      </c>
      <c r="G203" s="203"/>
      <c r="H203" s="216">
        <v>-2.79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143</v>
      </c>
      <c r="AU203" s="213" t="s">
        <v>153</v>
      </c>
      <c r="AV203" s="12" t="s">
        <v>139</v>
      </c>
      <c r="AW203" s="12" t="s">
        <v>38</v>
      </c>
      <c r="AX203" s="12" t="s">
        <v>75</v>
      </c>
      <c r="AY203" s="213" t="s">
        <v>131</v>
      </c>
    </row>
    <row r="204" spans="2:51" s="12" customFormat="1" ht="13.5">
      <c r="B204" s="202"/>
      <c r="C204" s="203"/>
      <c r="D204" s="189" t="s">
        <v>143</v>
      </c>
      <c r="E204" s="214" t="s">
        <v>20</v>
      </c>
      <c r="F204" s="215" t="s">
        <v>20</v>
      </c>
      <c r="G204" s="203"/>
      <c r="H204" s="216">
        <v>0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143</v>
      </c>
      <c r="AU204" s="213" t="s">
        <v>153</v>
      </c>
      <c r="AV204" s="12" t="s">
        <v>139</v>
      </c>
      <c r="AW204" s="12" t="s">
        <v>38</v>
      </c>
      <c r="AX204" s="12" t="s">
        <v>75</v>
      </c>
      <c r="AY204" s="213" t="s">
        <v>131</v>
      </c>
    </row>
    <row r="205" spans="2:51" s="12" customFormat="1" ht="13.5">
      <c r="B205" s="202"/>
      <c r="C205" s="203"/>
      <c r="D205" s="204" t="s">
        <v>143</v>
      </c>
      <c r="E205" s="205" t="s">
        <v>20</v>
      </c>
      <c r="F205" s="206" t="s">
        <v>269</v>
      </c>
      <c r="G205" s="203"/>
      <c r="H205" s="207">
        <v>21.84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143</v>
      </c>
      <c r="AU205" s="213" t="s">
        <v>153</v>
      </c>
      <c r="AV205" s="12" t="s">
        <v>139</v>
      </c>
      <c r="AW205" s="12" t="s">
        <v>38</v>
      </c>
      <c r="AX205" s="12" t="s">
        <v>75</v>
      </c>
      <c r="AY205" s="213" t="s">
        <v>131</v>
      </c>
    </row>
    <row r="206" spans="2:65" s="1" customFormat="1" ht="22.5" customHeight="1">
      <c r="B206" s="33"/>
      <c r="C206" s="177" t="s">
        <v>275</v>
      </c>
      <c r="D206" s="177" t="s">
        <v>133</v>
      </c>
      <c r="E206" s="178" t="s">
        <v>276</v>
      </c>
      <c r="F206" s="179" t="s">
        <v>277</v>
      </c>
      <c r="G206" s="180" t="s">
        <v>136</v>
      </c>
      <c r="H206" s="181">
        <v>218.4</v>
      </c>
      <c r="I206" s="182"/>
      <c r="J206" s="183">
        <f>ROUND(I206*H206,2)</f>
        <v>0</v>
      </c>
      <c r="K206" s="179" t="s">
        <v>137</v>
      </c>
      <c r="L206" s="53"/>
      <c r="M206" s="184" t="s">
        <v>20</v>
      </c>
      <c r="N206" s="185" t="s">
        <v>47</v>
      </c>
      <c r="O206" s="34"/>
      <c r="P206" s="186">
        <f>O206*H206</f>
        <v>0</v>
      </c>
      <c r="Q206" s="186">
        <v>0.00072</v>
      </c>
      <c r="R206" s="186">
        <f>Q206*H206</f>
        <v>0.15724800000000003</v>
      </c>
      <c r="S206" s="186">
        <v>0</v>
      </c>
      <c r="T206" s="187">
        <f>S206*H206</f>
        <v>0</v>
      </c>
      <c r="AR206" s="16" t="s">
        <v>138</v>
      </c>
      <c r="AT206" s="16" t="s">
        <v>133</v>
      </c>
      <c r="AU206" s="16" t="s">
        <v>153</v>
      </c>
      <c r="AY206" s="16" t="s">
        <v>131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6" t="s">
        <v>139</v>
      </c>
      <c r="BK206" s="188">
        <f>ROUND(I206*H206,2)</f>
        <v>0</v>
      </c>
      <c r="BL206" s="16" t="s">
        <v>138</v>
      </c>
      <c r="BM206" s="16" t="s">
        <v>278</v>
      </c>
    </row>
    <row r="207" spans="2:47" s="1" customFormat="1" ht="27">
      <c r="B207" s="33"/>
      <c r="C207" s="55"/>
      <c r="D207" s="189" t="s">
        <v>141</v>
      </c>
      <c r="E207" s="55"/>
      <c r="F207" s="190" t="s">
        <v>279</v>
      </c>
      <c r="G207" s="55"/>
      <c r="H207" s="55"/>
      <c r="I207" s="147"/>
      <c r="J207" s="55"/>
      <c r="K207" s="55"/>
      <c r="L207" s="53"/>
      <c r="M207" s="70"/>
      <c r="N207" s="34"/>
      <c r="O207" s="34"/>
      <c r="P207" s="34"/>
      <c r="Q207" s="34"/>
      <c r="R207" s="34"/>
      <c r="S207" s="34"/>
      <c r="T207" s="71"/>
      <c r="AT207" s="16" t="s">
        <v>141</v>
      </c>
      <c r="AU207" s="16" t="s">
        <v>153</v>
      </c>
    </row>
    <row r="208" spans="2:47" s="1" customFormat="1" ht="40.5">
      <c r="B208" s="33"/>
      <c r="C208" s="55"/>
      <c r="D208" s="189" t="s">
        <v>167</v>
      </c>
      <c r="E208" s="55"/>
      <c r="F208" s="218" t="s">
        <v>280</v>
      </c>
      <c r="G208" s="55"/>
      <c r="H208" s="55"/>
      <c r="I208" s="147"/>
      <c r="J208" s="55"/>
      <c r="K208" s="55"/>
      <c r="L208" s="53"/>
      <c r="M208" s="70"/>
      <c r="N208" s="34"/>
      <c r="O208" s="34"/>
      <c r="P208" s="34"/>
      <c r="Q208" s="34"/>
      <c r="R208" s="34"/>
      <c r="S208" s="34"/>
      <c r="T208" s="71"/>
      <c r="AT208" s="16" t="s">
        <v>167</v>
      </c>
      <c r="AU208" s="16" t="s">
        <v>153</v>
      </c>
    </row>
    <row r="209" spans="2:51" s="11" customFormat="1" ht="13.5">
      <c r="B209" s="191"/>
      <c r="C209" s="192"/>
      <c r="D209" s="189" t="s">
        <v>143</v>
      </c>
      <c r="E209" s="193" t="s">
        <v>20</v>
      </c>
      <c r="F209" s="194" t="s">
        <v>281</v>
      </c>
      <c r="G209" s="192"/>
      <c r="H209" s="195" t="s">
        <v>20</v>
      </c>
      <c r="I209" s="196"/>
      <c r="J209" s="192"/>
      <c r="K209" s="192"/>
      <c r="L209" s="197"/>
      <c r="M209" s="198"/>
      <c r="N209" s="199"/>
      <c r="O209" s="199"/>
      <c r="P209" s="199"/>
      <c r="Q209" s="199"/>
      <c r="R209" s="199"/>
      <c r="S209" s="199"/>
      <c r="T209" s="200"/>
      <c r="AT209" s="201" t="s">
        <v>143</v>
      </c>
      <c r="AU209" s="201" t="s">
        <v>153</v>
      </c>
      <c r="AV209" s="11" t="s">
        <v>22</v>
      </c>
      <c r="AW209" s="11" t="s">
        <v>38</v>
      </c>
      <c r="AX209" s="11" t="s">
        <v>75</v>
      </c>
      <c r="AY209" s="201" t="s">
        <v>131</v>
      </c>
    </row>
    <row r="210" spans="2:51" s="12" customFormat="1" ht="13.5">
      <c r="B210" s="202"/>
      <c r="C210" s="203"/>
      <c r="D210" s="204" t="s">
        <v>143</v>
      </c>
      <c r="E210" s="205" t="s">
        <v>20</v>
      </c>
      <c r="F210" s="206" t="s">
        <v>282</v>
      </c>
      <c r="G210" s="203"/>
      <c r="H210" s="207">
        <v>218.4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143</v>
      </c>
      <c r="AU210" s="213" t="s">
        <v>153</v>
      </c>
      <c r="AV210" s="12" t="s">
        <v>139</v>
      </c>
      <c r="AW210" s="12" t="s">
        <v>38</v>
      </c>
      <c r="AX210" s="12" t="s">
        <v>75</v>
      </c>
      <c r="AY210" s="213" t="s">
        <v>131</v>
      </c>
    </row>
    <row r="211" spans="2:65" s="1" customFormat="1" ht="22.5" customHeight="1">
      <c r="B211" s="33"/>
      <c r="C211" s="177" t="s">
        <v>283</v>
      </c>
      <c r="D211" s="177" t="s">
        <v>133</v>
      </c>
      <c r="E211" s="178" t="s">
        <v>284</v>
      </c>
      <c r="F211" s="179" t="s">
        <v>285</v>
      </c>
      <c r="G211" s="180" t="s">
        <v>136</v>
      </c>
      <c r="H211" s="181">
        <v>92</v>
      </c>
      <c r="I211" s="182"/>
      <c r="J211" s="183">
        <f>ROUND(I211*H211,2)</f>
        <v>0</v>
      </c>
      <c r="K211" s="179" t="s">
        <v>137</v>
      </c>
      <c r="L211" s="53"/>
      <c r="M211" s="184" t="s">
        <v>20</v>
      </c>
      <c r="N211" s="185" t="s">
        <v>47</v>
      </c>
      <c r="O211" s="34"/>
      <c r="P211" s="186">
        <f>O211*H211</f>
        <v>0</v>
      </c>
      <c r="Q211" s="186">
        <v>0.00083</v>
      </c>
      <c r="R211" s="186">
        <f>Q211*H211</f>
        <v>0.07636</v>
      </c>
      <c r="S211" s="186">
        <v>0</v>
      </c>
      <c r="T211" s="187">
        <f>S211*H211</f>
        <v>0</v>
      </c>
      <c r="AR211" s="16" t="s">
        <v>138</v>
      </c>
      <c r="AT211" s="16" t="s">
        <v>133</v>
      </c>
      <c r="AU211" s="16" t="s">
        <v>153</v>
      </c>
      <c r="AY211" s="16" t="s">
        <v>131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6" t="s">
        <v>139</v>
      </c>
      <c r="BK211" s="188">
        <f>ROUND(I211*H211,2)</f>
        <v>0</v>
      </c>
      <c r="BL211" s="16" t="s">
        <v>138</v>
      </c>
      <c r="BM211" s="16" t="s">
        <v>286</v>
      </c>
    </row>
    <row r="212" spans="2:47" s="1" customFormat="1" ht="27">
      <c r="B212" s="33"/>
      <c r="C212" s="55"/>
      <c r="D212" s="189" t="s">
        <v>141</v>
      </c>
      <c r="E212" s="55"/>
      <c r="F212" s="190" t="s">
        <v>287</v>
      </c>
      <c r="G212" s="55"/>
      <c r="H212" s="55"/>
      <c r="I212" s="147"/>
      <c r="J212" s="55"/>
      <c r="K212" s="55"/>
      <c r="L212" s="53"/>
      <c r="M212" s="70"/>
      <c r="N212" s="34"/>
      <c r="O212" s="34"/>
      <c r="P212" s="34"/>
      <c r="Q212" s="34"/>
      <c r="R212" s="34"/>
      <c r="S212" s="34"/>
      <c r="T212" s="71"/>
      <c r="AT212" s="16" t="s">
        <v>141</v>
      </c>
      <c r="AU212" s="16" t="s">
        <v>153</v>
      </c>
    </row>
    <row r="213" spans="2:47" s="1" customFormat="1" ht="40.5">
      <c r="B213" s="33"/>
      <c r="C213" s="55"/>
      <c r="D213" s="189" t="s">
        <v>167</v>
      </c>
      <c r="E213" s="55"/>
      <c r="F213" s="218" t="s">
        <v>280</v>
      </c>
      <c r="G213" s="55"/>
      <c r="H213" s="55"/>
      <c r="I213" s="147"/>
      <c r="J213" s="55"/>
      <c r="K213" s="55"/>
      <c r="L213" s="53"/>
      <c r="M213" s="70"/>
      <c r="N213" s="34"/>
      <c r="O213" s="34"/>
      <c r="P213" s="34"/>
      <c r="Q213" s="34"/>
      <c r="R213" s="34"/>
      <c r="S213" s="34"/>
      <c r="T213" s="71"/>
      <c r="AT213" s="16" t="s">
        <v>167</v>
      </c>
      <c r="AU213" s="16" t="s">
        <v>153</v>
      </c>
    </row>
    <row r="214" spans="2:51" s="11" customFormat="1" ht="13.5">
      <c r="B214" s="191"/>
      <c r="C214" s="192"/>
      <c r="D214" s="189" t="s">
        <v>143</v>
      </c>
      <c r="E214" s="193" t="s">
        <v>20</v>
      </c>
      <c r="F214" s="194" t="s">
        <v>281</v>
      </c>
      <c r="G214" s="192"/>
      <c r="H214" s="195" t="s">
        <v>20</v>
      </c>
      <c r="I214" s="196"/>
      <c r="J214" s="192"/>
      <c r="K214" s="192"/>
      <c r="L214" s="197"/>
      <c r="M214" s="198"/>
      <c r="N214" s="199"/>
      <c r="O214" s="199"/>
      <c r="P214" s="199"/>
      <c r="Q214" s="199"/>
      <c r="R214" s="199"/>
      <c r="S214" s="199"/>
      <c r="T214" s="200"/>
      <c r="AT214" s="201" t="s">
        <v>143</v>
      </c>
      <c r="AU214" s="201" t="s">
        <v>153</v>
      </c>
      <c r="AV214" s="11" t="s">
        <v>22</v>
      </c>
      <c r="AW214" s="11" t="s">
        <v>38</v>
      </c>
      <c r="AX214" s="11" t="s">
        <v>75</v>
      </c>
      <c r="AY214" s="201" t="s">
        <v>131</v>
      </c>
    </row>
    <row r="215" spans="2:51" s="12" customFormat="1" ht="13.5">
      <c r="B215" s="202"/>
      <c r="C215" s="203"/>
      <c r="D215" s="204" t="s">
        <v>143</v>
      </c>
      <c r="E215" s="205" t="s">
        <v>20</v>
      </c>
      <c r="F215" s="206" t="s">
        <v>288</v>
      </c>
      <c r="G215" s="203"/>
      <c r="H215" s="207">
        <v>92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143</v>
      </c>
      <c r="AU215" s="213" t="s">
        <v>153</v>
      </c>
      <c r="AV215" s="12" t="s">
        <v>139</v>
      </c>
      <c r="AW215" s="12" t="s">
        <v>38</v>
      </c>
      <c r="AX215" s="12" t="s">
        <v>75</v>
      </c>
      <c r="AY215" s="213" t="s">
        <v>131</v>
      </c>
    </row>
    <row r="216" spans="2:65" s="1" customFormat="1" ht="22.5" customHeight="1">
      <c r="B216" s="33"/>
      <c r="C216" s="177" t="s">
        <v>7</v>
      </c>
      <c r="D216" s="177" t="s">
        <v>133</v>
      </c>
      <c r="E216" s="178" t="s">
        <v>289</v>
      </c>
      <c r="F216" s="179" t="s">
        <v>290</v>
      </c>
      <c r="G216" s="180" t="s">
        <v>136</v>
      </c>
      <c r="H216" s="181">
        <v>20</v>
      </c>
      <c r="I216" s="182"/>
      <c r="J216" s="183">
        <f>ROUND(I216*H216,2)</f>
        <v>0</v>
      </c>
      <c r="K216" s="179" t="s">
        <v>137</v>
      </c>
      <c r="L216" s="53"/>
      <c r="M216" s="184" t="s">
        <v>20</v>
      </c>
      <c r="N216" s="185" t="s">
        <v>47</v>
      </c>
      <c r="O216" s="34"/>
      <c r="P216" s="186">
        <f>O216*H216</f>
        <v>0</v>
      </c>
      <c r="Q216" s="186">
        <v>0.00083</v>
      </c>
      <c r="R216" s="186">
        <f>Q216*H216</f>
        <v>0.0166</v>
      </c>
      <c r="S216" s="186">
        <v>0</v>
      </c>
      <c r="T216" s="187">
        <f>S216*H216</f>
        <v>0</v>
      </c>
      <c r="AR216" s="16" t="s">
        <v>138</v>
      </c>
      <c r="AT216" s="16" t="s">
        <v>133</v>
      </c>
      <c r="AU216" s="16" t="s">
        <v>153</v>
      </c>
      <c r="AY216" s="16" t="s">
        <v>131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6" t="s">
        <v>139</v>
      </c>
      <c r="BK216" s="188">
        <f>ROUND(I216*H216,2)</f>
        <v>0</v>
      </c>
      <c r="BL216" s="16" t="s">
        <v>138</v>
      </c>
      <c r="BM216" s="16" t="s">
        <v>291</v>
      </c>
    </row>
    <row r="217" spans="2:47" s="1" customFormat="1" ht="27">
      <c r="B217" s="33"/>
      <c r="C217" s="55"/>
      <c r="D217" s="189" t="s">
        <v>141</v>
      </c>
      <c r="E217" s="55"/>
      <c r="F217" s="190" t="s">
        <v>292</v>
      </c>
      <c r="G217" s="55"/>
      <c r="H217" s="55"/>
      <c r="I217" s="147"/>
      <c r="J217" s="55"/>
      <c r="K217" s="55"/>
      <c r="L217" s="53"/>
      <c r="M217" s="70"/>
      <c r="N217" s="34"/>
      <c r="O217" s="34"/>
      <c r="P217" s="34"/>
      <c r="Q217" s="34"/>
      <c r="R217" s="34"/>
      <c r="S217" s="34"/>
      <c r="T217" s="71"/>
      <c r="AT217" s="16" t="s">
        <v>141</v>
      </c>
      <c r="AU217" s="16" t="s">
        <v>153</v>
      </c>
    </row>
    <row r="218" spans="2:47" s="1" customFormat="1" ht="148.5">
      <c r="B218" s="33"/>
      <c r="C218" s="55"/>
      <c r="D218" s="189" t="s">
        <v>167</v>
      </c>
      <c r="E218" s="55"/>
      <c r="F218" s="218" t="s">
        <v>293</v>
      </c>
      <c r="G218" s="55"/>
      <c r="H218" s="55"/>
      <c r="I218" s="147"/>
      <c r="J218" s="55"/>
      <c r="K218" s="55"/>
      <c r="L218" s="53"/>
      <c r="M218" s="70"/>
      <c r="N218" s="34"/>
      <c r="O218" s="34"/>
      <c r="P218" s="34"/>
      <c r="Q218" s="34"/>
      <c r="R218" s="34"/>
      <c r="S218" s="34"/>
      <c r="T218" s="71"/>
      <c r="AT218" s="16" t="s">
        <v>167</v>
      </c>
      <c r="AU218" s="16" t="s">
        <v>153</v>
      </c>
    </row>
    <row r="219" spans="2:51" s="11" customFormat="1" ht="13.5">
      <c r="B219" s="191"/>
      <c r="C219" s="192"/>
      <c r="D219" s="189" t="s">
        <v>143</v>
      </c>
      <c r="E219" s="193" t="s">
        <v>20</v>
      </c>
      <c r="F219" s="194" t="s">
        <v>281</v>
      </c>
      <c r="G219" s="192"/>
      <c r="H219" s="195" t="s">
        <v>20</v>
      </c>
      <c r="I219" s="196"/>
      <c r="J219" s="192"/>
      <c r="K219" s="192"/>
      <c r="L219" s="197"/>
      <c r="M219" s="198"/>
      <c r="N219" s="199"/>
      <c r="O219" s="199"/>
      <c r="P219" s="199"/>
      <c r="Q219" s="199"/>
      <c r="R219" s="199"/>
      <c r="S219" s="199"/>
      <c r="T219" s="200"/>
      <c r="AT219" s="201" t="s">
        <v>143</v>
      </c>
      <c r="AU219" s="201" t="s">
        <v>153</v>
      </c>
      <c r="AV219" s="11" t="s">
        <v>22</v>
      </c>
      <c r="AW219" s="11" t="s">
        <v>38</v>
      </c>
      <c r="AX219" s="11" t="s">
        <v>75</v>
      </c>
      <c r="AY219" s="201" t="s">
        <v>131</v>
      </c>
    </row>
    <row r="220" spans="2:51" s="12" customFormat="1" ht="13.5">
      <c r="B220" s="202"/>
      <c r="C220" s="203"/>
      <c r="D220" s="204" t="s">
        <v>143</v>
      </c>
      <c r="E220" s="205" t="s">
        <v>20</v>
      </c>
      <c r="F220" s="206" t="s">
        <v>294</v>
      </c>
      <c r="G220" s="203"/>
      <c r="H220" s="207">
        <v>20</v>
      </c>
      <c r="I220" s="208"/>
      <c r="J220" s="203"/>
      <c r="K220" s="203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143</v>
      </c>
      <c r="AU220" s="213" t="s">
        <v>153</v>
      </c>
      <c r="AV220" s="12" t="s">
        <v>139</v>
      </c>
      <c r="AW220" s="12" t="s">
        <v>38</v>
      </c>
      <c r="AX220" s="12" t="s">
        <v>75</v>
      </c>
      <c r="AY220" s="213" t="s">
        <v>131</v>
      </c>
    </row>
    <row r="221" spans="2:65" s="1" customFormat="1" ht="22.5" customHeight="1">
      <c r="B221" s="33"/>
      <c r="C221" s="177" t="s">
        <v>295</v>
      </c>
      <c r="D221" s="177" t="s">
        <v>133</v>
      </c>
      <c r="E221" s="178" t="s">
        <v>296</v>
      </c>
      <c r="F221" s="179" t="s">
        <v>297</v>
      </c>
      <c r="G221" s="180" t="s">
        <v>136</v>
      </c>
      <c r="H221" s="181">
        <v>218.4</v>
      </c>
      <c r="I221" s="182"/>
      <c r="J221" s="183">
        <f>ROUND(I221*H221,2)</f>
        <v>0</v>
      </c>
      <c r="K221" s="179" t="s">
        <v>137</v>
      </c>
      <c r="L221" s="53"/>
      <c r="M221" s="184" t="s">
        <v>20</v>
      </c>
      <c r="N221" s="185" t="s">
        <v>47</v>
      </c>
      <c r="O221" s="34"/>
      <c r="P221" s="186">
        <f>O221*H221</f>
        <v>0</v>
      </c>
      <c r="Q221" s="186">
        <v>0.0002</v>
      </c>
      <c r="R221" s="186">
        <f>Q221*H221</f>
        <v>0.043680000000000004</v>
      </c>
      <c r="S221" s="186">
        <v>0</v>
      </c>
      <c r="T221" s="187">
        <f>S221*H221</f>
        <v>0</v>
      </c>
      <c r="AR221" s="16" t="s">
        <v>138</v>
      </c>
      <c r="AT221" s="16" t="s">
        <v>133</v>
      </c>
      <c r="AU221" s="16" t="s">
        <v>153</v>
      </c>
      <c r="AY221" s="16" t="s">
        <v>131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6" t="s">
        <v>139</v>
      </c>
      <c r="BK221" s="188">
        <f>ROUND(I221*H221,2)</f>
        <v>0</v>
      </c>
      <c r="BL221" s="16" t="s">
        <v>138</v>
      </c>
      <c r="BM221" s="16" t="s">
        <v>298</v>
      </c>
    </row>
    <row r="222" spans="2:47" s="1" customFormat="1" ht="27">
      <c r="B222" s="33"/>
      <c r="C222" s="55"/>
      <c r="D222" s="189" t="s">
        <v>141</v>
      </c>
      <c r="E222" s="55"/>
      <c r="F222" s="190" t="s">
        <v>299</v>
      </c>
      <c r="G222" s="55"/>
      <c r="H222" s="55"/>
      <c r="I222" s="147"/>
      <c r="J222" s="55"/>
      <c r="K222" s="55"/>
      <c r="L222" s="53"/>
      <c r="M222" s="70"/>
      <c r="N222" s="34"/>
      <c r="O222" s="34"/>
      <c r="P222" s="34"/>
      <c r="Q222" s="34"/>
      <c r="R222" s="34"/>
      <c r="S222" s="34"/>
      <c r="T222" s="71"/>
      <c r="AT222" s="16" t="s">
        <v>141</v>
      </c>
      <c r="AU222" s="16" t="s">
        <v>153</v>
      </c>
    </row>
    <row r="223" spans="2:47" s="1" customFormat="1" ht="27">
      <c r="B223" s="33"/>
      <c r="C223" s="55"/>
      <c r="D223" s="189" t="s">
        <v>167</v>
      </c>
      <c r="E223" s="55"/>
      <c r="F223" s="218" t="s">
        <v>300</v>
      </c>
      <c r="G223" s="55"/>
      <c r="H223" s="55"/>
      <c r="I223" s="147"/>
      <c r="J223" s="55"/>
      <c r="K223" s="55"/>
      <c r="L223" s="53"/>
      <c r="M223" s="70"/>
      <c r="N223" s="34"/>
      <c r="O223" s="34"/>
      <c r="P223" s="34"/>
      <c r="Q223" s="34"/>
      <c r="R223" s="34"/>
      <c r="S223" s="34"/>
      <c r="T223" s="71"/>
      <c r="AT223" s="16" t="s">
        <v>167</v>
      </c>
      <c r="AU223" s="16" t="s">
        <v>153</v>
      </c>
    </row>
    <row r="224" spans="2:51" s="11" customFormat="1" ht="13.5">
      <c r="B224" s="191"/>
      <c r="C224" s="192"/>
      <c r="D224" s="189" t="s">
        <v>143</v>
      </c>
      <c r="E224" s="193" t="s">
        <v>20</v>
      </c>
      <c r="F224" s="194" t="s">
        <v>301</v>
      </c>
      <c r="G224" s="192"/>
      <c r="H224" s="195" t="s">
        <v>20</v>
      </c>
      <c r="I224" s="196"/>
      <c r="J224" s="192"/>
      <c r="K224" s="192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143</v>
      </c>
      <c r="AU224" s="201" t="s">
        <v>153</v>
      </c>
      <c r="AV224" s="11" t="s">
        <v>22</v>
      </c>
      <c r="AW224" s="11" t="s">
        <v>38</v>
      </c>
      <c r="AX224" s="11" t="s">
        <v>75</v>
      </c>
      <c r="AY224" s="201" t="s">
        <v>131</v>
      </c>
    </row>
    <row r="225" spans="2:51" s="12" customFormat="1" ht="13.5">
      <c r="B225" s="202"/>
      <c r="C225" s="203"/>
      <c r="D225" s="204" t="s">
        <v>143</v>
      </c>
      <c r="E225" s="205" t="s">
        <v>20</v>
      </c>
      <c r="F225" s="206" t="s">
        <v>282</v>
      </c>
      <c r="G225" s="203"/>
      <c r="H225" s="207">
        <v>218.4</v>
      </c>
      <c r="I225" s="208"/>
      <c r="J225" s="203"/>
      <c r="K225" s="203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143</v>
      </c>
      <c r="AU225" s="213" t="s">
        <v>153</v>
      </c>
      <c r="AV225" s="12" t="s">
        <v>139</v>
      </c>
      <c r="AW225" s="12" t="s">
        <v>38</v>
      </c>
      <c r="AX225" s="12" t="s">
        <v>75</v>
      </c>
      <c r="AY225" s="213" t="s">
        <v>131</v>
      </c>
    </row>
    <row r="226" spans="2:65" s="1" customFormat="1" ht="22.5" customHeight="1">
      <c r="B226" s="33"/>
      <c r="C226" s="177" t="s">
        <v>302</v>
      </c>
      <c r="D226" s="177" t="s">
        <v>133</v>
      </c>
      <c r="E226" s="178" t="s">
        <v>303</v>
      </c>
      <c r="F226" s="179" t="s">
        <v>304</v>
      </c>
      <c r="G226" s="180" t="s">
        <v>136</v>
      </c>
      <c r="H226" s="181">
        <v>112</v>
      </c>
      <c r="I226" s="182"/>
      <c r="J226" s="183">
        <f>ROUND(I226*H226,2)</f>
        <v>0</v>
      </c>
      <c r="K226" s="179" t="s">
        <v>137</v>
      </c>
      <c r="L226" s="53"/>
      <c r="M226" s="184" t="s">
        <v>20</v>
      </c>
      <c r="N226" s="185" t="s">
        <v>47</v>
      </c>
      <c r="O226" s="34"/>
      <c r="P226" s="186">
        <f>O226*H226</f>
        <v>0</v>
      </c>
      <c r="Q226" s="186">
        <v>0.00023</v>
      </c>
      <c r="R226" s="186">
        <f>Q226*H226</f>
        <v>0.02576</v>
      </c>
      <c r="S226" s="186">
        <v>0</v>
      </c>
      <c r="T226" s="187">
        <f>S226*H226</f>
        <v>0</v>
      </c>
      <c r="AR226" s="16" t="s">
        <v>138</v>
      </c>
      <c r="AT226" s="16" t="s">
        <v>133</v>
      </c>
      <c r="AU226" s="16" t="s">
        <v>153</v>
      </c>
      <c r="AY226" s="16" t="s">
        <v>131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6" t="s">
        <v>139</v>
      </c>
      <c r="BK226" s="188">
        <f>ROUND(I226*H226,2)</f>
        <v>0</v>
      </c>
      <c r="BL226" s="16" t="s">
        <v>138</v>
      </c>
      <c r="BM226" s="16" t="s">
        <v>305</v>
      </c>
    </row>
    <row r="227" spans="2:47" s="1" customFormat="1" ht="27">
      <c r="B227" s="33"/>
      <c r="C227" s="55"/>
      <c r="D227" s="189" t="s">
        <v>141</v>
      </c>
      <c r="E227" s="55"/>
      <c r="F227" s="190" t="s">
        <v>306</v>
      </c>
      <c r="G227" s="55"/>
      <c r="H227" s="55"/>
      <c r="I227" s="147"/>
      <c r="J227" s="55"/>
      <c r="K227" s="55"/>
      <c r="L227" s="53"/>
      <c r="M227" s="70"/>
      <c r="N227" s="34"/>
      <c r="O227" s="34"/>
      <c r="P227" s="34"/>
      <c r="Q227" s="34"/>
      <c r="R227" s="34"/>
      <c r="S227" s="34"/>
      <c r="T227" s="71"/>
      <c r="AT227" s="16" t="s">
        <v>141</v>
      </c>
      <c r="AU227" s="16" t="s">
        <v>153</v>
      </c>
    </row>
    <row r="228" spans="2:47" s="1" customFormat="1" ht="27">
      <c r="B228" s="33"/>
      <c r="C228" s="55"/>
      <c r="D228" s="189" t="s">
        <v>167</v>
      </c>
      <c r="E228" s="55"/>
      <c r="F228" s="218" t="s">
        <v>300</v>
      </c>
      <c r="G228" s="55"/>
      <c r="H228" s="55"/>
      <c r="I228" s="147"/>
      <c r="J228" s="55"/>
      <c r="K228" s="55"/>
      <c r="L228" s="53"/>
      <c r="M228" s="70"/>
      <c r="N228" s="34"/>
      <c r="O228" s="34"/>
      <c r="P228" s="34"/>
      <c r="Q228" s="34"/>
      <c r="R228" s="34"/>
      <c r="S228" s="34"/>
      <c r="T228" s="71"/>
      <c r="AT228" s="16" t="s">
        <v>167</v>
      </c>
      <c r="AU228" s="16" t="s">
        <v>153</v>
      </c>
    </row>
    <row r="229" spans="2:51" s="11" customFormat="1" ht="13.5">
      <c r="B229" s="191"/>
      <c r="C229" s="192"/>
      <c r="D229" s="189" t="s">
        <v>143</v>
      </c>
      <c r="E229" s="193" t="s">
        <v>20</v>
      </c>
      <c r="F229" s="194" t="s">
        <v>301</v>
      </c>
      <c r="G229" s="192"/>
      <c r="H229" s="195" t="s">
        <v>20</v>
      </c>
      <c r="I229" s="196"/>
      <c r="J229" s="192"/>
      <c r="K229" s="192"/>
      <c r="L229" s="197"/>
      <c r="M229" s="198"/>
      <c r="N229" s="199"/>
      <c r="O229" s="199"/>
      <c r="P229" s="199"/>
      <c r="Q229" s="199"/>
      <c r="R229" s="199"/>
      <c r="S229" s="199"/>
      <c r="T229" s="200"/>
      <c r="AT229" s="201" t="s">
        <v>143</v>
      </c>
      <c r="AU229" s="201" t="s">
        <v>153</v>
      </c>
      <c r="AV229" s="11" t="s">
        <v>22</v>
      </c>
      <c r="AW229" s="11" t="s">
        <v>38</v>
      </c>
      <c r="AX229" s="11" t="s">
        <v>75</v>
      </c>
      <c r="AY229" s="201" t="s">
        <v>131</v>
      </c>
    </row>
    <row r="230" spans="2:51" s="12" customFormat="1" ht="13.5">
      <c r="B230" s="202"/>
      <c r="C230" s="203"/>
      <c r="D230" s="204" t="s">
        <v>143</v>
      </c>
      <c r="E230" s="205" t="s">
        <v>20</v>
      </c>
      <c r="F230" s="206" t="s">
        <v>307</v>
      </c>
      <c r="G230" s="203"/>
      <c r="H230" s="207">
        <v>112</v>
      </c>
      <c r="I230" s="208"/>
      <c r="J230" s="203"/>
      <c r="K230" s="203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143</v>
      </c>
      <c r="AU230" s="213" t="s">
        <v>153</v>
      </c>
      <c r="AV230" s="12" t="s">
        <v>139</v>
      </c>
      <c r="AW230" s="12" t="s">
        <v>38</v>
      </c>
      <c r="AX230" s="12" t="s">
        <v>75</v>
      </c>
      <c r="AY230" s="213" t="s">
        <v>131</v>
      </c>
    </row>
    <row r="231" spans="2:65" s="1" customFormat="1" ht="22.5" customHeight="1">
      <c r="B231" s="33"/>
      <c r="C231" s="177" t="s">
        <v>308</v>
      </c>
      <c r="D231" s="177" t="s">
        <v>133</v>
      </c>
      <c r="E231" s="178" t="s">
        <v>309</v>
      </c>
      <c r="F231" s="179" t="s">
        <v>310</v>
      </c>
      <c r="G231" s="180" t="s">
        <v>136</v>
      </c>
      <c r="H231" s="181">
        <v>341.115</v>
      </c>
      <c r="I231" s="182"/>
      <c r="J231" s="183">
        <f>ROUND(I231*H231,2)</f>
        <v>0</v>
      </c>
      <c r="K231" s="179" t="s">
        <v>137</v>
      </c>
      <c r="L231" s="53"/>
      <c r="M231" s="184" t="s">
        <v>20</v>
      </c>
      <c r="N231" s="185" t="s">
        <v>47</v>
      </c>
      <c r="O231" s="34"/>
      <c r="P231" s="186">
        <f>O231*H231</f>
        <v>0</v>
      </c>
      <c r="Q231" s="186">
        <v>0.0015</v>
      </c>
      <c r="R231" s="186">
        <f>Q231*H231</f>
        <v>0.5116725</v>
      </c>
      <c r="S231" s="186">
        <v>0</v>
      </c>
      <c r="T231" s="187">
        <f>S231*H231</f>
        <v>0</v>
      </c>
      <c r="AR231" s="16" t="s">
        <v>138</v>
      </c>
      <c r="AT231" s="16" t="s">
        <v>133</v>
      </c>
      <c r="AU231" s="16" t="s">
        <v>153</v>
      </c>
      <c r="AY231" s="16" t="s">
        <v>131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6" t="s">
        <v>139</v>
      </c>
      <c r="BK231" s="188">
        <f>ROUND(I231*H231,2)</f>
        <v>0</v>
      </c>
      <c r="BL231" s="16" t="s">
        <v>138</v>
      </c>
      <c r="BM231" s="16" t="s">
        <v>311</v>
      </c>
    </row>
    <row r="232" spans="2:47" s="1" customFormat="1" ht="13.5">
      <c r="B232" s="33"/>
      <c r="C232" s="55"/>
      <c r="D232" s="189" t="s">
        <v>141</v>
      </c>
      <c r="E232" s="55"/>
      <c r="F232" s="190" t="s">
        <v>312</v>
      </c>
      <c r="G232" s="55"/>
      <c r="H232" s="55"/>
      <c r="I232" s="147"/>
      <c r="J232" s="55"/>
      <c r="K232" s="55"/>
      <c r="L232" s="53"/>
      <c r="M232" s="70"/>
      <c r="N232" s="34"/>
      <c r="O232" s="34"/>
      <c r="P232" s="34"/>
      <c r="Q232" s="34"/>
      <c r="R232" s="34"/>
      <c r="S232" s="34"/>
      <c r="T232" s="71"/>
      <c r="AT232" s="16" t="s">
        <v>141</v>
      </c>
      <c r="AU232" s="16" t="s">
        <v>153</v>
      </c>
    </row>
    <row r="233" spans="2:47" s="1" customFormat="1" ht="27">
      <c r="B233" s="33"/>
      <c r="C233" s="55"/>
      <c r="D233" s="189" t="s">
        <v>167</v>
      </c>
      <c r="E233" s="55"/>
      <c r="F233" s="218" t="s">
        <v>313</v>
      </c>
      <c r="G233" s="55"/>
      <c r="H233" s="55"/>
      <c r="I233" s="147"/>
      <c r="J233" s="55"/>
      <c r="K233" s="55"/>
      <c r="L233" s="53"/>
      <c r="M233" s="70"/>
      <c r="N233" s="34"/>
      <c r="O233" s="34"/>
      <c r="P233" s="34"/>
      <c r="Q233" s="34"/>
      <c r="R233" s="34"/>
      <c r="S233" s="34"/>
      <c r="T233" s="71"/>
      <c r="AT233" s="16" t="s">
        <v>167</v>
      </c>
      <c r="AU233" s="16" t="s">
        <v>153</v>
      </c>
    </row>
    <row r="234" spans="2:51" s="12" customFormat="1" ht="13.5">
      <c r="B234" s="202"/>
      <c r="C234" s="203"/>
      <c r="D234" s="189" t="s">
        <v>143</v>
      </c>
      <c r="E234" s="214" t="s">
        <v>20</v>
      </c>
      <c r="F234" s="215" t="s">
        <v>314</v>
      </c>
      <c r="G234" s="203"/>
      <c r="H234" s="216">
        <v>139.834</v>
      </c>
      <c r="I234" s="208"/>
      <c r="J234" s="203"/>
      <c r="K234" s="203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143</v>
      </c>
      <c r="AU234" s="213" t="s">
        <v>153</v>
      </c>
      <c r="AV234" s="12" t="s">
        <v>139</v>
      </c>
      <c r="AW234" s="12" t="s">
        <v>38</v>
      </c>
      <c r="AX234" s="12" t="s">
        <v>75</v>
      </c>
      <c r="AY234" s="213" t="s">
        <v>131</v>
      </c>
    </row>
    <row r="235" spans="2:51" s="11" customFormat="1" ht="13.5">
      <c r="B235" s="191"/>
      <c r="C235" s="192"/>
      <c r="D235" s="189" t="s">
        <v>143</v>
      </c>
      <c r="E235" s="193" t="s">
        <v>20</v>
      </c>
      <c r="F235" s="194" t="s">
        <v>265</v>
      </c>
      <c r="G235" s="192"/>
      <c r="H235" s="195" t="s">
        <v>20</v>
      </c>
      <c r="I235" s="196"/>
      <c r="J235" s="192"/>
      <c r="K235" s="192"/>
      <c r="L235" s="197"/>
      <c r="M235" s="198"/>
      <c r="N235" s="199"/>
      <c r="O235" s="199"/>
      <c r="P235" s="199"/>
      <c r="Q235" s="199"/>
      <c r="R235" s="199"/>
      <c r="S235" s="199"/>
      <c r="T235" s="200"/>
      <c r="AT235" s="201" t="s">
        <v>143</v>
      </c>
      <c r="AU235" s="201" t="s">
        <v>153</v>
      </c>
      <c r="AV235" s="11" t="s">
        <v>22</v>
      </c>
      <c r="AW235" s="11" t="s">
        <v>38</v>
      </c>
      <c r="AX235" s="11" t="s">
        <v>75</v>
      </c>
      <c r="AY235" s="201" t="s">
        <v>131</v>
      </c>
    </row>
    <row r="236" spans="2:51" s="12" customFormat="1" ht="13.5">
      <c r="B236" s="202"/>
      <c r="C236" s="203"/>
      <c r="D236" s="189" t="s">
        <v>143</v>
      </c>
      <c r="E236" s="214" t="s">
        <v>20</v>
      </c>
      <c r="F236" s="215" t="s">
        <v>315</v>
      </c>
      <c r="G236" s="203"/>
      <c r="H236" s="216">
        <v>10.784</v>
      </c>
      <c r="I236" s="208"/>
      <c r="J236" s="203"/>
      <c r="K236" s="203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143</v>
      </c>
      <c r="AU236" s="213" t="s">
        <v>153</v>
      </c>
      <c r="AV236" s="12" t="s">
        <v>139</v>
      </c>
      <c r="AW236" s="12" t="s">
        <v>38</v>
      </c>
      <c r="AX236" s="12" t="s">
        <v>75</v>
      </c>
      <c r="AY236" s="213" t="s">
        <v>131</v>
      </c>
    </row>
    <row r="237" spans="2:51" s="11" customFormat="1" ht="13.5">
      <c r="B237" s="191"/>
      <c r="C237" s="192"/>
      <c r="D237" s="189" t="s">
        <v>143</v>
      </c>
      <c r="E237" s="193" t="s">
        <v>20</v>
      </c>
      <c r="F237" s="194" t="s">
        <v>267</v>
      </c>
      <c r="G237" s="192"/>
      <c r="H237" s="195" t="s">
        <v>20</v>
      </c>
      <c r="I237" s="196"/>
      <c r="J237" s="192"/>
      <c r="K237" s="192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143</v>
      </c>
      <c r="AU237" s="201" t="s">
        <v>153</v>
      </c>
      <c r="AV237" s="11" t="s">
        <v>22</v>
      </c>
      <c r="AW237" s="11" t="s">
        <v>38</v>
      </c>
      <c r="AX237" s="11" t="s">
        <v>75</v>
      </c>
      <c r="AY237" s="201" t="s">
        <v>131</v>
      </c>
    </row>
    <row r="238" spans="2:51" s="12" customFormat="1" ht="13.5">
      <c r="B238" s="202"/>
      <c r="C238" s="203"/>
      <c r="D238" s="189" t="s">
        <v>143</v>
      </c>
      <c r="E238" s="214" t="s">
        <v>20</v>
      </c>
      <c r="F238" s="215" t="s">
        <v>316</v>
      </c>
      <c r="G238" s="203"/>
      <c r="H238" s="216">
        <v>-27.903</v>
      </c>
      <c r="I238" s="208"/>
      <c r="J238" s="203"/>
      <c r="K238" s="203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143</v>
      </c>
      <c r="AU238" s="213" t="s">
        <v>153</v>
      </c>
      <c r="AV238" s="12" t="s">
        <v>139</v>
      </c>
      <c r="AW238" s="12" t="s">
        <v>38</v>
      </c>
      <c r="AX238" s="12" t="s">
        <v>75</v>
      </c>
      <c r="AY238" s="213" t="s">
        <v>131</v>
      </c>
    </row>
    <row r="239" spans="2:51" s="12" customFormat="1" ht="13.5">
      <c r="B239" s="202"/>
      <c r="C239" s="203"/>
      <c r="D239" s="204" t="s">
        <v>143</v>
      </c>
      <c r="E239" s="205" t="s">
        <v>20</v>
      </c>
      <c r="F239" s="206" t="s">
        <v>282</v>
      </c>
      <c r="G239" s="203"/>
      <c r="H239" s="207">
        <v>218.4</v>
      </c>
      <c r="I239" s="208"/>
      <c r="J239" s="203"/>
      <c r="K239" s="203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143</v>
      </c>
      <c r="AU239" s="213" t="s">
        <v>153</v>
      </c>
      <c r="AV239" s="12" t="s">
        <v>139</v>
      </c>
      <c r="AW239" s="12" t="s">
        <v>38</v>
      </c>
      <c r="AX239" s="12" t="s">
        <v>75</v>
      </c>
      <c r="AY239" s="213" t="s">
        <v>131</v>
      </c>
    </row>
    <row r="240" spans="2:65" s="1" customFormat="1" ht="31.5" customHeight="1">
      <c r="B240" s="33"/>
      <c r="C240" s="177" t="s">
        <v>317</v>
      </c>
      <c r="D240" s="177" t="s">
        <v>133</v>
      </c>
      <c r="E240" s="178" t="s">
        <v>318</v>
      </c>
      <c r="F240" s="179" t="s">
        <v>319</v>
      </c>
      <c r="G240" s="180" t="s">
        <v>136</v>
      </c>
      <c r="H240" s="181">
        <v>7.782</v>
      </c>
      <c r="I240" s="182"/>
      <c r="J240" s="183">
        <f>ROUND(I240*H240,2)</f>
        <v>0</v>
      </c>
      <c r="K240" s="179" t="s">
        <v>137</v>
      </c>
      <c r="L240" s="53"/>
      <c r="M240" s="184" t="s">
        <v>20</v>
      </c>
      <c r="N240" s="185" t="s">
        <v>47</v>
      </c>
      <c r="O240" s="34"/>
      <c r="P240" s="186">
        <f>O240*H240</f>
        <v>0</v>
      </c>
      <c r="Q240" s="186">
        <v>0.00015</v>
      </c>
      <c r="R240" s="186">
        <f>Q240*H240</f>
        <v>0.0011672999999999998</v>
      </c>
      <c r="S240" s="186">
        <v>0</v>
      </c>
      <c r="T240" s="187">
        <f>S240*H240</f>
        <v>0</v>
      </c>
      <c r="AR240" s="16" t="s">
        <v>138</v>
      </c>
      <c r="AT240" s="16" t="s">
        <v>133</v>
      </c>
      <c r="AU240" s="16" t="s">
        <v>153</v>
      </c>
      <c r="AY240" s="16" t="s">
        <v>131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6" t="s">
        <v>139</v>
      </c>
      <c r="BK240" s="188">
        <f>ROUND(I240*H240,2)</f>
        <v>0</v>
      </c>
      <c r="BL240" s="16" t="s">
        <v>138</v>
      </c>
      <c r="BM240" s="16" t="s">
        <v>320</v>
      </c>
    </row>
    <row r="241" spans="2:47" s="1" customFormat="1" ht="27">
      <c r="B241" s="33"/>
      <c r="C241" s="55"/>
      <c r="D241" s="189" t="s">
        <v>141</v>
      </c>
      <c r="E241" s="55"/>
      <c r="F241" s="190" t="s">
        <v>321</v>
      </c>
      <c r="G241" s="55"/>
      <c r="H241" s="55"/>
      <c r="I241" s="147"/>
      <c r="J241" s="55"/>
      <c r="K241" s="55"/>
      <c r="L241" s="53"/>
      <c r="M241" s="70"/>
      <c r="N241" s="34"/>
      <c r="O241" s="34"/>
      <c r="P241" s="34"/>
      <c r="Q241" s="34"/>
      <c r="R241" s="34"/>
      <c r="S241" s="34"/>
      <c r="T241" s="71"/>
      <c r="AT241" s="16" t="s">
        <v>141</v>
      </c>
      <c r="AU241" s="16" t="s">
        <v>153</v>
      </c>
    </row>
    <row r="242" spans="2:47" s="1" customFormat="1" ht="148.5">
      <c r="B242" s="33"/>
      <c r="C242" s="55"/>
      <c r="D242" s="189" t="s">
        <v>167</v>
      </c>
      <c r="E242" s="55"/>
      <c r="F242" s="218" t="s">
        <v>322</v>
      </c>
      <c r="G242" s="55"/>
      <c r="H242" s="55"/>
      <c r="I242" s="147"/>
      <c r="J242" s="55"/>
      <c r="K242" s="55"/>
      <c r="L242" s="53"/>
      <c r="M242" s="70"/>
      <c r="N242" s="34"/>
      <c r="O242" s="34"/>
      <c r="P242" s="34"/>
      <c r="Q242" s="34"/>
      <c r="R242" s="34"/>
      <c r="S242" s="34"/>
      <c r="T242" s="71"/>
      <c r="AT242" s="16" t="s">
        <v>167</v>
      </c>
      <c r="AU242" s="16" t="s">
        <v>153</v>
      </c>
    </row>
    <row r="243" spans="2:51" s="11" customFormat="1" ht="13.5">
      <c r="B243" s="191"/>
      <c r="C243" s="192"/>
      <c r="D243" s="189" t="s">
        <v>143</v>
      </c>
      <c r="E243" s="193" t="s">
        <v>20</v>
      </c>
      <c r="F243" s="194" t="s">
        <v>323</v>
      </c>
      <c r="G243" s="192"/>
      <c r="H243" s="195" t="s">
        <v>20</v>
      </c>
      <c r="I243" s="196"/>
      <c r="J243" s="192"/>
      <c r="K243" s="192"/>
      <c r="L243" s="197"/>
      <c r="M243" s="198"/>
      <c r="N243" s="199"/>
      <c r="O243" s="199"/>
      <c r="P243" s="199"/>
      <c r="Q243" s="199"/>
      <c r="R243" s="199"/>
      <c r="S243" s="199"/>
      <c r="T243" s="200"/>
      <c r="AT243" s="201" t="s">
        <v>143</v>
      </c>
      <c r="AU243" s="201" t="s">
        <v>153</v>
      </c>
      <c r="AV243" s="11" t="s">
        <v>22</v>
      </c>
      <c r="AW243" s="11" t="s">
        <v>38</v>
      </c>
      <c r="AX243" s="11" t="s">
        <v>75</v>
      </c>
      <c r="AY243" s="201" t="s">
        <v>131</v>
      </c>
    </row>
    <row r="244" spans="2:51" s="12" customFormat="1" ht="13.5">
      <c r="B244" s="202"/>
      <c r="C244" s="203"/>
      <c r="D244" s="204" t="s">
        <v>143</v>
      </c>
      <c r="E244" s="205" t="s">
        <v>20</v>
      </c>
      <c r="F244" s="206" t="s">
        <v>324</v>
      </c>
      <c r="G244" s="203"/>
      <c r="H244" s="207">
        <v>7.782</v>
      </c>
      <c r="I244" s="208"/>
      <c r="J244" s="203"/>
      <c r="K244" s="203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143</v>
      </c>
      <c r="AU244" s="213" t="s">
        <v>153</v>
      </c>
      <c r="AV244" s="12" t="s">
        <v>139</v>
      </c>
      <c r="AW244" s="12" t="s">
        <v>38</v>
      </c>
      <c r="AX244" s="12" t="s">
        <v>75</v>
      </c>
      <c r="AY244" s="213" t="s">
        <v>131</v>
      </c>
    </row>
    <row r="245" spans="2:65" s="1" customFormat="1" ht="22.5" customHeight="1">
      <c r="B245" s="33"/>
      <c r="C245" s="177" t="s">
        <v>325</v>
      </c>
      <c r="D245" s="177" t="s">
        <v>133</v>
      </c>
      <c r="E245" s="178" t="s">
        <v>326</v>
      </c>
      <c r="F245" s="179" t="s">
        <v>327</v>
      </c>
      <c r="G245" s="180" t="s">
        <v>243</v>
      </c>
      <c r="H245" s="181">
        <v>33.2</v>
      </c>
      <c r="I245" s="182"/>
      <c r="J245" s="183">
        <f>ROUND(I245*H245,2)</f>
        <v>0</v>
      </c>
      <c r="K245" s="179" t="s">
        <v>137</v>
      </c>
      <c r="L245" s="53"/>
      <c r="M245" s="184" t="s">
        <v>20</v>
      </c>
      <c r="N245" s="185" t="s">
        <v>47</v>
      </c>
      <c r="O245" s="34"/>
      <c r="P245" s="186">
        <f>O245*H245</f>
        <v>0</v>
      </c>
      <c r="Q245" s="186">
        <v>0.020646</v>
      </c>
      <c r="R245" s="186">
        <f>Q245*H245</f>
        <v>0.6854472000000001</v>
      </c>
      <c r="S245" s="186">
        <v>0</v>
      </c>
      <c r="T245" s="187">
        <f>S245*H245</f>
        <v>0</v>
      </c>
      <c r="AR245" s="16" t="s">
        <v>138</v>
      </c>
      <c r="AT245" s="16" t="s">
        <v>133</v>
      </c>
      <c r="AU245" s="16" t="s">
        <v>153</v>
      </c>
      <c r="AY245" s="16" t="s">
        <v>131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6" t="s">
        <v>139</v>
      </c>
      <c r="BK245" s="188">
        <f>ROUND(I245*H245,2)</f>
        <v>0</v>
      </c>
      <c r="BL245" s="16" t="s">
        <v>138</v>
      </c>
      <c r="BM245" s="16" t="s">
        <v>328</v>
      </c>
    </row>
    <row r="246" spans="2:47" s="1" customFormat="1" ht="13.5">
      <c r="B246" s="33"/>
      <c r="C246" s="55"/>
      <c r="D246" s="189" t="s">
        <v>141</v>
      </c>
      <c r="E246" s="55"/>
      <c r="F246" s="190" t="s">
        <v>329</v>
      </c>
      <c r="G246" s="55"/>
      <c r="H246" s="55"/>
      <c r="I246" s="147"/>
      <c r="J246" s="55"/>
      <c r="K246" s="55"/>
      <c r="L246" s="53"/>
      <c r="M246" s="70"/>
      <c r="N246" s="34"/>
      <c r="O246" s="34"/>
      <c r="P246" s="34"/>
      <c r="Q246" s="34"/>
      <c r="R246" s="34"/>
      <c r="S246" s="34"/>
      <c r="T246" s="71"/>
      <c r="AT246" s="16" t="s">
        <v>141</v>
      </c>
      <c r="AU246" s="16" t="s">
        <v>153</v>
      </c>
    </row>
    <row r="247" spans="2:51" s="12" customFormat="1" ht="13.5">
      <c r="B247" s="202"/>
      <c r="C247" s="203"/>
      <c r="D247" s="189" t="s">
        <v>143</v>
      </c>
      <c r="E247" s="214" t="s">
        <v>20</v>
      </c>
      <c r="F247" s="215" t="s">
        <v>330</v>
      </c>
      <c r="G247" s="203"/>
      <c r="H247" s="216">
        <v>29.6</v>
      </c>
      <c r="I247" s="208"/>
      <c r="J247" s="203"/>
      <c r="K247" s="203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143</v>
      </c>
      <c r="AU247" s="213" t="s">
        <v>153</v>
      </c>
      <c r="AV247" s="12" t="s">
        <v>139</v>
      </c>
      <c r="AW247" s="12" t="s">
        <v>38</v>
      </c>
      <c r="AX247" s="12" t="s">
        <v>75</v>
      </c>
      <c r="AY247" s="213" t="s">
        <v>131</v>
      </c>
    </row>
    <row r="248" spans="2:51" s="12" customFormat="1" ht="13.5">
      <c r="B248" s="202"/>
      <c r="C248" s="203"/>
      <c r="D248" s="189" t="s">
        <v>143</v>
      </c>
      <c r="E248" s="214" t="s">
        <v>20</v>
      </c>
      <c r="F248" s="215" t="s">
        <v>331</v>
      </c>
      <c r="G248" s="203"/>
      <c r="H248" s="216">
        <v>3.6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143</v>
      </c>
      <c r="AU248" s="213" t="s">
        <v>153</v>
      </c>
      <c r="AV248" s="12" t="s">
        <v>139</v>
      </c>
      <c r="AW248" s="12" t="s">
        <v>38</v>
      </c>
      <c r="AX248" s="12" t="s">
        <v>75</v>
      </c>
      <c r="AY248" s="213" t="s">
        <v>131</v>
      </c>
    </row>
    <row r="249" spans="2:63" s="10" customFormat="1" ht="22.35" customHeight="1">
      <c r="B249" s="160"/>
      <c r="C249" s="161"/>
      <c r="D249" s="174" t="s">
        <v>74</v>
      </c>
      <c r="E249" s="175" t="s">
        <v>332</v>
      </c>
      <c r="F249" s="175" t="s">
        <v>333</v>
      </c>
      <c r="G249" s="161"/>
      <c r="H249" s="161"/>
      <c r="I249" s="164"/>
      <c r="J249" s="176">
        <f>BK249</f>
        <v>0</v>
      </c>
      <c r="K249" s="161"/>
      <c r="L249" s="166"/>
      <c r="M249" s="167"/>
      <c r="N249" s="168"/>
      <c r="O249" s="168"/>
      <c r="P249" s="169">
        <f>SUM(P250:P253)</f>
        <v>0</v>
      </c>
      <c r="Q249" s="168"/>
      <c r="R249" s="169">
        <f>SUM(R250:R253)</f>
        <v>0.000285</v>
      </c>
      <c r="S249" s="168"/>
      <c r="T249" s="170">
        <f>SUM(T250:T253)</f>
        <v>0</v>
      </c>
      <c r="AR249" s="171" t="s">
        <v>22</v>
      </c>
      <c r="AT249" s="172" t="s">
        <v>74</v>
      </c>
      <c r="AU249" s="172" t="s">
        <v>139</v>
      </c>
      <c r="AY249" s="171" t="s">
        <v>131</v>
      </c>
      <c r="BK249" s="173">
        <f>SUM(BK250:BK253)</f>
        <v>0</v>
      </c>
    </row>
    <row r="250" spans="2:65" s="1" customFormat="1" ht="22.5" customHeight="1">
      <c r="B250" s="33"/>
      <c r="C250" s="177" t="s">
        <v>334</v>
      </c>
      <c r="D250" s="177" t="s">
        <v>133</v>
      </c>
      <c r="E250" s="178" t="s">
        <v>335</v>
      </c>
      <c r="F250" s="179" t="s">
        <v>336</v>
      </c>
      <c r="G250" s="180" t="s">
        <v>337</v>
      </c>
      <c r="H250" s="181">
        <v>5</v>
      </c>
      <c r="I250" s="182"/>
      <c r="J250" s="183">
        <f>ROUND(I250*H250,2)</f>
        <v>0</v>
      </c>
      <c r="K250" s="179" t="s">
        <v>137</v>
      </c>
      <c r="L250" s="53"/>
      <c r="M250" s="184" t="s">
        <v>20</v>
      </c>
      <c r="N250" s="185" t="s">
        <v>47</v>
      </c>
      <c r="O250" s="34"/>
      <c r="P250" s="186">
        <f>O250*H250</f>
        <v>0</v>
      </c>
      <c r="Q250" s="186">
        <v>0</v>
      </c>
      <c r="R250" s="186">
        <f>Q250*H250</f>
        <v>0</v>
      </c>
      <c r="S250" s="186">
        <v>0</v>
      </c>
      <c r="T250" s="187">
        <f>S250*H250</f>
        <v>0</v>
      </c>
      <c r="AR250" s="16" t="s">
        <v>138</v>
      </c>
      <c r="AT250" s="16" t="s">
        <v>133</v>
      </c>
      <c r="AU250" s="16" t="s">
        <v>153</v>
      </c>
      <c r="AY250" s="16" t="s">
        <v>131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6" t="s">
        <v>139</v>
      </c>
      <c r="BK250" s="188">
        <f>ROUND(I250*H250,2)</f>
        <v>0</v>
      </c>
      <c r="BL250" s="16" t="s">
        <v>138</v>
      </c>
      <c r="BM250" s="16" t="s">
        <v>338</v>
      </c>
    </row>
    <row r="251" spans="2:47" s="1" customFormat="1" ht="13.5">
      <c r="B251" s="33"/>
      <c r="C251" s="55"/>
      <c r="D251" s="204" t="s">
        <v>141</v>
      </c>
      <c r="E251" s="55"/>
      <c r="F251" s="217" t="s">
        <v>339</v>
      </c>
      <c r="G251" s="55"/>
      <c r="H251" s="55"/>
      <c r="I251" s="147"/>
      <c r="J251" s="55"/>
      <c r="K251" s="55"/>
      <c r="L251" s="53"/>
      <c r="M251" s="70"/>
      <c r="N251" s="34"/>
      <c r="O251" s="34"/>
      <c r="P251" s="34"/>
      <c r="Q251" s="34"/>
      <c r="R251" s="34"/>
      <c r="S251" s="34"/>
      <c r="T251" s="71"/>
      <c r="AT251" s="16" t="s">
        <v>141</v>
      </c>
      <c r="AU251" s="16" t="s">
        <v>153</v>
      </c>
    </row>
    <row r="252" spans="2:65" s="1" customFormat="1" ht="22.5" customHeight="1">
      <c r="B252" s="33"/>
      <c r="C252" s="219" t="s">
        <v>340</v>
      </c>
      <c r="D252" s="219" t="s">
        <v>191</v>
      </c>
      <c r="E252" s="220" t="s">
        <v>341</v>
      </c>
      <c r="F252" s="221" t="s">
        <v>342</v>
      </c>
      <c r="G252" s="222" t="s">
        <v>337</v>
      </c>
      <c r="H252" s="223">
        <v>5</v>
      </c>
      <c r="I252" s="224"/>
      <c r="J252" s="225">
        <f>ROUND(I252*H252,2)</f>
        <v>0</v>
      </c>
      <c r="K252" s="221" t="s">
        <v>137</v>
      </c>
      <c r="L252" s="226"/>
      <c r="M252" s="227" t="s">
        <v>20</v>
      </c>
      <c r="N252" s="228" t="s">
        <v>47</v>
      </c>
      <c r="O252" s="34"/>
      <c r="P252" s="186">
        <f>O252*H252</f>
        <v>0</v>
      </c>
      <c r="Q252" s="186">
        <v>5.7E-05</v>
      </c>
      <c r="R252" s="186">
        <f>Q252*H252</f>
        <v>0.000285</v>
      </c>
      <c r="S252" s="186">
        <v>0</v>
      </c>
      <c r="T252" s="187">
        <f>S252*H252</f>
        <v>0</v>
      </c>
      <c r="AR252" s="16" t="s">
        <v>183</v>
      </c>
      <c r="AT252" s="16" t="s">
        <v>191</v>
      </c>
      <c r="AU252" s="16" t="s">
        <v>153</v>
      </c>
      <c r="AY252" s="16" t="s">
        <v>131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6" t="s">
        <v>139</v>
      </c>
      <c r="BK252" s="188">
        <f>ROUND(I252*H252,2)</f>
        <v>0</v>
      </c>
      <c r="BL252" s="16" t="s">
        <v>138</v>
      </c>
      <c r="BM252" s="16" t="s">
        <v>343</v>
      </c>
    </row>
    <row r="253" spans="2:47" s="1" customFormat="1" ht="13.5">
      <c r="B253" s="33"/>
      <c r="C253" s="55"/>
      <c r="D253" s="189" t="s">
        <v>141</v>
      </c>
      <c r="E253" s="55"/>
      <c r="F253" s="190" t="s">
        <v>344</v>
      </c>
      <c r="G253" s="55"/>
      <c r="H253" s="55"/>
      <c r="I253" s="147"/>
      <c r="J253" s="55"/>
      <c r="K253" s="55"/>
      <c r="L253" s="53"/>
      <c r="M253" s="70"/>
      <c r="N253" s="34"/>
      <c r="O253" s="34"/>
      <c r="P253" s="34"/>
      <c r="Q253" s="34"/>
      <c r="R253" s="34"/>
      <c r="S253" s="34"/>
      <c r="T253" s="71"/>
      <c r="AT253" s="16" t="s">
        <v>141</v>
      </c>
      <c r="AU253" s="16" t="s">
        <v>153</v>
      </c>
    </row>
    <row r="254" spans="2:63" s="10" customFormat="1" ht="29.85" customHeight="1">
      <c r="B254" s="160"/>
      <c r="C254" s="161"/>
      <c r="D254" s="174" t="s">
        <v>74</v>
      </c>
      <c r="E254" s="175" t="s">
        <v>183</v>
      </c>
      <c r="F254" s="175" t="s">
        <v>345</v>
      </c>
      <c r="G254" s="161"/>
      <c r="H254" s="161"/>
      <c r="I254" s="164"/>
      <c r="J254" s="176">
        <f>BK254</f>
        <v>0</v>
      </c>
      <c r="K254" s="161"/>
      <c r="L254" s="166"/>
      <c r="M254" s="167"/>
      <c r="N254" s="168"/>
      <c r="O254" s="168"/>
      <c r="P254" s="169">
        <f>SUM(P255:P268)</f>
        <v>0</v>
      </c>
      <c r="Q254" s="168"/>
      <c r="R254" s="169">
        <f>SUM(R255:R268)</f>
        <v>0.031689999999999996</v>
      </c>
      <c r="S254" s="168"/>
      <c r="T254" s="170">
        <f>SUM(T255:T268)</f>
        <v>0</v>
      </c>
      <c r="AR254" s="171" t="s">
        <v>22</v>
      </c>
      <c r="AT254" s="172" t="s">
        <v>74</v>
      </c>
      <c r="AU254" s="172" t="s">
        <v>22</v>
      </c>
      <c r="AY254" s="171" t="s">
        <v>131</v>
      </c>
      <c r="BK254" s="173">
        <f>SUM(BK255:BK268)</f>
        <v>0</v>
      </c>
    </row>
    <row r="255" spans="2:65" s="1" customFormat="1" ht="31.5" customHeight="1">
      <c r="B255" s="33"/>
      <c r="C255" s="177" t="s">
        <v>346</v>
      </c>
      <c r="D255" s="177" t="s">
        <v>133</v>
      </c>
      <c r="E255" s="178" t="s">
        <v>347</v>
      </c>
      <c r="F255" s="179" t="s">
        <v>348</v>
      </c>
      <c r="G255" s="180" t="s">
        <v>243</v>
      </c>
      <c r="H255" s="181">
        <v>8</v>
      </c>
      <c r="I255" s="182"/>
      <c r="J255" s="183">
        <f>ROUND(I255*H255,2)</f>
        <v>0</v>
      </c>
      <c r="K255" s="179" t="s">
        <v>137</v>
      </c>
      <c r="L255" s="53"/>
      <c r="M255" s="184" t="s">
        <v>20</v>
      </c>
      <c r="N255" s="185" t="s">
        <v>47</v>
      </c>
      <c r="O255" s="34"/>
      <c r="P255" s="186">
        <f>O255*H255</f>
        <v>0</v>
      </c>
      <c r="Q255" s="186">
        <v>1.25E-06</v>
      </c>
      <c r="R255" s="186">
        <f>Q255*H255</f>
        <v>1E-05</v>
      </c>
      <c r="S255" s="186">
        <v>0</v>
      </c>
      <c r="T255" s="187">
        <f>S255*H255</f>
        <v>0</v>
      </c>
      <c r="AR255" s="16" t="s">
        <v>138</v>
      </c>
      <c r="AT255" s="16" t="s">
        <v>133</v>
      </c>
      <c r="AU255" s="16" t="s">
        <v>139</v>
      </c>
      <c r="AY255" s="16" t="s">
        <v>131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6" t="s">
        <v>139</v>
      </c>
      <c r="BK255" s="188">
        <f>ROUND(I255*H255,2)</f>
        <v>0</v>
      </c>
      <c r="BL255" s="16" t="s">
        <v>138</v>
      </c>
      <c r="BM255" s="16" t="s">
        <v>349</v>
      </c>
    </row>
    <row r="256" spans="2:47" s="1" customFormat="1" ht="27">
      <c r="B256" s="33"/>
      <c r="C256" s="55"/>
      <c r="D256" s="189" t="s">
        <v>141</v>
      </c>
      <c r="E256" s="55"/>
      <c r="F256" s="190" t="s">
        <v>350</v>
      </c>
      <c r="G256" s="55"/>
      <c r="H256" s="55"/>
      <c r="I256" s="147"/>
      <c r="J256" s="55"/>
      <c r="K256" s="55"/>
      <c r="L256" s="53"/>
      <c r="M256" s="70"/>
      <c r="N256" s="34"/>
      <c r="O256" s="34"/>
      <c r="P256" s="34"/>
      <c r="Q256" s="34"/>
      <c r="R256" s="34"/>
      <c r="S256" s="34"/>
      <c r="T256" s="71"/>
      <c r="AT256" s="16" t="s">
        <v>141</v>
      </c>
      <c r="AU256" s="16" t="s">
        <v>139</v>
      </c>
    </row>
    <row r="257" spans="2:51" s="11" customFormat="1" ht="13.5">
      <c r="B257" s="191"/>
      <c r="C257" s="192"/>
      <c r="D257" s="189" t="s">
        <v>143</v>
      </c>
      <c r="E257" s="193" t="s">
        <v>20</v>
      </c>
      <c r="F257" s="194" t="s">
        <v>144</v>
      </c>
      <c r="G257" s="192"/>
      <c r="H257" s="195" t="s">
        <v>20</v>
      </c>
      <c r="I257" s="196"/>
      <c r="J257" s="192"/>
      <c r="K257" s="192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143</v>
      </c>
      <c r="AU257" s="201" t="s">
        <v>139</v>
      </c>
      <c r="AV257" s="11" t="s">
        <v>22</v>
      </c>
      <c r="AW257" s="11" t="s">
        <v>38</v>
      </c>
      <c r="AX257" s="11" t="s">
        <v>75</v>
      </c>
      <c r="AY257" s="201" t="s">
        <v>131</v>
      </c>
    </row>
    <row r="258" spans="2:51" s="12" customFormat="1" ht="13.5">
      <c r="B258" s="202"/>
      <c r="C258" s="203"/>
      <c r="D258" s="189" t="s">
        <v>143</v>
      </c>
      <c r="E258" s="214" t="s">
        <v>20</v>
      </c>
      <c r="F258" s="215" t="s">
        <v>351</v>
      </c>
      <c r="G258" s="203"/>
      <c r="H258" s="216">
        <v>4</v>
      </c>
      <c r="I258" s="208"/>
      <c r="J258" s="203"/>
      <c r="K258" s="203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143</v>
      </c>
      <c r="AU258" s="213" t="s">
        <v>139</v>
      </c>
      <c r="AV258" s="12" t="s">
        <v>139</v>
      </c>
      <c r="AW258" s="12" t="s">
        <v>38</v>
      </c>
      <c r="AX258" s="12" t="s">
        <v>75</v>
      </c>
      <c r="AY258" s="213" t="s">
        <v>131</v>
      </c>
    </row>
    <row r="259" spans="2:51" s="12" customFormat="1" ht="13.5">
      <c r="B259" s="202"/>
      <c r="C259" s="203"/>
      <c r="D259" s="204" t="s">
        <v>143</v>
      </c>
      <c r="E259" s="205" t="s">
        <v>20</v>
      </c>
      <c r="F259" s="206" t="s">
        <v>352</v>
      </c>
      <c r="G259" s="203"/>
      <c r="H259" s="207">
        <v>4</v>
      </c>
      <c r="I259" s="208"/>
      <c r="J259" s="203"/>
      <c r="K259" s="203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143</v>
      </c>
      <c r="AU259" s="213" t="s">
        <v>139</v>
      </c>
      <c r="AV259" s="12" t="s">
        <v>139</v>
      </c>
      <c r="AW259" s="12" t="s">
        <v>38</v>
      </c>
      <c r="AX259" s="12" t="s">
        <v>75</v>
      </c>
      <c r="AY259" s="213" t="s">
        <v>131</v>
      </c>
    </row>
    <row r="260" spans="2:65" s="1" customFormat="1" ht="22.5" customHeight="1">
      <c r="B260" s="33"/>
      <c r="C260" s="219" t="s">
        <v>353</v>
      </c>
      <c r="D260" s="219" t="s">
        <v>191</v>
      </c>
      <c r="E260" s="220" t="s">
        <v>354</v>
      </c>
      <c r="F260" s="221" t="s">
        <v>355</v>
      </c>
      <c r="G260" s="222" t="s">
        <v>337</v>
      </c>
      <c r="H260" s="223">
        <v>4</v>
      </c>
      <c r="I260" s="224"/>
      <c r="J260" s="225">
        <f>ROUND(I260*H260,2)</f>
        <v>0</v>
      </c>
      <c r="K260" s="221" t="s">
        <v>137</v>
      </c>
      <c r="L260" s="226"/>
      <c r="M260" s="227" t="s">
        <v>20</v>
      </c>
      <c r="N260" s="228" t="s">
        <v>47</v>
      </c>
      <c r="O260" s="34"/>
      <c r="P260" s="186">
        <f>O260*H260</f>
        <v>0</v>
      </c>
      <c r="Q260" s="186">
        <v>0.00684</v>
      </c>
      <c r="R260" s="186">
        <f>Q260*H260</f>
        <v>0.02736</v>
      </c>
      <c r="S260" s="186">
        <v>0</v>
      </c>
      <c r="T260" s="187">
        <f>S260*H260</f>
        <v>0</v>
      </c>
      <c r="AR260" s="16" t="s">
        <v>183</v>
      </c>
      <c r="AT260" s="16" t="s">
        <v>191</v>
      </c>
      <c r="AU260" s="16" t="s">
        <v>139</v>
      </c>
      <c r="AY260" s="16" t="s">
        <v>131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6" t="s">
        <v>139</v>
      </c>
      <c r="BK260" s="188">
        <f>ROUND(I260*H260,2)</f>
        <v>0</v>
      </c>
      <c r="BL260" s="16" t="s">
        <v>138</v>
      </c>
      <c r="BM260" s="16" t="s">
        <v>356</v>
      </c>
    </row>
    <row r="261" spans="2:47" s="1" customFormat="1" ht="27">
      <c r="B261" s="33"/>
      <c r="C261" s="55"/>
      <c r="D261" s="189" t="s">
        <v>141</v>
      </c>
      <c r="E261" s="55"/>
      <c r="F261" s="190" t="s">
        <v>357</v>
      </c>
      <c r="G261" s="55"/>
      <c r="H261" s="55"/>
      <c r="I261" s="147"/>
      <c r="J261" s="55"/>
      <c r="K261" s="55"/>
      <c r="L261" s="53"/>
      <c r="M261" s="70"/>
      <c r="N261" s="34"/>
      <c r="O261" s="34"/>
      <c r="P261" s="34"/>
      <c r="Q261" s="34"/>
      <c r="R261" s="34"/>
      <c r="S261" s="34"/>
      <c r="T261" s="71"/>
      <c r="AT261" s="16" t="s">
        <v>141</v>
      </c>
      <c r="AU261" s="16" t="s">
        <v>139</v>
      </c>
    </row>
    <row r="262" spans="2:47" s="1" customFormat="1" ht="27">
      <c r="B262" s="33"/>
      <c r="C262" s="55"/>
      <c r="D262" s="204" t="s">
        <v>167</v>
      </c>
      <c r="E262" s="55"/>
      <c r="F262" s="231" t="s">
        <v>358</v>
      </c>
      <c r="G262" s="55"/>
      <c r="H262" s="55"/>
      <c r="I262" s="147"/>
      <c r="J262" s="55"/>
      <c r="K262" s="55"/>
      <c r="L262" s="53"/>
      <c r="M262" s="70"/>
      <c r="N262" s="34"/>
      <c r="O262" s="34"/>
      <c r="P262" s="34"/>
      <c r="Q262" s="34"/>
      <c r="R262" s="34"/>
      <c r="S262" s="34"/>
      <c r="T262" s="71"/>
      <c r="AT262" s="16" t="s">
        <v>167</v>
      </c>
      <c r="AU262" s="16" t="s">
        <v>139</v>
      </c>
    </row>
    <row r="263" spans="2:65" s="1" customFormat="1" ht="22.5" customHeight="1">
      <c r="B263" s="33"/>
      <c r="C263" s="177" t="s">
        <v>359</v>
      </c>
      <c r="D263" s="177" t="s">
        <v>133</v>
      </c>
      <c r="E263" s="178" t="s">
        <v>360</v>
      </c>
      <c r="F263" s="179" t="s">
        <v>361</v>
      </c>
      <c r="G263" s="180" t="s">
        <v>337</v>
      </c>
      <c r="H263" s="181">
        <v>4</v>
      </c>
      <c r="I263" s="182"/>
      <c r="J263" s="183">
        <f>ROUND(I263*H263,2)</f>
        <v>0</v>
      </c>
      <c r="K263" s="179" t="s">
        <v>137</v>
      </c>
      <c r="L263" s="53"/>
      <c r="M263" s="184" t="s">
        <v>20</v>
      </c>
      <c r="N263" s="185" t="s">
        <v>47</v>
      </c>
      <c r="O263" s="34"/>
      <c r="P263" s="186">
        <f>O263*H263</f>
        <v>0</v>
      </c>
      <c r="Q263" s="186">
        <v>0</v>
      </c>
      <c r="R263" s="186">
        <f>Q263*H263</f>
        <v>0</v>
      </c>
      <c r="S263" s="186">
        <v>0</v>
      </c>
      <c r="T263" s="187">
        <f>S263*H263</f>
        <v>0</v>
      </c>
      <c r="AR263" s="16" t="s">
        <v>138</v>
      </c>
      <c r="AT263" s="16" t="s">
        <v>133</v>
      </c>
      <c r="AU263" s="16" t="s">
        <v>139</v>
      </c>
      <c r="AY263" s="16" t="s">
        <v>131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6" t="s">
        <v>139</v>
      </c>
      <c r="BK263" s="188">
        <f>ROUND(I263*H263,2)</f>
        <v>0</v>
      </c>
      <c r="BL263" s="16" t="s">
        <v>138</v>
      </c>
      <c r="BM263" s="16" t="s">
        <v>362</v>
      </c>
    </row>
    <row r="264" spans="2:47" s="1" customFormat="1" ht="27">
      <c r="B264" s="33"/>
      <c r="C264" s="55"/>
      <c r="D264" s="189" t="s">
        <v>141</v>
      </c>
      <c r="E264" s="55"/>
      <c r="F264" s="190" t="s">
        <v>363</v>
      </c>
      <c r="G264" s="55"/>
      <c r="H264" s="55"/>
      <c r="I264" s="147"/>
      <c r="J264" s="55"/>
      <c r="K264" s="55"/>
      <c r="L264" s="53"/>
      <c r="M264" s="70"/>
      <c r="N264" s="34"/>
      <c r="O264" s="34"/>
      <c r="P264" s="34"/>
      <c r="Q264" s="34"/>
      <c r="R264" s="34"/>
      <c r="S264" s="34"/>
      <c r="T264" s="71"/>
      <c r="AT264" s="16" t="s">
        <v>141</v>
      </c>
      <c r="AU264" s="16" t="s">
        <v>139</v>
      </c>
    </row>
    <row r="265" spans="2:51" s="12" customFormat="1" ht="13.5">
      <c r="B265" s="202"/>
      <c r="C265" s="203"/>
      <c r="D265" s="204" t="s">
        <v>143</v>
      </c>
      <c r="E265" s="205" t="s">
        <v>20</v>
      </c>
      <c r="F265" s="206" t="s">
        <v>364</v>
      </c>
      <c r="G265" s="203"/>
      <c r="H265" s="207">
        <v>4</v>
      </c>
      <c r="I265" s="208"/>
      <c r="J265" s="203"/>
      <c r="K265" s="203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143</v>
      </c>
      <c r="AU265" s="213" t="s">
        <v>139</v>
      </c>
      <c r="AV265" s="12" t="s">
        <v>139</v>
      </c>
      <c r="AW265" s="12" t="s">
        <v>38</v>
      </c>
      <c r="AX265" s="12" t="s">
        <v>75</v>
      </c>
      <c r="AY265" s="213" t="s">
        <v>131</v>
      </c>
    </row>
    <row r="266" spans="2:65" s="1" customFormat="1" ht="22.5" customHeight="1">
      <c r="B266" s="33"/>
      <c r="C266" s="219" t="s">
        <v>365</v>
      </c>
      <c r="D266" s="219" t="s">
        <v>191</v>
      </c>
      <c r="E266" s="220" t="s">
        <v>366</v>
      </c>
      <c r="F266" s="221" t="s">
        <v>367</v>
      </c>
      <c r="G266" s="222" t="s">
        <v>337</v>
      </c>
      <c r="H266" s="223">
        <v>4</v>
      </c>
      <c r="I266" s="224"/>
      <c r="J266" s="225">
        <f>ROUND(I266*H266,2)</f>
        <v>0</v>
      </c>
      <c r="K266" s="221" t="s">
        <v>137</v>
      </c>
      <c r="L266" s="226"/>
      <c r="M266" s="227" t="s">
        <v>20</v>
      </c>
      <c r="N266" s="228" t="s">
        <v>47</v>
      </c>
      <c r="O266" s="34"/>
      <c r="P266" s="186">
        <f>O266*H266</f>
        <v>0</v>
      </c>
      <c r="Q266" s="186">
        <v>0.00108</v>
      </c>
      <c r="R266" s="186">
        <f>Q266*H266</f>
        <v>0.00432</v>
      </c>
      <c r="S266" s="186">
        <v>0</v>
      </c>
      <c r="T266" s="187">
        <f>S266*H266</f>
        <v>0</v>
      </c>
      <c r="AR266" s="16" t="s">
        <v>183</v>
      </c>
      <c r="AT266" s="16" t="s">
        <v>191</v>
      </c>
      <c r="AU266" s="16" t="s">
        <v>139</v>
      </c>
      <c r="AY266" s="16" t="s">
        <v>131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6" t="s">
        <v>139</v>
      </c>
      <c r="BK266" s="188">
        <f>ROUND(I266*H266,2)</f>
        <v>0</v>
      </c>
      <c r="BL266" s="16" t="s">
        <v>138</v>
      </c>
      <c r="BM266" s="16" t="s">
        <v>368</v>
      </c>
    </row>
    <row r="267" spans="2:47" s="1" customFormat="1" ht="13.5">
      <c r="B267" s="33"/>
      <c r="C267" s="55"/>
      <c r="D267" s="189" t="s">
        <v>141</v>
      </c>
      <c r="E267" s="55"/>
      <c r="F267" s="190" t="s">
        <v>369</v>
      </c>
      <c r="G267" s="55"/>
      <c r="H267" s="55"/>
      <c r="I267" s="147"/>
      <c r="J267" s="55"/>
      <c r="K267" s="55"/>
      <c r="L267" s="53"/>
      <c r="M267" s="70"/>
      <c r="N267" s="34"/>
      <c r="O267" s="34"/>
      <c r="P267" s="34"/>
      <c r="Q267" s="34"/>
      <c r="R267" s="34"/>
      <c r="S267" s="34"/>
      <c r="T267" s="71"/>
      <c r="AT267" s="16" t="s">
        <v>141</v>
      </c>
      <c r="AU267" s="16" t="s">
        <v>139</v>
      </c>
    </row>
    <row r="268" spans="2:47" s="1" customFormat="1" ht="27">
      <c r="B268" s="33"/>
      <c r="C268" s="55"/>
      <c r="D268" s="189" t="s">
        <v>167</v>
      </c>
      <c r="E268" s="55"/>
      <c r="F268" s="218" t="s">
        <v>370</v>
      </c>
      <c r="G268" s="55"/>
      <c r="H268" s="55"/>
      <c r="I268" s="147"/>
      <c r="J268" s="55"/>
      <c r="K268" s="55"/>
      <c r="L268" s="53"/>
      <c r="M268" s="70"/>
      <c r="N268" s="34"/>
      <c r="O268" s="34"/>
      <c r="P268" s="34"/>
      <c r="Q268" s="34"/>
      <c r="R268" s="34"/>
      <c r="S268" s="34"/>
      <c r="T268" s="71"/>
      <c r="AT268" s="16" t="s">
        <v>167</v>
      </c>
      <c r="AU268" s="16" t="s">
        <v>139</v>
      </c>
    </row>
    <row r="269" spans="2:63" s="10" customFormat="1" ht="29.85" customHeight="1">
      <c r="B269" s="160"/>
      <c r="C269" s="161"/>
      <c r="D269" s="162" t="s">
        <v>74</v>
      </c>
      <c r="E269" s="229" t="s">
        <v>190</v>
      </c>
      <c r="F269" s="229" t="s">
        <v>371</v>
      </c>
      <c r="G269" s="161"/>
      <c r="H269" s="161"/>
      <c r="I269" s="164"/>
      <c r="J269" s="230">
        <f>BK269</f>
        <v>0</v>
      </c>
      <c r="K269" s="161"/>
      <c r="L269" s="166"/>
      <c r="M269" s="167"/>
      <c r="N269" s="168"/>
      <c r="O269" s="168"/>
      <c r="P269" s="169">
        <f>P270+P294</f>
        <v>0</v>
      </c>
      <c r="Q269" s="168"/>
      <c r="R269" s="169">
        <f>R270+R294</f>
        <v>0</v>
      </c>
      <c r="S269" s="168"/>
      <c r="T269" s="170">
        <f>T270+T294</f>
        <v>2.148993</v>
      </c>
      <c r="AR269" s="171" t="s">
        <v>22</v>
      </c>
      <c r="AT269" s="172" t="s">
        <v>74</v>
      </c>
      <c r="AU269" s="172" t="s">
        <v>22</v>
      </c>
      <c r="AY269" s="171" t="s">
        <v>131</v>
      </c>
      <c r="BK269" s="173">
        <f>BK270+BK294</f>
        <v>0</v>
      </c>
    </row>
    <row r="270" spans="2:63" s="10" customFormat="1" ht="14.85" customHeight="1">
      <c r="B270" s="160"/>
      <c r="C270" s="161"/>
      <c r="D270" s="174" t="s">
        <v>74</v>
      </c>
      <c r="E270" s="175" t="s">
        <v>372</v>
      </c>
      <c r="F270" s="175" t="s">
        <v>373</v>
      </c>
      <c r="G270" s="161"/>
      <c r="H270" s="161"/>
      <c r="I270" s="164"/>
      <c r="J270" s="176">
        <f>BK270</f>
        <v>0</v>
      </c>
      <c r="K270" s="161"/>
      <c r="L270" s="166"/>
      <c r="M270" s="167"/>
      <c r="N270" s="168"/>
      <c r="O270" s="168"/>
      <c r="P270" s="169">
        <f>SUM(P271:P293)</f>
        <v>0</v>
      </c>
      <c r="Q270" s="168"/>
      <c r="R270" s="169">
        <f>SUM(R271:R293)</f>
        <v>0</v>
      </c>
      <c r="S270" s="168"/>
      <c r="T270" s="170">
        <f>SUM(T271:T293)</f>
        <v>0</v>
      </c>
      <c r="AR270" s="171" t="s">
        <v>22</v>
      </c>
      <c r="AT270" s="172" t="s">
        <v>74</v>
      </c>
      <c r="AU270" s="172" t="s">
        <v>139</v>
      </c>
      <c r="AY270" s="171" t="s">
        <v>131</v>
      </c>
      <c r="BK270" s="173">
        <f>SUM(BK271:BK293)</f>
        <v>0</v>
      </c>
    </row>
    <row r="271" spans="2:65" s="1" customFormat="1" ht="31.5" customHeight="1">
      <c r="B271" s="33"/>
      <c r="C271" s="177" t="s">
        <v>374</v>
      </c>
      <c r="D271" s="177" t="s">
        <v>133</v>
      </c>
      <c r="E271" s="178" t="s">
        <v>375</v>
      </c>
      <c r="F271" s="179" t="s">
        <v>376</v>
      </c>
      <c r="G271" s="180" t="s">
        <v>136</v>
      </c>
      <c r="H271" s="181">
        <v>350.763</v>
      </c>
      <c r="I271" s="182"/>
      <c r="J271" s="183">
        <f>ROUND(I271*H271,2)</f>
        <v>0</v>
      </c>
      <c r="K271" s="179" t="s">
        <v>137</v>
      </c>
      <c r="L271" s="53"/>
      <c r="M271" s="184" t="s">
        <v>20</v>
      </c>
      <c r="N271" s="185" t="s">
        <v>47</v>
      </c>
      <c r="O271" s="34"/>
      <c r="P271" s="186">
        <f>O271*H271</f>
        <v>0</v>
      </c>
      <c r="Q271" s="186">
        <v>0</v>
      </c>
      <c r="R271" s="186">
        <f>Q271*H271</f>
        <v>0</v>
      </c>
      <c r="S271" s="186">
        <v>0</v>
      </c>
      <c r="T271" s="187">
        <f>S271*H271</f>
        <v>0</v>
      </c>
      <c r="AR271" s="16" t="s">
        <v>138</v>
      </c>
      <c r="AT271" s="16" t="s">
        <v>133</v>
      </c>
      <c r="AU271" s="16" t="s">
        <v>153</v>
      </c>
      <c r="AY271" s="16" t="s">
        <v>131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6" t="s">
        <v>139</v>
      </c>
      <c r="BK271" s="188">
        <f>ROUND(I271*H271,2)</f>
        <v>0</v>
      </c>
      <c r="BL271" s="16" t="s">
        <v>138</v>
      </c>
      <c r="BM271" s="16" t="s">
        <v>377</v>
      </c>
    </row>
    <row r="272" spans="2:47" s="1" customFormat="1" ht="27">
      <c r="B272" s="33"/>
      <c r="C272" s="55"/>
      <c r="D272" s="189" t="s">
        <v>141</v>
      </c>
      <c r="E272" s="55"/>
      <c r="F272" s="190" t="s">
        <v>378</v>
      </c>
      <c r="G272" s="55"/>
      <c r="H272" s="55"/>
      <c r="I272" s="147"/>
      <c r="J272" s="55"/>
      <c r="K272" s="55"/>
      <c r="L272" s="53"/>
      <c r="M272" s="70"/>
      <c r="N272" s="34"/>
      <c r="O272" s="34"/>
      <c r="P272" s="34"/>
      <c r="Q272" s="34"/>
      <c r="R272" s="34"/>
      <c r="S272" s="34"/>
      <c r="T272" s="71"/>
      <c r="AT272" s="16" t="s">
        <v>141</v>
      </c>
      <c r="AU272" s="16" t="s">
        <v>153</v>
      </c>
    </row>
    <row r="273" spans="2:51" s="12" customFormat="1" ht="13.5">
      <c r="B273" s="202"/>
      <c r="C273" s="203"/>
      <c r="D273" s="189" t="s">
        <v>143</v>
      </c>
      <c r="E273" s="214" t="s">
        <v>20</v>
      </c>
      <c r="F273" s="215" t="s">
        <v>379</v>
      </c>
      <c r="G273" s="203"/>
      <c r="H273" s="216">
        <v>132.363</v>
      </c>
      <c r="I273" s="208"/>
      <c r="J273" s="203"/>
      <c r="K273" s="203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143</v>
      </c>
      <c r="AU273" s="213" t="s">
        <v>153</v>
      </c>
      <c r="AV273" s="12" t="s">
        <v>139</v>
      </c>
      <c r="AW273" s="12" t="s">
        <v>38</v>
      </c>
      <c r="AX273" s="12" t="s">
        <v>75</v>
      </c>
      <c r="AY273" s="213" t="s">
        <v>131</v>
      </c>
    </row>
    <row r="274" spans="2:51" s="12" customFormat="1" ht="13.5">
      <c r="B274" s="202"/>
      <c r="C274" s="203"/>
      <c r="D274" s="204" t="s">
        <v>143</v>
      </c>
      <c r="E274" s="205" t="s">
        <v>20</v>
      </c>
      <c r="F274" s="206" t="s">
        <v>282</v>
      </c>
      <c r="G274" s="203"/>
      <c r="H274" s="207">
        <v>218.4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143</v>
      </c>
      <c r="AU274" s="213" t="s">
        <v>153</v>
      </c>
      <c r="AV274" s="12" t="s">
        <v>139</v>
      </c>
      <c r="AW274" s="12" t="s">
        <v>38</v>
      </c>
      <c r="AX274" s="12" t="s">
        <v>75</v>
      </c>
      <c r="AY274" s="213" t="s">
        <v>131</v>
      </c>
    </row>
    <row r="275" spans="2:65" s="1" customFormat="1" ht="31.5" customHeight="1">
      <c r="B275" s="33"/>
      <c r="C275" s="177" t="s">
        <v>380</v>
      </c>
      <c r="D275" s="177" t="s">
        <v>133</v>
      </c>
      <c r="E275" s="178" t="s">
        <v>381</v>
      </c>
      <c r="F275" s="179" t="s">
        <v>382</v>
      </c>
      <c r="G275" s="180" t="s">
        <v>136</v>
      </c>
      <c r="H275" s="181">
        <v>10522.89</v>
      </c>
      <c r="I275" s="182"/>
      <c r="J275" s="183">
        <f>ROUND(I275*H275,2)</f>
        <v>0</v>
      </c>
      <c r="K275" s="179" t="s">
        <v>137</v>
      </c>
      <c r="L275" s="53"/>
      <c r="M275" s="184" t="s">
        <v>20</v>
      </c>
      <c r="N275" s="185" t="s">
        <v>47</v>
      </c>
      <c r="O275" s="34"/>
      <c r="P275" s="186">
        <f>O275*H275</f>
        <v>0</v>
      </c>
      <c r="Q275" s="186">
        <v>0</v>
      </c>
      <c r="R275" s="186">
        <f>Q275*H275</f>
        <v>0</v>
      </c>
      <c r="S275" s="186">
        <v>0</v>
      </c>
      <c r="T275" s="187">
        <f>S275*H275</f>
        <v>0</v>
      </c>
      <c r="AR275" s="16" t="s">
        <v>138</v>
      </c>
      <c r="AT275" s="16" t="s">
        <v>133</v>
      </c>
      <c r="AU275" s="16" t="s">
        <v>153</v>
      </c>
      <c r="AY275" s="16" t="s">
        <v>131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6" t="s">
        <v>139</v>
      </c>
      <c r="BK275" s="188">
        <f>ROUND(I275*H275,2)</f>
        <v>0</v>
      </c>
      <c r="BL275" s="16" t="s">
        <v>138</v>
      </c>
      <c r="BM275" s="16" t="s">
        <v>383</v>
      </c>
    </row>
    <row r="276" spans="2:47" s="1" customFormat="1" ht="27">
      <c r="B276" s="33"/>
      <c r="C276" s="55"/>
      <c r="D276" s="189" t="s">
        <v>141</v>
      </c>
      <c r="E276" s="55"/>
      <c r="F276" s="190" t="s">
        <v>384</v>
      </c>
      <c r="G276" s="55"/>
      <c r="H276" s="55"/>
      <c r="I276" s="147"/>
      <c r="J276" s="55"/>
      <c r="K276" s="55"/>
      <c r="L276" s="53"/>
      <c r="M276" s="70"/>
      <c r="N276" s="34"/>
      <c r="O276" s="34"/>
      <c r="P276" s="34"/>
      <c r="Q276" s="34"/>
      <c r="R276" s="34"/>
      <c r="S276" s="34"/>
      <c r="T276" s="71"/>
      <c r="AT276" s="16" t="s">
        <v>141</v>
      </c>
      <c r="AU276" s="16" t="s">
        <v>153</v>
      </c>
    </row>
    <row r="277" spans="2:51" s="12" customFormat="1" ht="13.5">
      <c r="B277" s="202"/>
      <c r="C277" s="203"/>
      <c r="D277" s="204" t="s">
        <v>143</v>
      </c>
      <c r="E277" s="203"/>
      <c r="F277" s="206" t="s">
        <v>385</v>
      </c>
      <c r="G277" s="203"/>
      <c r="H277" s="207">
        <v>10522.89</v>
      </c>
      <c r="I277" s="208"/>
      <c r="J277" s="203"/>
      <c r="K277" s="203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143</v>
      </c>
      <c r="AU277" s="213" t="s">
        <v>153</v>
      </c>
      <c r="AV277" s="12" t="s">
        <v>139</v>
      </c>
      <c r="AW277" s="12" t="s">
        <v>4</v>
      </c>
      <c r="AX277" s="12" t="s">
        <v>22</v>
      </c>
      <c r="AY277" s="213" t="s">
        <v>131</v>
      </c>
    </row>
    <row r="278" spans="2:65" s="1" customFormat="1" ht="31.5" customHeight="1">
      <c r="B278" s="33"/>
      <c r="C278" s="177" t="s">
        <v>386</v>
      </c>
      <c r="D278" s="177" t="s">
        <v>133</v>
      </c>
      <c r="E278" s="178" t="s">
        <v>387</v>
      </c>
      <c r="F278" s="179" t="s">
        <v>388</v>
      </c>
      <c r="G278" s="180" t="s">
        <v>136</v>
      </c>
      <c r="H278" s="181">
        <v>350.763</v>
      </c>
      <c r="I278" s="182"/>
      <c r="J278" s="183">
        <f>ROUND(I278*H278,2)</f>
        <v>0</v>
      </c>
      <c r="K278" s="179" t="s">
        <v>137</v>
      </c>
      <c r="L278" s="53"/>
      <c r="M278" s="184" t="s">
        <v>20</v>
      </c>
      <c r="N278" s="185" t="s">
        <v>47</v>
      </c>
      <c r="O278" s="34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AR278" s="16" t="s">
        <v>138</v>
      </c>
      <c r="AT278" s="16" t="s">
        <v>133</v>
      </c>
      <c r="AU278" s="16" t="s">
        <v>153</v>
      </c>
      <c r="AY278" s="16" t="s">
        <v>131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6" t="s">
        <v>139</v>
      </c>
      <c r="BK278" s="188">
        <f>ROUND(I278*H278,2)</f>
        <v>0</v>
      </c>
      <c r="BL278" s="16" t="s">
        <v>138</v>
      </c>
      <c r="BM278" s="16" t="s">
        <v>389</v>
      </c>
    </row>
    <row r="279" spans="2:47" s="1" customFormat="1" ht="27">
      <c r="B279" s="33"/>
      <c r="C279" s="55"/>
      <c r="D279" s="204" t="s">
        <v>141</v>
      </c>
      <c r="E279" s="55"/>
      <c r="F279" s="217" t="s">
        <v>390</v>
      </c>
      <c r="G279" s="55"/>
      <c r="H279" s="55"/>
      <c r="I279" s="147"/>
      <c r="J279" s="55"/>
      <c r="K279" s="55"/>
      <c r="L279" s="53"/>
      <c r="M279" s="70"/>
      <c r="N279" s="34"/>
      <c r="O279" s="34"/>
      <c r="P279" s="34"/>
      <c r="Q279" s="34"/>
      <c r="R279" s="34"/>
      <c r="S279" s="34"/>
      <c r="T279" s="71"/>
      <c r="AT279" s="16" t="s">
        <v>141</v>
      </c>
      <c r="AU279" s="16" t="s">
        <v>153</v>
      </c>
    </row>
    <row r="280" spans="2:65" s="1" customFormat="1" ht="22.5" customHeight="1">
      <c r="B280" s="33"/>
      <c r="C280" s="177" t="s">
        <v>391</v>
      </c>
      <c r="D280" s="177" t="s">
        <v>133</v>
      </c>
      <c r="E280" s="178" t="s">
        <v>392</v>
      </c>
      <c r="F280" s="179" t="s">
        <v>393</v>
      </c>
      <c r="G280" s="180" t="s">
        <v>136</v>
      </c>
      <c r="H280" s="181">
        <v>350.763</v>
      </c>
      <c r="I280" s="182"/>
      <c r="J280" s="183">
        <f>ROUND(I280*H280,2)</f>
        <v>0</v>
      </c>
      <c r="K280" s="179" t="s">
        <v>137</v>
      </c>
      <c r="L280" s="53"/>
      <c r="M280" s="184" t="s">
        <v>20</v>
      </c>
      <c r="N280" s="185" t="s">
        <v>47</v>
      </c>
      <c r="O280" s="34"/>
      <c r="P280" s="186">
        <f>O280*H280</f>
        <v>0</v>
      </c>
      <c r="Q280" s="186">
        <v>0</v>
      </c>
      <c r="R280" s="186">
        <f>Q280*H280</f>
        <v>0</v>
      </c>
      <c r="S280" s="186">
        <v>0</v>
      </c>
      <c r="T280" s="187">
        <f>S280*H280</f>
        <v>0</v>
      </c>
      <c r="AR280" s="16" t="s">
        <v>138</v>
      </c>
      <c r="AT280" s="16" t="s">
        <v>133</v>
      </c>
      <c r="AU280" s="16" t="s">
        <v>153</v>
      </c>
      <c r="AY280" s="16" t="s">
        <v>131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6" t="s">
        <v>139</v>
      </c>
      <c r="BK280" s="188">
        <f>ROUND(I280*H280,2)</f>
        <v>0</v>
      </c>
      <c r="BL280" s="16" t="s">
        <v>138</v>
      </c>
      <c r="BM280" s="16" t="s">
        <v>394</v>
      </c>
    </row>
    <row r="281" spans="2:47" s="1" customFormat="1" ht="13.5">
      <c r="B281" s="33"/>
      <c r="C281" s="55"/>
      <c r="D281" s="204" t="s">
        <v>141</v>
      </c>
      <c r="E281" s="55"/>
      <c r="F281" s="217" t="s">
        <v>395</v>
      </c>
      <c r="G281" s="55"/>
      <c r="H281" s="55"/>
      <c r="I281" s="147"/>
      <c r="J281" s="55"/>
      <c r="K281" s="55"/>
      <c r="L281" s="53"/>
      <c r="M281" s="70"/>
      <c r="N281" s="34"/>
      <c r="O281" s="34"/>
      <c r="P281" s="34"/>
      <c r="Q281" s="34"/>
      <c r="R281" s="34"/>
      <c r="S281" s="34"/>
      <c r="T281" s="71"/>
      <c r="AT281" s="16" t="s">
        <v>141</v>
      </c>
      <c r="AU281" s="16" t="s">
        <v>153</v>
      </c>
    </row>
    <row r="282" spans="2:65" s="1" customFormat="1" ht="22.5" customHeight="1">
      <c r="B282" s="33"/>
      <c r="C282" s="177" t="s">
        <v>396</v>
      </c>
      <c r="D282" s="177" t="s">
        <v>133</v>
      </c>
      <c r="E282" s="178" t="s">
        <v>397</v>
      </c>
      <c r="F282" s="179" t="s">
        <v>398</v>
      </c>
      <c r="G282" s="180" t="s">
        <v>136</v>
      </c>
      <c r="H282" s="181">
        <v>10522.89</v>
      </c>
      <c r="I282" s="182"/>
      <c r="J282" s="183">
        <f>ROUND(I282*H282,2)</f>
        <v>0</v>
      </c>
      <c r="K282" s="179" t="s">
        <v>137</v>
      </c>
      <c r="L282" s="53"/>
      <c r="M282" s="184" t="s">
        <v>20</v>
      </c>
      <c r="N282" s="185" t="s">
        <v>47</v>
      </c>
      <c r="O282" s="34"/>
      <c r="P282" s="186">
        <f>O282*H282</f>
        <v>0</v>
      </c>
      <c r="Q282" s="186">
        <v>0</v>
      </c>
      <c r="R282" s="186">
        <f>Q282*H282</f>
        <v>0</v>
      </c>
      <c r="S282" s="186">
        <v>0</v>
      </c>
      <c r="T282" s="187">
        <f>S282*H282</f>
        <v>0</v>
      </c>
      <c r="AR282" s="16" t="s">
        <v>138</v>
      </c>
      <c r="AT282" s="16" t="s">
        <v>133</v>
      </c>
      <c r="AU282" s="16" t="s">
        <v>153</v>
      </c>
      <c r="AY282" s="16" t="s">
        <v>131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6" t="s">
        <v>139</v>
      </c>
      <c r="BK282" s="188">
        <f>ROUND(I282*H282,2)</f>
        <v>0</v>
      </c>
      <c r="BL282" s="16" t="s">
        <v>138</v>
      </c>
      <c r="BM282" s="16" t="s">
        <v>399</v>
      </c>
    </row>
    <row r="283" spans="2:47" s="1" customFormat="1" ht="13.5">
      <c r="B283" s="33"/>
      <c r="C283" s="55"/>
      <c r="D283" s="189" t="s">
        <v>141</v>
      </c>
      <c r="E283" s="55"/>
      <c r="F283" s="190" t="s">
        <v>400</v>
      </c>
      <c r="G283" s="55"/>
      <c r="H283" s="55"/>
      <c r="I283" s="147"/>
      <c r="J283" s="55"/>
      <c r="K283" s="55"/>
      <c r="L283" s="53"/>
      <c r="M283" s="70"/>
      <c r="N283" s="34"/>
      <c r="O283" s="34"/>
      <c r="P283" s="34"/>
      <c r="Q283" s="34"/>
      <c r="R283" s="34"/>
      <c r="S283" s="34"/>
      <c r="T283" s="71"/>
      <c r="AT283" s="16" t="s">
        <v>141</v>
      </c>
      <c r="AU283" s="16" t="s">
        <v>153</v>
      </c>
    </row>
    <row r="284" spans="2:51" s="12" customFormat="1" ht="13.5">
      <c r="B284" s="202"/>
      <c r="C284" s="203"/>
      <c r="D284" s="204" t="s">
        <v>143</v>
      </c>
      <c r="E284" s="203"/>
      <c r="F284" s="206" t="s">
        <v>385</v>
      </c>
      <c r="G284" s="203"/>
      <c r="H284" s="207">
        <v>10522.89</v>
      </c>
      <c r="I284" s="208"/>
      <c r="J284" s="203"/>
      <c r="K284" s="203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143</v>
      </c>
      <c r="AU284" s="213" t="s">
        <v>153</v>
      </c>
      <c r="AV284" s="12" t="s">
        <v>139</v>
      </c>
      <c r="AW284" s="12" t="s">
        <v>4</v>
      </c>
      <c r="AX284" s="12" t="s">
        <v>22</v>
      </c>
      <c r="AY284" s="213" t="s">
        <v>131</v>
      </c>
    </row>
    <row r="285" spans="2:65" s="1" customFormat="1" ht="22.5" customHeight="1">
      <c r="B285" s="33"/>
      <c r="C285" s="177" t="s">
        <v>401</v>
      </c>
      <c r="D285" s="177" t="s">
        <v>133</v>
      </c>
      <c r="E285" s="178" t="s">
        <v>402</v>
      </c>
      <c r="F285" s="179" t="s">
        <v>403</v>
      </c>
      <c r="G285" s="180" t="s">
        <v>136</v>
      </c>
      <c r="H285" s="181">
        <v>350.763</v>
      </c>
      <c r="I285" s="182"/>
      <c r="J285" s="183">
        <f>ROUND(I285*H285,2)</f>
        <v>0</v>
      </c>
      <c r="K285" s="179" t="s">
        <v>137</v>
      </c>
      <c r="L285" s="53"/>
      <c r="M285" s="184" t="s">
        <v>20</v>
      </c>
      <c r="N285" s="185" t="s">
        <v>47</v>
      </c>
      <c r="O285" s="34"/>
      <c r="P285" s="186">
        <f>O285*H285</f>
        <v>0</v>
      </c>
      <c r="Q285" s="186">
        <v>0</v>
      </c>
      <c r="R285" s="186">
        <f>Q285*H285</f>
        <v>0</v>
      </c>
      <c r="S285" s="186">
        <v>0</v>
      </c>
      <c r="T285" s="187">
        <f>S285*H285</f>
        <v>0</v>
      </c>
      <c r="AR285" s="16" t="s">
        <v>138</v>
      </c>
      <c r="AT285" s="16" t="s">
        <v>133</v>
      </c>
      <c r="AU285" s="16" t="s">
        <v>153</v>
      </c>
      <c r="AY285" s="16" t="s">
        <v>131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6" t="s">
        <v>139</v>
      </c>
      <c r="BK285" s="188">
        <f>ROUND(I285*H285,2)</f>
        <v>0</v>
      </c>
      <c r="BL285" s="16" t="s">
        <v>138</v>
      </c>
      <c r="BM285" s="16" t="s">
        <v>404</v>
      </c>
    </row>
    <row r="286" spans="2:47" s="1" customFormat="1" ht="13.5">
      <c r="B286" s="33"/>
      <c r="C286" s="55"/>
      <c r="D286" s="204" t="s">
        <v>141</v>
      </c>
      <c r="E286" s="55"/>
      <c r="F286" s="217" t="s">
        <v>405</v>
      </c>
      <c r="G286" s="55"/>
      <c r="H286" s="55"/>
      <c r="I286" s="147"/>
      <c r="J286" s="55"/>
      <c r="K286" s="55"/>
      <c r="L286" s="53"/>
      <c r="M286" s="70"/>
      <c r="N286" s="34"/>
      <c r="O286" s="34"/>
      <c r="P286" s="34"/>
      <c r="Q286" s="34"/>
      <c r="R286" s="34"/>
      <c r="S286" s="34"/>
      <c r="T286" s="71"/>
      <c r="AT286" s="16" t="s">
        <v>141</v>
      </c>
      <c r="AU286" s="16" t="s">
        <v>153</v>
      </c>
    </row>
    <row r="287" spans="2:65" s="1" customFormat="1" ht="22.5" customHeight="1">
      <c r="B287" s="33"/>
      <c r="C287" s="177" t="s">
        <v>406</v>
      </c>
      <c r="D287" s="177" t="s">
        <v>133</v>
      </c>
      <c r="E287" s="178" t="s">
        <v>407</v>
      </c>
      <c r="F287" s="179" t="s">
        <v>408</v>
      </c>
      <c r="G287" s="180" t="s">
        <v>243</v>
      </c>
      <c r="H287" s="181">
        <v>1.5</v>
      </c>
      <c r="I287" s="182"/>
      <c r="J287" s="183">
        <f>ROUND(I287*H287,2)</f>
        <v>0</v>
      </c>
      <c r="K287" s="179" t="s">
        <v>137</v>
      </c>
      <c r="L287" s="53"/>
      <c r="M287" s="184" t="s">
        <v>20</v>
      </c>
      <c r="N287" s="185" t="s">
        <v>47</v>
      </c>
      <c r="O287" s="34"/>
      <c r="P287" s="186">
        <f>O287*H287</f>
        <v>0</v>
      </c>
      <c r="Q287" s="186">
        <v>0</v>
      </c>
      <c r="R287" s="186">
        <f>Q287*H287</f>
        <v>0</v>
      </c>
      <c r="S287" s="186">
        <v>0</v>
      </c>
      <c r="T287" s="187">
        <f>S287*H287</f>
        <v>0</v>
      </c>
      <c r="AR287" s="16" t="s">
        <v>138</v>
      </c>
      <c r="AT287" s="16" t="s">
        <v>133</v>
      </c>
      <c r="AU287" s="16" t="s">
        <v>153</v>
      </c>
      <c r="AY287" s="16" t="s">
        <v>131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6" t="s">
        <v>139</v>
      </c>
      <c r="BK287" s="188">
        <f>ROUND(I287*H287,2)</f>
        <v>0</v>
      </c>
      <c r="BL287" s="16" t="s">
        <v>138</v>
      </c>
      <c r="BM287" s="16" t="s">
        <v>409</v>
      </c>
    </row>
    <row r="288" spans="2:47" s="1" customFormat="1" ht="13.5">
      <c r="B288" s="33"/>
      <c r="C288" s="55"/>
      <c r="D288" s="204" t="s">
        <v>141</v>
      </c>
      <c r="E288" s="55"/>
      <c r="F288" s="217" t="s">
        <v>410</v>
      </c>
      <c r="G288" s="55"/>
      <c r="H288" s="55"/>
      <c r="I288" s="147"/>
      <c r="J288" s="55"/>
      <c r="K288" s="55"/>
      <c r="L288" s="53"/>
      <c r="M288" s="70"/>
      <c r="N288" s="34"/>
      <c r="O288" s="34"/>
      <c r="P288" s="34"/>
      <c r="Q288" s="34"/>
      <c r="R288" s="34"/>
      <c r="S288" s="34"/>
      <c r="T288" s="71"/>
      <c r="AT288" s="16" t="s">
        <v>141</v>
      </c>
      <c r="AU288" s="16" t="s">
        <v>153</v>
      </c>
    </row>
    <row r="289" spans="2:65" s="1" customFormat="1" ht="22.5" customHeight="1">
      <c r="B289" s="33"/>
      <c r="C289" s="177" t="s">
        <v>411</v>
      </c>
      <c r="D289" s="177" t="s">
        <v>133</v>
      </c>
      <c r="E289" s="178" t="s">
        <v>412</v>
      </c>
      <c r="F289" s="179" t="s">
        <v>413</v>
      </c>
      <c r="G289" s="180" t="s">
        <v>243</v>
      </c>
      <c r="H289" s="181">
        <v>45</v>
      </c>
      <c r="I289" s="182"/>
      <c r="J289" s="183">
        <f>ROUND(I289*H289,2)</f>
        <v>0</v>
      </c>
      <c r="K289" s="179" t="s">
        <v>137</v>
      </c>
      <c r="L289" s="53"/>
      <c r="M289" s="184" t="s">
        <v>20</v>
      </c>
      <c r="N289" s="185" t="s">
        <v>47</v>
      </c>
      <c r="O289" s="34"/>
      <c r="P289" s="186">
        <f>O289*H289</f>
        <v>0</v>
      </c>
      <c r="Q289" s="186">
        <v>0</v>
      </c>
      <c r="R289" s="186">
        <f>Q289*H289</f>
        <v>0</v>
      </c>
      <c r="S289" s="186">
        <v>0</v>
      </c>
      <c r="T289" s="187">
        <f>S289*H289</f>
        <v>0</v>
      </c>
      <c r="AR289" s="16" t="s">
        <v>138</v>
      </c>
      <c r="AT289" s="16" t="s">
        <v>133</v>
      </c>
      <c r="AU289" s="16" t="s">
        <v>153</v>
      </c>
      <c r="AY289" s="16" t="s">
        <v>131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6" t="s">
        <v>139</v>
      </c>
      <c r="BK289" s="188">
        <f>ROUND(I289*H289,2)</f>
        <v>0</v>
      </c>
      <c r="BL289" s="16" t="s">
        <v>138</v>
      </c>
      <c r="BM289" s="16" t="s">
        <v>414</v>
      </c>
    </row>
    <row r="290" spans="2:47" s="1" customFormat="1" ht="13.5">
      <c r="B290" s="33"/>
      <c r="C290" s="55"/>
      <c r="D290" s="189" t="s">
        <v>141</v>
      </c>
      <c r="E290" s="55"/>
      <c r="F290" s="190" t="s">
        <v>415</v>
      </c>
      <c r="G290" s="55"/>
      <c r="H290" s="55"/>
      <c r="I290" s="147"/>
      <c r="J290" s="55"/>
      <c r="K290" s="55"/>
      <c r="L290" s="53"/>
      <c r="M290" s="70"/>
      <c r="N290" s="34"/>
      <c r="O290" s="34"/>
      <c r="P290" s="34"/>
      <c r="Q290" s="34"/>
      <c r="R290" s="34"/>
      <c r="S290" s="34"/>
      <c r="T290" s="71"/>
      <c r="AT290" s="16" t="s">
        <v>141</v>
      </c>
      <c r="AU290" s="16" t="s">
        <v>153</v>
      </c>
    </row>
    <row r="291" spans="2:51" s="12" customFormat="1" ht="13.5">
      <c r="B291" s="202"/>
      <c r="C291" s="203"/>
      <c r="D291" s="204" t="s">
        <v>143</v>
      </c>
      <c r="E291" s="203"/>
      <c r="F291" s="206" t="s">
        <v>416</v>
      </c>
      <c r="G291" s="203"/>
      <c r="H291" s="207">
        <v>45</v>
      </c>
      <c r="I291" s="208"/>
      <c r="J291" s="203"/>
      <c r="K291" s="203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143</v>
      </c>
      <c r="AU291" s="213" t="s">
        <v>153</v>
      </c>
      <c r="AV291" s="12" t="s">
        <v>139</v>
      </c>
      <c r="AW291" s="12" t="s">
        <v>4</v>
      </c>
      <c r="AX291" s="12" t="s">
        <v>22</v>
      </c>
      <c r="AY291" s="213" t="s">
        <v>131</v>
      </c>
    </row>
    <row r="292" spans="2:65" s="1" customFormat="1" ht="22.5" customHeight="1">
      <c r="B292" s="33"/>
      <c r="C292" s="177" t="s">
        <v>417</v>
      </c>
      <c r="D292" s="177" t="s">
        <v>133</v>
      </c>
      <c r="E292" s="178" t="s">
        <v>418</v>
      </c>
      <c r="F292" s="179" t="s">
        <v>419</v>
      </c>
      <c r="G292" s="180" t="s">
        <v>243</v>
      </c>
      <c r="H292" s="181">
        <v>1.5</v>
      </c>
      <c r="I292" s="182"/>
      <c r="J292" s="183">
        <f>ROUND(I292*H292,2)</f>
        <v>0</v>
      </c>
      <c r="K292" s="179" t="s">
        <v>137</v>
      </c>
      <c r="L292" s="53"/>
      <c r="M292" s="184" t="s">
        <v>20</v>
      </c>
      <c r="N292" s="185" t="s">
        <v>47</v>
      </c>
      <c r="O292" s="34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AR292" s="16" t="s">
        <v>138</v>
      </c>
      <c r="AT292" s="16" t="s">
        <v>133</v>
      </c>
      <c r="AU292" s="16" t="s">
        <v>153</v>
      </c>
      <c r="AY292" s="16" t="s">
        <v>131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6" t="s">
        <v>139</v>
      </c>
      <c r="BK292" s="188">
        <f>ROUND(I292*H292,2)</f>
        <v>0</v>
      </c>
      <c r="BL292" s="16" t="s">
        <v>138</v>
      </c>
      <c r="BM292" s="16" t="s">
        <v>420</v>
      </c>
    </row>
    <row r="293" spans="2:47" s="1" customFormat="1" ht="13.5">
      <c r="B293" s="33"/>
      <c r="C293" s="55"/>
      <c r="D293" s="189" t="s">
        <v>141</v>
      </c>
      <c r="E293" s="55"/>
      <c r="F293" s="190" t="s">
        <v>421</v>
      </c>
      <c r="G293" s="55"/>
      <c r="H293" s="55"/>
      <c r="I293" s="147"/>
      <c r="J293" s="55"/>
      <c r="K293" s="55"/>
      <c r="L293" s="53"/>
      <c r="M293" s="70"/>
      <c r="N293" s="34"/>
      <c r="O293" s="34"/>
      <c r="P293" s="34"/>
      <c r="Q293" s="34"/>
      <c r="R293" s="34"/>
      <c r="S293" s="34"/>
      <c r="T293" s="71"/>
      <c r="AT293" s="16" t="s">
        <v>141</v>
      </c>
      <c r="AU293" s="16" t="s">
        <v>153</v>
      </c>
    </row>
    <row r="294" spans="2:63" s="10" customFormat="1" ht="22.35" customHeight="1">
      <c r="B294" s="160"/>
      <c r="C294" s="161"/>
      <c r="D294" s="174" t="s">
        <v>74</v>
      </c>
      <c r="E294" s="175" t="s">
        <v>422</v>
      </c>
      <c r="F294" s="175" t="s">
        <v>423</v>
      </c>
      <c r="G294" s="161"/>
      <c r="H294" s="161"/>
      <c r="I294" s="164"/>
      <c r="J294" s="176">
        <f>BK294</f>
        <v>0</v>
      </c>
      <c r="K294" s="161"/>
      <c r="L294" s="166"/>
      <c r="M294" s="167"/>
      <c r="N294" s="168"/>
      <c r="O294" s="168"/>
      <c r="P294" s="169">
        <f>SUM(P295:P322)</f>
        <v>0</v>
      </c>
      <c r="Q294" s="168"/>
      <c r="R294" s="169">
        <f>SUM(R295:R322)</f>
        <v>0</v>
      </c>
      <c r="S294" s="168"/>
      <c r="T294" s="170">
        <f>SUM(T295:T322)</f>
        <v>2.148993</v>
      </c>
      <c r="AR294" s="171" t="s">
        <v>22</v>
      </c>
      <c r="AT294" s="172" t="s">
        <v>74</v>
      </c>
      <c r="AU294" s="172" t="s">
        <v>139</v>
      </c>
      <c r="AY294" s="171" t="s">
        <v>131</v>
      </c>
      <c r="BK294" s="173">
        <f>SUM(BK295:BK322)</f>
        <v>0</v>
      </c>
    </row>
    <row r="295" spans="2:65" s="1" customFormat="1" ht="22.5" customHeight="1">
      <c r="B295" s="33"/>
      <c r="C295" s="177" t="s">
        <v>424</v>
      </c>
      <c r="D295" s="177" t="s">
        <v>133</v>
      </c>
      <c r="E295" s="178" t="s">
        <v>425</v>
      </c>
      <c r="F295" s="179" t="s">
        <v>426</v>
      </c>
      <c r="G295" s="180" t="s">
        <v>136</v>
      </c>
      <c r="H295" s="181">
        <v>34.111</v>
      </c>
      <c r="I295" s="182"/>
      <c r="J295" s="183">
        <f>ROUND(I295*H295,2)</f>
        <v>0</v>
      </c>
      <c r="K295" s="179" t="s">
        <v>137</v>
      </c>
      <c r="L295" s="53"/>
      <c r="M295" s="184" t="s">
        <v>20</v>
      </c>
      <c r="N295" s="185" t="s">
        <v>47</v>
      </c>
      <c r="O295" s="34"/>
      <c r="P295" s="186">
        <f>O295*H295</f>
        <v>0</v>
      </c>
      <c r="Q295" s="186">
        <v>0</v>
      </c>
      <c r="R295" s="186">
        <f>Q295*H295</f>
        <v>0</v>
      </c>
      <c r="S295" s="186">
        <v>0.063</v>
      </c>
      <c r="T295" s="187">
        <f>S295*H295</f>
        <v>2.148993</v>
      </c>
      <c r="AR295" s="16" t="s">
        <v>138</v>
      </c>
      <c r="AT295" s="16" t="s">
        <v>133</v>
      </c>
      <c r="AU295" s="16" t="s">
        <v>153</v>
      </c>
      <c r="AY295" s="16" t="s">
        <v>131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6" t="s">
        <v>139</v>
      </c>
      <c r="BK295" s="188">
        <f>ROUND(I295*H295,2)</f>
        <v>0</v>
      </c>
      <c r="BL295" s="16" t="s">
        <v>138</v>
      </c>
      <c r="BM295" s="16" t="s">
        <v>427</v>
      </c>
    </row>
    <row r="296" spans="2:47" s="1" customFormat="1" ht="13.5">
      <c r="B296" s="33"/>
      <c r="C296" s="55"/>
      <c r="D296" s="189" t="s">
        <v>141</v>
      </c>
      <c r="E296" s="55"/>
      <c r="F296" s="190" t="s">
        <v>428</v>
      </c>
      <c r="G296" s="55"/>
      <c r="H296" s="55"/>
      <c r="I296" s="147"/>
      <c r="J296" s="55"/>
      <c r="K296" s="55"/>
      <c r="L296" s="53"/>
      <c r="M296" s="70"/>
      <c r="N296" s="34"/>
      <c r="O296" s="34"/>
      <c r="P296" s="34"/>
      <c r="Q296" s="34"/>
      <c r="R296" s="34"/>
      <c r="S296" s="34"/>
      <c r="T296" s="71"/>
      <c r="AT296" s="16" t="s">
        <v>141</v>
      </c>
      <c r="AU296" s="16" t="s">
        <v>153</v>
      </c>
    </row>
    <row r="297" spans="2:51" s="11" customFormat="1" ht="13.5">
      <c r="B297" s="191"/>
      <c r="C297" s="192"/>
      <c r="D297" s="189" t="s">
        <v>143</v>
      </c>
      <c r="E297" s="193" t="s">
        <v>20</v>
      </c>
      <c r="F297" s="194" t="s">
        <v>263</v>
      </c>
      <c r="G297" s="192"/>
      <c r="H297" s="195" t="s">
        <v>20</v>
      </c>
      <c r="I297" s="196"/>
      <c r="J297" s="192"/>
      <c r="K297" s="192"/>
      <c r="L297" s="197"/>
      <c r="M297" s="198"/>
      <c r="N297" s="199"/>
      <c r="O297" s="199"/>
      <c r="P297" s="199"/>
      <c r="Q297" s="199"/>
      <c r="R297" s="199"/>
      <c r="S297" s="199"/>
      <c r="T297" s="200"/>
      <c r="AT297" s="201" t="s">
        <v>143</v>
      </c>
      <c r="AU297" s="201" t="s">
        <v>153</v>
      </c>
      <c r="AV297" s="11" t="s">
        <v>22</v>
      </c>
      <c r="AW297" s="11" t="s">
        <v>38</v>
      </c>
      <c r="AX297" s="11" t="s">
        <v>75</v>
      </c>
      <c r="AY297" s="201" t="s">
        <v>131</v>
      </c>
    </row>
    <row r="298" spans="2:51" s="11" customFormat="1" ht="13.5">
      <c r="B298" s="191"/>
      <c r="C298" s="192"/>
      <c r="D298" s="189" t="s">
        <v>143</v>
      </c>
      <c r="E298" s="193" t="s">
        <v>20</v>
      </c>
      <c r="F298" s="194" t="s">
        <v>237</v>
      </c>
      <c r="G298" s="192"/>
      <c r="H298" s="195" t="s">
        <v>20</v>
      </c>
      <c r="I298" s="196"/>
      <c r="J298" s="192"/>
      <c r="K298" s="192"/>
      <c r="L298" s="197"/>
      <c r="M298" s="198"/>
      <c r="N298" s="199"/>
      <c r="O298" s="199"/>
      <c r="P298" s="199"/>
      <c r="Q298" s="199"/>
      <c r="R298" s="199"/>
      <c r="S298" s="199"/>
      <c r="T298" s="200"/>
      <c r="AT298" s="201" t="s">
        <v>143</v>
      </c>
      <c r="AU298" s="201" t="s">
        <v>153</v>
      </c>
      <c r="AV298" s="11" t="s">
        <v>22</v>
      </c>
      <c r="AW298" s="11" t="s">
        <v>38</v>
      </c>
      <c r="AX298" s="11" t="s">
        <v>75</v>
      </c>
      <c r="AY298" s="201" t="s">
        <v>131</v>
      </c>
    </row>
    <row r="299" spans="2:51" s="12" customFormat="1" ht="13.5">
      <c r="B299" s="202"/>
      <c r="C299" s="203"/>
      <c r="D299" s="189" t="s">
        <v>143</v>
      </c>
      <c r="E299" s="214" t="s">
        <v>20</v>
      </c>
      <c r="F299" s="215" t="s">
        <v>264</v>
      </c>
      <c r="G299" s="203"/>
      <c r="H299" s="216">
        <v>13.983</v>
      </c>
      <c r="I299" s="208"/>
      <c r="J299" s="203"/>
      <c r="K299" s="203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143</v>
      </c>
      <c r="AU299" s="213" t="s">
        <v>153</v>
      </c>
      <c r="AV299" s="12" t="s">
        <v>139</v>
      </c>
      <c r="AW299" s="12" t="s">
        <v>38</v>
      </c>
      <c r="AX299" s="12" t="s">
        <v>75</v>
      </c>
      <c r="AY299" s="213" t="s">
        <v>131</v>
      </c>
    </row>
    <row r="300" spans="2:51" s="11" customFormat="1" ht="13.5">
      <c r="B300" s="191"/>
      <c r="C300" s="192"/>
      <c r="D300" s="189" t="s">
        <v>143</v>
      </c>
      <c r="E300" s="193" t="s">
        <v>20</v>
      </c>
      <c r="F300" s="194" t="s">
        <v>265</v>
      </c>
      <c r="G300" s="192"/>
      <c r="H300" s="195" t="s">
        <v>20</v>
      </c>
      <c r="I300" s="196"/>
      <c r="J300" s="192"/>
      <c r="K300" s="192"/>
      <c r="L300" s="197"/>
      <c r="M300" s="198"/>
      <c r="N300" s="199"/>
      <c r="O300" s="199"/>
      <c r="P300" s="199"/>
      <c r="Q300" s="199"/>
      <c r="R300" s="199"/>
      <c r="S300" s="199"/>
      <c r="T300" s="200"/>
      <c r="AT300" s="201" t="s">
        <v>143</v>
      </c>
      <c r="AU300" s="201" t="s">
        <v>153</v>
      </c>
      <c r="AV300" s="11" t="s">
        <v>22</v>
      </c>
      <c r="AW300" s="11" t="s">
        <v>38</v>
      </c>
      <c r="AX300" s="11" t="s">
        <v>75</v>
      </c>
      <c r="AY300" s="201" t="s">
        <v>131</v>
      </c>
    </row>
    <row r="301" spans="2:51" s="12" customFormat="1" ht="27">
      <c r="B301" s="202"/>
      <c r="C301" s="203"/>
      <c r="D301" s="189" t="s">
        <v>143</v>
      </c>
      <c r="E301" s="214" t="s">
        <v>20</v>
      </c>
      <c r="F301" s="215" t="s">
        <v>266</v>
      </c>
      <c r="G301" s="203"/>
      <c r="H301" s="216">
        <v>1.078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143</v>
      </c>
      <c r="AU301" s="213" t="s">
        <v>153</v>
      </c>
      <c r="AV301" s="12" t="s">
        <v>139</v>
      </c>
      <c r="AW301" s="12" t="s">
        <v>38</v>
      </c>
      <c r="AX301" s="12" t="s">
        <v>75</v>
      </c>
      <c r="AY301" s="213" t="s">
        <v>131</v>
      </c>
    </row>
    <row r="302" spans="2:51" s="11" customFormat="1" ht="13.5">
      <c r="B302" s="191"/>
      <c r="C302" s="192"/>
      <c r="D302" s="189" t="s">
        <v>143</v>
      </c>
      <c r="E302" s="193" t="s">
        <v>20</v>
      </c>
      <c r="F302" s="194" t="s">
        <v>267</v>
      </c>
      <c r="G302" s="192"/>
      <c r="H302" s="195" t="s">
        <v>20</v>
      </c>
      <c r="I302" s="196"/>
      <c r="J302" s="192"/>
      <c r="K302" s="192"/>
      <c r="L302" s="197"/>
      <c r="M302" s="198"/>
      <c r="N302" s="199"/>
      <c r="O302" s="199"/>
      <c r="P302" s="199"/>
      <c r="Q302" s="199"/>
      <c r="R302" s="199"/>
      <c r="S302" s="199"/>
      <c r="T302" s="200"/>
      <c r="AT302" s="201" t="s">
        <v>143</v>
      </c>
      <c r="AU302" s="201" t="s">
        <v>153</v>
      </c>
      <c r="AV302" s="11" t="s">
        <v>22</v>
      </c>
      <c r="AW302" s="11" t="s">
        <v>38</v>
      </c>
      <c r="AX302" s="11" t="s">
        <v>75</v>
      </c>
      <c r="AY302" s="201" t="s">
        <v>131</v>
      </c>
    </row>
    <row r="303" spans="2:51" s="12" customFormat="1" ht="13.5">
      <c r="B303" s="202"/>
      <c r="C303" s="203"/>
      <c r="D303" s="189" t="s">
        <v>143</v>
      </c>
      <c r="E303" s="214" t="s">
        <v>20</v>
      </c>
      <c r="F303" s="215" t="s">
        <v>268</v>
      </c>
      <c r="G303" s="203"/>
      <c r="H303" s="216">
        <v>-2.79</v>
      </c>
      <c r="I303" s="208"/>
      <c r="J303" s="203"/>
      <c r="K303" s="203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143</v>
      </c>
      <c r="AU303" s="213" t="s">
        <v>153</v>
      </c>
      <c r="AV303" s="12" t="s">
        <v>139</v>
      </c>
      <c r="AW303" s="12" t="s">
        <v>38</v>
      </c>
      <c r="AX303" s="12" t="s">
        <v>75</v>
      </c>
      <c r="AY303" s="213" t="s">
        <v>131</v>
      </c>
    </row>
    <row r="304" spans="2:51" s="12" customFormat="1" ht="13.5">
      <c r="B304" s="202"/>
      <c r="C304" s="203"/>
      <c r="D304" s="204" t="s">
        <v>143</v>
      </c>
      <c r="E304" s="205" t="s">
        <v>20</v>
      </c>
      <c r="F304" s="206" t="s">
        <v>269</v>
      </c>
      <c r="G304" s="203"/>
      <c r="H304" s="207">
        <v>21.84</v>
      </c>
      <c r="I304" s="208"/>
      <c r="J304" s="203"/>
      <c r="K304" s="203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143</v>
      </c>
      <c r="AU304" s="213" t="s">
        <v>153</v>
      </c>
      <c r="AV304" s="12" t="s">
        <v>139</v>
      </c>
      <c r="AW304" s="12" t="s">
        <v>38</v>
      </c>
      <c r="AX304" s="12" t="s">
        <v>75</v>
      </c>
      <c r="AY304" s="213" t="s">
        <v>131</v>
      </c>
    </row>
    <row r="305" spans="2:65" s="1" customFormat="1" ht="22.5" customHeight="1">
      <c r="B305" s="33"/>
      <c r="C305" s="177" t="s">
        <v>429</v>
      </c>
      <c r="D305" s="177" t="s">
        <v>133</v>
      </c>
      <c r="E305" s="178" t="s">
        <v>430</v>
      </c>
      <c r="F305" s="179" t="s">
        <v>431</v>
      </c>
      <c r="G305" s="180" t="s">
        <v>136</v>
      </c>
      <c r="H305" s="181">
        <v>341.115</v>
      </c>
      <c r="I305" s="182"/>
      <c r="J305" s="183">
        <f>ROUND(I305*H305,2)</f>
        <v>0</v>
      </c>
      <c r="K305" s="179" t="s">
        <v>137</v>
      </c>
      <c r="L305" s="53"/>
      <c r="M305" s="184" t="s">
        <v>20</v>
      </c>
      <c r="N305" s="185" t="s">
        <v>47</v>
      </c>
      <c r="O305" s="34"/>
      <c r="P305" s="186">
        <f>O305*H305</f>
        <v>0</v>
      </c>
      <c r="Q305" s="186">
        <v>0</v>
      </c>
      <c r="R305" s="186">
        <f>Q305*H305</f>
        <v>0</v>
      </c>
      <c r="S305" s="186">
        <v>0</v>
      </c>
      <c r="T305" s="187">
        <f>S305*H305</f>
        <v>0</v>
      </c>
      <c r="AR305" s="16" t="s">
        <v>138</v>
      </c>
      <c r="AT305" s="16" t="s">
        <v>133</v>
      </c>
      <c r="AU305" s="16" t="s">
        <v>153</v>
      </c>
      <c r="AY305" s="16" t="s">
        <v>131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6" t="s">
        <v>139</v>
      </c>
      <c r="BK305" s="188">
        <f>ROUND(I305*H305,2)</f>
        <v>0</v>
      </c>
      <c r="BL305" s="16" t="s">
        <v>138</v>
      </c>
      <c r="BM305" s="16" t="s">
        <v>432</v>
      </c>
    </row>
    <row r="306" spans="2:47" s="1" customFormat="1" ht="13.5">
      <c r="B306" s="33"/>
      <c r="C306" s="55"/>
      <c r="D306" s="189" t="s">
        <v>141</v>
      </c>
      <c r="E306" s="55"/>
      <c r="F306" s="190" t="s">
        <v>431</v>
      </c>
      <c r="G306" s="55"/>
      <c r="H306" s="55"/>
      <c r="I306" s="147"/>
      <c r="J306" s="55"/>
      <c r="K306" s="55"/>
      <c r="L306" s="53"/>
      <c r="M306" s="70"/>
      <c r="N306" s="34"/>
      <c r="O306" s="34"/>
      <c r="P306" s="34"/>
      <c r="Q306" s="34"/>
      <c r="R306" s="34"/>
      <c r="S306" s="34"/>
      <c r="T306" s="71"/>
      <c r="AT306" s="16" t="s">
        <v>141</v>
      </c>
      <c r="AU306" s="16" t="s">
        <v>153</v>
      </c>
    </row>
    <row r="307" spans="2:51" s="11" customFormat="1" ht="13.5">
      <c r="B307" s="191"/>
      <c r="C307" s="192"/>
      <c r="D307" s="189" t="s">
        <v>143</v>
      </c>
      <c r="E307" s="193" t="s">
        <v>20</v>
      </c>
      <c r="F307" s="194" t="s">
        <v>237</v>
      </c>
      <c r="G307" s="192"/>
      <c r="H307" s="195" t="s">
        <v>20</v>
      </c>
      <c r="I307" s="196"/>
      <c r="J307" s="192"/>
      <c r="K307" s="192"/>
      <c r="L307" s="197"/>
      <c r="M307" s="198"/>
      <c r="N307" s="199"/>
      <c r="O307" s="199"/>
      <c r="P307" s="199"/>
      <c r="Q307" s="199"/>
      <c r="R307" s="199"/>
      <c r="S307" s="199"/>
      <c r="T307" s="200"/>
      <c r="AT307" s="201" t="s">
        <v>143</v>
      </c>
      <c r="AU307" s="201" t="s">
        <v>153</v>
      </c>
      <c r="AV307" s="11" t="s">
        <v>22</v>
      </c>
      <c r="AW307" s="11" t="s">
        <v>38</v>
      </c>
      <c r="AX307" s="11" t="s">
        <v>75</v>
      </c>
      <c r="AY307" s="201" t="s">
        <v>131</v>
      </c>
    </row>
    <row r="308" spans="2:51" s="12" customFormat="1" ht="13.5">
      <c r="B308" s="202"/>
      <c r="C308" s="203"/>
      <c r="D308" s="189" t="s">
        <v>143</v>
      </c>
      <c r="E308" s="214" t="s">
        <v>20</v>
      </c>
      <c r="F308" s="215" t="s">
        <v>314</v>
      </c>
      <c r="G308" s="203"/>
      <c r="H308" s="216">
        <v>139.834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143</v>
      </c>
      <c r="AU308" s="213" t="s">
        <v>153</v>
      </c>
      <c r="AV308" s="12" t="s">
        <v>139</v>
      </c>
      <c r="AW308" s="12" t="s">
        <v>38</v>
      </c>
      <c r="AX308" s="12" t="s">
        <v>75</v>
      </c>
      <c r="AY308" s="213" t="s">
        <v>131</v>
      </c>
    </row>
    <row r="309" spans="2:51" s="11" customFormat="1" ht="13.5">
      <c r="B309" s="191"/>
      <c r="C309" s="192"/>
      <c r="D309" s="189" t="s">
        <v>143</v>
      </c>
      <c r="E309" s="193" t="s">
        <v>20</v>
      </c>
      <c r="F309" s="194" t="s">
        <v>265</v>
      </c>
      <c r="G309" s="192"/>
      <c r="H309" s="195" t="s">
        <v>20</v>
      </c>
      <c r="I309" s="196"/>
      <c r="J309" s="192"/>
      <c r="K309" s="192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143</v>
      </c>
      <c r="AU309" s="201" t="s">
        <v>153</v>
      </c>
      <c r="AV309" s="11" t="s">
        <v>22</v>
      </c>
      <c r="AW309" s="11" t="s">
        <v>38</v>
      </c>
      <c r="AX309" s="11" t="s">
        <v>75</v>
      </c>
      <c r="AY309" s="201" t="s">
        <v>131</v>
      </c>
    </row>
    <row r="310" spans="2:51" s="12" customFormat="1" ht="13.5">
      <c r="B310" s="202"/>
      <c r="C310" s="203"/>
      <c r="D310" s="189" t="s">
        <v>143</v>
      </c>
      <c r="E310" s="214" t="s">
        <v>20</v>
      </c>
      <c r="F310" s="215" t="s">
        <v>315</v>
      </c>
      <c r="G310" s="203"/>
      <c r="H310" s="216">
        <v>10.784</v>
      </c>
      <c r="I310" s="208"/>
      <c r="J310" s="203"/>
      <c r="K310" s="203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143</v>
      </c>
      <c r="AU310" s="213" t="s">
        <v>153</v>
      </c>
      <c r="AV310" s="12" t="s">
        <v>139</v>
      </c>
      <c r="AW310" s="12" t="s">
        <v>38</v>
      </c>
      <c r="AX310" s="12" t="s">
        <v>75</v>
      </c>
      <c r="AY310" s="213" t="s">
        <v>131</v>
      </c>
    </row>
    <row r="311" spans="2:51" s="11" customFormat="1" ht="13.5">
      <c r="B311" s="191"/>
      <c r="C311" s="192"/>
      <c r="D311" s="189" t="s">
        <v>143</v>
      </c>
      <c r="E311" s="193" t="s">
        <v>20</v>
      </c>
      <c r="F311" s="194" t="s">
        <v>267</v>
      </c>
      <c r="G311" s="192"/>
      <c r="H311" s="195" t="s">
        <v>20</v>
      </c>
      <c r="I311" s="196"/>
      <c r="J311" s="192"/>
      <c r="K311" s="192"/>
      <c r="L311" s="197"/>
      <c r="M311" s="198"/>
      <c r="N311" s="199"/>
      <c r="O311" s="199"/>
      <c r="P311" s="199"/>
      <c r="Q311" s="199"/>
      <c r="R311" s="199"/>
      <c r="S311" s="199"/>
      <c r="T311" s="200"/>
      <c r="AT311" s="201" t="s">
        <v>143</v>
      </c>
      <c r="AU311" s="201" t="s">
        <v>153</v>
      </c>
      <c r="AV311" s="11" t="s">
        <v>22</v>
      </c>
      <c r="AW311" s="11" t="s">
        <v>38</v>
      </c>
      <c r="AX311" s="11" t="s">
        <v>75</v>
      </c>
      <c r="AY311" s="201" t="s">
        <v>131</v>
      </c>
    </row>
    <row r="312" spans="2:51" s="12" customFormat="1" ht="13.5">
      <c r="B312" s="202"/>
      <c r="C312" s="203"/>
      <c r="D312" s="189" t="s">
        <v>143</v>
      </c>
      <c r="E312" s="214" t="s">
        <v>20</v>
      </c>
      <c r="F312" s="215" t="s">
        <v>316</v>
      </c>
      <c r="G312" s="203"/>
      <c r="H312" s="216">
        <v>-27.903</v>
      </c>
      <c r="I312" s="208"/>
      <c r="J312" s="203"/>
      <c r="K312" s="203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143</v>
      </c>
      <c r="AU312" s="213" t="s">
        <v>153</v>
      </c>
      <c r="AV312" s="12" t="s">
        <v>139</v>
      </c>
      <c r="AW312" s="12" t="s">
        <v>38</v>
      </c>
      <c r="AX312" s="12" t="s">
        <v>75</v>
      </c>
      <c r="AY312" s="213" t="s">
        <v>131</v>
      </c>
    </row>
    <row r="313" spans="2:51" s="12" customFormat="1" ht="13.5">
      <c r="B313" s="202"/>
      <c r="C313" s="203"/>
      <c r="D313" s="204" t="s">
        <v>143</v>
      </c>
      <c r="E313" s="205" t="s">
        <v>20</v>
      </c>
      <c r="F313" s="206" t="s">
        <v>282</v>
      </c>
      <c r="G313" s="203"/>
      <c r="H313" s="207">
        <v>218.4</v>
      </c>
      <c r="I313" s="208"/>
      <c r="J313" s="203"/>
      <c r="K313" s="203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143</v>
      </c>
      <c r="AU313" s="213" t="s">
        <v>153</v>
      </c>
      <c r="AV313" s="12" t="s">
        <v>139</v>
      </c>
      <c r="AW313" s="12" t="s">
        <v>38</v>
      </c>
      <c r="AX313" s="12" t="s">
        <v>75</v>
      </c>
      <c r="AY313" s="213" t="s">
        <v>131</v>
      </c>
    </row>
    <row r="314" spans="2:65" s="1" customFormat="1" ht="22.5" customHeight="1">
      <c r="B314" s="33"/>
      <c r="C314" s="177" t="s">
        <v>433</v>
      </c>
      <c r="D314" s="177" t="s">
        <v>133</v>
      </c>
      <c r="E314" s="178" t="s">
        <v>434</v>
      </c>
      <c r="F314" s="179" t="s">
        <v>435</v>
      </c>
      <c r="G314" s="180" t="s">
        <v>136</v>
      </c>
      <c r="H314" s="181">
        <v>341.115</v>
      </c>
      <c r="I314" s="182"/>
      <c r="J314" s="183">
        <f>ROUND(I314*H314,2)</f>
        <v>0</v>
      </c>
      <c r="K314" s="179" t="s">
        <v>137</v>
      </c>
      <c r="L314" s="53"/>
      <c r="M314" s="184" t="s">
        <v>20</v>
      </c>
      <c r="N314" s="185" t="s">
        <v>47</v>
      </c>
      <c r="O314" s="34"/>
      <c r="P314" s="186">
        <f>O314*H314</f>
        <v>0</v>
      </c>
      <c r="Q314" s="186">
        <v>0</v>
      </c>
      <c r="R314" s="186">
        <f>Q314*H314</f>
        <v>0</v>
      </c>
      <c r="S314" s="186">
        <v>0</v>
      </c>
      <c r="T314" s="187">
        <f>S314*H314</f>
        <v>0</v>
      </c>
      <c r="AR314" s="16" t="s">
        <v>138</v>
      </c>
      <c r="AT314" s="16" t="s">
        <v>133</v>
      </c>
      <c r="AU314" s="16" t="s">
        <v>153</v>
      </c>
      <c r="AY314" s="16" t="s">
        <v>131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6" t="s">
        <v>139</v>
      </c>
      <c r="BK314" s="188">
        <f>ROUND(I314*H314,2)</f>
        <v>0</v>
      </c>
      <c r="BL314" s="16" t="s">
        <v>138</v>
      </c>
      <c r="BM314" s="16" t="s">
        <v>436</v>
      </c>
    </row>
    <row r="315" spans="2:47" s="1" customFormat="1" ht="13.5">
      <c r="B315" s="33"/>
      <c r="C315" s="55"/>
      <c r="D315" s="189" t="s">
        <v>141</v>
      </c>
      <c r="E315" s="55"/>
      <c r="F315" s="190" t="s">
        <v>437</v>
      </c>
      <c r="G315" s="55"/>
      <c r="H315" s="55"/>
      <c r="I315" s="147"/>
      <c r="J315" s="55"/>
      <c r="K315" s="55"/>
      <c r="L315" s="53"/>
      <c r="M315" s="70"/>
      <c r="N315" s="34"/>
      <c r="O315" s="34"/>
      <c r="P315" s="34"/>
      <c r="Q315" s="34"/>
      <c r="R315" s="34"/>
      <c r="S315" s="34"/>
      <c r="T315" s="71"/>
      <c r="AT315" s="16" t="s">
        <v>141</v>
      </c>
      <c r="AU315" s="16" t="s">
        <v>153</v>
      </c>
    </row>
    <row r="316" spans="2:51" s="11" customFormat="1" ht="13.5">
      <c r="B316" s="191"/>
      <c r="C316" s="192"/>
      <c r="D316" s="189" t="s">
        <v>143</v>
      </c>
      <c r="E316" s="193" t="s">
        <v>20</v>
      </c>
      <c r="F316" s="194" t="s">
        <v>237</v>
      </c>
      <c r="G316" s="192"/>
      <c r="H316" s="195" t="s">
        <v>20</v>
      </c>
      <c r="I316" s="196"/>
      <c r="J316" s="192"/>
      <c r="K316" s="192"/>
      <c r="L316" s="197"/>
      <c r="M316" s="198"/>
      <c r="N316" s="199"/>
      <c r="O316" s="199"/>
      <c r="P316" s="199"/>
      <c r="Q316" s="199"/>
      <c r="R316" s="199"/>
      <c r="S316" s="199"/>
      <c r="T316" s="200"/>
      <c r="AT316" s="201" t="s">
        <v>143</v>
      </c>
      <c r="AU316" s="201" t="s">
        <v>153</v>
      </c>
      <c r="AV316" s="11" t="s">
        <v>22</v>
      </c>
      <c r="AW316" s="11" t="s">
        <v>38</v>
      </c>
      <c r="AX316" s="11" t="s">
        <v>75</v>
      </c>
      <c r="AY316" s="201" t="s">
        <v>131</v>
      </c>
    </row>
    <row r="317" spans="2:51" s="12" customFormat="1" ht="13.5">
      <c r="B317" s="202"/>
      <c r="C317" s="203"/>
      <c r="D317" s="189" t="s">
        <v>143</v>
      </c>
      <c r="E317" s="214" t="s">
        <v>20</v>
      </c>
      <c r="F317" s="215" t="s">
        <v>314</v>
      </c>
      <c r="G317" s="203"/>
      <c r="H317" s="216">
        <v>139.834</v>
      </c>
      <c r="I317" s="208"/>
      <c r="J317" s="203"/>
      <c r="K317" s="203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143</v>
      </c>
      <c r="AU317" s="213" t="s">
        <v>153</v>
      </c>
      <c r="AV317" s="12" t="s">
        <v>139</v>
      </c>
      <c r="AW317" s="12" t="s">
        <v>38</v>
      </c>
      <c r="AX317" s="12" t="s">
        <v>75</v>
      </c>
      <c r="AY317" s="213" t="s">
        <v>131</v>
      </c>
    </row>
    <row r="318" spans="2:51" s="11" customFormat="1" ht="13.5">
      <c r="B318" s="191"/>
      <c r="C318" s="192"/>
      <c r="D318" s="189" t="s">
        <v>143</v>
      </c>
      <c r="E318" s="193" t="s">
        <v>20</v>
      </c>
      <c r="F318" s="194" t="s">
        <v>265</v>
      </c>
      <c r="G318" s="192"/>
      <c r="H318" s="195" t="s">
        <v>20</v>
      </c>
      <c r="I318" s="196"/>
      <c r="J318" s="192"/>
      <c r="K318" s="192"/>
      <c r="L318" s="197"/>
      <c r="M318" s="198"/>
      <c r="N318" s="199"/>
      <c r="O318" s="199"/>
      <c r="P318" s="199"/>
      <c r="Q318" s="199"/>
      <c r="R318" s="199"/>
      <c r="S318" s="199"/>
      <c r="T318" s="200"/>
      <c r="AT318" s="201" t="s">
        <v>143</v>
      </c>
      <c r="AU318" s="201" t="s">
        <v>153</v>
      </c>
      <c r="AV318" s="11" t="s">
        <v>22</v>
      </c>
      <c r="AW318" s="11" t="s">
        <v>38</v>
      </c>
      <c r="AX318" s="11" t="s">
        <v>75</v>
      </c>
      <c r="AY318" s="201" t="s">
        <v>131</v>
      </c>
    </row>
    <row r="319" spans="2:51" s="12" customFormat="1" ht="13.5">
      <c r="B319" s="202"/>
      <c r="C319" s="203"/>
      <c r="D319" s="189" t="s">
        <v>143</v>
      </c>
      <c r="E319" s="214" t="s">
        <v>20</v>
      </c>
      <c r="F319" s="215" t="s">
        <v>315</v>
      </c>
      <c r="G319" s="203"/>
      <c r="H319" s="216">
        <v>10.784</v>
      </c>
      <c r="I319" s="208"/>
      <c r="J319" s="203"/>
      <c r="K319" s="203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143</v>
      </c>
      <c r="AU319" s="213" t="s">
        <v>153</v>
      </c>
      <c r="AV319" s="12" t="s">
        <v>139</v>
      </c>
      <c r="AW319" s="12" t="s">
        <v>38</v>
      </c>
      <c r="AX319" s="12" t="s">
        <v>75</v>
      </c>
      <c r="AY319" s="213" t="s">
        <v>131</v>
      </c>
    </row>
    <row r="320" spans="2:51" s="11" customFormat="1" ht="13.5">
      <c r="B320" s="191"/>
      <c r="C320" s="192"/>
      <c r="D320" s="189" t="s">
        <v>143</v>
      </c>
      <c r="E320" s="193" t="s">
        <v>20</v>
      </c>
      <c r="F320" s="194" t="s">
        <v>267</v>
      </c>
      <c r="G320" s="192"/>
      <c r="H320" s="195" t="s">
        <v>20</v>
      </c>
      <c r="I320" s="196"/>
      <c r="J320" s="192"/>
      <c r="K320" s="192"/>
      <c r="L320" s="197"/>
      <c r="M320" s="198"/>
      <c r="N320" s="199"/>
      <c r="O320" s="199"/>
      <c r="P320" s="199"/>
      <c r="Q320" s="199"/>
      <c r="R320" s="199"/>
      <c r="S320" s="199"/>
      <c r="T320" s="200"/>
      <c r="AT320" s="201" t="s">
        <v>143</v>
      </c>
      <c r="AU320" s="201" t="s">
        <v>153</v>
      </c>
      <c r="AV320" s="11" t="s">
        <v>22</v>
      </c>
      <c r="AW320" s="11" t="s">
        <v>38</v>
      </c>
      <c r="AX320" s="11" t="s">
        <v>75</v>
      </c>
      <c r="AY320" s="201" t="s">
        <v>131</v>
      </c>
    </row>
    <row r="321" spans="2:51" s="12" customFormat="1" ht="13.5">
      <c r="B321" s="202"/>
      <c r="C321" s="203"/>
      <c r="D321" s="189" t="s">
        <v>143</v>
      </c>
      <c r="E321" s="214" t="s">
        <v>20</v>
      </c>
      <c r="F321" s="215" t="s">
        <v>316</v>
      </c>
      <c r="G321" s="203"/>
      <c r="H321" s="216">
        <v>-27.903</v>
      </c>
      <c r="I321" s="208"/>
      <c r="J321" s="203"/>
      <c r="K321" s="203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143</v>
      </c>
      <c r="AU321" s="213" t="s">
        <v>153</v>
      </c>
      <c r="AV321" s="12" t="s">
        <v>139</v>
      </c>
      <c r="AW321" s="12" t="s">
        <v>38</v>
      </c>
      <c r="AX321" s="12" t="s">
        <v>75</v>
      </c>
      <c r="AY321" s="213" t="s">
        <v>131</v>
      </c>
    </row>
    <row r="322" spans="2:51" s="12" customFormat="1" ht="13.5">
      <c r="B322" s="202"/>
      <c r="C322" s="203"/>
      <c r="D322" s="189" t="s">
        <v>143</v>
      </c>
      <c r="E322" s="214" t="s">
        <v>20</v>
      </c>
      <c r="F322" s="215" t="s">
        <v>282</v>
      </c>
      <c r="G322" s="203"/>
      <c r="H322" s="216">
        <v>218.4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143</v>
      </c>
      <c r="AU322" s="213" t="s">
        <v>153</v>
      </c>
      <c r="AV322" s="12" t="s">
        <v>139</v>
      </c>
      <c r="AW322" s="12" t="s">
        <v>38</v>
      </c>
      <c r="AX322" s="12" t="s">
        <v>75</v>
      </c>
      <c r="AY322" s="213" t="s">
        <v>131</v>
      </c>
    </row>
    <row r="323" spans="2:63" s="10" customFormat="1" ht="29.85" customHeight="1">
      <c r="B323" s="160"/>
      <c r="C323" s="161"/>
      <c r="D323" s="174" t="s">
        <v>74</v>
      </c>
      <c r="E323" s="175" t="s">
        <v>438</v>
      </c>
      <c r="F323" s="175" t="s">
        <v>439</v>
      </c>
      <c r="G323" s="161"/>
      <c r="H323" s="161"/>
      <c r="I323" s="164"/>
      <c r="J323" s="176">
        <f>BK323</f>
        <v>0</v>
      </c>
      <c r="K323" s="161"/>
      <c r="L323" s="166"/>
      <c r="M323" s="167"/>
      <c r="N323" s="168"/>
      <c r="O323" s="168"/>
      <c r="P323" s="169">
        <f>SUM(P324:P333)</f>
        <v>0</v>
      </c>
      <c r="Q323" s="168"/>
      <c r="R323" s="169">
        <f>SUM(R324:R333)</f>
        <v>0</v>
      </c>
      <c r="S323" s="168"/>
      <c r="T323" s="170">
        <f>SUM(T324:T333)</f>
        <v>0</v>
      </c>
      <c r="AR323" s="171" t="s">
        <v>22</v>
      </c>
      <c r="AT323" s="172" t="s">
        <v>74</v>
      </c>
      <c r="AU323" s="172" t="s">
        <v>22</v>
      </c>
      <c r="AY323" s="171" t="s">
        <v>131</v>
      </c>
      <c r="BK323" s="173">
        <f>SUM(BK324:BK333)</f>
        <v>0</v>
      </c>
    </row>
    <row r="324" spans="2:65" s="1" customFormat="1" ht="22.5" customHeight="1">
      <c r="B324" s="33"/>
      <c r="C324" s="177" t="s">
        <v>440</v>
      </c>
      <c r="D324" s="177" t="s">
        <v>133</v>
      </c>
      <c r="E324" s="178" t="s">
        <v>441</v>
      </c>
      <c r="F324" s="179" t="s">
        <v>442</v>
      </c>
      <c r="G324" s="180" t="s">
        <v>179</v>
      </c>
      <c r="H324" s="181">
        <v>3.495</v>
      </c>
      <c r="I324" s="182"/>
      <c r="J324" s="183">
        <f>ROUND(I324*H324,2)</f>
        <v>0</v>
      </c>
      <c r="K324" s="179" t="s">
        <v>137</v>
      </c>
      <c r="L324" s="53"/>
      <c r="M324" s="184" t="s">
        <v>20</v>
      </c>
      <c r="N324" s="185" t="s">
        <v>47</v>
      </c>
      <c r="O324" s="34"/>
      <c r="P324" s="186">
        <f>O324*H324</f>
        <v>0</v>
      </c>
      <c r="Q324" s="186">
        <v>0</v>
      </c>
      <c r="R324" s="186">
        <f>Q324*H324</f>
        <v>0</v>
      </c>
      <c r="S324" s="186">
        <v>0</v>
      </c>
      <c r="T324" s="187">
        <f>S324*H324</f>
        <v>0</v>
      </c>
      <c r="AR324" s="16" t="s">
        <v>138</v>
      </c>
      <c r="AT324" s="16" t="s">
        <v>133</v>
      </c>
      <c r="AU324" s="16" t="s">
        <v>139</v>
      </c>
      <c r="AY324" s="16" t="s">
        <v>131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6" t="s">
        <v>139</v>
      </c>
      <c r="BK324" s="188">
        <f>ROUND(I324*H324,2)</f>
        <v>0</v>
      </c>
      <c r="BL324" s="16" t="s">
        <v>138</v>
      </c>
      <c r="BM324" s="16" t="s">
        <v>443</v>
      </c>
    </row>
    <row r="325" spans="2:47" s="1" customFormat="1" ht="27">
      <c r="B325" s="33"/>
      <c r="C325" s="55"/>
      <c r="D325" s="204" t="s">
        <v>141</v>
      </c>
      <c r="E325" s="55"/>
      <c r="F325" s="217" t="s">
        <v>444</v>
      </c>
      <c r="G325" s="55"/>
      <c r="H325" s="55"/>
      <c r="I325" s="147"/>
      <c r="J325" s="55"/>
      <c r="K325" s="55"/>
      <c r="L325" s="53"/>
      <c r="M325" s="70"/>
      <c r="N325" s="34"/>
      <c r="O325" s="34"/>
      <c r="P325" s="34"/>
      <c r="Q325" s="34"/>
      <c r="R325" s="34"/>
      <c r="S325" s="34"/>
      <c r="T325" s="71"/>
      <c r="AT325" s="16" t="s">
        <v>141</v>
      </c>
      <c r="AU325" s="16" t="s">
        <v>139</v>
      </c>
    </row>
    <row r="326" spans="2:65" s="1" customFormat="1" ht="22.5" customHeight="1">
      <c r="B326" s="33"/>
      <c r="C326" s="177" t="s">
        <v>445</v>
      </c>
      <c r="D326" s="177" t="s">
        <v>133</v>
      </c>
      <c r="E326" s="178" t="s">
        <v>446</v>
      </c>
      <c r="F326" s="179" t="s">
        <v>447</v>
      </c>
      <c r="G326" s="180" t="s">
        <v>179</v>
      </c>
      <c r="H326" s="181">
        <v>3.495</v>
      </c>
      <c r="I326" s="182"/>
      <c r="J326" s="183">
        <f>ROUND(I326*H326,2)</f>
        <v>0</v>
      </c>
      <c r="K326" s="179" t="s">
        <v>137</v>
      </c>
      <c r="L326" s="53"/>
      <c r="M326" s="184" t="s">
        <v>20</v>
      </c>
      <c r="N326" s="185" t="s">
        <v>47</v>
      </c>
      <c r="O326" s="34"/>
      <c r="P326" s="186">
        <f>O326*H326</f>
        <v>0</v>
      </c>
      <c r="Q326" s="186">
        <v>0</v>
      </c>
      <c r="R326" s="186">
        <f>Q326*H326</f>
        <v>0</v>
      </c>
      <c r="S326" s="186">
        <v>0</v>
      </c>
      <c r="T326" s="187">
        <f>S326*H326</f>
        <v>0</v>
      </c>
      <c r="AR326" s="16" t="s">
        <v>138</v>
      </c>
      <c r="AT326" s="16" t="s">
        <v>133</v>
      </c>
      <c r="AU326" s="16" t="s">
        <v>139</v>
      </c>
      <c r="AY326" s="16" t="s">
        <v>131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6" t="s">
        <v>139</v>
      </c>
      <c r="BK326" s="188">
        <f>ROUND(I326*H326,2)</f>
        <v>0</v>
      </c>
      <c r="BL326" s="16" t="s">
        <v>138</v>
      </c>
      <c r="BM326" s="16" t="s">
        <v>448</v>
      </c>
    </row>
    <row r="327" spans="2:47" s="1" customFormat="1" ht="13.5">
      <c r="B327" s="33"/>
      <c r="C327" s="55"/>
      <c r="D327" s="204" t="s">
        <v>141</v>
      </c>
      <c r="E327" s="55"/>
      <c r="F327" s="217" t="s">
        <v>449</v>
      </c>
      <c r="G327" s="55"/>
      <c r="H327" s="55"/>
      <c r="I327" s="147"/>
      <c r="J327" s="55"/>
      <c r="K327" s="55"/>
      <c r="L327" s="53"/>
      <c r="M327" s="70"/>
      <c r="N327" s="34"/>
      <c r="O327" s="34"/>
      <c r="P327" s="34"/>
      <c r="Q327" s="34"/>
      <c r="R327" s="34"/>
      <c r="S327" s="34"/>
      <c r="T327" s="71"/>
      <c r="AT327" s="16" t="s">
        <v>141</v>
      </c>
      <c r="AU327" s="16" t="s">
        <v>139</v>
      </c>
    </row>
    <row r="328" spans="2:65" s="1" customFormat="1" ht="22.5" customHeight="1">
      <c r="B328" s="33"/>
      <c r="C328" s="177" t="s">
        <v>450</v>
      </c>
      <c r="D328" s="177" t="s">
        <v>133</v>
      </c>
      <c r="E328" s="178" t="s">
        <v>451</v>
      </c>
      <c r="F328" s="179" t="s">
        <v>452</v>
      </c>
      <c r="G328" s="180" t="s">
        <v>179</v>
      </c>
      <c r="H328" s="181">
        <v>111.84</v>
      </c>
      <c r="I328" s="182"/>
      <c r="J328" s="183">
        <f>ROUND(I328*H328,2)</f>
        <v>0</v>
      </c>
      <c r="K328" s="179" t="s">
        <v>137</v>
      </c>
      <c r="L328" s="53"/>
      <c r="M328" s="184" t="s">
        <v>20</v>
      </c>
      <c r="N328" s="185" t="s">
        <v>47</v>
      </c>
      <c r="O328" s="34"/>
      <c r="P328" s="186">
        <f>O328*H328</f>
        <v>0</v>
      </c>
      <c r="Q328" s="186">
        <v>0</v>
      </c>
      <c r="R328" s="186">
        <f>Q328*H328</f>
        <v>0</v>
      </c>
      <c r="S328" s="186">
        <v>0</v>
      </c>
      <c r="T328" s="187">
        <f>S328*H328</f>
        <v>0</v>
      </c>
      <c r="AR328" s="16" t="s">
        <v>138</v>
      </c>
      <c r="AT328" s="16" t="s">
        <v>133</v>
      </c>
      <c r="AU328" s="16" t="s">
        <v>139</v>
      </c>
      <c r="AY328" s="16" t="s">
        <v>131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6" t="s">
        <v>139</v>
      </c>
      <c r="BK328" s="188">
        <f>ROUND(I328*H328,2)</f>
        <v>0</v>
      </c>
      <c r="BL328" s="16" t="s">
        <v>138</v>
      </c>
      <c r="BM328" s="16" t="s">
        <v>453</v>
      </c>
    </row>
    <row r="329" spans="2:47" s="1" customFormat="1" ht="27">
      <c r="B329" s="33"/>
      <c r="C329" s="55"/>
      <c r="D329" s="189" t="s">
        <v>141</v>
      </c>
      <c r="E329" s="55"/>
      <c r="F329" s="190" t="s">
        <v>454</v>
      </c>
      <c r="G329" s="55"/>
      <c r="H329" s="55"/>
      <c r="I329" s="147"/>
      <c r="J329" s="55"/>
      <c r="K329" s="55"/>
      <c r="L329" s="53"/>
      <c r="M329" s="70"/>
      <c r="N329" s="34"/>
      <c r="O329" s="34"/>
      <c r="P329" s="34"/>
      <c r="Q329" s="34"/>
      <c r="R329" s="34"/>
      <c r="S329" s="34"/>
      <c r="T329" s="71"/>
      <c r="AT329" s="16" t="s">
        <v>141</v>
      </c>
      <c r="AU329" s="16" t="s">
        <v>139</v>
      </c>
    </row>
    <row r="330" spans="2:47" s="1" customFormat="1" ht="27">
      <c r="B330" s="33"/>
      <c r="C330" s="55"/>
      <c r="D330" s="189" t="s">
        <v>167</v>
      </c>
      <c r="E330" s="55"/>
      <c r="F330" s="218" t="s">
        <v>168</v>
      </c>
      <c r="G330" s="55"/>
      <c r="H330" s="55"/>
      <c r="I330" s="147"/>
      <c r="J330" s="55"/>
      <c r="K330" s="55"/>
      <c r="L330" s="53"/>
      <c r="M330" s="70"/>
      <c r="N330" s="34"/>
      <c r="O330" s="34"/>
      <c r="P330" s="34"/>
      <c r="Q330" s="34"/>
      <c r="R330" s="34"/>
      <c r="S330" s="34"/>
      <c r="T330" s="71"/>
      <c r="AT330" s="16" t="s">
        <v>167</v>
      </c>
      <c r="AU330" s="16" t="s">
        <v>139</v>
      </c>
    </row>
    <row r="331" spans="2:51" s="12" customFormat="1" ht="13.5">
      <c r="B331" s="202"/>
      <c r="C331" s="203"/>
      <c r="D331" s="204" t="s">
        <v>143</v>
      </c>
      <c r="E331" s="203"/>
      <c r="F331" s="206" t="s">
        <v>455</v>
      </c>
      <c r="G331" s="203"/>
      <c r="H331" s="207">
        <v>111.84</v>
      </c>
      <c r="I331" s="208"/>
      <c r="J331" s="203"/>
      <c r="K331" s="203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143</v>
      </c>
      <c r="AU331" s="213" t="s">
        <v>139</v>
      </c>
      <c r="AV331" s="12" t="s">
        <v>139</v>
      </c>
      <c r="AW331" s="12" t="s">
        <v>4</v>
      </c>
      <c r="AX331" s="12" t="s">
        <v>22</v>
      </c>
      <c r="AY331" s="213" t="s">
        <v>131</v>
      </c>
    </row>
    <row r="332" spans="2:65" s="1" customFormat="1" ht="22.5" customHeight="1">
      <c r="B332" s="33"/>
      <c r="C332" s="177" t="s">
        <v>456</v>
      </c>
      <c r="D332" s="177" t="s">
        <v>133</v>
      </c>
      <c r="E332" s="178" t="s">
        <v>457</v>
      </c>
      <c r="F332" s="179" t="s">
        <v>458</v>
      </c>
      <c r="G332" s="180" t="s">
        <v>179</v>
      </c>
      <c r="H332" s="181">
        <v>3.495</v>
      </c>
      <c r="I332" s="182"/>
      <c r="J332" s="183">
        <f>ROUND(I332*H332,2)</f>
        <v>0</v>
      </c>
      <c r="K332" s="179" t="s">
        <v>137</v>
      </c>
      <c r="L332" s="53"/>
      <c r="M332" s="184" t="s">
        <v>20</v>
      </c>
      <c r="N332" s="185" t="s">
        <v>47</v>
      </c>
      <c r="O332" s="34"/>
      <c r="P332" s="186">
        <f>O332*H332</f>
        <v>0</v>
      </c>
      <c r="Q332" s="186">
        <v>0</v>
      </c>
      <c r="R332" s="186">
        <f>Q332*H332</f>
        <v>0</v>
      </c>
      <c r="S332" s="186">
        <v>0</v>
      </c>
      <c r="T332" s="187">
        <f>S332*H332</f>
        <v>0</v>
      </c>
      <c r="AR332" s="16" t="s">
        <v>138</v>
      </c>
      <c r="AT332" s="16" t="s">
        <v>133</v>
      </c>
      <c r="AU332" s="16" t="s">
        <v>139</v>
      </c>
      <c r="AY332" s="16" t="s">
        <v>131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6" t="s">
        <v>139</v>
      </c>
      <c r="BK332" s="188">
        <f>ROUND(I332*H332,2)</f>
        <v>0</v>
      </c>
      <c r="BL332" s="16" t="s">
        <v>138</v>
      </c>
      <c r="BM332" s="16" t="s">
        <v>459</v>
      </c>
    </row>
    <row r="333" spans="2:47" s="1" customFormat="1" ht="13.5">
      <c r="B333" s="33"/>
      <c r="C333" s="55"/>
      <c r="D333" s="189" t="s">
        <v>141</v>
      </c>
      <c r="E333" s="55"/>
      <c r="F333" s="190" t="s">
        <v>460</v>
      </c>
      <c r="G333" s="55"/>
      <c r="H333" s="55"/>
      <c r="I333" s="147"/>
      <c r="J333" s="55"/>
      <c r="K333" s="55"/>
      <c r="L333" s="53"/>
      <c r="M333" s="70"/>
      <c r="N333" s="34"/>
      <c r="O333" s="34"/>
      <c r="P333" s="34"/>
      <c r="Q333" s="34"/>
      <c r="R333" s="34"/>
      <c r="S333" s="34"/>
      <c r="T333" s="71"/>
      <c r="AT333" s="16" t="s">
        <v>141</v>
      </c>
      <c r="AU333" s="16" t="s">
        <v>139</v>
      </c>
    </row>
    <row r="334" spans="2:63" s="10" customFormat="1" ht="29.85" customHeight="1">
      <c r="B334" s="160"/>
      <c r="C334" s="161"/>
      <c r="D334" s="174" t="s">
        <v>74</v>
      </c>
      <c r="E334" s="175" t="s">
        <v>461</v>
      </c>
      <c r="F334" s="175" t="s">
        <v>462</v>
      </c>
      <c r="G334" s="161"/>
      <c r="H334" s="161"/>
      <c r="I334" s="164"/>
      <c r="J334" s="176">
        <f>BK334</f>
        <v>0</v>
      </c>
      <c r="K334" s="161"/>
      <c r="L334" s="166"/>
      <c r="M334" s="167"/>
      <c r="N334" s="168"/>
      <c r="O334" s="168"/>
      <c r="P334" s="169">
        <f>SUM(P335:P336)</f>
        <v>0</v>
      </c>
      <c r="Q334" s="168"/>
      <c r="R334" s="169">
        <f>SUM(R335:R336)</f>
        <v>0</v>
      </c>
      <c r="S334" s="168"/>
      <c r="T334" s="170">
        <f>SUM(T335:T336)</f>
        <v>0</v>
      </c>
      <c r="AR334" s="171" t="s">
        <v>22</v>
      </c>
      <c r="AT334" s="172" t="s">
        <v>74</v>
      </c>
      <c r="AU334" s="172" t="s">
        <v>22</v>
      </c>
      <c r="AY334" s="171" t="s">
        <v>131</v>
      </c>
      <c r="BK334" s="173">
        <f>SUM(BK335:BK336)</f>
        <v>0</v>
      </c>
    </row>
    <row r="335" spans="2:65" s="1" customFormat="1" ht="22.5" customHeight="1">
      <c r="B335" s="33"/>
      <c r="C335" s="177" t="s">
        <v>463</v>
      </c>
      <c r="D335" s="177" t="s">
        <v>133</v>
      </c>
      <c r="E335" s="178" t="s">
        <v>464</v>
      </c>
      <c r="F335" s="179" t="s">
        <v>465</v>
      </c>
      <c r="G335" s="180" t="s">
        <v>179</v>
      </c>
      <c r="H335" s="181">
        <v>14.01</v>
      </c>
      <c r="I335" s="182"/>
      <c r="J335" s="183">
        <f>ROUND(I335*H335,2)</f>
        <v>0</v>
      </c>
      <c r="K335" s="179" t="s">
        <v>137</v>
      </c>
      <c r="L335" s="53"/>
      <c r="M335" s="184" t="s">
        <v>20</v>
      </c>
      <c r="N335" s="185" t="s">
        <v>47</v>
      </c>
      <c r="O335" s="34"/>
      <c r="P335" s="186">
        <f>O335*H335</f>
        <v>0</v>
      </c>
      <c r="Q335" s="186">
        <v>0</v>
      </c>
      <c r="R335" s="186">
        <f>Q335*H335</f>
        <v>0</v>
      </c>
      <c r="S335" s="186">
        <v>0</v>
      </c>
      <c r="T335" s="187">
        <f>S335*H335</f>
        <v>0</v>
      </c>
      <c r="AR335" s="16" t="s">
        <v>138</v>
      </c>
      <c r="AT335" s="16" t="s">
        <v>133</v>
      </c>
      <c r="AU335" s="16" t="s">
        <v>139</v>
      </c>
      <c r="AY335" s="16" t="s">
        <v>131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6" t="s">
        <v>139</v>
      </c>
      <c r="BK335" s="188">
        <f>ROUND(I335*H335,2)</f>
        <v>0</v>
      </c>
      <c r="BL335" s="16" t="s">
        <v>138</v>
      </c>
      <c r="BM335" s="16" t="s">
        <v>466</v>
      </c>
    </row>
    <row r="336" spans="2:47" s="1" customFormat="1" ht="40.5">
      <c r="B336" s="33"/>
      <c r="C336" s="55"/>
      <c r="D336" s="189" t="s">
        <v>141</v>
      </c>
      <c r="E336" s="55"/>
      <c r="F336" s="190" t="s">
        <v>467</v>
      </c>
      <c r="G336" s="55"/>
      <c r="H336" s="55"/>
      <c r="I336" s="147"/>
      <c r="J336" s="55"/>
      <c r="K336" s="55"/>
      <c r="L336" s="53"/>
      <c r="M336" s="70"/>
      <c r="N336" s="34"/>
      <c r="O336" s="34"/>
      <c r="P336" s="34"/>
      <c r="Q336" s="34"/>
      <c r="R336" s="34"/>
      <c r="S336" s="34"/>
      <c r="T336" s="71"/>
      <c r="AT336" s="16" t="s">
        <v>141</v>
      </c>
      <c r="AU336" s="16" t="s">
        <v>139</v>
      </c>
    </row>
    <row r="337" spans="2:63" s="10" customFormat="1" ht="37.35" customHeight="1">
      <c r="B337" s="160"/>
      <c r="C337" s="161"/>
      <c r="D337" s="162" t="s">
        <v>74</v>
      </c>
      <c r="E337" s="163" t="s">
        <v>468</v>
      </c>
      <c r="F337" s="163" t="s">
        <v>469</v>
      </c>
      <c r="G337" s="161"/>
      <c r="H337" s="161"/>
      <c r="I337" s="164"/>
      <c r="J337" s="165">
        <f>BK337</f>
        <v>0</v>
      </c>
      <c r="K337" s="161"/>
      <c r="L337" s="166"/>
      <c r="M337" s="167"/>
      <c r="N337" s="168"/>
      <c r="O337" s="168"/>
      <c r="P337" s="169">
        <f>P338+P345+P351+P388+P395</f>
        <v>0</v>
      </c>
      <c r="Q337" s="168"/>
      <c r="R337" s="169">
        <f>R338+R345+R351+R388+R395</f>
        <v>0.349160339</v>
      </c>
      <c r="S337" s="168"/>
      <c r="T337" s="170">
        <f>T338+T345+T351+T388+T395</f>
        <v>0.3859395</v>
      </c>
      <c r="AR337" s="171" t="s">
        <v>139</v>
      </c>
      <c r="AT337" s="172" t="s">
        <v>74</v>
      </c>
      <c r="AU337" s="172" t="s">
        <v>75</v>
      </c>
      <c r="AY337" s="171" t="s">
        <v>131</v>
      </c>
      <c r="BK337" s="173">
        <f>BK338+BK345+BK351+BK388+BK395</f>
        <v>0</v>
      </c>
    </row>
    <row r="338" spans="2:63" s="10" customFormat="1" ht="19.9" customHeight="1">
      <c r="B338" s="160"/>
      <c r="C338" s="161"/>
      <c r="D338" s="174" t="s">
        <v>74</v>
      </c>
      <c r="E338" s="175" t="s">
        <v>470</v>
      </c>
      <c r="F338" s="175" t="s">
        <v>471</v>
      </c>
      <c r="G338" s="161"/>
      <c r="H338" s="161"/>
      <c r="I338" s="164"/>
      <c r="J338" s="176">
        <f>BK338</f>
        <v>0</v>
      </c>
      <c r="K338" s="161"/>
      <c r="L338" s="166"/>
      <c r="M338" s="167"/>
      <c r="N338" s="168"/>
      <c r="O338" s="168"/>
      <c r="P338" s="169">
        <f>SUM(P339:P344)</f>
        <v>0</v>
      </c>
      <c r="Q338" s="168"/>
      <c r="R338" s="169">
        <f>SUM(R339:R344)</f>
        <v>0.00858</v>
      </c>
      <c r="S338" s="168"/>
      <c r="T338" s="170">
        <f>SUM(T339:T344)</f>
        <v>0</v>
      </c>
      <c r="AR338" s="171" t="s">
        <v>139</v>
      </c>
      <c r="AT338" s="172" t="s">
        <v>74</v>
      </c>
      <c r="AU338" s="172" t="s">
        <v>22</v>
      </c>
      <c r="AY338" s="171" t="s">
        <v>131</v>
      </c>
      <c r="BK338" s="173">
        <f>SUM(BK339:BK344)</f>
        <v>0</v>
      </c>
    </row>
    <row r="339" spans="2:65" s="1" customFormat="1" ht="22.5" customHeight="1">
      <c r="B339" s="33"/>
      <c r="C339" s="177" t="s">
        <v>472</v>
      </c>
      <c r="D339" s="177" t="s">
        <v>133</v>
      </c>
      <c r="E339" s="178" t="s">
        <v>473</v>
      </c>
      <c r="F339" s="179" t="s">
        <v>474</v>
      </c>
      <c r="G339" s="180" t="s">
        <v>337</v>
      </c>
      <c r="H339" s="181">
        <v>6</v>
      </c>
      <c r="I339" s="182"/>
      <c r="J339" s="183">
        <f>ROUND(I339*H339,2)</f>
        <v>0</v>
      </c>
      <c r="K339" s="179" t="s">
        <v>137</v>
      </c>
      <c r="L339" s="53"/>
      <c r="M339" s="184" t="s">
        <v>20</v>
      </c>
      <c r="N339" s="185" t="s">
        <v>47</v>
      </c>
      <c r="O339" s="34"/>
      <c r="P339" s="186">
        <f>O339*H339</f>
        <v>0</v>
      </c>
      <c r="Q339" s="186">
        <v>0.00143</v>
      </c>
      <c r="R339" s="186">
        <f>Q339*H339</f>
        <v>0.00858</v>
      </c>
      <c r="S339" s="186">
        <v>0</v>
      </c>
      <c r="T339" s="187">
        <f>S339*H339</f>
        <v>0</v>
      </c>
      <c r="AR339" s="16" t="s">
        <v>248</v>
      </c>
      <c r="AT339" s="16" t="s">
        <v>133</v>
      </c>
      <c r="AU339" s="16" t="s">
        <v>139</v>
      </c>
      <c r="AY339" s="16" t="s">
        <v>131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6" t="s">
        <v>139</v>
      </c>
      <c r="BK339" s="188">
        <f>ROUND(I339*H339,2)</f>
        <v>0</v>
      </c>
      <c r="BL339" s="16" t="s">
        <v>248</v>
      </c>
      <c r="BM339" s="16" t="s">
        <v>475</v>
      </c>
    </row>
    <row r="340" spans="2:47" s="1" customFormat="1" ht="13.5">
      <c r="B340" s="33"/>
      <c r="C340" s="55"/>
      <c r="D340" s="189" t="s">
        <v>141</v>
      </c>
      <c r="E340" s="55"/>
      <c r="F340" s="190" t="s">
        <v>476</v>
      </c>
      <c r="G340" s="55"/>
      <c r="H340" s="55"/>
      <c r="I340" s="147"/>
      <c r="J340" s="55"/>
      <c r="K340" s="55"/>
      <c r="L340" s="53"/>
      <c r="M340" s="70"/>
      <c r="N340" s="34"/>
      <c r="O340" s="34"/>
      <c r="P340" s="34"/>
      <c r="Q340" s="34"/>
      <c r="R340" s="34"/>
      <c r="S340" s="34"/>
      <c r="T340" s="71"/>
      <c r="AT340" s="16" t="s">
        <v>141</v>
      </c>
      <c r="AU340" s="16" t="s">
        <v>139</v>
      </c>
    </row>
    <row r="341" spans="2:51" s="12" customFormat="1" ht="13.5">
      <c r="B341" s="202"/>
      <c r="C341" s="203"/>
      <c r="D341" s="189" t="s">
        <v>143</v>
      </c>
      <c r="E341" s="214" t="s">
        <v>20</v>
      </c>
      <c r="F341" s="215" t="s">
        <v>477</v>
      </c>
      <c r="G341" s="203"/>
      <c r="H341" s="216">
        <v>2</v>
      </c>
      <c r="I341" s="208"/>
      <c r="J341" s="203"/>
      <c r="K341" s="203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143</v>
      </c>
      <c r="AU341" s="213" t="s">
        <v>139</v>
      </c>
      <c r="AV341" s="12" t="s">
        <v>139</v>
      </c>
      <c r="AW341" s="12" t="s">
        <v>38</v>
      </c>
      <c r="AX341" s="12" t="s">
        <v>75</v>
      </c>
      <c r="AY341" s="213" t="s">
        <v>131</v>
      </c>
    </row>
    <row r="342" spans="2:51" s="12" customFormat="1" ht="13.5">
      <c r="B342" s="202"/>
      <c r="C342" s="203"/>
      <c r="D342" s="204" t="s">
        <v>143</v>
      </c>
      <c r="E342" s="205" t="s">
        <v>20</v>
      </c>
      <c r="F342" s="206" t="s">
        <v>478</v>
      </c>
      <c r="G342" s="203"/>
      <c r="H342" s="207">
        <v>4</v>
      </c>
      <c r="I342" s="208"/>
      <c r="J342" s="203"/>
      <c r="K342" s="203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143</v>
      </c>
      <c r="AU342" s="213" t="s">
        <v>139</v>
      </c>
      <c r="AV342" s="12" t="s">
        <v>139</v>
      </c>
      <c r="AW342" s="12" t="s">
        <v>38</v>
      </c>
      <c r="AX342" s="12" t="s">
        <v>75</v>
      </c>
      <c r="AY342" s="213" t="s">
        <v>131</v>
      </c>
    </row>
    <row r="343" spans="2:65" s="1" customFormat="1" ht="22.5" customHeight="1">
      <c r="B343" s="33"/>
      <c r="C343" s="177" t="s">
        <v>479</v>
      </c>
      <c r="D343" s="177" t="s">
        <v>133</v>
      </c>
      <c r="E343" s="178" t="s">
        <v>480</v>
      </c>
      <c r="F343" s="179" t="s">
        <v>481</v>
      </c>
      <c r="G343" s="180" t="s">
        <v>179</v>
      </c>
      <c r="H343" s="181">
        <v>0.009</v>
      </c>
      <c r="I343" s="182"/>
      <c r="J343" s="183">
        <f>ROUND(I343*H343,2)</f>
        <v>0</v>
      </c>
      <c r="K343" s="179" t="s">
        <v>137</v>
      </c>
      <c r="L343" s="53"/>
      <c r="M343" s="184" t="s">
        <v>20</v>
      </c>
      <c r="N343" s="185" t="s">
        <v>47</v>
      </c>
      <c r="O343" s="34"/>
      <c r="P343" s="186">
        <f>O343*H343</f>
        <v>0</v>
      </c>
      <c r="Q343" s="186">
        <v>0</v>
      </c>
      <c r="R343" s="186">
        <f>Q343*H343</f>
        <v>0</v>
      </c>
      <c r="S343" s="186">
        <v>0</v>
      </c>
      <c r="T343" s="187">
        <f>S343*H343</f>
        <v>0</v>
      </c>
      <c r="AR343" s="16" t="s">
        <v>248</v>
      </c>
      <c r="AT343" s="16" t="s">
        <v>133</v>
      </c>
      <c r="AU343" s="16" t="s">
        <v>139</v>
      </c>
      <c r="AY343" s="16" t="s">
        <v>131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6" t="s">
        <v>139</v>
      </c>
      <c r="BK343" s="188">
        <f>ROUND(I343*H343,2)</f>
        <v>0</v>
      </c>
      <c r="BL343" s="16" t="s">
        <v>248</v>
      </c>
      <c r="BM343" s="16" t="s">
        <v>482</v>
      </c>
    </row>
    <row r="344" spans="2:47" s="1" customFormat="1" ht="27">
      <c r="B344" s="33"/>
      <c r="C344" s="55"/>
      <c r="D344" s="189" t="s">
        <v>141</v>
      </c>
      <c r="E344" s="55"/>
      <c r="F344" s="190" t="s">
        <v>483</v>
      </c>
      <c r="G344" s="55"/>
      <c r="H344" s="55"/>
      <c r="I344" s="147"/>
      <c r="J344" s="55"/>
      <c r="K344" s="55"/>
      <c r="L344" s="53"/>
      <c r="M344" s="70"/>
      <c r="N344" s="34"/>
      <c r="O344" s="34"/>
      <c r="P344" s="34"/>
      <c r="Q344" s="34"/>
      <c r="R344" s="34"/>
      <c r="S344" s="34"/>
      <c r="T344" s="71"/>
      <c r="AT344" s="16" t="s">
        <v>141</v>
      </c>
      <c r="AU344" s="16" t="s">
        <v>139</v>
      </c>
    </row>
    <row r="345" spans="2:63" s="10" customFormat="1" ht="29.85" customHeight="1">
      <c r="B345" s="160"/>
      <c r="C345" s="161"/>
      <c r="D345" s="174" t="s">
        <v>74</v>
      </c>
      <c r="E345" s="175" t="s">
        <v>484</v>
      </c>
      <c r="F345" s="175" t="s">
        <v>485</v>
      </c>
      <c r="G345" s="161"/>
      <c r="H345" s="161"/>
      <c r="I345" s="164"/>
      <c r="J345" s="176">
        <f>BK345</f>
        <v>0</v>
      </c>
      <c r="K345" s="161"/>
      <c r="L345" s="166"/>
      <c r="M345" s="167"/>
      <c r="N345" s="168"/>
      <c r="O345" s="168"/>
      <c r="P345" s="169">
        <f>SUM(P346:P350)</f>
        <v>0</v>
      </c>
      <c r="Q345" s="168"/>
      <c r="R345" s="169">
        <f>SUM(R346:R350)</f>
        <v>0</v>
      </c>
      <c r="S345" s="168"/>
      <c r="T345" s="170">
        <f>SUM(T346:T350)</f>
        <v>0</v>
      </c>
      <c r="AR345" s="171" t="s">
        <v>139</v>
      </c>
      <c r="AT345" s="172" t="s">
        <v>74</v>
      </c>
      <c r="AU345" s="172" t="s">
        <v>22</v>
      </c>
      <c r="AY345" s="171" t="s">
        <v>131</v>
      </c>
      <c r="BK345" s="173">
        <f>SUM(BK346:BK350)</f>
        <v>0</v>
      </c>
    </row>
    <row r="346" spans="2:65" s="1" customFormat="1" ht="22.5" customHeight="1">
      <c r="B346" s="33"/>
      <c r="C346" s="177" t="s">
        <v>486</v>
      </c>
      <c r="D346" s="177" t="s">
        <v>133</v>
      </c>
      <c r="E346" s="178" t="s">
        <v>487</v>
      </c>
      <c r="F346" s="179" t="s">
        <v>488</v>
      </c>
      <c r="G346" s="180" t="s">
        <v>337</v>
      </c>
      <c r="H346" s="181">
        <v>1</v>
      </c>
      <c r="I346" s="182"/>
      <c r="J346" s="183">
        <f>ROUND(I346*H346,2)</f>
        <v>0</v>
      </c>
      <c r="K346" s="179" t="s">
        <v>137</v>
      </c>
      <c r="L346" s="53"/>
      <c r="M346" s="184" t="s">
        <v>20</v>
      </c>
      <c r="N346" s="185" t="s">
        <v>47</v>
      </c>
      <c r="O346" s="34"/>
      <c r="P346" s="186">
        <f>O346*H346</f>
        <v>0</v>
      </c>
      <c r="Q346" s="186">
        <v>0</v>
      </c>
      <c r="R346" s="186">
        <f>Q346*H346</f>
        <v>0</v>
      </c>
      <c r="S346" s="186">
        <v>0</v>
      </c>
      <c r="T346" s="187">
        <f>S346*H346</f>
        <v>0</v>
      </c>
      <c r="AR346" s="16" t="s">
        <v>248</v>
      </c>
      <c r="AT346" s="16" t="s">
        <v>133</v>
      </c>
      <c r="AU346" s="16" t="s">
        <v>139</v>
      </c>
      <c r="AY346" s="16" t="s">
        <v>131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6" t="s">
        <v>139</v>
      </c>
      <c r="BK346" s="188">
        <f>ROUND(I346*H346,2)</f>
        <v>0</v>
      </c>
      <c r="BL346" s="16" t="s">
        <v>248</v>
      </c>
      <c r="BM346" s="16" t="s">
        <v>489</v>
      </c>
    </row>
    <row r="347" spans="2:47" s="1" customFormat="1" ht="27">
      <c r="B347" s="33"/>
      <c r="C347" s="55"/>
      <c r="D347" s="189" t="s">
        <v>141</v>
      </c>
      <c r="E347" s="55"/>
      <c r="F347" s="190" t="s">
        <v>490</v>
      </c>
      <c r="G347" s="55"/>
      <c r="H347" s="55"/>
      <c r="I347" s="147"/>
      <c r="J347" s="55"/>
      <c r="K347" s="55"/>
      <c r="L347" s="53"/>
      <c r="M347" s="70"/>
      <c r="N347" s="34"/>
      <c r="O347" s="34"/>
      <c r="P347" s="34"/>
      <c r="Q347" s="34"/>
      <c r="R347" s="34"/>
      <c r="S347" s="34"/>
      <c r="T347" s="71"/>
      <c r="AT347" s="16" t="s">
        <v>141</v>
      </c>
      <c r="AU347" s="16" t="s">
        <v>139</v>
      </c>
    </row>
    <row r="348" spans="2:47" s="1" customFormat="1" ht="27">
      <c r="B348" s="33"/>
      <c r="C348" s="55"/>
      <c r="D348" s="204" t="s">
        <v>167</v>
      </c>
      <c r="E348" s="55"/>
      <c r="F348" s="231" t="s">
        <v>491</v>
      </c>
      <c r="G348" s="55"/>
      <c r="H348" s="55"/>
      <c r="I348" s="147"/>
      <c r="J348" s="55"/>
      <c r="K348" s="55"/>
      <c r="L348" s="53"/>
      <c r="M348" s="70"/>
      <c r="N348" s="34"/>
      <c r="O348" s="34"/>
      <c r="P348" s="34"/>
      <c r="Q348" s="34"/>
      <c r="R348" s="34"/>
      <c r="S348" s="34"/>
      <c r="T348" s="71"/>
      <c r="AT348" s="16" t="s">
        <v>167</v>
      </c>
      <c r="AU348" s="16" t="s">
        <v>139</v>
      </c>
    </row>
    <row r="349" spans="2:65" s="1" customFormat="1" ht="22.5" customHeight="1">
      <c r="B349" s="33"/>
      <c r="C349" s="177" t="s">
        <v>492</v>
      </c>
      <c r="D349" s="177" t="s">
        <v>133</v>
      </c>
      <c r="E349" s="178" t="s">
        <v>493</v>
      </c>
      <c r="F349" s="179" t="s">
        <v>494</v>
      </c>
      <c r="G349" s="180" t="s">
        <v>337</v>
      </c>
      <c r="H349" s="181">
        <v>1</v>
      </c>
      <c r="I349" s="182"/>
      <c r="J349" s="183">
        <f>ROUND(I349*H349,2)</f>
        <v>0</v>
      </c>
      <c r="K349" s="179" t="s">
        <v>137</v>
      </c>
      <c r="L349" s="53"/>
      <c r="M349" s="184" t="s">
        <v>20</v>
      </c>
      <c r="N349" s="185" t="s">
        <v>47</v>
      </c>
      <c r="O349" s="34"/>
      <c r="P349" s="186">
        <f>O349*H349</f>
        <v>0</v>
      </c>
      <c r="Q349" s="186">
        <v>0</v>
      </c>
      <c r="R349" s="186">
        <f>Q349*H349</f>
        <v>0</v>
      </c>
      <c r="S349" s="186">
        <v>0</v>
      </c>
      <c r="T349" s="187">
        <f>S349*H349</f>
        <v>0</v>
      </c>
      <c r="AR349" s="16" t="s">
        <v>248</v>
      </c>
      <c r="AT349" s="16" t="s">
        <v>133</v>
      </c>
      <c r="AU349" s="16" t="s">
        <v>139</v>
      </c>
      <c r="AY349" s="16" t="s">
        <v>131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6" t="s">
        <v>139</v>
      </c>
      <c r="BK349" s="188">
        <f>ROUND(I349*H349,2)</f>
        <v>0</v>
      </c>
      <c r="BL349" s="16" t="s">
        <v>248</v>
      </c>
      <c r="BM349" s="16" t="s">
        <v>495</v>
      </c>
    </row>
    <row r="350" spans="2:47" s="1" customFormat="1" ht="27">
      <c r="B350" s="33"/>
      <c r="C350" s="55"/>
      <c r="D350" s="189" t="s">
        <v>141</v>
      </c>
      <c r="E350" s="55"/>
      <c r="F350" s="190" t="s">
        <v>496</v>
      </c>
      <c r="G350" s="55"/>
      <c r="H350" s="55"/>
      <c r="I350" s="147"/>
      <c r="J350" s="55"/>
      <c r="K350" s="55"/>
      <c r="L350" s="53"/>
      <c r="M350" s="70"/>
      <c r="N350" s="34"/>
      <c r="O350" s="34"/>
      <c r="P350" s="34"/>
      <c r="Q350" s="34"/>
      <c r="R350" s="34"/>
      <c r="S350" s="34"/>
      <c r="T350" s="71"/>
      <c r="AT350" s="16" t="s">
        <v>141</v>
      </c>
      <c r="AU350" s="16" t="s">
        <v>139</v>
      </c>
    </row>
    <row r="351" spans="2:63" s="10" customFormat="1" ht="29.85" customHeight="1">
      <c r="B351" s="160"/>
      <c r="C351" s="161"/>
      <c r="D351" s="174" t="s">
        <v>74</v>
      </c>
      <c r="E351" s="175" t="s">
        <v>497</v>
      </c>
      <c r="F351" s="175" t="s">
        <v>498</v>
      </c>
      <c r="G351" s="161"/>
      <c r="H351" s="161"/>
      <c r="I351" s="164"/>
      <c r="J351" s="176">
        <f>BK351</f>
        <v>0</v>
      </c>
      <c r="K351" s="161"/>
      <c r="L351" s="166"/>
      <c r="M351" s="167"/>
      <c r="N351" s="168"/>
      <c r="O351" s="168"/>
      <c r="P351" s="169">
        <f>SUM(P352:P387)</f>
        <v>0</v>
      </c>
      <c r="Q351" s="168"/>
      <c r="R351" s="169">
        <f>SUM(R352:R387)</f>
        <v>0.293656229</v>
      </c>
      <c r="S351" s="168"/>
      <c r="T351" s="170">
        <f>SUM(T352:T387)</f>
        <v>0.34687599999999996</v>
      </c>
      <c r="AR351" s="171" t="s">
        <v>139</v>
      </c>
      <c r="AT351" s="172" t="s">
        <v>74</v>
      </c>
      <c r="AU351" s="172" t="s">
        <v>22</v>
      </c>
      <c r="AY351" s="171" t="s">
        <v>131</v>
      </c>
      <c r="BK351" s="173">
        <f>SUM(BK352:BK387)</f>
        <v>0</v>
      </c>
    </row>
    <row r="352" spans="2:65" s="1" customFormat="1" ht="22.5" customHeight="1">
      <c r="B352" s="33"/>
      <c r="C352" s="177" t="s">
        <v>499</v>
      </c>
      <c r="D352" s="177" t="s">
        <v>133</v>
      </c>
      <c r="E352" s="178" t="s">
        <v>500</v>
      </c>
      <c r="F352" s="179" t="s">
        <v>501</v>
      </c>
      <c r="G352" s="180" t="s">
        <v>243</v>
      </c>
      <c r="H352" s="181">
        <v>18.5</v>
      </c>
      <c r="I352" s="182"/>
      <c r="J352" s="183">
        <f>ROUND(I352*H352,2)</f>
        <v>0</v>
      </c>
      <c r="K352" s="179" t="s">
        <v>137</v>
      </c>
      <c r="L352" s="53"/>
      <c r="M352" s="184" t="s">
        <v>20</v>
      </c>
      <c r="N352" s="185" t="s">
        <v>47</v>
      </c>
      <c r="O352" s="34"/>
      <c r="P352" s="186">
        <f>O352*H352</f>
        <v>0</v>
      </c>
      <c r="Q352" s="186">
        <v>0</v>
      </c>
      <c r="R352" s="186">
        <f>Q352*H352</f>
        <v>0</v>
      </c>
      <c r="S352" s="186">
        <v>0.00167</v>
      </c>
      <c r="T352" s="187">
        <f>S352*H352</f>
        <v>0.030895000000000002</v>
      </c>
      <c r="AR352" s="16" t="s">
        <v>248</v>
      </c>
      <c r="AT352" s="16" t="s">
        <v>133</v>
      </c>
      <c r="AU352" s="16" t="s">
        <v>139</v>
      </c>
      <c r="AY352" s="16" t="s">
        <v>131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16" t="s">
        <v>139</v>
      </c>
      <c r="BK352" s="188">
        <f>ROUND(I352*H352,2)</f>
        <v>0</v>
      </c>
      <c r="BL352" s="16" t="s">
        <v>248</v>
      </c>
      <c r="BM352" s="16" t="s">
        <v>502</v>
      </c>
    </row>
    <row r="353" spans="2:47" s="1" customFormat="1" ht="13.5">
      <c r="B353" s="33"/>
      <c r="C353" s="55"/>
      <c r="D353" s="189" t="s">
        <v>141</v>
      </c>
      <c r="E353" s="55"/>
      <c r="F353" s="190" t="s">
        <v>503</v>
      </c>
      <c r="G353" s="55"/>
      <c r="H353" s="55"/>
      <c r="I353" s="147"/>
      <c r="J353" s="55"/>
      <c r="K353" s="55"/>
      <c r="L353" s="53"/>
      <c r="M353" s="70"/>
      <c r="N353" s="34"/>
      <c r="O353" s="34"/>
      <c r="P353" s="34"/>
      <c r="Q353" s="34"/>
      <c r="R353" s="34"/>
      <c r="S353" s="34"/>
      <c r="T353" s="71"/>
      <c r="AT353" s="16" t="s">
        <v>141</v>
      </c>
      <c r="AU353" s="16" t="s">
        <v>139</v>
      </c>
    </row>
    <row r="354" spans="2:51" s="12" customFormat="1" ht="13.5">
      <c r="B354" s="202"/>
      <c r="C354" s="203"/>
      <c r="D354" s="189" t="s">
        <v>143</v>
      </c>
      <c r="E354" s="214" t="s">
        <v>20</v>
      </c>
      <c r="F354" s="215" t="s">
        <v>504</v>
      </c>
      <c r="G354" s="203"/>
      <c r="H354" s="216">
        <v>14.9</v>
      </c>
      <c r="I354" s="208"/>
      <c r="J354" s="203"/>
      <c r="K354" s="203"/>
      <c r="L354" s="209"/>
      <c r="M354" s="210"/>
      <c r="N354" s="211"/>
      <c r="O354" s="211"/>
      <c r="P354" s="211"/>
      <c r="Q354" s="211"/>
      <c r="R354" s="211"/>
      <c r="S354" s="211"/>
      <c r="T354" s="212"/>
      <c r="AT354" s="213" t="s">
        <v>143</v>
      </c>
      <c r="AU354" s="213" t="s">
        <v>139</v>
      </c>
      <c r="AV354" s="12" t="s">
        <v>139</v>
      </c>
      <c r="AW354" s="12" t="s">
        <v>38</v>
      </c>
      <c r="AX354" s="12" t="s">
        <v>75</v>
      </c>
      <c r="AY354" s="213" t="s">
        <v>131</v>
      </c>
    </row>
    <row r="355" spans="2:51" s="12" customFormat="1" ht="13.5">
      <c r="B355" s="202"/>
      <c r="C355" s="203"/>
      <c r="D355" s="204" t="s">
        <v>143</v>
      </c>
      <c r="E355" s="205" t="s">
        <v>20</v>
      </c>
      <c r="F355" s="206" t="s">
        <v>331</v>
      </c>
      <c r="G355" s="203"/>
      <c r="H355" s="207">
        <v>3.6</v>
      </c>
      <c r="I355" s="208"/>
      <c r="J355" s="203"/>
      <c r="K355" s="203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143</v>
      </c>
      <c r="AU355" s="213" t="s">
        <v>139</v>
      </c>
      <c r="AV355" s="12" t="s">
        <v>139</v>
      </c>
      <c r="AW355" s="12" t="s">
        <v>38</v>
      </c>
      <c r="AX355" s="12" t="s">
        <v>75</v>
      </c>
      <c r="AY355" s="213" t="s">
        <v>131</v>
      </c>
    </row>
    <row r="356" spans="2:65" s="1" customFormat="1" ht="22.5" customHeight="1">
      <c r="B356" s="33"/>
      <c r="C356" s="177" t="s">
        <v>505</v>
      </c>
      <c r="D356" s="177" t="s">
        <v>133</v>
      </c>
      <c r="E356" s="178" t="s">
        <v>506</v>
      </c>
      <c r="F356" s="179" t="s">
        <v>507</v>
      </c>
      <c r="G356" s="180" t="s">
        <v>243</v>
      </c>
      <c r="H356" s="181">
        <v>14.7</v>
      </c>
      <c r="I356" s="182"/>
      <c r="J356" s="183">
        <f>ROUND(I356*H356,2)</f>
        <v>0</v>
      </c>
      <c r="K356" s="179" t="s">
        <v>137</v>
      </c>
      <c r="L356" s="53"/>
      <c r="M356" s="184" t="s">
        <v>20</v>
      </c>
      <c r="N356" s="185" t="s">
        <v>47</v>
      </c>
      <c r="O356" s="34"/>
      <c r="P356" s="186">
        <f>O356*H356</f>
        <v>0</v>
      </c>
      <c r="Q356" s="186">
        <v>0</v>
      </c>
      <c r="R356" s="186">
        <f>Q356*H356</f>
        <v>0</v>
      </c>
      <c r="S356" s="186">
        <v>0.00223</v>
      </c>
      <c r="T356" s="187">
        <f>S356*H356</f>
        <v>0.032781000000000005</v>
      </c>
      <c r="AR356" s="16" t="s">
        <v>248</v>
      </c>
      <c r="AT356" s="16" t="s">
        <v>133</v>
      </c>
      <c r="AU356" s="16" t="s">
        <v>139</v>
      </c>
      <c r="AY356" s="16" t="s">
        <v>131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16" t="s">
        <v>139</v>
      </c>
      <c r="BK356" s="188">
        <f>ROUND(I356*H356,2)</f>
        <v>0</v>
      </c>
      <c r="BL356" s="16" t="s">
        <v>248</v>
      </c>
      <c r="BM356" s="16" t="s">
        <v>508</v>
      </c>
    </row>
    <row r="357" spans="2:47" s="1" customFormat="1" ht="13.5">
      <c r="B357" s="33"/>
      <c r="C357" s="55"/>
      <c r="D357" s="204" t="s">
        <v>141</v>
      </c>
      <c r="E357" s="55"/>
      <c r="F357" s="217" t="s">
        <v>509</v>
      </c>
      <c r="G357" s="55"/>
      <c r="H357" s="55"/>
      <c r="I357" s="147"/>
      <c r="J357" s="55"/>
      <c r="K357" s="55"/>
      <c r="L357" s="53"/>
      <c r="M357" s="70"/>
      <c r="N357" s="34"/>
      <c r="O357" s="34"/>
      <c r="P357" s="34"/>
      <c r="Q357" s="34"/>
      <c r="R357" s="34"/>
      <c r="S357" s="34"/>
      <c r="T357" s="71"/>
      <c r="AT357" s="16" t="s">
        <v>141</v>
      </c>
      <c r="AU357" s="16" t="s">
        <v>139</v>
      </c>
    </row>
    <row r="358" spans="2:65" s="1" customFormat="1" ht="22.5" customHeight="1">
      <c r="B358" s="33"/>
      <c r="C358" s="177" t="s">
        <v>510</v>
      </c>
      <c r="D358" s="177" t="s">
        <v>133</v>
      </c>
      <c r="E358" s="178" t="s">
        <v>511</v>
      </c>
      <c r="F358" s="179" t="s">
        <v>512</v>
      </c>
      <c r="G358" s="180" t="s">
        <v>243</v>
      </c>
      <c r="H358" s="181">
        <v>37.7</v>
      </c>
      <c r="I358" s="182"/>
      <c r="J358" s="183">
        <f>ROUND(I358*H358,2)</f>
        <v>0</v>
      </c>
      <c r="K358" s="179" t="s">
        <v>137</v>
      </c>
      <c r="L358" s="53"/>
      <c r="M358" s="184" t="s">
        <v>20</v>
      </c>
      <c r="N358" s="185" t="s">
        <v>47</v>
      </c>
      <c r="O358" s="34"/>
      <c r="P358" s="186">
        <f>O358*H358</f>
        <v>0</v>
      </c>
      <c r="Q358" s="186">
        <v>0</v>
      </c>
      <c r="R358" s="186">
        <f>Q358*H358</f>
        <v>0</v>
      </c>
      <c r="S358" s="186">
        <v>0.0026</v>
      </c>
      <c r="T358" s="187">
        <f>S358*H358</f>
        <v>0.09802</v>
      </c>
      <c r="AR358" s="16" t="s">
        <v>248</v>
      </c>
      <c r="AT358" s="16" t="s">
        <v>133</v>
      </c>
      <c r="AU358" s="16" t="s">
        <v>139</v>
      </c>
      <c r="AY358" s="16" t="s">
        <v>131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6" t="s">
        <v>139</v>
      </c>
      <c r="BK358" s="188">
        <f>ROUND(I358*H358,2)</f>
        <v>0</v>
      </c>
      <c r="BL358" s="16" t="s">
        <v>248</v>
      </c>
      <c r="BM358" s="16" t="s">
        <v>513</v>
      </c>
    </row>
    <row r="359" spans="2:47" s="1" customFormat="1" ht="13.5">
      <c r="B359" s="33"/>
      <c r="C359" s="55"/>
      <c r="D359" s="189" t="s">
        <v>141</v>
      </c>
      <c r="E359" s="55"/>
      <c r="F359" s="190" t="s">
        <v>514</v>
      </c>
      <c r="G359" s="55"/>
      <c r="H359" s="55"/>
      <c r="I359" s="147"/>
      <c r="J359" s="55"/>
      <c r="K359" s="55"/>
      <c r="L359" s="53"/>
      <c r="M359" s="70"/>
      <c r="N359" s="34"/>
      <c r="O359" s="34"/>
      <c r="P359" s="34"/>
      <c r="Q359" s="34"/>
      <c r="R359" s="34"/>
      <c r="S359" s="34"/>
      <c r="T359" s="71"/>
      <c r="AT359" s="16" t="s">
        <v>141</v>
      </c>
      <c r="AU359" s="16" t="s">
        <v>139</v>
      </c>
    </row>
    <row r="360" spans="2:51" s="12" customFormat="1" ht="13.5">
      <c r="B360" s="202"/>
      <c r="C360" s="203"/>
      <c r="D360" s="189" t="s">
        <v>143</v>
      </c>
      <c r="E360" s="214" t="s">
        <v>20</v>
      </c>
      <c r="F360" s="215" t="s">
        <v>515</v>
      </c>
      <c r="G360" s="203"/>
      <c r="H360" s="216">
        <v>14.7</v>
      </c>
      <c r="I360" s="208"/>
      <c r="J360" s="203"/>
      <c r="K360" s="203"/>
      <c r="L360" s="209"/>
      <c r="M360" s="210"/>
      <c r="N360" s="211"/>
      <c r="O360" s="211"/>
      <c r="P360" s="211"/>
      <c r="Q360" s="211"/>
      <c r="R360" s="211"/>
      <c r="S360" s="211"/>
      <c r="T360" s="212"/>
      <c r="AT360" s="213" t="s">
        <v>143</v>
      </c>
      <c r="AU360" s="213" t="s">
        <v>139</v>
      </c>
      <c r="AV360" s="12" t="s">
        <v>139</v>
      </c>
      <c r="AW360" s="12" t="s">
        <v>38</v>
      </c>
      <c r="AX360" s="12" t="s">
        <v>75</v>
      </c>
      <c r="AY360" s="213" t="s">
        <v>131</v>
      </c>
    </row>
    <row r="361" spans="2:51" s="12" customFormat="1" ht="13.5">
      <c r="B361" s="202"/>
      <c r="C361" s="203"/>
      <c r="D361" s="204" t="s">
        <v>143</v>
      </c>
      <c r="E361" s="205" t="s">
        <v>20</v>
      </c>
      <c r="F361" s="206" t="s">
        <v>516</v>
      </c>
      <c r="G361" s="203"/>
      <c r="H361" s="207">
        <v>23</v>
      </c>
      <c r="I361" s="208"/>
      <c r="J361" s="203"/>
      <c r="K361" s="203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143</v>
      </c>
      <c r="AU361" s="213" t="s">
        <v>139</v>
      </c>
      <c r="AV361" s="12" t="s">
        <v>139</v>
      </c>
      <c r="AW361" s="12" t="s">
        <v>38</v>
      </c>
      <c r="AX361" s="12" t="s">
        <v>75</v>
      </c>
      <c r="AY361" s="213" t="s">
        <v>131</v>
      </c>
    </row>
    <row r="362" spans="2:65" s="1" customFormat="1" ht="22.5" customHeight="1">
      <c r="B362" s="33"/>
      <c r="C362" s="177" t="s">
        <v>517</v>
      </c>
      <c r="D362" s="177" t="s">
        <v>133</v>
      </c>
      <c r="E362" s="178" t="s">
        <v>518</v>
      </c>
      <c r="F362" s="179" t="s">
        <v>519</v>
      </c>
      <c r="G362" s="180" t="s">
        <v>243</v>
      </c>
      <c r="H362" s="181">
        <v>47</v>
      </c>
      <c r="I362" s="182"/>
      <c r="J362" s="183">
        <f>ROUND(I362*H362,2)</f>
        <v>0</v>
      </c>
      <c r="K362" s="179" t="s">
        <v>137</v>
      </c>
      <c r="L362" s="53"/>
      <c r="M362" s="184" t="s">
        <v>20</v>
      </c>
      <c r="N362" s="185" t="s">
        <v>47</v>
      </c>
      <c r="O362" s="34"/>
      <c r="P362" s="186">
        <f>O362*H362</f>
        <v>0</v>
      </c>
      <c r="Q362" s="186">
        <v>0</v>
      </c>
      <c r="R362" s="186">
        <f>Q362*H362</f>
        <v>0</v>
      </c>
      <c r="S362" s="186">
        <v>0.00394</v>
      </c>
      <c r="T362" s="187">
        <f>S362*H362</f>
        <v>0.18517999999999998</v>
      </c>
      <c r="AR362" s="16" t="s">
        <v>248</v>
      </c>
      <c r="AT362" s="16" t="s">
        <v>133</v>
      </c>
      <c r="AU362" s="16" t="s">
        <v>139</v>
      </c>
      <c r="AY362" s="16" t="s">
        <v>131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6" t="s">
        <v>139</v>
      </c>
      <c r="BK362" s="188">
        <f>ROUND(I362*H362,2)</f>
        <v>0</v>
      </c>
      <c r="BL362" s="16" t="s">
        <v>248</v>
      </c>
      <c r="BM362" s="16" t="s">
        <v>520</v>
      </c>
    </row>
    <row r="363" spans="2:47" s="1" customFormat="1" ht="13.5">
      <c r="B363" s="33"/>
      <c r="C363" s="55"/>
      <c r="D363" s="189" t="s">
        <v>141</v>
      </c>
      <c r="E363" s="55"/>
      <c r="F363" s="190" t="s">
        <v>521</v>
      </c>
      <c r="G363" s="55"/>
      <c r="H363" s="55"/>
      <c r="I363" s="147"/>
      <c r="J363" s="55"/>
      <c r="K363" s="55"/>
      <c r="L363" s="53"/>
      <c r="M363" s="70"/>
      <c r="N363" s="34"/>
      <c r="O363" s="34"/>
      <c r="P363" s="34"/>
      <c r="Q363" s="34"/>
      <c r="R363" s="34"/>
      <c r="S363" s="34"/>
      <c r="T363" s="71"/>
      <c r="AT363" s="16" t="s">
        <v>141</v>
      </c>
      <c r="AU363" s="16" t="s">
        <v>139</v>
      </c>
    </row>
    <row r="364" spans="2:51" s="12" customFormat="1" ht="13.5">
      <c r="B364" s="202"/>
      <c r="C364" s="203"/>
      <c r="D364" s="189" t="s">
        <v>143</v>
      </c>
      <c r="E364" s="214" t="s">
        <v>20</v>
      </c>
      <c r="F364" s="215" t="s">
        <v>522</v>
      </c>
      <c r="G364" s="203"/>
      <c r="H364" s="216">
        <v>18.9</v>
      </c>
      <c r="I364" s="208"/>
      <c r="J364" s="203"/>
      <c r="K364" s="203"/>
      <c r="L364" s="209"/>
      <c r="M364" s="210"/>
      <c r="N364" s="211"/>
      <c r="O364" s="211"/>
      <c r="P364" s="211"/>
      <c r="Q364" s="211"/>
      <c r="R364" s="211"/>
      <c r="S364" s="211"/>
      <c r="T364" s="212"/>
      <c r="AT364" s="213" t="s">
        <v>143</v>
      </c>
      <c r="AU364" s="213" t="s">
        <v>139</v>
      </c>
      <c r="AV364" s="12" t="s">
        <v>139</v>
      </c>
      <c r="AW364" s="12" t="s">
        <v>38</v>
      </c>
      <c r="AX364" s="12" t="s">
        <v>75</v>
      </c>
      <c r="AY364" s="213" t="s">
        <v>131</v>
      </c>
    </row>
    <row r="365" spans="2:51" s="12" customFormat="1" ht="13.5">
      <c r="B365" s="202"/>
      <c r="C365" s="203"/>
      <c r="D365" s="204" t="s">
        <v>143</v>
      </c>
      <c r="E365" s="205" t="s">
        <v>20</v>
      </c>
      <c r="F365" s="206" t="s">
        <v>523</v>
      </c>
      <c r="G365" s="203"/>
      <c r="H365" s="207">
        <v>28.1</v>
      </c>
      <c r="I365" s="208"/>
      <c r="J365" s="203"/>
      <c r="K365" s="203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143</v>
      </c>
      <c r="AU365" s="213" t="s">
        <v>139</v>
      </c>
      <c r="AV365" s="12" t="s">
        <v>139</v>
      </c>
      <c r="AW365" s="12" t="s">
        <v>38</v>
      </c>
      <c r="AX365" s="12" t="s">
        <v>75</v>
      </c>
      <c r="AY365" s="213" t="s">
        <v>131</v>
      </c>
    </row>
    <row r="366" spans="2:65" s="1" customFormat="1" ht="31.5" customHeight="1">
      <c r="B366" s="33"/>
      <c r="C366" s="177" t="s">
        <v>524</v>
      </c>
      <c r="D366" s="177" t="s">
        <v>133</v>
      </c>
      <c r="E366" s="178" t="s">
        <v>525</v>
      </c>
      <c r="F366" s="179" t="s">
        <v>526</v>
      </c>
      <c r="G366" s="180" t="s">
        <v>243</v>
      </c>
      <c r="H366" s="181">
        <v>18.5</v>
      </c>
      <c r="I366" s="182"/>
      <c r="J366" s="183">
        <f>ROUND(I366*H366,2)</f>
        <v>0</v>
      </c>
      <c r="K366" s="179" t="s">
        <v>137</v>
      </c>
      <c r="L366" s="53"/>
      <c r="M366" s="184" t="s">
        <v>20</v>
      </c>
      <c r="N366" s="185" t="s">
        <v>47</v>
      </c>
      <c r="O366" s="34"/>
      <c r="P366" s="186">
        <f>O366*H366</f>
        <v>0</v>
      </c>
      <c r="Q366" s="186">
        <v>0.00150664</v>
      </c>
      <c r="R366" s="186">
        <f>Q366*H366</f>
        <v>0.027872840000000003</v>
      </c>
      <c r="S366" s="186">
        <v>0</v>
      </c>
      <c r="T366" s="187">
        <f>S366*H366</f>
        <v>0</v>
      </c>
      <c r="AR366" s="16" t="s">
        <v>248</v>
      </c>
      <c r="AT366" s="16" t="s">
        <v>133</v>
      </c>
      <c r="AU366" s="16" t="s">
        <v>139</v>
      </c>
      <c r="AY366" s="16" t="s">
        <v>131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16" t="s">
        <v>139</v>
      </c>
      <c r="BK366" s="188">
        <f>ROUND(I366*H366,2)</f>
        <v>0</v>
      </c>
      <c r="BL366" s="16" t="s">
        <v>248</v>
      </c>
      <c r="BM366" s="16" t="s">
        <v>527</v>
      </c>
    </row>
    <row r="367" spans="2:47" s="1" customFormat="1" ht="27">
      <c r="B367" s="33"/>
      <c r="C367" s="55"/>
      <c r="D367" s="189" t="s">
        <v>141</v>
      </c>
      <c r="E367" s="55"/>
      <c r="F367" s="190" t="s">
        <v>528</v>
      </c>
      <c r="G367" s="55"/>
      <c r="H367" s="55"/>
      <c r="I367" s="147"/>
      <c r="J367" s="55"/>
      <c r="K367" s="55"/>
      <c r="L367" s="53"/>
      <c r="M367" s="70"/>
      <c r="N367" s="34"/>
      <c r="O367" s="34"/>
      <c r="P367" s="34"/>
      <c r="Q367" s="34"/>
      <c r="R367" s="34"/>
      <c r="S367" s="34"/>
      <c r="T367" s="71"/>
      <c r="AT367" s="16" t="s">
        <v>141</v>
      </c>
      <c r="AU367" s="16" t="s">
        <v>139</v>
      </c>
    </row>
    <row r="368" spans="2:51" s="12" customFormat="1" ht="13.5">
      <c r="B368" s="202"/>
      <c r="C368" s="203"/>
      <c r="D368" s="189" t="s">
        <v>143</v>
      </c>
      <c r="E368" s="214" t="s">
        <v>20</v>
      </c>
      <c r="F368" s="215" t="s">
        <v>504</v>
      </c>
      <c r="G368" s="203"/>
      <c r="H368" s="216">
        <v>14.9</v>
      </c>
      <c r="I368" s="208"/>
      <c r="J368" s="203"/>
      <c r="K368" s="203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143</v>
      </c>
      <c r="AU368" s="213" t="s">
        <v>139</v>
      </c>
      <c r="AV368" s="12" t="s">
        <v>139</v>
      </c>
      <c r="AW368" s="12" t="s">
        <v>38</v>
      </c>
      <c r="AX368" s="12" t="s">
        <v>75</v>
      </c>
      <c r="AY368" s="213" t="s">
        <v>131</v>
      </c>
    </row>
    <row r="369" spans="2:51" s="12" customFormat="1" ht="13.5">
      <c r="B369" s="202"/>
      <c r="C369" s="203"/>
      <c r="D369" s="204" t="s">
        <v>143</v>
      </c>
      <c r="E369" s="205" t="s">
        <v>20</v>
      </c>
      <c r="F369" s="206" t="s">
        <v>331</v>
      </c>
      <c r="G369" s="203"/>
      <c r="H369" s="207">
        <v>3.6</v>
      </c>
      <c r="I369" s="208"/>
      <c r="J369" s="203"/>
      <c r="K369" s="203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143</v>
      </c>
      <c r="AU369" s="213" t="s">
        <v>139</v>
      </c>
      <c r="AV369" s="12" t="s">
        <v>139</v>
      </c>
      <c r="AW369" s="12" t="s">
        <v>38</v>
      </c>
      <c r="AX369" s="12" t="s">
        <v>75</v>
      </c>
      <c r="AY369" s="213" t="s">
        <v>131</v>
      </c>
    </row>
    <row r="370" spans="2:65" s="1" customFormat="1" ht="22.5" customHeight="1">
      <c r="B370" s="33"/>
      <c r="C370" s="177" t="s">
        <v>529</v>
      </c>
      <c r="D370" s="177" t="s">
        <v>133</v>
      </c>
      <c r="E370" s="178" t="s">
        <v>530</v>
      </c>
      <c r="F370" s="179" t="s">
        <v>531</v>
      </c>
      <c r="G370" s="180" t="s">
        <v>243</v>
      </c>
      <c r="H370" s="181">
        <v>14.7</v>
      </c>
      <c r="I370" s="182"/>
      <c r="J370" s="183">
        <f>ROUND(I370*H370,2)</f>
        <v>0</v>
      </c>
      <c r="K370" s="179" t="s">
        <v>137</v>
      </c>
      <c r="L370" s="53"/>
      <c r="M370" s="184" t="s">
        <v>20</v>
      </c>
      <c r="N370" s="185" t="s">
        <v>47</v>
      </c>
      <c r="O370" s="34"/>
      <c r="P370" s="186">
        <f>O370*H370</f>
        <v>0</v>
      </c>
      <c r="Q370" s="186">
        <v>0.00300816</v>
      </c>
      <c r="R370" s="186">
        <f>Q370*H370</f>
        <v>0.044219952</v>
      </c>
      <c r="S370" s="186">
        <v>0</v>
      </c>
      <c r="T370" s="187">
        <f>S370*H370</f>
        <v>0</v>
      </c>
      <c r="AR370" s="16" t="s">
        <v>248</v>
      </c>
      <c r="AT370" s="16" t="s">
        <v>133</v>
      </c>
      <c r="AU370" s="16" t="s">
        <v>139</v>
      </c>
      <c r="AY370" s="16" t="s">
        <v>131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6" t="s">
        <v>139</v>
      </c>
      <c r="BK370" s="188">
        <f>ROUND(I370*H370,2)</f>
        <v>0</v>
      </c>
      <c r="BL370" s="16" t="s">
        <v>248</v>
      </c>
      <c r="BM370" s="16" t="s">
        <v>532</v>
      </c>
    </row>
    <row r="371" spans="2:47" s="1" customFormat="1" ht="27">
      <c r="B371" s="33"/>
      <c r="C371" s="55"/>
      <c r="D371" s="204" t="s">
        <v>141</v>
      </c>
      <c r="E371" s="55"/>
      <c r="F371" s="217" t="s">
        <v>533</v>
      </c>
      <c r="G371" s="55"/>
      <c r="H371" s="55"/>
      <c r="I371" s="147"/>
      <c r="J371" s="55"/>
      <c r="K371" s="55"/>
      <c r="L371" s="53"/>
      <c r="M371" s="70"/>
      <c r="N371" s="34"/>
      <c r="O371" s="34"/>
      <c r="P371" s="34"/>
      <c r="Q371" s="34"/>
      <c r="R371" s="34"/>
      <c r="S371" s="34"/>
      <c r="T371" s="71"/>
      <c r="AT371" s="16" t="s">
        <v>141</v>
      </c>
      <c r="AU371" s="16" t="s">
        <v>139</v>
      </c>
    </row>
    <row r="372" spans="2:65" s="1" customFormat="1" ht="22.5" customHeight="1">
      <c r="B372" s="33"/>
      <c r="C372" s="177" t="s">
        <v>534</v>
      </c>
      <c r="D372" s="177" t="s">
        <v>133</v>
      </c>
      <c r="E372" s="178" t="s">
        <v>535</v>
      </c>
      <c r="F372" s="179" t="s">
        <v>536</v>
      </c>
      <c r="G372" s="180" t="s">
        <v>243</v>
      </c>
      <c r="H372" s="181">
        <v>37.7</v>
      </c>
      <c r="I372" s="182"/>
      <c r="J372" s="183">
        <f>ROUND(I372*H372,2)</f>
        <v>0</v>
      </c>
      <c r="K372" s="179" t="s">
        <v>137</v>
      </c>
      <c r="L372" s="53"/>
      <c r="M372" s="184" t="s">
        <v>20</v>
      </c>
      <c r="N372" s="185" t="s">
        <v>47</v>
      </c>
      <c r="O372" s="34"/>
      <c r="P372" s="186">
        <f>O372*H372</f>
        <v>0</v>
      </c>
      <c r="Q372" s="186">
        <v>0.00286281</v>
      </c>
      <c r="R372" s="186">
        <f>Q372*H372</f>
        <v>0.107927937</v>
      </c>
      <c r="S372" s="186">
        <v>0</v>
      </c>
      <c r="T372" s="187">
        <f>S372*H372</f>
        <v>0</v>
      </c>
      <c r="AR372" s="16" t="s">
        <v>248</v>
      </c>
      <c r="AT372" s="16" t="s">
        <v>133</v>
      </c>
      <c r="AU372" s="16" t="s">
        <v>139</v>
      </c>
      <c r="AY372" s="16" t="s">
        <v>131</v>
      </c>
      <c r="BE372" s="188">
        <f>IF(N372="základní",J372,0)</f>
        <v>0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16" t="s">
        <v>139</v>
      </c>
      <c r="BK372" s="188">
        <f>ROUND(I372*H372,2)</f>
        <v>0</v>
      </c>
      <c r="BL372" s="16" t="s">
        <v>248</v>
      </c>
      <c r="BM372" s="16" t="s">
        <v>537</v>
      </c>
    </row>
    <row r="373" spans="2:47" s="1" customFormat="1" ht="13.5">
      <c r="B373" s="33"/>
      <c r="C373" s="55"/>
      <c r="D373" s="189" t="s">
        <v>141</v>
      </c>
      <c r="E373" s="55"/>
      <c r="F373" s="190" t="s">
        <v>538</v>
      </c>
      <c r="G373" s="55"/>
      <c r="H373" s="55"/>
      <c r="I373" s="147"/>
      <c r="J373" s="55"/>
      <c r="K373" s="55"/>
      <c r="L373" s="53"/>
      <c r="M373" s="70"/>
      <c r="N373" s="34"/>
      <c r="O373" s="34"/>
      <c r="P373" s="34"/>
      <c r="Q373" s="34"/>
      <c r="R373" s="34"/>
      <c r="S373" s="34"/>
      <c r="T373" s="71"/>
      <c r="AT373" s="16" t="s">
        <v>141</v>
      </c>
      <c r="AU373" s="16" t="s">
        <v>139</v>
      </c>
    </row>
    <row r="374" spans="2:47" s="1" customFormat="1" ht="27">
      <c r="B374" s="33"/>
      <c r="C374" s="55"/>
      <c r="D374" s="189" t="s">
        <v>167</v>
      </c>
      <c r="E374" s="55"/>
      <c r="F374" s="218" t="s">
        <v>539</v>
      </c>
      <c r="G374" s="55"/>
      <c r="H374" s="55"/>
      <c r="I374" s="147"/>
      <c r="J374" s="55"/>
      <c r="K374" s="55"/>
      <c r="L374" s="53"/>
      <c r="M374" s="70"/>
      <c r="N374" s="34"/>
      <c r="O374" s="34"/>
      <c r="P374" s="34"/>
      <c r="Q374" s="34"/>
      <c r="R374" s="34"/>
      <c r="S374" s="34"/>
      <c r="T374" s="71"/>
      <c r="AT374" s="16" t="s">
        <v>167</v>
      </c>
      <c r="AU374" s="16" t="s">
        <v>139</v>
      </c>
    </row>
    <row r="375" spans="2:51" s="12" customFormat="1" ht="13.5">
      <c r="B375" s="202"/>
      <c r="C375" s="203"/>
      <c r="D375" s="189" t="s">
        <v>143</v>
      </c>
      <c r="E375" s="214" t="s">
        <v>20</v>
      </c>
      <c r="F375" s="215" t="s">
        <v>515</v>
      </c>
      <c r="G375" s="203"/>
      <c r="H375" s="216">
        <v>14.7</v>
      </c>
      <c r="I375" s="208"/>
      <c r="J375" s="203"/>
      <c r="K375" s="203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143</v>
      </c>
      <c r="AU375" s="213" t="s">
        <v>139</v>
      </c>
      <c r="AV375" s="12" t="s">
        <v>139</v>
      </c>
      <c r="AW375" s="12" t="s">
        <v>38</v>
      </c>
      <c r="AX375" s="12" t="s">
        <v>75</v>
      </c>
      <c r="AY375" s="213" t="s">
        <v>131</v>
      </c>
    </row>
    <row r="376" spans="2:51" s="12" customFormat="1" ht="13.5">
      <c r="B376" s="202"/>
      <c r="C376" s="203"/>
      <c r="D376" s="204" t="s">
        <v>143</v>
      </c>
      <c r="E376" s="205" t="s">
        <v>20</v>
      </c>
      <c r="F376" s="206" t="s">
        <v>516</v>
      </c>
      <c r="G376" s="203"/>
      <c r="H376" s="207">
        <v>23</v>
      </c>
      <c r="I376" s="208"/>
      <c r="J376" s="203"/>
      <c r="K376" s="203"/>
      <c r="L376" s="209"/>
      <c r="M376" s="210"/>
      <c r="N376" s="211"/>
      <c r="O376" s="211"/>
      <c r="P376" s="211"/>
      <c r="Q376" s="211"/>
      <c r="R376" s="211"/>
      <c r="S376" s="211"/>
      <c r="T376" s="212"/>
      <c r="AT376" s="213" t="s">
        <v>143</v>
      </c>
      <c r="AU376" s="213" t="s">
        <v>139</v>
      </c>
      <c r="AV376" s="12" t="s">
        <v>139</v>
      </c>
      <c r="AW376" s="12" t="s">
        <v>38</v>
      </c>
      <c r="AX376" s="12" t="s">
        <v>75</v>
      </c>
      <c r="AY376" s="213" t="s">
        <v>131</v>
      </c>
    </row>
    <row r="377" spans="2:65" s="1" customFormat="1" ht="31.5" customHeight="1">
      <c r="B377" s="33"/>
      <c r="C377" s="177" t="s">
        <v>540</v>
      </c>
      <c r="D377" s="177" t="s">
        <v>133</v>
      </c>
      <c r="E377" s="178" t="s">
        <v>541</v>
      </c>
      <c r="F377" s="179" t="s">
        <v>542</v>
      </c>
      <c r="G377" s="180" t="s">
        <v>337</v>
      </c>
      <c r="H377" s="181">
        <v>6</v>
      </c>
      <c r="I377" s="182"/>
      <c r="J377" s="183">
        <f>ROUND(I377*H377,2)</f>
        <v>0</v>
      </c>
      <c r="K377" s="179" t="s">
        <v>20</v>
      </c>
      <c r="L377" s="53"/>
      <c r="M377" s="184" t="s">
        <v>20</v>
      </c>
      <c r="N377" s="185" t="s">
        <v>47</v>
      </c>
      <c r="O377" s="34"/>
      <c r="P377" s="186">
        <f>O377*H377</f>
        <v>0</v>
      </c>
      <c r="Q377" s="186">
        <v>0.00048</v>
      </c>
      <c r="R377" s="186">
        <f>Q377*H377</f>
        <v>0.00288</v>
      </c>
      <c r="S377" s="186">
        <v>0</v>
      </c>
      <c r="T377" s="187">
        <f>S377*H377</f>
        <v>0</v>
      </c>
      <c r="AR377" s="16" t="s">
        <v>248</v>
      </c>
      <c r="AT377" s="16" t="s">
        <v>133</v>
      </c>
      <c r="AU377" s="16" t="s">
        <v>139</v>
      </c>
      <c r="AY377" s="16" t="s">
        <v>131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6" t="s">
        <v>139</v>
      </c>
      <c r="BK377" s="188">
        <f>ROUND(I377*H377,2)</f>
        <v>0</v>
      </c>
      <c r="BL377" s="16" t="s">
        <v>248</v>
      </c>
      <c r="BM377" s="16" t="s">
        <v>543</v>
      </c>
    </row>
    <row r="378" spans="2:47" s="1" customFormat="1" ht="27">
      <c r="B378" s="33"/>
      <c r="C378" s="55"/>
      <c r="D378" s="189" t="s">
        <v>141</v>
      </c>
      <c r="E378" s="55"/>
      <c r="F378" s="190" t="s">
        <v>544</v>
      </c>
      <c r="G378" s="55"/>
      <c r="H378" s="55"/>
      <c r="I378" s="147"/>
      <c r="J378" s="55"/>
      <c r="K378" s="55"/>
      <c r="L378" s="53"/>
      <c r="M378" s="70"/>
      <c r="N378" s="34"/>
      <c r="O378" s="34"/>
      <c r="P378" s="34"/>
      <c r="Q378" s="34"/>
      <c r="R378" s="34"/>
      <c r="S378" s="34"/>
      <c r="T378" s="71"/>
      <c r="AT378" s="16" t="s">
        <v>141</v>
      </c>
      <c r="AU378" s="16" t="s">
        <v>139</v>
      </c>
    </row>
    <row r="379" spans="2:47" s="1" customFormat="1" ht="27">
      <c r="B379" s="33"/>
      <c r="C379" s="55"/>
      <c r="D379" s="189" t="s">
        <v>167</v>
      </c>
      <c r="E379" s="55"/>
      <c r="F379" s="218" t="s">
        <v>545</v>
      </c>
      <c r="G379" s="55"/>
      <c r="H379" s="55"/>
      <c r="I379" s="147"/>
      <c r="J379" s="55"/>
      <c r="K379" s="55"/>
      <c r="L379" s="53"/>
      <c r="M379" s="70"/>
      <c r="N379" s="34"/>
      <c r="O379" s="34"/>
      <c r="P379" s="34"/>
      <c r="Q379" s="34"/>
      <c r="R379" s="34"/>
      <c r="S379" s="34"/>
      <c r="T379" s="71"/>
      <c r="AT379" s="16" t="s">
        <v>167</v>
      </c>
      <c r="AU379" s="16" t="s">
        <v>139</v>
      </c>
    </row>
    <row r="380" spans="2:51" s="12" customFormat="1" ht="13.5">
      <c r="B380" s="202"/>
      <c r="C380" s="203"/>
      <c r="D380" s="189" t="s">
        <v>143</v>
      </c>
      <c r="E380" s="214" t="s">
        <v>20</v>
      </c>
      <c r="F380" s="215" t="s">
        <v>477</v>
      </c>
      <c r="G380" s="203"/>
      <c r="H380" s="216">
        <v>2</v>
      </c>
      <c r="I380" s="208"/>
      <c r="J380" s="203"/>
      <c r="K380" s="203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143</v>
      </c>
      <c r="AU380" s="213" t="s">
        <v>139</v>
      </c>
      <c r="AV380" s="12" t="s">
        <v>139</v>
      </c>
      <c r="AW380" s="12" t="s">
        <v>38</v>
      </c>
      <c r="AX380" s="12" t="s">
        <v>75</v>
      </c>
      <c r="AY380" s="213" t="s">
        <v>131</v>
      </c>
    </row>
    <row r="381" spans="2:51" s="12" customFormat="1" ht="13.5">
      <c r="B381" s="202"/>
      <c r="C381" s="203"/>
      <c r="D381" s="204" t="s">
        <v>143</v>
      </c>
      <c r="E381" s="205" t="s">
        <v>20</v>
      </c>
      <c r="F381" s="206" t="s">
        <v>478</v>
      </c>
      <c r="G381" s="203"/>
      <c r="H381" s="207">
        <v>4</v>
      </c>
      <c r="I381" s="208"/>
      <c r="J381" s="203"/>
      <c r="K381" s="203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143</v>
      </c>
      <c r="AU381" s="213" t="s">
        <v>139</v>
      </c>
      <c r="AV381" s="12" t="s">
        <v>139</v>
      </c>
      <c r="AW381" s="12" t="s">
        <v>38</v>
      </c>
      <c r="AX381" s="12" t="s">
        <v>75</v>
      </c>
      <c r="AY381" s="213" t="s">
        <v>131</v>
      </c>
    </row>
    <row r="382" spans="2:65" s="1" customFormat="1" ht="31.5" customHeight="1">
      <c r="B382" s="33"/>
      <c r="C382" s="177" t="s">
        <v>230</v>
      </c>
      <c r="D382" s="177" t="s">
        <v>133</v>
      </c>
      <c r="E382" s="178" t="s">
        <v>546</v>
      </c>
      <c r="F382" s="179" t="s">
        <v>547</v>
      </c>
      <c r="G382" s="180" t="s">
        <v>243</v>
      </c>
      <c r="H382" s="181">
        <v>47</v>
      </c>
      <c r="I382" s="182"/>
      <c r="J382" s="183">
        <f>ROUND(I382*H382,2)</f>
        <v>0</v>
      </c>
      <c r="K382" s="179" t="s">
        <v>137</v>
      </c>
      <c r="L382" s="53"/>
      <c r="M382" s="184" t="s">
        <v>20</v>
      </c>
      <c r="N382" s="185" t="s">
        <v>47</v>
      </c>
      <c r="O382" s="34"/>
      <c r="P382" s="186">
        <f>O382*H382</f>
        <v>0</v>
      </c>
      <c r="Q382" s="186">
        <v>0.0023565</v>
      </c>
      <c r="R382" s="186">
        <f>Q382*H382</f>
        <v>0.1107555</v>
      </c>
      <c r="S382" s="186">
        <v>0</v>
      </c>
      <c r="T382" s="187">
        <f>S382*H382</f>
        <v>0</v>
      </c>
      <c r="AR382" s="16" t="s">
        <v>248</v>
      </c>
      <c r="AT382" s="16" t="s">
        <v>133</v>
      </c>
      <c r="AU382" s="16" t="s">
        <v>139</v>
      </c>
      <c r="AY382" s="16" t="s">
        <v>131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6" t="s">
        <v>139</v>
      </c>
      <c r="BK382" s="188">
        <f>ROUND(I382*H382,2)</f>
        <v>0</v>
      </c>
      <c r="BL382" s="16" t="s">
        <v>248</v>
      </c>
      <c r="BM382" s="16" t="s">
        <v>548</v>
      </c>
    </row>
    <row r="383" spans="2:47" s="1" customFormat="1" ht="27">
      <c r="B383" s="33"/>
      <c r="C383" s="55"/>
      <c r="D383" s="189" t="s">
        <v>141</v>
      </c>
      <c r="E383" s="55"/>
      <c r="F383" s="190" t="s">
        <v>549</v>
      </c>
      <c r="G383" s="55"/>
      <c r="H383" s="55"/>
      <c r="I383" s="147"/>
      <c r="J383" s="55"/>
      <c r="K383" s="55"/>
      <c r="L383" s="53"/>
      <c r="M383" s="70"/>
      <c r="N383" s="34"/>
      <c r="O383" s="34"/>
      <c r="P383" s="34"/>
      <c r="Q383" s="34"/>
      <c r="R383" s="34"/>
      <c r="S383" s="34"/>
      <c r="T383" s="71"/>
      <c r="AT383" s="16" t="s">
        <v>141</v>
      </c>
      <c r="AU383" s="16" t="s">
        <v>139</v>
      </c>
    </row>
    <row r="384" spans="2:51" s="12" customFormat="1" ht="13.5">
      <c r="B384" s="202"/>
      <c r="C384" s="203"/>
      <c r="D384" s="189" t="s">
        <v>143</v>
      </c>
      <c r="E384" s="214" t="s">
        <v>20</v>
      </c>
      <c r="F384" s="215" t="s">
        <v>522</v>
      </c>
      <c r="G384" s="203"/>
      <c r="H384" s="216">
        <v>18.9</v>
      </c>
      <c r="I384" s="208"/>
      <c r="J384" s="203"/>
      <c r="K384" s="203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143</v>
      </c>
      <c r="AU384" s="213" t="s">
        <v>139</v>
      </c>
      <c r="AV384" s="12" t="s">
        <v>139</v>
      </c>
      <c r="AW384" s="12" t="s">
        <v>38</v>
      </c>
      <c r="AX384" s="12" t="s">
        <v>75</v>
      </c>
      <c r="AY384" s="213" t="s">
        <v>131</v>
      </c>
    </row>
    <row r="385" spans="2:51" s="12" customFormat="1" ht="13.5">
      <c r="B385" s="202"/>
      <c r="C385" s="203"/>
      <c r="D385" s="204" t="s">
        <v>143</v>
      </c>
      <c r="E385" s="205" t="s">
        <v>20</v>
      </c>
      <c r="F385" s="206" t="s">
        <v>523</v>
      </c>
      <c r="G385" s="203"/>
      <c r="H385" s="207">
        <v>28.1</v>
      </c>
      <c r="I385" s="208"/>
      <c r="J385" s="203"/>
      <c r="K385" s="203"/>
      <c r="L385" s="209"/>
      <c r="M385" s="210"/>
      <c r="N385" s="211"/>
      <c r="O385" s="211"/>
      <c r="P385" s="211"/>
      <c r="Q385" s="211"/>
      <c r="R385" s="211"/>
      <c r="S385" s="211"/>
      <c r="T385" s="212"/>
      <c r="AT385" s="213" t="s">
        <v>143</v>
      </c>
      <c r="AU385" s="213" t="s">
        <v>139</v>
      </c>
      <c r="AV385" s="12" t="s">
        <v>139</v>
      </c>
      <c r="AW385" s="12" t="s">
        <v>38</v>
      </c>
      <c r="AX385" s="12" t="s">
        <v>75</v>
      </c>
      <c r="AY385" s="213" t="s">
        <v>131</v>
      </c>
    </row>
    <row r="386" spans="2:65" s="1" customFormat="1" ht="22.5" customHeight="1">
      <c r="B386" s="33"/>
      <c r="C386" s="177" t="s">
        <v>550</v>
      </c>
      <c r="D386" s="177" t="s">
        <v>133</v>
      </c>
      <c r="E386" s="178" t="s">
        <v>551</v>
      </c>
      <c r="F386" s="179" t="s">
        <v>552</v>
      </c>
      <c r="G386" s="180" t="s">
        <v>179</v>
      </c>
      <c r="H386" s="181">
        <v>0.294</v>
      </c>
      <c r="I386" s="182"/>
      <c r="J386" s="183">
        <f>ROUND(I386*H386,2)</f>
        <v>0</v>
      </c>
      <c r="K386" s="179" t="s">
        <v>137</v>
      </c>
      <c r="L386" s="53"/>
      <c r="M386" s="184" t="s">
        <v>20</v>
      </c>
      <c r="N386" s="185" t="s">
        <v>47</v>
      </c>
      <c r="O386" s="34"/>
      <c r="P386" s="186">
        <f>O386*H386</f>
        <v>0</v>
      </c>
      <c r="Q386" s="186">
        <v>0</v>
      </c>
      <c r="R386" s="186">
        <f>Q386*H386</f>
        <v>0</v>
      </c>
      <c r="S386" s="186">
        <v>0</v>
      </c>
      <c r="T386" s="187">
        <f>S386*H386</f>
        <v>0</v>
      </c>
      <c r="AR386" s="16" t="s">
        <v>248</v>
      </c>
      <c r="AT386" s="16" t="s">
        <v>133</v>
      </c>
      <c r="AU386" s="16" t="s">
        <v>139</v>
      </c>
      <c r="AY386" s="16" t="s">
        <v>131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6" t="s">
        <v>139</v>
      </c>
      <c r="BK386" s="188">
        <f>ROUND(I386*H386,2)</f>
        <v>0</v>
      </c>
      <c r="BL386" s="16" t="s">
        <v>248</v>
      </c>
      <c r="BM386" s="16" t="s">
        <v>553</v>
      </c>
    </row>
    <row r="387" spans="2:47" s="1" customFormat="1" ht="27">
      <c r="B387" s="33"/>
      <c r="C387" s="55"/>
      <c r="D387" s="189" t="s">
        <v>141</v>
      </c>
      <c r="E387" s="55"/>
      <c r="F387" s="190" t="s">
        <v>554</v>
      </c>
      <c r="G387" s="55"/>
      <c r="H387" s="55"/>
      <c r="I387" s="147"/>
      <c r="J387" s="55"/>
      <c r="K387" s="55"/>
      <c r="L387" s="53"/>
      <c r="M387" s="70"/>
      <c r="N387" s="34"/>
      <c r="O387" s="34"/>
      <c r="P387" s="34"/>
      <c r="Q387" s="34"/>
      <c r="R387" s="34"/>
      <c r="S387" s="34"/>
      <c r="T387" s="71"/>
      <c r="AT387" s="16" t="s">
        <v>141</v>
      </c>
      <c r="AU387" s="16" t="s">
        <v>139</v>
      </c>
    </row>
    <row r="388" spans="2:63" s="10" customFormat="1" ht="29.85" customHeight="1">
      <c r="B388" s="160"/>
      <c r="C388" s="161"/>
      <c r="D388" s="174" t="s">
        <v>74</v>
      </c>
      <c r="E388" s="175" t="s">
        <v>555</v>
      </c>
      <c r="F388" s="175" t="s">
        <v>556</v>
      </c>
      <c r="G388" s="161"/>
      <c r="H388" s="161"/>
      <c r="I388" s="164"/>
      <c r="J388" s="176">
        <f>BK388</f>
        <v>0</v>
      </c>
      <c r="K388" s="161"/>
      <c r="L388" s="166"/>
      <c r="M388" s="167"/>
      <c r="N388" s="168"/>
      <c r="O388" s="168"/>
      <c r="P388" s="169">
        <f>SUM(P389:P394)</f>
        <v>0</v>
      </c>
      <c r="Q388" s="168"/>
      <c r="R388" s="169">
        <f>SUM(R389:R394)</f>
        <v>0</v>
      </c>
      <c r="S388" s="168"/>
      <c r="T388" s="170">
        <f>SUM(T389:T394)</f>
        <v>0.0390635</v>
      </c>
      <c r="AR388" s="171" t="s">
        <v>139</v>
      </c>
      <c r="AT388" s="172" t="s">
        <v>74</v>
      </c>
      <c r="AU388" s="172" t="s">
        <v>22</v>
      </c>
      <c r="AY388" s="171" t="s">
        <v>131</v>
      </c>
      <c r="BK388" s="173">
        <f>SUM(BK389:BK394)</f>
        <v>0</v>
      </c>
    </row>
    <row r="389" spans="2:65" s="1" customFormat="1" ht="22.5" customHeight="1">
      <c r="B389" s="33"/>
      <c r="C389" s="177" t="s">
        <v>332</v>
      </c>
      <c r="D389" s="177" t="s">
        <v>133</v>
      </c>
      <c r="E389" s="178" t="s">
        <v>557</v>
      </c>
      <c r="F389" s="179" t="s">
        <v>558</v>
      </c>
      <c r="G389" s="180" t="s">
        <v>136</v>
      </c>
      <c r="H389" s="181">
        <v>49.559</v>
      </c>
      <c r="I389" s="182"/>
      <c r="J389" s="183">
        <f>ROUND(I389*H389,2)</f>
        <v>0</v>
      </c>
      <c r="K389" s="179" t="s">
        <v>137</v>
      </c>
      <c r="L389" s="53"/>
      <c r="M389" s="184" t="s">
        <v>20</v>
      </c>
      <c r="N389" s="185" t="s">
        <v>47</v>
      </c>
      <c r="O389" s="34"/>
      <c r="P389" s="186">
        <f>O389*H389</f>
        <v>0</v>
      </c>
      <c r="Q389" s="186">
        <v>0</v>
      </c>
      <c r="R389" s="186">
        <f>Q389*H389</f>
        <v>0</v>
      </c>
      <c r="S389" s="186">
        <v>0.0007</v>
      </c>
      <c r="T389" s="187">
        <f>S389*H389</f>
        <v>0.0346913</v>
      </c>
      <c r="AR389" s="16" t="s">
        <v>248</v>
      </c>
      <c r="AT389" s="16" t="s">
        <v>133</v>
      </c>
      <c r="AU389" s="16" t="s">
        <v>139</v>
      </c>
      <c r="AY389" s="16" t="s">
        <v>131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16" t="s">
        <v>139</v>
      </c>
      <c r="BK389" s="188">
        <f>ROUND(I389*H389,2)</f>
        <v>0</v>
      </c>
      <c r="BL389" s="16" t="s">
        <v>248</v>
      </c>
      <c r="BM389" s="16" t="s">
        <v>559</v>
      </c>
    </row>
    <row r="390" spans="2:47" s="1" customFormat="1" ht="13.5">
      <c r="B390" s="33"/>
      <c r="C390" s="55"/>
      <c r="D390" s="189" t="s">
        <v>141</v>
      </c>
      <c r="E390" s="55"/>
      <c r="F390" s="190" t="s">
        <v>560</v>
      </c>
      <c r="G390" s="55"/>
      <c r="H390" s="55"/>
      <c r="I390" s="147"/>
      <c r="J390" s="55"/>
      <c r="K390" s="55"/>
      <c r="L390" s="53"/>
      <c r="M390" s="70"/>
      <c r="N390" s="34"/>
      <c r="O390" s="34"/>
      <c r="P390" s="34"/>
      <c r="Q390" s="34"/>
      <c r="R390" s="34"/>
      <c r="S390" s="34"/>
      <c r="T390" s="71"/>
      <c r="AT390" s="16" t="s">
        <v>141</v>
      </c>
      <c r="AU390" s="16" t="s">
        <v>139</v>
      </c>
    </row>
    <row r="391" spans="2:51" s="12" customFormat="1" ht="13.5">
      <c r="B391" s="202"/>
      <c r="C391" s="203"/>
      <c r="D391" s="204" t="s">
        <v>143</v>
      </c>
      <c r="E391" s="205" t="s">
        <v>20</v>
      </c>
      <c r="F391" s="206" t="s">
        <v>561</v>
      </c>
      <c r="G391" s="203"/>
      <c r="H391" s="207">
        <v>49.559</v>
      </c>
      <c r="I391" s="208"/>
      <c r="J391" s="203"/>
      <c r="K391" s="203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143</v>
      </c>
      <c r="AU391" s="213" t="s">
        <v>139</v>
      </c>
      <c r="AV391" s="12" t="s">
        <v>139</v>
      </c>
      <c r="AW391" s="12" t="s">
        <v>38</v>
      </c>
      <c r="AX391" s="12" t="s">
        <v>75</v>
      </c>
      <c r="AY391" s="213" t="s">
        <v>131</v>
      </c>
    </row>
    <row r="392" spans="2:65" s="1" customFormat="1" ht="22.5" customHeight="1">
      <c r="B392" s="33"/>
      <c r="C392" s="177" t="s">
        <v>562</v>
      </c>
      <c r="D392" s="177" t="s">
        <v>133</v>
      </c>
      <c r="E392" s="178" t="s">
        <v>563</v>
      </c>
      <c r="F392" s="179" t="s">
        <v>564</v>
      </c>
      <c r="G392" s="180" t="s">
        <v>136</v>
      </c>
      <c r="H392" s="181">
        <v>6.246</v>
      </c>
      <c r="I392" s="182"/>
      <c r="J392" s="183">
        <f>ROUND(I392*H392,2)</f>
        <v>0</v>
      </c>
      <c r="K392" s="179" t="s">
        <v>137</v>
      </c>
      <c r="L392" s="53"/>
      <c r="M392" s="184" t="s">
        <v>20</v>
      </c>
      <c r="N392" s="185" t="s">
        <v>47</v>
      </c>
      <c r="O392" s="34"/>
      <c r="P392" s="186">
        <f>O392*H392</f>
        <v>0</v>
      </c>
      <c r="Q392" s="186">
        <v>0</v>
      </c>
      <c r="R392" s="186">
        <f>Q392*H392</f>
        <v>0</v>
      </c>
      <c r="S392" s="186">
        <v>0.0007</v>
      </c>
      <c r="T392" s="187">
        <f>S392*H392</f>
        <v>0.0043722000000000006</v>
      </c>
      <c r="AR392" s="16" t="s">
        <v>248</v>
      </c>
      <c r="AT392" s="16" t="s">
        <v>133</v>
      </c>
      <c r="AU392" s="16" t="s">
        <v>139</v>
      </c>
      <c r="AY392" s="16" t="s">
        <v>131</v>
      </c>
      <c r="BE392" s="188">
        <f>IF(N392="základní",J392,0)</f>
        <v>0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16" t="s">
        <v>139</v>
      </c>
      <c r="BK392" s="188">
        <f>ROUND(I392*H392,2)</f>
        <v>0</v>
      </c>
      <c r="BL392" s="16" t="s">
        <v>248</v>
      </c>
      <c r="BM392" s="16" t="s">
        <v>565</v>
      </c>
    </row>
    <row r="393" spans="2:47" s="1" customFormat="1" ht="13.5">
      <c r="B393" s="33"/>
      <c r="C393" s="55"/>
      <c r="D393" s="189" t="s">
        <v>141</v>
      </c>
      <c r="E393" s="55"/>
      <c r="F393" s="190" t="s">
        <v>566</v>
      </c>
      <c r="G393" s="55"/>
      <c r="H393" s="55"/>
      <c r="I393" s="147"/>
      <c r="J393" s="55"/>
      <c r="K393" s="55"/>
      <c r="L393" s="53"/>
      <c r="M393" s="70"/>
      <c r="N393" s="34"/>
      <c r="O393" s="34"/>
      <c r="P393" s="34"/>
      <c r="Q393" s="34"/>
      <c r="R393" s="34"/>
      <c r="S393" s="34"/>
      <c r="T393" s="71"/>
      <c r="AT393" s="16" t="s">
        <v>141</v>
      </c>
      <c r="AU393" s="16" t="s">
        <v>139</v>
      </c>
    </row>
    <row r="394" spans="2:51" s="12" customFormat="1" ht="13.5">
      <c r="B394" s="202"/>
      <c r="C394" s="203"/>
      <c r="D394" s="189" t="s">
        <v>143</v>
      </c>
      <c r="E394" s="214" t="s">
        <v>20</v>
      </c>
      <c r="F394" s="215" t="s">
        <v>567</v>
      </c>
      <c r="G394" s="203"/>
      <c r="H394" s="216">
        <v>6.246</v>
      </c>
      <c r="I394" s="208"/>
      <c r="J394" s="203"/>
      <c r="K394" s="203"/>
      <c r="L394" s="209"/>
      <c r="M394" s="210"/>
      <c r="N394" s="211"/>
      <c r="O394" s="211"/>
      <c r="P394" s="211"/>
      <c r="Q394" s="211"/>
      <c r="R394" s="211"/>
      <c r="S394" s="211"/>
      <c r="T394" s="212"/>
      <c r="AT394" s="213" t="s">
        <v>143</v>
      </c>
      <c r="AU394" s="213" t="s">
        <v>139</v>
      </c>
      <c r="AV394" s="12" t="s">
        <v>139</v>
      </c>
      <c r="AW394" s="12" t="s">
        <v>38</v>
      </c>
      <c r="AX394" s="12" t="s">
        <v>75</v>
      </c>
      <c r="AY394" s="213" t="s">
        <v>131</v>
      </c>
    </row>
    <row r="395" spans="2:63" s="10" customFormat="1" ht="29.85" customHeight="1">
      <c r="B395" s="160"/>
      <c r="C395" s="161"/>
      <c r="D395" s="174" t="s">
        <v>74</v>
      </c>
      <c r="E395" s="175" t="s">
        <v>568</v>
      </c>
      <c r="F395" s="175" t="s">
        <v>569</v>
      </c>
      <c r="G395" s="161"/>
      <c r="H395" s="161"/>
      <c r="I395" s="164"/>
      <c r="J395" s="176">
        <f>BK395</f>
        <v>0</v>
      </c>
      <c r="K395" s="161"/>
      <c r="L395" s="166"/>
      <c r="M395" s="167"/>
      <c r="N395" s="168"/>
      <c r="O395" s="168"/>
      <c r="P395" s="169">
        <f>SUM(P396:P430)</f>
        <v>0</v>
      </c>
      <c r="Q395" s="168"/>
      <c r="R395" s="169">
        <f>SUM(R396:R430)</f>
        <v>0.04692411</v>
      </c>
      <c r="S395" s="168"/>
      <c r="T395" s="170">
        <f>SUM(T396:T430)</f>
        <v>0</v>
      </c>
      <c r="AR395" s="171" t="s">
        <v>139</v>
      </c>
      <c r="AT395" s="172" t="s">
        <v>74</v>
      </c>
      <c r="AU395" s="172" t="s">
        <v>22</v>
      </c>
      <c r="AY395" s="171" t="s">
        <v>131</v>
      </c>
      <c r="BK395" s="173">
        <f>SUM(BK396:BK430)</f>
        <v>0</v>
      </c>
    </row>
    <row r="396" spans="2:65" s="1" customFormat="1" ht="22.5" customHeight="1">
      <c r="B396" s="33"/>
      <c r="C396" s="177" t="s">
        <v>570</v>
      </c>
      <c r="D396" s="177" t="s">
        <v>133</v>
      </c>
      <c r="E396" s="178" t="s">
        <v>571</v>
      </c>
      <c r="F396" s="179" t="s">
        <v>572</v>
      </c>
      <c r="G396" s="180" t="s">
        <v>136</v>
      </c>
      <c r="H396" s="181">
        <v>0.375</v>
      </c>
      <c r="I396" s="182"/>
      <c r="J396" s="183">
        <f>ROUND(I396*H396,2)</f>
        <v>0</v>
      </c>
      <c r="K396" s="179" t="s">
        <v>137</v>
      </c>
      <c r="L396" s="53"/>
      <c r="M396" s="184" t="s">
        <v>20</v>
      </c>
      <c r="N396" s="185" t="s">
        <v>47</v>
      </c>
      <c r="O396" s="34"/>
      <c r="P396" s="186">
        <f>O396*H396</f>
        <v>0</v>
      </c>
      <c r="Q396" s="186">
        <v>0.00011</v>
      </c>
      <c r="R396" s="186">
        <f>Q396*H396</f>
        <v>4.125E-05</v>
      </c>
      <c r="S396" s="186">
        <v>0</v>
      </c>
      <c r="T396" s="187">
        <f>S396*H396</f>
        <v>0</v>
      </c>
      <c r="AR396" s="16" t="s">
        <v>248</v>
      </c>
      <c r="AT396" s="16" t="s">
        <v>133</v>
      </c>
      <c r="AU396" s="16" t="s">
        <v>139</v>
      </c>
      <c r="AY396" s="16" t="s">
        <v>131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6" t="s">
        <v>139</v>
      </c>
      <c r="BK396" s="188">
        <f>ROUND(I396*H396,2)</f>
        <v>0</v>
      </c>
      <c r="BL396" s="16" t="s">
        <v>248</v>
      </c>
      <c r="BM396" s="16" t="s">
        <v>573</v>
      </c>
    </row>
    <row r="397" spans="2:47" s="1" customFormat="1" ht="13.5">
      <c r="B397" s="33"/>
      <c r="C397" s="55"/>
      <c r="D397" s="189" t="s">
        <v>141</v>
      </c>
      <c r="E397" s="55"/>
      <c r="F397" s="190" t="s">
        <v>574</v>
      </c>
      <c r="G397" s="55"/>
      <c r="H397" s="55"/>
      <c r="I397" s="147"/>
      <c r="J397" s="55"/>
      <c r="K397" s="55"/>
      <c r="L397" s="53"/>
      <c r="M397" s="70"/>
      <c r="N397" s="34"/>
      <c r="O397" s="34"/>
      <c r="P397" s="34"/>
      <c r="Q397" s="34"/>
      <c r="R397" s="34"/>
      <c r="S397" s="34"/>
      <c r="T397" s="71"/>
      <c r="AT397" s="16" t="s">
        <v>141</v>
      </c>
      <c r="AU397" s="16" t="s">
        <v>139</v>
      </c>
    </row>
    <row r="398" spans="2:51" s="12" customFormat="1" ht="13.5">
      <c r="B398" s="202"/>
      <c r="C398" s="203"/>
      <c r="D398" s="204" t="s">
        <v>143</v>
      </c>
      <c r="E398" s="205" t="s">
        <v>20</v>
      </c>
      <c r="F398" s="206" t="s">
        <v>575</v>
      </c>
      <c r="G398" s="203"/>
      <c r="H398" s="207">
        <v>0.375</v>
      </c>
      <c r="I398" s="208"/>
      <c r="J398" s="203"/>
      <c r="K398" s="203"/>
      <c r="L398" s="209"/>
      <c r="M398" s="210"/>
      <c r="N398" s="211"/>
      <c r="O398" s="211"/>
      <c r="P398" s="211"/>
      <c r="Q398" s="211"/>
      <c r="R398" s="211"/>
      <c r="S398" s="211"/>
      <c r="T398" s="212"/>
      <c r="AT398" s="213" t="s">
        <v>143</v>
      </c>
      <c r="AU398" s="213" t="s">
        <v>139</v>
      </c>
      <c r="AV398" s="12" t="s">
        <v>139</v>
      </c>
      <c r="AW398" s="12" t="s">
        <v>38</v>
      </c>
      <c r="AX398" s="12" t="s">
        <v>75</v>
      </c>
      <c r="AY398" s="213" t="s">
        <v>131</v>
      </c>
    </row>
    <row r="399" spans="2:65" s="1" customFormat="1" ht="22.5" customHeight="1">
      <c r="B399" s="33"/>
      <c r="C399" s="177" t="s">
        <v>576</v>
      </c>
      <c r="D399" s="177" t="s">
        <v>133</v>
      </c>
      <c r="E399" s="178" t="s">
        <v>577</v>
      </c>
      <c r="F399" s="179" t="s">
        <v>578</v>
      </c>
      <c r="G399" s="180" t="s">
        <v>136</v>
      </c>
      <c r="H399" s="181">
        <v>0.375</v>
      </c>
      <c r="I399" s="182"/>
      <c r="J399" s="183">
        <f>ROUND(I399*H399,2)</f>
        <v>0</v>
      </c>
      <c r="K399" s="179" t="s">
        <v>137</v>
      </c>
      <c r="L399" s="53"/>
      <c r="M399" s="184" t="s">
        <v>20</v>
      </c>
      <c r="N399" s="185" t="s">
        <v>47</v>
      </c>
      <c r="O399" s="34"/>
      <c r="P399" s="186">
        <f>O399*H399</f>
        <v>0</v>
      </c>
      <c r="Q399" s="186">
        <v>7E-05</v>
      </c>
      <c r="R399" s="186">
        <f>Q399*H399</f>
        <v>2.6249999999999998E-05</v>
      </c>
      <c r="S399" s="186">
        <v>0</v>
      </c>
      <c r="T399" s="187">
        <f>S399*H399</f>
        <v>0</v>
      </c>
      <c r="AR399" s="16" t="s">
        <v>248</v>
      </c>
      <c r="AT399" s="16" t="s">
        <v>133</v>
      </c>
      <c r="AU399" s="16" t="s">
        <v>139</v>
      </c>
      <c r="AY399" s="16" t="s">
        <v>131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6" t="s">
        <v>139</v>
      </c>
      <c r="BK399" s="188">
        <f>ROUND(I399*H399,2)</f>
        <v>0</v>
      </c>
      <c r="BL399" s="16" t="s">
        <v>248</v>
      </c>
      <c r="BM399" s="16" t="s">
        <v>579</v>
      </c>
    </row>
    <row r="400" spans="2:47" s="1" customFormat="1" ht="27">
      <c r="B400" s="33"/>
      <c r="C400" s="55"/>
      <c r="D400" s="204" t="s">
        <v>141</v>
      </c>
      <c r="E400" s="55"/>
      <c r="F400" s="217" t="s">
        <v>580</v>
      </c>
      <c r="G400" s="55"/>
      <c r="H400" s="55"/>
      <c r="I400" s="147"/>
      <c r="J400" s="55"/>
      <c r="K400" s="55"/>
      <c r="L400" s="53"/>
      <c r="M400" s="70"/>
      <c r="N400" s="34"/>
      <c r="O400" s="34"/>
      <c r="P400" s="34"/>
      <c r="Q400" s="34"/>
      <c r="R400" s="34"/>
      <c r="S400" s="34"/>
      <c r="T400" s="71"/>
      <c r="AT400" s="16" t="s">
        <v>141</v>
      </c>
      <c r="AU400" s="16" t="s">
        <v>139</v>
      </c>
    </row>
    <row r="401" spans="2:65" s="1" customFormat="1" ht="22.5" customHeight="1">
      <c r="B401" s="33"/>
      <c r="C401" s="177" t="s">
        <v>581</v>
      </c>
      <c r="D401" s="177" t="s">
        <v>133</v>
      </c>
      <c r="E401" s="178" t="s">
        <v>582</v>
      </c>
      <c r="F401" s="179" t="s">
        <v>583</v>
      </c>
      <c r="G401" s="180" t="s">
        <v>136</v>
      </c>
      <c r="H401" s="181">
        <v>0.375</v>
      </c>
      <c r="I401" s="182"/>
      <c r="J401" s="183">
        <f>ROUND(I401*H401,2)</f>
        <v>0</v>
      </c>
      <c r="K401" s="179" t="s">
        <v>137</v>
      </c>
      <c r="L401" s="53"/>
      <c r="M401" s="184" t="s">
        <v>20</v>
      </c>
      <c r="N401" s="185" t="s">
        <v>47</v>
      </c>
      <c r="O401" s="34"/>
      <c r="P401" s="186">
        <f>O401*H401</f>
        <v>0</v>
      </c>
      <c r="Q401" s="186">
        <v>3E-05</v>
      </c>
      <c r="R401" s="186">
        <f>Q401*H401</f>
        <v>1.125E-05</v>
      </c>
      <c r="S401" s="186">
        <v>0</v>
      </c>
      <c r="T401" s="187">
        <f>S401*H401</f>
        <v>0</v>
      </c>
      <c r="AR401" s="16" t="s">
        <v>248</v>
      </c>
      <c r="AT401" s="16" t="s">
        <v>133</v>
      </c>
      <c r="AU401" s="16" t="s">
        <v>139</v>
      </c>
      <c r="AY401" s="16" t="s">
        <v>131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6" t="s">
        <v>139</v>
      </c>
      <c r="BK401" s="188">
        <f>ROUND(I401*H401,2)</f>
        <v>0</v>
      </c>
      <c r="BL401" s="16" t="s">
        <v>248</v>
      </c>
      <c r="BM401" s="16" t="s">
        <v>584</v>
      </c>
    </row>
    <row r="402" spans="2:47" s="1" customFormat="1" ht="27">
      <c r="B402" s="33"/>
      <c r="C402" s="55"/>
      <c r="D402" s="204" t="s">
        <v>141</v>
      </c>
      <c r="E402" s="55"/>
      <c r="F402" s="217" t="s">
        <v>585</v>
      </c>
      <c r="G402" s="55"/>
      <c r="H402" s="55"/>
      <c r="I402" s="147"/>
      <c r="J402" s="55"/>
      <c r="K402" s="55"/>
      <c r="L402" s="53"/>
      <c r="M402" s="70"/>
      <c r="N402" s="34"/>
      <c r="O402" s="34"/>
      <c r="P402" s="34"/>
      <c r="Q402" s="34"/>
      <c r="R402" s="34"/>
      <c r="S402" s="34"/>
      <c r="T402" s="71"/>
      <c r="AT402" s="16" t="s">
        <v>141</v>
      </c>
      <c r="AU402" s="16" t="s">
        <v>139</v>
      </c>
    </row>
    <row r="403" spans="2:65" s="1" customFormat="1" ht="31.5" customHeight="1">
      <c r="B403" s="33"/>
      <c r="C403" s="177" t="s">
        <v>586</v>
      </c>
      <c r="D403" s="177" t="s">
        <v>133</v>
      </c>
      <c r="E403" s="178" t="s">
        <v>587</v>
      </c>
      <c r="F403" s="179" t="s">
        <v>588</v>
      </c>
      <c r="G403" s="180" t="s">
        <v>136</v>
      </c>
      <c r="H403" s="181">
        <v>0.375</v>
      </c>
      <c r="I403" s="182"/>
      <c r="J403" s="183">
        <f>ROUND(I403*H403,2)</f>
        <v>0</v>
      </c>
      <c r="K403" s="179" t="s">
        <v>137</v>
      </c>
      <c r="L403" s="53"/>
      <c r="M403" s="184" t="s">
        <v>20</v>
      </c>
      <c r="N403" s="185" t="s">
        <v>47</v>
      </c>
      <c r="O403" s="34"/>
      <c r="P403" s="186">
        <f>O403*H403</f>
        <v>0</v>
      </c>
      <c r="Q403" s="186">
        <v>0.00014</v>
      </c>
      <c r="R403" s="186">
        <f>Q403*H403</f>
        <v>5.2499999999999995E-05</v>
      </c>
      <c r="S403" s="186">
        <v>0</v>
      </c>
      <c r="T403" s="187">
        <f>S403*H403</f>
        <v>0</v>
      </c>
      <c r="AR403" s="16" t="s">
        <v>248</v>
      </c>
      <c r="AT403" s="16" t="s">
        <v>133</v>
      </c>
      <c r="AU403" s="16" t="s">
        <v>139</v>
      </c>
      <c r="AY403" s="16" t="s">
        <v>131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16" t="s">
        <v>139</v>
      </c>
      <c r="BK403" s="188">
        <f>ROUND(I403*H403,2)</f>
        <v>0</v>
      </c>
      <c r="BL403" s="16" t="s">
        <v>248</v>
      </c>
      <c r="BM403" s="16" t="s">
        <v>589</v>
      </c>
    </row>
    <row r="404" spans="2:47" s="1" customFormat="1" ht="13.5">
      <c r="B404" s="33"/>
      <c r="C404" s="55"/>
      <c r="D404" s="204" t="s">
        <v>141</v>
      </c>
      <c r="E404" s="55"/>
      <c r="F404" s="217" t="s">
        <v>590</v>
      </c>
      <c r="G404" s="55"/>
      <c r="H404" s="55"/>
      <c r="I404" s="147"/>
      <c r="J404" s="55"/>
      <c r="K404" s="55"/>
      <c r="L404" s="53"/>
      <c r="M404" s="70"/>
      <c r="N404" s="34"/>
      <c r="O404" s="34"/>
      <c r="P404" s="34"/>
      <c r="Q404" s="34"/>
      <c r="R404" s="34"/>
      <c r="S404" s="34"/>
      <c r="T404" s="71"/>
      <c r="AT404" s="16" t="s">
        <v>141</v>
      </c>
      <c r="AU404" s="16" t="s">
        <v>139</v>
      </c>
    </row>
    <row r="405" spans="2:65" s="1" customFormat="1" ht="22.5" customHeight="1">
      <c r="B405" s="33"/>
      <c r="C405" s="177" t="s">
        <v>591</v>
      </c>
      <c r="D405" s="177" t="s">
        <v>133</v>
      </c>
      <c r="E405" s="178" t="s">
        <v>592</v>
      </c>
      <c r="F405" s="179" t="s">
        <v>593</v>
      </c>
      <c r="G405" s="180" t="s">
        <v>136</v>
      </c>
      <c r="H405" s="181">
        <v>0.75</v>
      </c>
      <c r="I405" s="182"/>
      <c r="J405" s="183">
        <f>ROUND(I405*H405,2)</f>
        <v>0</v>
      </c>
      <c r="K405" s="179" t="s">
        <v>137</v>
      </c>
      <c r="L405" s="53"/>
      <c r="M405" s="184" t="s">
        <v>20</v>
      </c>
      <c r="N405" s="185" t="s">
        <v>47</v>
      </c>
      <c r="O405" s="34"/>
      <c r="P405" s="186">
        <f>O405*H405</f>
        <v>0</v>
      </c>
      <c r="Q405" s="186">
        <v>0.00012</v>
      </c>
      <c r="R405" s="186">
        <f>Q405*H405</f>
        <v>9E-05</v>
      </c>
      <c r="S405" s="186">
        <v>0</v>
      </c>
      <c r="T405" s="187">
        <f>S405*H405</f>
        <v>0</v>
      </c>
      <c r="AR405" s="16" t="s">
        <v>248</v>
      </c>
      <c r="AT405" s="16" t="s">
        <v>133</v>
      </c>
      <c r="AU405" s="16" t="s">
        <v>139</v>
      </c>
      <c r="AY405" s="16" t="s">
        <v>131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16" t="s">
        <v>139</v>
      </c>
      <c r="BK405" s="188">
        <f>ROUND(I405*H405,2)</f>
        <v>0</v>
      </c>
      <c r="BL405" s="16" t="s">
        <v>248</v>
      </c>
      <c r="BM405" s="16" t="s">
        <v>594</v>
      </c>
    </row>
    <row r="406" spans="2:47" s="1" customFormat="1" ht="13.5">
      <c r="B406" s="33"/>
      <c r="C406" s="55"/>
      <c r="D406" s="189" t="s">
        <v>141</v>
      </c>
      <c r="E406" s="55"/>
      <c r="F406" s="190" t="s">
        <v>595</v>
      </c>
      <c r="G406" s="55"/>
      <c r="H406" s="55"/>
      <c r="I406" s="147"/>
      <c r="J406" s="55"/>
      <c r="K406" s="55"/>
      <c r="L406" s="53"/>
      <c r="M406" s="70"/>
      <c r="N406" s="34"/>
      <c r="O406" s="34"/>
      <c r="P406" s="34"/>
      <c r="Q406" s="34"/>
      <c r="R406" s="34"/>
      <c r="S406" s="34"/>
      <c r="T406" s="71"/>
      <c r="AT406" s="16" t="s">
        <v>141</v>
      </c>
      <c r="AU406" s="16" t="s">
        <v>139</v>
      </c>
    </row>
    <row r="407" spans="2:51" s="12" customFormat="1" ht="13.5">
      <c r="B407" s="202"/>
      <c r="C407" s="203"/>
      <c r="D407" s="204" t="s">
        <v>143</v>
      </c>
      <c r="E407" s="205" t="s">
        <v>20</v>
      </c>
      <c r="F407" s="206" t="s">
        <v>596</v>
      </c>
      <c r="G407" s="203"/>
      <c r="H407" s="207">
        <v>0.75</v>
      </c>
      <c r="I407" s="208"/>
      <c r="J407" s="203"/>
      <c r="K407" s="203"/>
      <c r="L407" s="209"/>
      <c r="M407" s="210"/>
      <c r="N407" s="211"/>
      <c r="O407" s="211"/>
      <c r="P407" s="211"/>
      <c r="Q407" s="211"/>
      <c r="R407" s="211"/>
      <c r="S407" s="211"/>
      <c r="T407" s="212"/>
      <c r="AT407" s="213" t="s">
        <v>143</v>
      </c>
      <c r="AU407" s="213" t="s">
        <v>139</v>
      </c>
      <c r="AV407" s="12" t="s">
        <v>139</v>
      </c>
      <c r="AW407" s="12" t="s">
        <v>38</v>
      </c>
      <c r="AX407" s="12" t="s">
        <v>75</v>
      </c>
      <c r="AY407" s="213" t="s">
        <v>131</v>
      </c>
    </row>
    <row r="408" spans="2:65" s="1" customFormat="1" ht="22.5" customHeight="1">
      <c r="B408" s="33"/>
      <c r="C408" s="177" t="s">
        <v>597</v>
      </c>
      <c r="D408" s="177" t="s">
        <v>133</v>
      </c>
      <c r="E408" s="178" t="s">
        <v>598</v>
      </c>
      <c r="F408" s="179" t="s">
        <v>599</v>
      </c>
      <c r="G408" s="180" t="s">
        <v>136</v>
      </c>
      <c r="H408" s="181">
        <v>55.806</v>
      </c>
      <c r="I408" s="182"/>
      <c r="J408" s="183">
        <f>ROUND(I408*H408,2)</f>
        <v>0</v>
      </c>
      <c r="K408" s="179" t="s">
        <v>137</v>
      </c>
      <c r="L408" s="53"/>
      <c r="M408" s="184" t="s">
        <v>20</v>
      </c>
      <c r="N408" s="185" t="s">
        <v>47</v>
      </c>
      <c r="O408" s="34"/>
      <c r="P408" s="186">
        <f>O408*H408</f>
        <v>0</v>
      </c>
      <c r="Q408" s="186">
        <v>0.00011</v>
      </c>
      <c r="R408" s="186">
        <f>Q408*H408</f>
        <v>0.00613866</v>
      </c>
      <c r="S408" s="186">
        <v>0</v>
      </c>
      <c r="T408" s="187">
        <f>S408*H408</f>
        <v>0</v>
      </c>
      <c r="AR408" s="16" t="s">
        <v>248</v>
      </c>
      <c r="AT408" s="16" t="s">
        <v>133</v>
      </c>
      <c r="AU408" s="16" t="s">
        <v>139</v>
      </c>
      <c r="AY408" s="16" t="s">
        <v>131</v>
      </c>
      <c r="BE408" s="188">
        <f>IF(N408="základní",J408,0)</f>
        <v>0</v>
      </c>
      <c r="BF408" s="188">
        <f>IF(N408="snížená",J408,0)</f>
        <v>0</v>
      </c>
      <c r="BG408" s="188">
        <f>IF(N408="zákl. přenesená",J408,0)</f>
        <v>0</v>
      </c>
      <c r="BH408" s="188">
        <f>IF(N408="sníž. přenesená",J408,0)</f>
        <v>0</v>
      </c>
      <c r="BI408" s="188">
        <f>IF(N408="nulová",J408,0)</f>
        <v>0</v>
      </c>
      <c r="BJ408" s="16" t="s">
        <v>139</v>
      </c>
      <c r="BK408" s="188">
        <f>ROUND(I408*H408,2)</f>
        <v>0</v>
      </c>
      <c r="BL408" s="16" t="s">
        <v>248</v>
      </c>
      <c r="BM408" s="16" t="s">
        <v>600</v>
      </c>
    </row>
    <row r="409" spans="2:47" s="1" customFormat="1" ht="13.5">
      <c r="B409" s="33"/>
      <c r="C409" s="55"/>
      <c r="D409" s="204" t="s">
        <v>141</v>
      </c>
      <c r="E409" s="55"/>
      <c r="F409" s="217" t="s">
        <v>601</v>
      </c>
      <c r="G409" s="55"/>
      <c r="H409" s="55"/>
      <c r="I409" s="147"/>
      <c r="J409" s="55"/>
      <c r="K409" s="55"/>
      <c r="L409" s="53"/>
      <c r="M409" s="70"/>
      <c r="N409" s="34"/>
      <c r="O409" s="34"/>
      <c r="P409" s="34"/>
      <c r="Q409" s="34"/>
      <c r="R409" s="34"/>
      <c r="S409" s="34"/>
      <c r="T409" s="71"/>
      <c r="AT409" s="16" t="s">
        <v>141</v>
      </c>
      <c r="AU409" s="16" t="s">
        <v>139</v>
      </c>
    </row>
    <row r="410" spans="2:65" s="1" customFormat="1" ht="31.5" customHeight="1">
      <c r="B410" s="33"/>
      <c r="C410" s="177" t="s">
        <v>602</v>
      </c>
      <c r="D410" s="177" t="s">
        <v>133</v>
      </c>
      <c r="E410" s="178" t="s">
        <v>603</v>
      </c>
      <c r="F410" s="179" t="s">
        <v>604</v>
      </c>
      <c r="G410" s="180" t="s">
        <v>136</v>
      </c>
      <c r="H410" s="181">
        <v>55.806</v>
      </c>
      <c r="I410" s="182"/>
      <c r="J410" s="183">
        <f>ROUND(I410*H410,2)</f>
        <v>0</v>
      </c>
      <c r="K410" s="179" t="s">
        <v>137</v>
      </c>
      <c r="L410" s="53"/>
      <c r="M410" s="184" t="s">
        <v>20</v>
      </c>
      <c r="N410" s="185" t="s">
        <v>47</v>
      </c>
      <c r="O410" s="34"/>
      <c r="P410" s="186">
        <f>O410*H410</f>
        <v>0</v>
      </c>
      <c r="Q410" s="186">
        <v>0.00011</v>
      </c>
      <c r="R410" s="186">
        <f>Q410*H410</f>
        <v>0.00613866</v>
      </c>
      <c r="S410" s="186">
        <v>0</v>
      </c>
      <c r="T410" s="187">
        <f>S410*H410</f>
        <v>0</v>
      </c>
      <c r="AR410" s="16" t="s">
        <v>248</v>
      </c>
      <c r="AT410" s="16" t="s">
        <v>133</v>
      </c>
      <c r="AU410" s="16" t="s">
        <v>139</v>
      </c>
      <c r="AY410" s="16" t="s">
        <v>131</v>
      </c>
      <c r="BE410" s="188">
        <f>IF(N410="základní",J410,0)</f>
        <v>0</v>
      </c>
      <c r="BF410" s="188">
        <f>IF(N410="snížená",J410,0)</f>
        <v>0</v>
      </c>
      <c r="BG410" s="188">
        <f>IF(N410="zákl. přenesená",J410,0)</f>
        <v>0</v>
      </c>
      <c r="BH410" s="188">
        <f>IF(N410="sníž. přenesená",J410,0)</f>
        <v>0</v>
      </c>
      <c r="BI410" s="188">
        <f>IF(N410="nulová",J410,0)</f>
        <v>0</v>
      </c>
      <c r="BJ410" s="16" t="s">
        <v>139</v>
      </c>
      <c r="BK410" s="188">
        <f>ROUND(I410*H410,2)</f>
        <v>0</v>
      </c>
      <c r="BL410" s="16" t="s">
        <v>248</v>
      </c>
      <c r="BM410" s="16" t="s">
        <v>605</v>
      </c>
    </row>
    <row r="411" spans="2:47" s="1" customFormat="1" ht="27">
      <c r="B411" s="33"/>
      <c r="C411" s="55"/>
      <c r="D411" s="189" t="s">
        <v>141</v>
      </c>
      <c r="E411" s="55"/>
      <c r="F411" s="190" t="s">
        <v>606</v>
      </c>
      <c r="G411" s="55"/>
      <c r="H411" s="55"/>
      <c r="I411" s="147"/>
      <c r="J411" s="55"/>
      <c r="K411" s="55"/>
      <c r="L411" s="53"/>
      <c r="M411" s="70"/>
      <c r="N411" s="34"/>
      <c r="O411" s="34"/>
      <c r="P411" s="34"/>
      <c r="Q411" s="34"/>
      <c r="R411" s="34"/>
      <c r="S411" s="34"/>
      <c r="T411" s="71"/>
      <c r="AT411" s="16" t="s">
        <v>141</v>
      </c>
      <c r="AU411" s="16" t="s">
        <v>139</v>
      </c>
    </row>
    <row r="412" spans="2:51" s="12" customFormat="1" ht="13.5">
      <c r="B412" s="202"/>
      <c r="C412" s="203"/>
      <c r="D412" s="204" t="s">
        <v>143</v>
      </c>
      <c r="E412" s="205" t="s">
        <v>20</v>
      </c>
      <c r="F412" s="206" t="s">
        <v>607</v>
      </c>
      <c r="G412" s="203"/>
      <c r="H412" s="207">
        <v>55.806</v>
      </c>
      <c r="I412" s="208"/>
      <c r="J412" s="203"/>
      <c r="K412" s="203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143</v>
      </c>
      <c r="AU412" s="213" t="s">
        <v>139</v>
      </c>
      <c r="AV412" s="12" t="s">
        <v>139</v>
      </c>
      <c r="AW412" s="12" t="s">
        <v>38</v>
      </c>
      <c r="AX412" s="12" t="s">
        <v>75</v>
      </c>
      <c r="AY412" s="213" t="s">
        <v>131</v>
      </c>
    </row>
    <row r="413" spans="2:65" s="1" customFormat="1" ht="22.5" customHeight="1">
      <c r="B413" s="33"/>
      <c r="C413" s="177" t="s">
        <v>608</v>
      </c>
      <c r="D413" s="177" t="s">
        <v>133</v>
      </c>
      <c r="E413" s="178" t="s">
        <v>609</v>
      </c>
      <c r="F413" s="179" t="s">
        <v>610</v>
      </c>
      <c r="G413" s="180" t="s">
        <v>243</v>
      </c>
      <c r="H413" s="181">
        <v>50</v>
      </c>
      <c r="I413" s="182"/>
      <c r="J413" s="183">
        <f>ROUND(I413*H413,2)</f>
        <v>0</v>
      </c>
      <c r="K413" s="179" t="s">
        <v>137</v>
      </c>
      <c r="L413" s="53"/>
      <c r="M413" s="184" t="s">
        <v>20</v>
      </c>
      <c r="N413" s="185" t="s">
        <v>47</v>
      </c>
      <c r="O413" s="34"/>
      <c r="P413" s="186">
        <f>O413*H413</f>
        <v>0</v>
      </c>
      <c r="Q413" s="186">
        <v>3E-05</v>
      </c>
      <c r="R413" s="186">
        <f>Q413*H413</f>
        <v>0.0015</v>
      </c>
      <c r="S413" s="186">
        <v>0</v>
      </c>
      <c r="T413" s="187">
        <f>S413*H413</f>
        <v>0</v>
      </c>
      <c r="AR413" s="16" t="s">
        <v>248</v>
      </c>
      <c r="AT413" s="16" t="s">
        <v>133</v>
      </c>
      <c r="AU413" s="16" t="s">
        <v>139</v>
      </c>
      <c r="AY413" s="16" t="s">
        <v>131</v>
      </c>
      <c r="BE413" s="188">
        <f>IF(N413="základní",J413,0)</f>
        <v>0</v>
      </c>
      <c r="BF413" s="188">
        <f>IF(N413="snížená",J413,0)</f>
        <v>0</v>
      </c>
      <c r="BG413" s="188">
        <f>IF(N413="zákl. přenesená",J413,0)</f>
        <v>0</v>
      </c>
      <c r="BH413" s="188">
        <f>IF(N413="sníž. přenesená",J413,0)</f>
        <v>0</v>
      </c>
      <c r="BI413" s="188">
        <f>IF(N413="nulová",J413,0)</f>
        <v>0</v>
      </c>
      <c r="BJ413" s="16" t="s">
        <v>139</v>
      </c>
      <c r="BK413" s="188">
        <f>ROUND(I413*H413,2)</f>
        <v>0</v>
      </c>
      <c r="BL413" s="16" t="s">
        <v>248</v>
      </c>
      <c r="BM413" s="16" t="s">
        <v>611</v>
      </c>
    </row>
    <row r="414" spans="2:47" s="1" customFormat="1" ht="13.5">
      <c r="B414" s="33"/>
      <c r="C414" s="55"/>
      <c r="D414" s="204" t="s">
        <v>141</v>
      </c>
      <c r="E414" s="55"/>
      <c r="F414" s="217" t="s">
        <v>612</v>
      </c>
      <c r="G414" s="55"/>
      <c r="H414" s="55"/>
      <c r="I414" s="147"/>
      <c r="J414" s="55"/>
      <c r="K414" s="55"/>
      <c r="L414" s="53"/>
      <c r="M414" s="70"/>
      <c r="N414" s="34"/>
      <c r="O414" s="34"/>
      <c r="P414" s="34"/>
      <c r="Q414" s="34"/>
      <c r="R414" s="34"/>
      <c r="S414" s="34"/>
      <c r="T414" s="71"/>
      <c r="AT414" s="16" t="s">
        <v>141</v>
      </c>
      <c r="AU414" s="16" t="s">
        <v>139</v>
      </c>
    </row>
    <row r="415" spans="2:65" s="1" customFormat="1" ht="22.5" customHeight="1">
      <c r="B415" s="33"/>
      <c r="C415" s="177" t="s">
        <v>613</v>
      </c>
      <c r="D415" s="177" t="s">
        <v>133</v>
      </c>
      <c r="E415" s="178" t="s">
        <v>614</v>
      </c>
      <c r="F415" s="179" t="s">
        <v>615</v>
      </c>
      <c r="G415" s="180" t="s">
        <v>136</v>
      </c>
      <c r="H415" s="181">
        <v>55.806</v>
      </c>
      <c r="I415" s="182"/>
      <c r="J415" s="183">
        <f>ROUND(I415*H415,2)</f>
        <v>0</v>
      </c>
      <c r="K415" s="179" t="s">
        <v>137</v>
      </c>
      <c r="L415" s="53"/>
      <c r="M415" s="184" t="s">
        <v>20</v>
      </c>
      <c r="N415" s="185" t="s">
        <v>47</v>
      </c>
      <c r="O415" s="34"/>
      <c r="P415" s="186">
        <f>O415*H415</f>
        <v>0</v>
      </c>
      <c r="Q415" s="186">
        <v>0.00035</v>
      </c>
      <c r="R415" s="186">
        <f>Q415*H415</f>
        <v>0.0195321</v>
      </c>
      <c r="S415" s="186">
        <v>0</v>
      </c>
      <c r="T415" s="187">
        <f>S415*H415</f>
        <v>0</v>
      </c>
      <c r="AR415" s="16" t="s">
        <v>248</v>
      </c>
      <c r="AT415" s="16" t="s">
        <v>133</v>
      </c>
      <c r="AU415" s="16" t="s">
        <v>139</v>
      </c>
      <c r="AY415" s="16" t="s">
        <v>131</v>
      </c>
      <c r="BE415" s="188">
        <f>IF(N415="základní",J415,0)</f>
        <v>0</v>
      </c>
      <c r="BF415" s="188">
        <f>IF(N415="snížená",J415,0)</f>
        <v>0</v>
      </c>
      <c r="BG415" s="188">
        <f>IF(N415="zákl. přenesená",J415,0)</f>
        <v>0</v>
      </c>
      <c r="BH415" s="188">
        <f>IF(N415="sníž. přenesená",J415,0)</f>
        <v>0</v>
      </c>
      <c r="BI415" s="188">
        <f>IF(N415="nulová",J415,0)</f>
        <v>0</v>
      </c>
      <c r="BJ415" s="16" t="s">
        <v>139</v>
      </c>
      <c r="BK415" s="188">
        <f>ROUND(I415*H415,2)</f>
        <v>0</v>
      </c>
      <c r="BL415" s="16" t="s">
        <v>248</v>
      </c>
      <c r="BM415" s="16" t="s">
        <v>616</v>
      </c>
    </row>
    <row r="416" spans="2:47" s="1" customFormat="1" ht="13.5">
      <c r="B416" s="33"/>
      <c r="C416" s="55"/>
      <c r="D416" s="204" t="s">
        <v>141</v>
      </c>
      <c r="E416" s="55"/>
      <c r="F416" s="217" t="s">
        <v>617</v>
      </c>
      <c r="G416" s="55"/>
      <c r="H416" s="55"/>
      <c r="I416" s="147"/>
      <c r="J416" s="55"/>
      <c r="K416" s="55"/>
      <c r="L416" s="53"/>
      <c r="M416" s="70"/>
      <c r="N416" s="34"/>
      <c r="O416" s="34"/>
      <c r="P416" s="34"/>
      <c r="Q416" s="34"/>
      <c r="R416" s="34"/>
      <c r="S416" s="34"/>
      <c r="T416" s="71"/>
      <c r="AT416" s="16" t="s">
        <v>141</v>
      </c>
      <c r="AU416" s="16" t="s">
        <v>139</v>
      </c>
    </row>
    <row r="417" spans="2:65" s="1" customFormat="1" ht="22.5" customHeight="1">
      <c r="B417" s="33"/>
      <c r="C417" s="177" t="s">
        <v>618</v>
      </c>
      <c r="D417" s="177" t="s">
        <v>133</v>
      </c>
      <c r="E417" s="178" t="s">
        <v>619</v>
      </c>
      <c r="F417" s="179" t="s">
        <v>620</v>
      </c>
      <c r="G417" s="180" t="s">
        <v>136</v>
      </c>
      <c r="H417" s="181">
        <v>55.806</v>
      </c>
      <c r="I417" s="182"/>
      <c r="J417" s="183">
        <f>ROUND(I417*H417,2)</f>
        <v>0</v>
      </c>
      <c r="K417" s="179" t="s">
        <v>137</v>
      </c>
      <c r="L417" s="53"/>
      <c r="M417" s="184" t="s">
        <v>20</v>
      </c>
      <c r="N417" s="185" t="s">
        <v>47</v>
      </c>
      <c r="O417" s="34"/>
      <c r="P417" s="186">
        <f>O417*H417</f>
        <v>0</v>
      </c>
      <c r="Q417" s="186">
        <v>0.00024</v>
      </c>
      <c r="R417" s="186">
        <f>Q417*H417</f>
        <v>0.01339344</v>
      </c>
      <c r="S417" s="186">
        <v>0</v>
      </c>
      <c r="T417" s="187">
        <f>S417*H417</f>
        <v>0</v>
      </c>
      <c r="AR417" s="16" t="s">
        <v>248</v>
      </c>
      <c r="AT417" s="16" t="s">
        <v>133</v>
      </c>
      <c r="AU417" s="16" t="s">
        <v>139</v>
      </c>
      <c r="AY417" s="16" t="s">
        <v>131</v>
      </c>
      <c r="BE417" s="188">
        <f>IF(N417="základní",J417,0)</f>
        <v>0</v>
      </c>
      <c r="BF417" s="188">
        <f>IF(N417="snížená",J417,0)</f>
        <v>0</v>
      </c>
      <c r="BG417" s="188">
        <f>IF(N417="zákl. přenesená",J417,0)</f>
        <v>0</v>
      </c>
      <c r="BH417" s="188">
        <f>IF(N417="sníž. přenesená",J417,0)</f>
        <v>0</v>
      </c>
      <c r="BI417" s="188">
        <f>IF(N417="nulová",J417,0)</f>
        <v>0</v>
      </c>
      <c r="BJ417" s="16" t="s">
        <v>139</v>
      </c>
      <c r="BK417" s="188">
        <f>ROUND(I417*H417,2)</f>
        <v>0</v>
      </c>
      <c r="BL417" s="16" t="s">
        <v>248</v>
      </c>
      <c r="BM417" s="16" t="s">
        <v>621</v>
      </c>
    </row>
    <row r="418" spans="2:47" s="1" customFormat="1" ht="13.5">
      <c r="B418" s="33"/>
      <c r="C418" s="55"/>
      <c r="D418" s="204" t="s">
        <v>141</v>
      </c>
      <c r="E418" s="55"/>
      <c r="F418" s="217" t="s">
        <v>622</v>
      </c>
      <c r="G418" s="55"/>
      <c r="H418" s="55"/>
      <c r="I418" s="147"/>
      <c r="J418" s="55"/>
      <c r="K418" s="55"/>
      <c r="L418" s="53"/>
      <c r="M418" s="70"/>
      <c r="N418" s="34"/>
      <c r="O418" s="34"/>
      <c r="P418" s="34"/>
      <c r="Q418" s="34"/>
      <c r="R418" s="34"/>
      <c r="S418" s="34"/>
      <c r="T418" s="71"/>
      <c r="AT418" s="16" t="s">
        <v>141</v>
      </c>
      <c r="AU418" s="16" t="s">
        <v>139</v>
      </c>
    </row>
    <row r="419" spans="2:65" s="1" customFormat="1" ht="22.5" customHeight="1">
      <c r="B419" s="33"/>
      <c r="C419" s="177" t="s">
        <v>623</v>
      </c>
      <c r="D419" s="177" t="s">
        <v>133</v>
      </c>
      <c r="E419" s="178" t="s">
        <v>624</v>
      </c>
      <c r="F419" s="179" t="s">
        <v>625</v>
      </c>
      <c r="G419" s="180" t="s">
        <v>337</v>
      </c>
      <c r="H419" s="181">
        <v>62</v>
      </c>
      <c r="I419" s="182"/>
      <c r="J419" s="183">
        <f>ROUND(I419*H419,2)</f>
        <v>0</v>
      </c>
      <c r="K419" s="179" t="s">
        <v>137</v>
      </c>
      <c r="L419" s="53"/>
      <c r="M419" s="184" t="s">
        <v>20</v>
      </c>
      <c r="N419" s="185" t="s">
        <v>47</v>
      </c>
      <c r="O419" s="34"/>
      <c r="P419" s="186">
        <f>O419*H419</f>
        <v>0</v>
      </c>
      <c r="Q419" s="186">
        <v>0</v>
      </c>
      <c r="R419" s="186">
        <f>Q419*H419</f>
        <v>0</v>
      </c>
      <c r="S419" s="186">
        <v>0</v>
      </c>
      <c r="T419" s="187">
        <f>S419*H419</f>
        <v>0</v>
      </c>
      <c r="AR419" s="16" t="s">
        <v>248</v>
      </c>
      <c r="AT419" s="16" t="s">
        <v>133</v>
      </c>
      <c r="AU419" s="16" t="s">
        <v>139</v>
      </c>
      <c r="AY419" s="16" t="s">
        <v>131</v>
      </c>
      <c r="BE419" s="188">
        <f>IF(N419="základní",J419,0)</f>
        <v>0</v>
      </c>
      <c r="BF419" s="188">
        <f>IF(N419="snížená",J419,0)</f>
        <v>0</v>
      </c>
      <c r="BG419" s="188">
        <f>IF(N419="zákl. přenesená",J419,0)</f>
        <v>0</v>
      </c>
      <c r="BH419" s="188">
        <f>IF(N419="sníž. přenesená",J419,0)</f>
        <v>0</v>
      </c>
      <c r="BI419" s="188">
        <f>IF(N419="nulová",J419,0)</f>
        <v>0</v>
      </c>
      <c r="BJ419" s="16" t="s">
        <v>139</v>
      </c>
      <c r="BK419" s="188">
        <f>ROUND(I419*H419,2)</f>
        <v>0</v>
      </c>
      <c r="BL419" s="16" t="s">
        <v>248</v>
      </c>
      <c r="BM419" s="16" t="s">
        <v>626</v>
      </c>
    </row>
    <row r="420" spans="2:47" s="1" customFormat="1" ht="13.5">
      <c r="B420" s="33"/>
      <c r="C420" s="55"/>
      <c r="D420" s="189" t="s">
        <v>141</v>
      </c>
      <c r="E420" s="55"/>
      <c r="F420" s="190" t="s">
        <v>627</v>
      </c>
      <c r="G420" s="55"/>
      <c r="H420" s="55"/>
      <c r="I420" s="147"/>
      <c r="J420" s="55"/>
      <c r="K420" s="55"/>
      <c r="L420" s="53"/>
      <c r="M420" s="70"/>
      <c r="N420" s="34"/>
      <c r="O420" s="34"/>
      <c r="P420" s="34"/>
      <c r="Q420" s="34"/>
      <c r="R420" s="34"/>
      <c r="S420" s="34"/>
      <c r="T420" s="71"/>
      <c r="AT420" s="16" t="s">
        <v>141</v>
      </c>
      <c r="AU420" s="16" t="s">
        <v>139</v>
      </c>
    </row>
    <row r="421" spans="2:51" s="12" customFormat="1" ht="13.5">
      <c r="B421" s="202"/>
      <c r="C421" s="203"/>
      <c r="D421" s="204" t="s">
        <v>143</v>
      </c>
      <c r="E421" s="205" t="s">
        <v>20</v>
      </c>
      <c r="F421" s="206" t="s">
        <v>628</v>
      </c>
      <c r="G421" s="203"/>
      <c r="H421" s="207">
        <v>62</v>
      </c>
      <c r="I421" s="208"/>
      <c r="J421" s="203"/>
      <c r="K421" s="203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143</v>
      </c>
      <c r="AU421" s="213" t="s">
        <v>139</v>
      </c>
      <c r="AV421" s="12" t="s">
        <v>139</v>
      </c>
      <c r="AW421" s="12" t="s">
        <v>38</v>
      </c>
      <c r="AX421" s="12" t="s">
        <v>75</v>
      </c>
      <c r="AY421" s="213" t="s">
        <v>131</v>
      </c>
    </row>
    <row r="422" spans="2:65" s="1" customFormat="1" ht="22.5" customHeight="1">
      <c r="B422" s="33"/>
      <c r="C422" s="177" t="s">
        <v>629</v>
      </c>
      <c r="D422" s="177" t="s">
        <v>133</v>
      </c>
      <c r="E422" s="178" t="s">
        <v>630</v>
      </c>
      <c r="F422" s="179" t="s">
        <v>631</v>
      </c>
      <c r="G422" s="180" t="s">
        <v>337</v>
      </c>
      <c r="H422" s="181">
        <v>48</v>
      </c>
      <c r="I422" s="182"/>
      <c r="J422" s="183">
        <f>ROUND(I422*H422,2)</f>
        <v>0</v>
      </c>
      <c r="K422" s="179" t="s">
        <v>137</v>
      </c>
      <c r="L422" s="53"/>
      <c r="M422" s="184" t="s">
        <v>20</v>
      </c>
      <c r="N422" s="185" t="s">
        <v>47</v>
      </c>
      <c r="O422" s="34"/>
      <c r="P422" s="186">
        <f>O422*H422</f>
        <v>0</v>
      </c>
      <c r="Q422" s="186">
        <v>0</v>
      </c>
      <c r="R422" s="186">
        <f>Q422*H422</f>
        <v>0</v>
      </c>
      <c r="S422" s="186">
        <v>0</v>
      </c>
      <c r="T422" s="187">
        <f>S422*H422</f>
        <v>0</v>
      </c>
      <c r="AR422" s="16" t="s">
        <v>248</v>
      </c>
      <c r="AT422" s="16" t="s">
        <v>133</v>
      </c>
      <c r="AU422" s="16" t="s">
        <v>139</v>
      </c>
      <c r="AY422" s="16" t="s">
        <v>131</v>
      </c>
      <c r="BE422" s="188">
        <f>IF(N422="základní",J422,0)</f>
        <v>0</v>
      </c>
      <c r="BF422" s="188">
        <f>IF(N422="snížená",J422,0)</f>
        <v>0</v>
      </c>
      <c r="BG422" s="188">
        <f>IF(N422="zákl. přenesená",J422,0)</f>
        <v>0</v>
      </c>
      <c r="BH422" s="188">
        <f>IF(N422="sníž. přenesená",J422,0)</f>
        <v>0</v>
      </c>
      <c r="BI422" s="188">
        <f>IF(N422="nulová",J422,0)</f>
        <v>0</v>
      </c>
      <c r="BJ422" s="16" t="s">
        <v>139</v>
      </c>
      <c r="BK422" s="188">
        <f>ROUND(I422*H422,2)</f>
        <v>0</v>
      </c>
      <c r="BL422" s="16" t="s">
        <v>248</v>
      </c>
      <c r="BM422" s="16" t="s">
        <v>632</v>
      </c>
    </row>
    <row r="423" spans="2:47" s="1" customFormat="1" ht="27">
      <c r="B423" s="33"/>
      <c r="C423" s="55"/>
      <c r="D423" s="189" t="s">
        <v>141</v>
      </c>
      <c r="E423" s="55"/>
      <c r="F423" s="190" t="s">
        <v>633</v>
      </c>
      <c r="G423" s="55"/>
      <c r="H423" s="55"/>
      <c r="I423" s="147"/>
      <c r="J423" s="55"/>
      <c r="K423" s="55"/>
      <c r="L423" s="53"/>
      <c r="M423" s="70"/>
      <c r="N423" s="34"/>
      <c r="O423" s="34"/>
      <c r="P423" s="34"/>
      <c r="Q423" s="34"/>
      <c r="R423" s="34"/>
      <c r="S423" s="34"/>
      <c r="T423" s="71"/>
      <c r="AT423" s="16" t="s">
        <v>141</v>
      </c>
      <c r="AU423" s="16" t="s">
        <v>139</v>
      </c>
    </row>
    <row r="424" spans="2:51" s="12" customFormat="1" ht="13.5">
      <c r="B424" s="202"/>
      <c r="C424" s="203"/>
      <c r="D424" s="204" t="s">
        <v>143</v>
      </c>
      <c r="E424" s="205" t="s">
        <v>20</v>
      </c>
      <c r="F424" s="206" t="s">
        <v>634</v>
      </c>
      <c r="G424" s="203"/>
      <c r="H424" s="207">
        <v>48</v>
      </c>
      <c r="I424" s="208"/>
      <c r="J424" s="203"/>
      <c r="K424" s="203"/>
      <c r="L424" s="209"/>
      <c r="M424" s="210"/>
      <c r="N424" s="211"/>
      <c r="O424" s="211"/>
      <c r="P424" s="211"/>
      <c r="Q424" s="211"/>
      <c r="R424" s="211"/>
      <c r="S424" s="211"/>
      <c r="T424" s="212"/>
      <c r="AT424" s="213" t="s">
        <v>143</v>
      </c>
      <c r="AU424" s="213" t="s">
        <v>139</v>
      </c>
      <c r="AV424" s="12" t="s">
        <v>139</v>
      </c>
      <c r="AW424" s="12" t="s">
        <v>38</v>
      </c>
      <c r="AX424" s="12" t="s">
        <v>75</v>
      </c>
      <c r="AY424" s="213" t="s">
        <v>131</v>
      </c>
    </row>
    <row r="425" spans="2:65" s="1" customFormat="1" ht="22.5" customHeight="1">
      <c r="B425" s="33"/>
      <c r="C425" s="177" t="s">
        <v>635</v>
      </c>
      <c r="D425" s="177" t="s">
        <v>133</v>
      </c>
      <c r="E425" s="178" t="s">
        <v>636</v>
      </c>
      <c r="F425" s="179" t="s">
        <v>637</v>
      </c>
      <c r="G425" s="180" t="s">
        <v>136</v>
      </c>
      <c r="H425" s="181">
        <v>24.78</v>
      </c>
      <c r="I425" s="182"/>
      <c r="J425" s="183">
        <f>ROUND(I425*H425,2)</f>
        <v>0</v>
      </c>
      <c r="K425" s="179" t="s">
        <v>137</v>
      </c>
      <c r="L425" s="53"/>
      <c r="M425" s="184" t="s">
        <v>20</v>
      </c>
      <c r="N425" s="185" t="s">
        <v>47</v>
      </c>
      <c r="O425" s="34"/>
      <c r="P425" s="186">
        <f>O425*H425</f>
        <v>0</v>
      </c>
      <c r="Q425" s="186">
        <v>0</v>
      </c>
      <c r="R425" s="186">
        <f>Q425*H425</f>
        <v>0</v>
      </c>
      <c r="S425" s="186">
        <v>0</v>
      </c>
      <c r="T425" s="187">
        <f>S425*H425</f>
        <v>0</v>
      </c>
      <c r="AR425" s="16" t="s">
        <v>248</v>
      </c>
      <c r="AT425" s="16" t="s">
        <v>133</v>
      </c>
      <c r="AU425" s="16" t="s">
        <v>139</v>
      </c>
      <c r="AY425" s="16" t="s">
        <v>131</v>
      </c>
      <c r="BE425" s="188">
        <f>IF(N425="základní",J425,0)</f>
        <v>0</v>
      </c>
      <c r="BF425" s="188">
        <f>IF(N425="snížená",J425,0)</f>
        <v>0</v>
      </c>
      <c r="BG425" s="188">
        <f>IF(N425="zákl. přenesená",J425,0)</f>
        <v>0</v>
      </c>
      <c r="BH425" s="188">
        <f>IF(N425="sníž. přenesená",J425,0)</f>
        <v>0</v>
      </c>
      <c r="BI425" s="188">
        <f>IF(N425="nulová",J425,0)</f>
        <v>0</v>
      </c>
      <c r="BJ425" s="16" t="s">
        <v>139</v>
      </c>
      <c r="BK425" s="188">
        <f>ROUND(I425*H425,2)</f>
        <v>0</v>
      </c>
      <c r="BL425" s="16" t="s">
        <v>248</v>
      </c>
      <c r="BM425" s="16" t="s">
        <v>638</v>
      </c>
    </row>
    <row r="426" spans="2:47" s="1" customFormat="1" ht="27">
      <c r="B426" s="33"/>
      <c r="C426" s="55"/>
      <c r="D426" s="189" t="s">
        <v>141</v>
      </c>
      <c r="E426" s="55"/>
      <c r="F426" s="190" t="s">
        <v>639</v>
      </c>
      <c r="G426" s="55"/>
      <c r="H426" s="55"/>
      <c r="I426" s="147"/>
      <c r="J426" s="55"/>
      <c r="K426" s="55"/>
      <c r="L426" s="53"/>
      <c r="M426" s="70"/>
      <c r="N426" s="34"/>
      <c r="O426" s="34"/>
      <c r="P426" s="34"/>
      <c r="Q426" s="34"/>
      <c r="R426" s="34"/>
      <c r="S426" s="34"/>
      <c r="T426" s="71"/>
      <c r="AT426" s="16" t="s">
        <v>141</v>
      </c>
      <c r="AU426" s="16" t="s">
        <v>139</v>
      </c>
    </row>
    <row r="427" spans="2:51" s="12" customFormat="1" ht="13.5">
      <c r="B427" s="202"/>
      <c r="C427" s="203"/>
      <c r="D427" s="204" t="s">
        <v>143</v>
      </c>
      <c r="E427" s="205" t="s">
        <v>20</v>
      </c>
      <c r="F427" s="206" t="s">
        <v>640</v>
      </c>
      <c r="G427" s="203"/>
      <c r="H427" s="207">
        <v>24.78</v>
      </c>
      <c r="I427" s="208"/>
      <c r="J427" s="203"/>
      <c r="K427" s="203"/>
      <c r="L427" s="209"/>
      <c r="M427" s="210"/>
      <c r="N427" s="211"/>
      <c r="O427" s="211"/>
      <c r="P427" s="211"/>
      <c r="Q427" s="211"/>
      <c r="R427" s="211"/>
      <c r="S427" s="211"/>
      <c r="T427" s="212"/>
      <c r="AT427" s="213" t="s">
        <v>143</v>
      </c>
      <c r="AU427" s="213" t="s">
        <v>139</v>
      </c>
      <c r="AV427" s="12" t="s">
        <v>139</v>
      </c>
      <c r="AW427" s="12" t="s">
        <v>38</v>
      </c>
      <c r="AX427" s="12" t="s">
        <v>75</v>
      </c>
      <c r="AY427" s="213" t="s">
        <v>131</v>
      </c>
    </row>
    <row r="428" spans="2:65" s="1" customFormat="1" ht="31.5" customHeight="1">
      <c r="B428" s="33"/>
      <c r="C428" s="177" t="s">
        <v>641</v>
      </c>
      <c r="D428" s="177" t="s">
        <v>133</v>
      </c>
      <c r="E428" s="178" t="s">
        <v>642</v>
      </c>
      <c r="F428" s="179" t="s">
        <v>643</v>
      </c>
      <c r="G428" s="180" t="s">
        <v>136</v>
      </c>
      <c r="H428" s="181">
        <v>3.123</v>
      </c>
      <c r="I428" s="182"/>
      <c r="J428" s="183">
        <f>ROUND(I428*H428,2)</f>
        <v>0</v>
      </c>
      <c r="K428" s="179" t="s">
        <v>137</v>
      </c>
      <c r="L428" s="53"/>
      <c r="M428" s="184" t="s">
        <v>20</v>
      </c>
      <c r="N428" s="185" t="s">
        <v>47</v>
      </c>
      <c r="O428" s="34"/>
      <c r="P428" s="186">
        <f>O428*H428</f>
        <v>0</v>
      </c>
      <c r="Q428" s="186">
        <v>0</v>
      </c>
      <c r="R428" s="186">
        <f>Q428*H428</f>
        <v>0</v>
      </c>
      <c r="S428" s="186">
        <v>0</v>
      </c>
      <c r="T428" s="187">
        <f>S428*H428</f>
        <v>0</v>
      </c>
      <c r="AR428" s="16" t="s">
        <v>248</v>
      </c>
      <c r="AT428" s="16" t="s">
        <v>133</v>
      </c>
      <c r="AU428" s="16" t="s">
        <v>139</v>
      </c>
      <c r="AY428" s="16" t="s">
        <v>131</v>
      </c>
      <c r="BE428" s="188">
        <f>IF(N428="základní",J428,0)</f>
        <v>0</v>
      </c>
      <c r="BF428" s="188">
        <f>IF(N428="snížená",J428,0)</f>
        <v>0</v>
      </c>
      <c r="BG428" s="188">
        <f>IF(N428="zákl. přenesená",J428,0)</f>
        <v>0</v>
      </c>
      <c r="BH428" s="188">
        <f>IF(N428="sníž. přenesená",J428,0)</f>
        <v>0</v>
      </c>
      <c r="BI428" s="188">
        <f>IF(N428="nulová",J428,0)</f>
        <v>0</v>
      </c>
      <c r="BJ428" s="16" t="s">
        <v>139</v>
      </c>
      <c r="BK428" s="188">
        <f>ROUND(I428*H428,2)</f>
        <v>0</v>
      </c>
      <c r="BL428" s="16" t="s">
        <v>248</v>
      </c>
      <c r="BM428" s="16" t="s">
        <v>644</v>
      </c>
    </row>
    <row r="429" spans="2:47" s="1" customFormat="1" ht="27">
      <c r="B429" s="33"/>
      <c r="C429" s="55"/>
      <c r="D429" s="189" t="s">
        <v>141</v>
      </c>
      <c r="E429" s="55"/>
      <c r="F429" s="190" t="s">
        <v>645</v>
      </c>
      <c r="G429" s="55"/>
      <c r="H429" s="55"/>
      <c r="I429" s="147"/>
      <c r="J429" s="55"/>
      <c r="K429" s="55"/>
      <c r="L429" s="53"/>
      <c r="M429" s="70"/>
      <c r="N429" s="34"/>
      <c r="O429" s="34"/>
      <c r="P429" s="34"/>
      <c r="Q429" s="34"/>
      <c r="R429" s="34"/>
      <c r="S429" s="34"/>
      <c r="T429" s="71"/>
      <c r="AT429" s="16" t="s">
        <v>141</v>
      </c>
      <c r="AU429" s="16" t="s">
        <v>139</v>
      </c>
    </row>
    <row r="430" spans="2:51" s="12" customFormat="1" ht="13.5">
      <c r="B430" s="202"/>
      <c r="C430" s="203"/>
      <c r="D430" s="189" t="s">
        <v>143</v>
      </c>
      <c r="E430" s="214" t="s">
        <v>20</v>
      </c>
      <c r="F430" s="215" t="s">
        <v>646</v>
      </c>
      <c r="G430" s="203"/>
      <c r="H430" s="216">
        <v>3.123</v>
      </c>
      <c r="I430" s="208"/>
      <c r="J430" s="203"/>
      <c r="K430" s="203"/>
      <c r="L430" s="209"/>
      <c r="M430" s="210"/>
      <c r="N430" s="211"/>
      <c r="O430" s="211"/>
      <c r="P430" s="211"/>
      <c r="Q430" s="211"/>
      <c r="R430" s="211"/>
      <c r="S430" s="211"/>
      <c r="T430" s="212"/>
      <c r="AT430" s="213" t="s">
        <v>143</v>
      </c>
      <c r="AU430" s="213" t="s">
        <v>139</v>
      </c>
      <c r="AV430" s="12" t="s">
        <v>139</v>
      </c>
      <c r="AW430" s="12" t="s">
        <v>38</v>
      </c>
      <c r="AX430" s="12" t="s">
        <v>75</v>
      </c>
      <c r="AY430" s="213" t="s">
        <v>131</v>
      </c>
    </row>
    <row r="431" spans="2:63" s="10" customFormat="1" ht="37.35" customHeight="1">
      <c r="B431" s="160"/>
      <c r="C431" s="161"/>
      <c r="D431" s="162" t="s">
        <v>74</v>
      </c>
      <c r="E431" s="163" t="s">
        <v>191</v>
      </c>
      <c r="F431" s="163" t="s">
        <v>647</v>
      </c>
      <c r="G431" s="161"/>
      <c r="H431" s="161"/>
      <c r="I431" s="164"/>
      <c r="J431" s="165">
        <f>BK431</f>
        <v>0</v>
      </c>
      <c r="K431" s="161"/>
      <c r="L431" s="166"/>
      <c r="M431" s="167"/>
      <c r="N431" s="168"/>
      <c r="O431" s="168"/>
      <c r="P431" s="169">
        <f>P432</f>
        <v>0</v>
      </c>
      <c r="Q431" s="168"/>
      <c r="R431" s="169">
        <f>R432</f>
        <v>0</v>
      </c>
      <c r="S431" s="168"/>
      <c r="T431" s="170">
        <f>T432</f>
        <v>0</v>
      </c>
      <c r="AR431" s="171" t="s">
        <v>153</v>
      </c>
      <c r="AT431" s="172" t="s">
        <v>74</v>
      </c>
      <c r="AU431" s="172" t="s">
        <v>75</v>
      </c>
      <c r="AY431" s="171" t="s">
        <v>131</v>
      </c>
      <c r="BK431" s="173">
        <f>BK432</f>
        <v>0</v>
      </c>
    </row>
    <row r="432" spans="2:63" s="10" customFormat="1" ht="19.9" customHeight="1">
      <c r="B432" s="160"/>
      <c r="C432" s="161"/>
      <c r="D432" s="174" t="s">
        <v>74</v>
      </c>
      <c r="E432" s="175" t="s">
        <v>648</v>
      </c>
      <c r="F432" s="175" t="s">
        <v>649</v>
      </c>
      <c r="G432" s="161"/>
      <c r="H432" s="161"/>
      <c r="I432" s="164"/>
      <c r="J432" s="176">
        <f>BK432</f>
        <v>0</v>
      </c>
      <c r="K432" s="161"/>
      <c r="L432" s="166"/>
      <c r="M432" s="167"/>
      <c r="N432" s="168"/>
      <c r="O432" s="168"/>
      <c r="P432" s="169">
        <f>SUM(P433:P437)</f>
        <v>0</v>
      </c>
      <c r="Q432" s="168"/>
      <c r="R432" s="169">
        <f>SUM(R433:R437)</f>
        <v>0</v>
      </c>
      <c r="S432" s="168"/>
      <c r="T432" s="170">
        <f>SUM(T433:T437)</f>
        <v>0</v>
      </c>
      <c r="AR432" s="171" t="s">
        <v>153</v>
      </c>
      <c r="AT432" s="172" t="s">
        <v>74</v>
      </c>
      <c r="AU432" s="172" t="s">
        <v>22</v>
      </c>
      <c r="AY432" s="171" t="s">
        <v>131</v>
      </c>
      <c r="BK432" s="173">
        <f>SUM(BK433:BK437)</f>
        <v>0</v>
      </c>
    </row>
    <row r="433" spans="2:65" s="1" customFormat="1" ht="22.5" customHeight="1">
      <c r="B433" s="33"/>
      <c r="C433" s="177" t="s">
        <v>650</v>
      </c>
      <c r="D433" s="177" t="s">
        <v>133</v>
      </c>
      <c r="E433" s="178" t="s">
        <v>651</v>
      </c>
      <c r="F433" s="179" t="s">
        <v>652</v>
      </c>
      <c r="G433" s="180" t="s">
        <v>243</v>
      </c>
      <c r="H433" s="181">
        <v>8.6</v>
      </c>
      <c r="I433" s="182"/>
      <c r="J433" s="183">
        <f>ROUND(I433*H433,2)</f>
        <v>0</v>
      </c>
      <c r="K433" s="179" t="s">
        <v>137</v>
      </c>
      <c r="L433" s="53"/>
      <c r="M433" s="184" t="s">
        <v>20</v>
      </c>
      <c r="N433" s="185" t="s">
        <v>47</v>
      </c>
      <c r="O433" s="34"/>
      <c r="P433" s="186">
        <f>O433*H433</f>
        <v>0</v>
      </c>
      <c r="Q433" s="186">
        <v>0</v>
      </c>
      <c r="R433" s="186">
        <f>Q433*H433</f>
        <v>0</v>
      </c>
      <c r="S433" s="186">
        <v>0</v>
      </c>
      <c r="T433" s="187">
        <f>S433*H433</f>
        <v>0</v>
      </c>
      <c r="AR433" s="16" t="s">
        <v>332</v>
      </c>
      <c r="AT433" s="16" t="s">
        <v>133</v>
      </c>
      <c r="AU433" s="16" t="s">
        <v>139</v>
      </c>
      <c r="AY433" s="16" t="s">
        <v>131</v>
      </c>
      <c r="BE433" s="188">
        <f>IF(N433="základní",J433,0)</f>
        <v>0</v>
      </c>
      <c r="BF433" s="188">
        <f>IF(N433="snížená",J433,0)</f>
        <v>0</v>
      </c>
      <c r="BG433" s="188">
        <f>IF(N433="zákl. přenesená",J433,0)</f>
        <v>0</v>
      </c>
      <c r="BH433" s="188">
        <f>IF(N433="sníž. přenesená",J433,0)</f>
        <v>0</v>
      </c>
      <c r="BI433" s="188">
        <f>IF(N433="nulová",J433,0)</f>
        <v>0</v>
      </c>
      <c r="BJ433" s="16" t="s">
        <v>139</v>
      </c>
      <c r="BK433" s="188">
        <f>ROUND(I433*H433,2)</f>
        <v>0</v>
      </c>
      <c r="BL433" s="16" t="s">
        <v>332</v>
      </c>
      <c r="BM433" s="16" t="s">
        <v>653</v>
      </c>
    </row>
    <row r="434" spans="2:47" s="1" customFormat="1" ht="13.5">
      <c r="B434" s="33"/>
      <c r="C434" s="55"/>
      <c r="D434" s="189" t="s">
        <v>141</v>
      </c>
      <c r="E434" s="55"/>
      <c r="F434" s="190" t="s">
        <v>654</v>
      </c>
      <c r="G434" s="55"/>
      <c r="H434" s="55"/>
      <c r="I434" s="147"/>
      <c r="J434" s="55"/>
      <c r="K434" s="55"/>
      <c r="L434" s="53"/>
      <c r="M434" s="70"/>
      <c r="N434" s="34"/>
      <c r="O434" s="34"/>
      <c r="P434" s="34"/>
      <c r="Q434" s="34"/>
      <c r="R434" s="34"/>
      <c r="S434" s="34"/>
      <c r="T434" s="71"/>
      <c r="AT434" s="16" t="s">
        <v>141</v>
      </c>
      <c r="AU434" s="16" t="s">
        <v>139</v>
      </c>
    </row>
    <row r="435" spans="2:47" s="1" customFormat="1" ht="27">
      <c r="B435" s="33"/>
      <c r="C435" s="55"/>
      <c r="D435" s="204" t="s">
        <v>167</v>
      </c>
      <c r="E435" s="55"/>
      <c r="F435" s="231" t="s">
        <v>655</v>
      </c>
      <c r="G435" s="55"/>
      <c r="H435" s="55"/>
      <c r="I435" s="147"/>
      <c r="J435" s="55"/>
      <c r="K435" s="55"/>
      <c r="L435" s="53"/>
      <c r="M435" s="70"/>
      <c r="N435" s="34"/>
      <c r="O435" s="34"/>
      <c r="P435" s="34"/>
      <c r="Q435" s="34"/>
      <c r="R435" s="34"/>
      <c r="S435" s="34"/>
      <c r="T435" s="71"/>
      <c r="AT435" s="16" t="s">
        <v>167</v>
      </c>
      <c r="AU435" s="16" t="s">
        <v>139</v>
      </c>
    </row>
    <row r="436" spans="2:65" s="1" customFormat="1" ht="22.5" customHeight="1">
      <c r="B436" s="33"/>
      <c r="C436" s="177" t="s">
        <v>656</v>
      </c>
      <c r="D436" s="177" t="s">
        <v>133</v>
      </c>
      <c r="E436" s="178" t="s">
        <v>657</v>
      </c>
      <c r="F436" s="179" t="s">
        <v>658</v>
      </c>
      <c r="G436" s="180" t="s">
        <v>243</v>
      </c>
      <c r="H436" s="181">
        <v>8.6</v>
      </c>
      <c r="I436" s="182"/>
      <c r="J436" s="183">
        <f>ROUND(I436*H436,2)</f>
        <v>0</v>
      </c>
      <c r="K436" s="179" t="s">
        <v>137</v>
      </c>
      <c r="L436" s="53"/>
      <c r="M436" s="184" t="s">
        <v>20</v>
      </c>
      <c r="N436" s="185" t="s">
        <v>47</v>
      </c>
      <c r="O436" s="34"/>
      <c r="P436" s="186">
        <f>O436*H436</f>
        <v>0</v>
      </c>
      <c r="Q436" s="186">
        <v>0</v>
      </c>
      <c r="R436" s="186">
        <f>Q436*H436</f>
        <v>0</v>
      </c>
      <c r="S436" s="186">
        <v>0</v>
      </c>
      <c r="T436" s="187">
        <f>S436*H436</f>
        <v>0</v>
      </c>
      <c r="AR436" s="16" t="s">
        <v>332</v>
      </c>
      <c r="AT436" s="16" t="s">
        <v>133</v>
      </c>
      <c r="AU436" s="16" t="s">
        <v>139</v>
      </c>
      <c r="AY436" s="16" t="s">
        <v>131</v>
      </c>
      <c r="BE436" s="188">
        <f>IF(N436="základní",J436,0)</f>
        <v>0</v>
      </c>
      <c r="BF436" s="188">
        <f>IF(N436="snížená",J436,0)</f>
        <v>0</v>
      </c>
      <c r="BG436" s="188">
        <f>IF(N436="zákl. přenesená",J436,0)</f>
        <v>0</v>
      </c>
      <c r="BH436" s="188">
        <f>IF(N436="sníž. přenesená",J436,0)</f>
        <v>0</v>
      </c>
      <c r="BI436" s="188">
        <f>IF(N436="nulová",J436,0)</f>
        <v>0</v>
      </c>
      <c r="BJ436" s="16" t="s">
        <v>139</v>
      </c>
      <c r="BK436" s="188">
        <f>ROUND(I436*H436,2)</f>
        <v>0</v>
      </c>
      <c r="BL436" s="16" t="s">
        <v>332</v>
      </c>
      <c r="BM436" s="16" t="s">
        <v>659</v>
      </c>
    </row>
    <row r="437" spans="2:47" s="1" customFormat="1" ht="13.5">
      <c r="B437" s="33"/>
      <c r="C437" s="55"/>
      <c r="D437" s="189" t="s">
        <v>141</v>
      </c>
      <c r="E437" s="55"/>
      <c r="F437" s="190" t="s">
        <v>660</v>
      </c>
      <c r="G437" s="55"/>
      <c r="H437" s="55"/>
      <c r="I437" s="147"/>
      <c r="J437" s="55"/>
      <c r="K437" s="55"/>
      <c r="L437" s="53"/>
      <c r="M437" s="70"/>
      <c r="N437" s="34"/>
      <c r="O437" s="34"/>
      <c r="P437" s="34"/>
      <c r="Q437" s="34"/>
      <c r="R437" s="34"/>
      <c r="S437" s="34"/>
      <c r="T437" s="71"/>
      <c r="AT437" s="16" t="s">
        <v>141</v>
      </c>
      <c r="AU437" s="16" t="s">
        <v>139</v>
      </c>
    </row>
    <row r="438" spans="2:63" s="10" customFormat="1" ht="37.35" customHeight="1">
      <c r="B438" s="160"/>
      <c r="C438" s="161"/>
      <c r="D438" s="162" t="s">
        <v>74</v>
      </c>
      <c r="E438" s="163" t="s">
        <v>661</v>
      </c>
      <c r="F438" s="163" t="s">
        <v>662</v>
      </c>
      <c r="G438" s="161"/>
      <c r="H438" s="161"/>
      <c r="I438" s="164"/>
      <c r="J438" s="165">
        <f>BK438</f>
        <v>0</v>
      </c>
      <c r="K438" s="161"/>
      <c r="L438" s="166"/>
      <c r="M438" s="167"/>
      <c r="N438" s="168"/>
      <c r="O438" s="168"/>
      <c r="P438" s="169">
        <f>P439</f>
        <v>0</v>
      </c>
      <c r="Q438" s="168"/>
      <c r="R438" s="169">
        <f>R439</f>
        <v>0</v>
      </c>
      <c r="S438" s="168"/>
      <c r="T438" s="170">
        <f>T439</f>
        <v>0</v>
      </c>
      <c r="AR438" s="171" t="s">
        <v>162</v>
      </c>
      <c r="AT438" s="172" t="s">
        <v>74</v>
      </c>
      <c r="AU438" s="172" t="s">
        <v>75</v>
      </c>
      <c r="AY438" s="171" t="s">
        <v>131</v>
      </c>
      <c r="BK438" s="173">
        <f>BK439</f>
        <v>0</v>
      </c>
    </row>
    <row r="439" spans="2:63" s="10" customFormat="1" ht="19.9" customHeight="1">
      <c r="B439" s="160"/>
      <c r="C439" s="161"/>
      <c r="D439" s="174" t="s">
        <v>74</v>
      </c>
      <c r="E439" s="175" t="s">
        <v>663</v>
      </c>
      <c r="F439" s="175" t="s">
        <v>664</v>
      </c>
      <c r="G439" s="161"/>
      <c r="H439" s="161"/>
      <c r="I439" s="164"/>
      <c r="J439" s="176">
        <f>BK439</f>
        <v>0</v>
      </c>
      <c r="K439" s="161"/>
      <c r="L439" s="166"/>
      <c r="M439" s="167"/>
      <c r="N439" s="168"/>
      <c r="O439" s="168"/>
      <c r="P439" s="169">
        <f>SUM(P440:P442)</f>
        <v>0</v>
      </c>
      <c r="Q439" s="168"/>
      <c r="R439" s="169">
        <f>SUM(R440:R442)</f>
        <v>0</v>
      </c>
      <c r="S439" s="168"/>
      <c r="T439" s="170">
        <f>SUM(T440:T442)</f>
        <v>0</v>
      </c>
      <c r="AR439" s="171" t="s">
        <v>162</v>
      </c>
      <c r="AT439" s="172" t="s">
        <v>74</v>
      </c>
      <c r="AU439" s="172" t="s">
        <v>22</v>
      </c>
      <c r="AY439" s="171" t="s">
        <v>131</v>
      </c>
      <c r="BK439" s="173">
        <f>SUM(BK440:BK442)</f>
        <v>0</v>
      </c>
    </row>
    <row r="440" spans="2:65" s="1" customFormat="1" ht="22.5" customHeight="1">
      <c r="B440" s="33"/>
      <c r="C440" s="177" t="s">
        <v>665</v>
      </c>
      <c r="D440" s="177" t="s">
        <v>133</v>
      </c>
      <c r="E440" s="178" t="s">
        <v>666</v>
      </c>
      <c r="F440" s="179" t="s">
        <v>664</v>
      </c>
      <c r="G440" s="180" t="s">
        <v>667</v>
      </c>
      <c r="H440" s="232"/>
      <c r="I440" s="182"/>
      <c r="J440" s="183">
        <f>ROUND(I440*H440,2)</f>
        <v>0</v>
      </c>
      <c r="K440" s="179" t="s">
        <v>137</v>
      </c>
      <c r="L440" s="53"/>
      <c r="M440" s="184" t="s">
        <v>20</v>
      </c>
      <c r="N440" s="185" t="s">
        <v>47</v>
      </c>
      <c r="O440" s="34"/>
      <c r="P440" s="186">
        <f>O440*H440</f>
        <v>0</v>
      </c>
      <c r="Q440" s="186">
        <v>0</v>
      </c>
      <c r="R440" s="186">
        <f>Q440*H440</f>
        <v>0</v>
      </c>
      <c r="S440" s="186">
        <v>0</v>
      </c>
      <c r="T440" s="187">
        <f>S440*H440</f>
        <v>0</v>
      </c>
      <c r="AR440" s="16" t="s">
        <v>668</v>
      </c>
      <c r="AT440" s="16" t="s">
        <v>133</v>
      </c>
      <c r="AU440" s="16" t="s">
        <v>139</v>
      </c>
      <c r="AY440" s="16" t="s">
        <v>131</v>
      </c>
      <c r="BE440" s="188">
        <f>IF(N440="základní",J440,0)</f>
        <v>0</v>
      </c>
      <c r="BF440" s="188">
        <f>IF(N440="snížená",J440,0)</f>
        <v>0</v>
      </c>
      <c r="BG440" s="188">
        <f>IF(N440="zákl. přenesená",J440,0)</f>
        <v>0</v>
      </c>
      <c r="BH440" s="188">
        <f>IF(N440="sníž. přenesená",J440,0)</f>
        <v>0</v>
      </c>
      <c r="BI440" s="188">
        <f>IF(N440="nulová",J440,0)</f>
        <v>0</v>
      </c>
      <c r="BJ440" s="16" t="s">
        <v>139</v>
      </c>
      <c r="BK440" s="188">
        <f>ROUND(I440*H440,2)</f>
        <v>0</v>
      </c>
      <c r="BL440" s="16" t="s">
        <v>668</v>
      </c>
      <c r="BM440" s="16" t="s">
        <v>669</v>
      </c>
    </row>
    <row r="441" spans="2:47" s="1" customFormat="1" ht="13.5">
      <c r="B441" s="33"/>
      <c r="C441" s="55"/>
      <c r="D441" s="189" t="s">
        <v>141</v>
      </c>
      <c r="E441" s="55"/>
      <c r="F441" s="190" t="s">
        <v>670</v>
      </c>
      <c r="G441" s="55"/>
      <c r="H441" s="55"/>
      <c r="I441" s="147"/>
      <c r="J441" s="55"/>
      <c r="K441" s="55"/>
      <c r="L441" s="53"/>
      <c r="M441" s="70"/>
      <c r="N441" s="34"/>
      <c r="O441" s="34"/>
      <c r="P441" s="34"/>
      <c r="Q441" s="34"/>
      <c r="R441" s="34"/>
      <c r="S441" s="34"/>
      <c r="T441" s="71"/>
      <c r="AT441" s="16" t="s">
        <v>141</v>
      </c>
      <c r="AU441" s="16" t="s">
        <v>139</v>
      </c>
    </row>
    <row r="442" spans="2:47" s="1" customFormat="1" ht="27">
      <c r="B442" s="33"/>
      <c r="C442" s="55"/>
      <c r="D442" s="189" t="s">
        <v>167</v>
      </c>
      <c r="E442" s="55"/>
      <c r="F442" s="218" t="s">
        <v>671</v>
      </c>
      <c r="G442" s="55"/>
      <c r="H442" s="55"/>
      <c r="I442" s="147"/>
      <c r="J442" s="55"/>
      <c r="K442" s="55"/>
      <c r="L442" s="53"/>
      <c r="M442" s="233"/>
      <c r="N442" s="234"/>
      <c r="O442" s="234"/>
      <c r="P442" s="234"/>
      <c r="Q442" s="234"/>
      <c r="R442" s="234"/>
      <c r="S442" s="234"/>
      <c r="T442" s="235"/>
      <c r="AT442" s="16" t="s">
        <v>167</v>
      </c>
      <c r="AU442" s="16" t="s">
        <v>139</v>
      </c>
    </row>
    <row r="443" spans="2:12" s="1" customFormat="1" ht="6.95" customHeight="1">
      <c r="B443" s="48"/>
      <c r="C443" s="49"/>
      <c r="D443" s="49"/>
      <c r="E443" s="49"/>
      <c r="F443" s="49"/>
      <c r="G443" s="49"/>
      <c r="H443" s="49"/>
      <c r="I443" s="123"/>
      <c r="J443" s="49"/>
      <c r="K443" s="49"/>
      <c r="L443" s="53"/>
    </row>
  </sheetData>
  <sheetProtection password="CC35" sheet="1" objects="1" scenarios="1" formatColumns="0" formatRows="0" sort="0" autoFilter="0"/>
  <autoFilter ref="C98:K98"/>
  <mergeCells count="9"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Daniela</cp:lastModifiedBy>
  <dcterms:created xsi:type="dcterms:W3CDTF">2016-11-30T10:35:51Z</dcterms:created>
  <dcterms:modified xsi:type="dcterms:W3CDTF">2016-11-30T10:36:00Z</dcterms:modified>
  <cp:category/>
  <cp:version/>
  <cp:contentType/>
  <cp:contentStatus/>
</cp:coreProperties>
</file>