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firstSheet="1" activeTab="1"/>
  </bookViews>
  <sheets>
    <sheet name="KL" sheetId="1" state="hidden" r:id="rId1"/>
    <sheet name="Zakazka" sheetId="2" r:id="rId2"/>
  </sheets>
  <externalReferences>
    <externalReference r:id="rId5"/>
  </externalReferences>
  <definedNames>
    <definedName name="__CENA__">'Zakazka'!$O$3:$O$17</definedName>
    <definedName name="__MAIN__">'Zakazka'!$F$2:$DB$6</definedName>
    <definedName name="__MAIN2__">#REF!</definedName>
    <definedName name="__MAIN3__">'KL'!$A$2:$C$22</definedName>
    <definedName name="__SAZBA__">'Zakazka'!$T$3:$T$17</definedName>
    <definedName name="__T0__">'Zakazka'!$F$3:$Z$6</definedName>
    <definedName name="__T1__">'Zakazka'!$F$14:$Z$15</definedName>
    <definedName name="__T2__">'Zakazka'!#REF!</definedName>
    <definedName name="__T3__">'Zakazka'!#REF!</definedName>
    <definedName name="__TE0__">'KL'!$A$4:$H$14</definedName>
    <definedName name="__TE1__">'KL'!$A$16:$I$16</definedName>
    <definedName name="__TE2__">'KL'!$A$22:$B$22</definedName>
    <definedName name="__TE3__">#REF!</definedName>
    <definedName name="__TE4__">'[1]Figury'!#REF!</definedName>
    <definedName name="__TR0__">#REF!</definedName>
    <definedName name="__TR1__">#REF!</definedName>
    <definedName name="_xlnm.Print_Titles" localSheetId="1">'Zakazka'!$2:$2</definedName>
    <definedName name="_xlnm.Print_Area" localSheetId="1">'Zakazka'!$A$1:$W$25</definedName>
  </definedNames>
  <calcPr fullCalcOnLoad="1"/>
</workbook>
</file>

<file path=xl/sharedStrings.xml><?xml version="1.0" encoding="utf-8"?>
<sst xmlns="http://schemas.openxmlformats.org/spreadsheetml/2006/main" count="147" uniqueCount="104">
  <si>
    <t>_</t>
  </si>
  <si>
    <t>t</t>
  </si>
  <si>
    <t>MJ</t>
  </si>
  <si>
    <t>SP</t>
  </si>
  <si>
    <t>m2</t>
  </si>
  <si>
    <t>m3</t>
  </si>
  <si>
    <t>001</t>
  </si>
  <si>
    <t>009</t>
  </si>
  <si>
    <t>099</t>
  </si>
  <si>
    <t>CZK</t>
  </si>
  <si>
    <t>DPH</t>
  </si>
  <si>
    <t>Kód</t>
  </si>
  <si>
    <t>Typ</t>
  </si>
  <si>
    <t>Cena</t>
  </si>
  <si>
    <t>Fáze</t>
  </si>
  <si>
    <t>Firmy</t>
  </si>
  <si>
    <t>Jméno</t>
  </si>
  <si>
    <t>Název</t>
  </si>
  <si>
    <t>Oddíl</t>
  </si>
  <si>
    <t>Popis</t>
  </si>
  <si>
    <t>Verze</t>
  </si>
  <si>
    <t>Suť</t>
  </si>
  <si>
    <t>Nabídka</t>
  </si>
  <si>
    <t>Zakázka</t>
  </si>
  <si>
    <t>Poř.</t>
  </si>
  <si>
    <t>Investor</t>
  </si>
  <si>
    <t>162701105</t>
  </si>
  <si>
    <t>174101102</t>
  </si>
  <si>
    <t>181111131</t>
  </si>
  <si>
    <t>962032231</t>
  </si>
  <si>
    <t>981011311</t>
  </si>
  <si>
    <t>997002511</t>
  </si>
  <si>
    <t>997013213</t>
  </si>
  <si>
    <t>997013831</t>
  </si>
  <si>
    <t>997241519</t>
  </si>
  <si>
    <t>Sazba DPH</t>
  </si>
  <si>
    <t>Typ Firmy</t>
  </si>
  <si>
    <t>Cena s DPH</t>
  </si>
  <si>
    <t>Jedn. cena</t>
  </si>
  <si>
    <t>Projektant</t>
  </si>
  <si>
    <t>Zhotovitel</t>
  </si>
  <si>
    <t>Klasifikace</t>
  </si>
  <si>
    <t>Zpracovatel</t>
  </si>
  <si>
    <t>Výměra</t>
  </si>
  <si>
    <t>Jedn. hmotn.</t>
  </si>
  <si>
    <t>OST-035/2016</t>
  </si>
  <si>
    <t>Význam (funkce)</t>
  </si>
  <si>
    <t>Komentář</t>
  </si>
  <si>
    <t>001: Zemní práce</t>
  </si>
  <si>
    <t>Jedn. suť</t>
  </si>
  <si>
    <t>Uživatelé</t>
  </si>
  <si>
    <t>Lukáš SÝKORA</t>
  </si>
  <si>
    <t>Varská projektová s.r.o.</t>
  </si>
  <si>
    <t>Číslo zakázky</t>
  </si>
  <si>
    <t>Výměra bez ztr.</t>
  </si>
  <si>
    <t>009: Ostatní konstrukce a práce</t>
  </si>
  <si>
    <t>Založená nabídka</t>
  </si>
  <si>
    <t>Nabídkový rozpočet</t>
  </si>
  <si>
    <t>099: Přesun hmot HSV</t>
  </si>
  <si>
    <t>dle výběrového řízení</t>
  </si>
  <si>
    <t>Budovy pro výrobu a služby</t>
  </si>
  <si>
    <t>Rekonstrukce stávající stodoly na manufakturu s prostory pro administrativu</t>
  </si>
  <si>
    <t>k.ú. Stráž nad Ohří, na p.p.č. st. 175</t>
  </si>
  <si>
    <t>Anonymní přístup (pouze pro lokální instalace)</t>
  </si>
  <si>
    <t>Vodorovné přemístění suti a vybouraných hmot do 1 km</t>
  </si>
  <si>
    <t>Zásyp v uzavřených prostorech sypaninou se zhutněním</t>
  </si>
  <si>
    <t>Vodorovné přemístění do 10000 m výkopku/sypaniny z horniny tř. 1 až 4</t>
  </si>
  <si>
    <t>Poplatek za uložení stavebního směsného odpadu na skládce (skládkovné)</t>
  </si>
  <si>
    <t>Plošná úprava terénu do 500 m2 zemina tř 1 až 4 nerovnosti do +/- 200 mm v rovinně a svahu do 1:5</t>
  </si>
  <si>
    <t>CELKEM:</t>
  </si>
  <si>
    <t>Příplatek ZKD 1 km u vodorovného přemístění vybouraných hmot  (12km skládka)</t>
  </si>
  <si>
    <t>kpl</t>
  </si>
  <si>
    <t>1.</t>
  </si>
  <si>
    <t>2.</t>
  </si>
  <si>
    <t>3.</t>
  </si>
  <si>
    <t>4.</t>
  </si>
  <si>
    <t>Opatření na zaslepení a zajištění stáv přípojek pro jejich budoucí využití, vč.jejich zaměření a vyznačení do situačního výkresu</t>
  </si>
  <si>
    <t>Opatření na ochranu inž sítí, náklady na vytýčení stáv. inž sítí</t>
  </si>
  <si>
    <t>Rozpočet</t>
  </si>
  <si>
    <t>Hmot nost</t>
  </si>
  <si>
    <t>pozn.</t>
  </si>
  <si>
    <t>1074,8m3 je obestavěný prostor této části budovy</t>
  </si>
  <si>
    <t>Bourání základových konstrukcí z betonu</t>
  </si>
  <si>
    <t>5.</t>
  </si>
  <si>
    <t>Bourání zdiva z cihel pálených nebo vápenopískových na MV nebo MVC přes 1 m3 (bourání konstrukcí pod výšk. úrovní +3,012 m)</t>
  </si>
  <si>
    <t>Demolice budov zděných na MVC podíl konstrukcí do 10 % postupným rozebíráním - položka zahrnuje demolici stáv. objektu od výšk. úrovně +3,012m</t>
  </si>
  <si>
    <t>963051113</t>
  </si>
  <si>
    <t>963042819</t>
  </si>
  <si>
    <t>Bourání schodišťových stupňů betonových zhotovených na místě - bourání konstrukcí pod výšk. úrovní +3,012 m</t>
  </si>
  <si>
    <t>m</t>
  </si>
  <si>
    <t>965042241</t>
  </si>
  <si>
    <t>6.</t>
  </si>
  <si>
    <t>7.</t>
  </si>
  <si>
    <t>8.</t>
  </si>
  <si>
    <t xml:space="preserve">Demolice tří bytových domů; Loučky, Sedmidomky č.p. 111, 112, 114; k.ú. Loučky u Lokte, p.č. 130, 131, 132 </t>
  </si>
  <si>
    <t>Ztrat né</t>
  </si>
  <si>
    <t>Bourání stropů deskových nebo klenbových tl přes 80 mm - bourání konstrukcí pod výšk. úrovní +3,012 m (nad 1.PP)</t>
  </si>
  <si>
    <t>3 * 28,5m2 = plocha základů * hl.1,0m</t>
  </si>
  <si>
    <t>Bourání podkladů pod dlažby nebo mazanin betonových nebo z litého asfaltu tl přes 100 mm pl pře 4 m2 - betonové podlahy ve styku se zeminou</t>
  </si>
  <si>
    <t>3 * 61,1m2 * v.0,15m</t>
  </si>
  <si>
    <t>3 * 75,7m2 * v.0,2m  -  strop nad sklepem</t>
  </si>
  <si>
    <t>806m3 je obestavěný prostor této části budovy
144,6 m3 je kubatura bouraného zdiva dle výměr z výkresu</t>
  </si>
  <si>
    <r>
      <t xml:space="preserve">Vnitrostaveništní doprava suti a vybouraných hmot pro budovy v do 12 m ručně </t>
    </r>
    <r>
      <rPr>
        <i/>
        <sz val="9"/>
        <rFont val="Calibri"/>
        <family val="2"/>
      </rPr>
      <t>- v cenách *3111 až *3217 jsou započteny i náklady na vodorovnou dopravu na vzdálenost do 50 m / svislou dopravu pro uvedenou výšku budovy, naložení na vodorovný dopravní prostředek pro odvoz  - na skládku nebo meziskládku, náklady na rozhrnutí a urovnání suti na dopravním prostředku</t>
    </r>
  </si>
  <si>
    <t>zásyp po suterénech zeminou (dle OŽP) = 3*266,89 m3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</si>
</sst>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  <numFmt numFmtId="174" formatCode="_(#,##0_);[Red]\-\ #,##0\);&quot;–&quot;??;_(@_)"/>
    <numFmt numFmtId="175" formatCode="_(#,##0\);[Red]\-\ #,##0\);&quot;–&quot;??;_(@_)"/>
    <numFmt numFmtId="176" formatCode="_(#,##0.0_);[Red]\-\ #,##0.0_);&quot;–&quot;??;_(@_)"/>
    <numFmt numFmtId="177" formatCode="#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</numFmts>
  <fonts count="57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18"/>
      <name val="Arial"/>
      <family val="2"/>
    </font>
    <font>
      <b/>
      <sz val="15"/>
      <color indexed="18"/>
      <name val="Calibri"/>
      <family val="2"/>
    </font>
    <font>
      <b/>
      <sz val="12"/>
      <name val="Arial"/>
      <family val="2"/>
    </font>
    <font>
      <sz val="10"/>
      <name val="Arial CE"/>
      <family val="0"/>
    </font>
    <font>
      <i/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b/>
      <sz val="20"/>
      <color indexed="18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20"/>
      <color rgb="FF0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44" applyAlignment="1">
      <alignment/>
    </xf>
    <xf numFmtId="0" fontId="4" fillId="0" borderId="0" xfId="44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5" fillId="0" borderId="0" xfId="40" applyNumberFormat="1" applyFont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5" fillId="0" borderId="0" xfId="40" applyNumberFormat="1" applyFont="1" applyFill="1" applyBorder="1" applyAlignment="1">
      <alignment horizontal="left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/>
    </xf>
    <xf numFmtId="0" fontId="6" fillId="0" borderId="14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3" fillId="0" borderId="13" xfId="0" applyNumberFormat="1" applyFont="1" applyBorder="1" applyAlignment="1">
      <alignment horizontal="left" vertical="center"/>
    </xf>
    <xf numFmtId="165" fontId="32" fillId="0" borderId="1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32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/>
    </xf>
    <xf numFmtId="0" fontId="32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164" fontId="33" fillId="0" borderId="0" xfId="0" applyNumberFormat="1" applyFont="1" applyFill="1" applyAlignment="1">
      <alignment horizontal="right" vertical="top"/>
    </xf>
    <xf numFmtId="49" fontId="33" fillId="0" borderId="0" xfId="0" applyNumberFormat="1" applyFont="1" applyFill="1" applyAlignment="1">
      <alignment horizontal="center" vertical="top"/>
    </xf>
    <xf numFmtId="49" fontId="34" fillId="0" borderId="0" xfId="0" applyNumberFormat="1" applyFont="1" applyFill="1" applyAlignment="1">
      <alignment horizontal="left" vertical="top" wrapText="1"/>
    </xf>
    <xf numFmtId="49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164" fontId="32" fillId="0" borderId="0" xfId="0" applyNumberFormat="1" applyFont="1" applyFill="1" applyBorder="1" applyAlignment="1">
      <alignment horizontal="right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left" vertical="center" wrapText="1"/>
    </xf>
    <xf numFmtId="165" fontId="32" fillId="0" borderId="0" xfId="0" applyNumberFormat="1" applyFont="1" applyFill="1" applyBorder="1" applyAlignment="1">
      <alignment horizontal="right" vertical="center"/>
    </xf>
    <xf numFmtId="176" fontId="32" fillId="0" borderId="0" xfId="0" applyNumberFormat="1" applyFont="1" applyFill="1" applyBorder="1" applyAlignment="1">
      <alignment horizontal="right" vertical="center"/>
    </xf>
    <xf numFmtId="166" fontId="32" fillId="0" borderId="0" xfId="0" applyNumberFormat="1" applyFont="1" applyFill="1" applyBorder="1" applyAlignment="1">
      <alignment horizontal="right" vertical="center"/>
    </xf>
    <xf numFmtId="167" fontId="32" fillId="0" borderId="0" xfId="0" applyNumberFormat="1" applyFont="1" applyFill="1" applyBorder="1" applyAlignment="1">
      <alignment horizontal="right" vertical="center"/>
    </xf>
    <xf numFmtId="168" fontId="32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/>
    </xf>
    <xf numFmtId="164" fontId="36" fillId="0" borderId="0" xfId="0" applyNumberFormat="1" applyFont="1" applyFill="1" applyAlignment="1">
      <alignment vertical="center"/>
    </xf>
    <xf numFmtId="49" fontId="36" fillId="0" borderId="0" xfId="0" applyNumberFormat="1" applyFont="1" applyFill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36" fillId="0" borderId="0" xfId="0" applyNumberFormat="1" applyFont="1" applyFill="1" applyAlignment="1">
      <alignment horizontal="left" vertical="center"/>
    </xf>
    <xf numFmtId="165" fontId="36" fillId="0" borderId="0" xfId="0" applyNumberFormat="1" applyFont="1" applyFill="1" applyBorder="1" applyAlignment="1">
      <alignment vertical="center"/>
    </xf>
    <xf numFmtId="166" fontId="36" fillId="0" borderId="0" xfId="0" applyNumberFormat="1" applyFont="1" applyFill="1" applyAlignment="1">
      <alignment vertical="center"/>
    </xf>
    <xf numFmtId="167" fontId="36" fillId="0" borderId="0" xfId="0" applyNumberFormat="1" applyFont="1" applyFill="1" applyAlignment="1">
      <alignment vertical="center"/>
    </xf>
    <xf numFmtId="168" fontId="36" fillId="0" borderId="0" xfId="0" applyNumberFormat="1" applyFont="1" applyFill="1" applyAlignment="1">
      <alignment vertical="center"/>
    </xf>
    <xf numFmtId="176" fontId="36" fillId="0" borderId="0" xfId="0" applyNumberFormat="1" applyFont="1" applyFill="1" applyAlignment="1">
      <alignment vertical="center"/>
    </xf>
    <xf numFmtId="177" fontId="36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64" fontId="32" fillId="0" borderId="17" xfId="0" applyNumberFormat="1" applyFont="1" applyFill="1" applyBorder="1" applyAlignment="1">
      <alignment horizontal="right" vertical="center"/>
    </xf>
    <xf numFmtId="49" fontId="32" fillId="0" borderId="17" xfId="0" applyNumberFormat="1" applyFont="1" applyFill="1" applyBorder="1" applyAlignment="1">
      <alignment horizontal="center" vertical="center"/>
    </xf>
    <xf numFmtId="0" fontId="32" fillId="0" borderId="17" xfId="0" applyNumberFormat="1" applyFont="1" applyFill="1" applyBorder="1" applyAlignment="1">
      <alignment horizontal="left" vertical="center" wrapText="1"/>
    </xf>
    <xf numFmtId="176" fontId="32" fillId="0" borderId="17" xfId="0" applyNumberFormat="1" applyFont="1" applyFill="1" applyBorder="1" applyAlignment="1">
      <alignment horizontal="right" vertical="center"/>
    </xf>
    <xf numFmtId="166" fontId="32" fillId="0" borderId="17" xfId="0" applyNumberFormat="1" applyFont="1" applyFill="1" applyBorder="1" applyAlignment="1">
      <alignment horizontal="right" vertical="center"/>
    </xf>
    <xf numFmtId="167" fontId="32" fillId="0" borderId="17" xfId="0" applyNumberFormat="1" applyFont="1" applyFill="1" applyBorder="1" applyAlignment="1">
      <alignment horizontal="right" vertical="center"/>
    </xf>
    <xf numFmtId="168" fontId="32" fillId="0" borderId="17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left" vertical="center"/>
    </xf>
    <xf numFmtId="0" fontId="36" fillId="0" borderId="0" xfId="0" applyNumberFormat="1" applyFont="1" applyFill="1" applyAlignment="1">
      <alignment horizontal="left" vertical="center" wrapText="1"/>
    </xf>
    <xf numFmtId="164" fontId="33" fillId="0" borderId="0" xfId="0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left" vertical="center" wrapText="1"/>
    </xf>
    <xf numFmtId="165" fontId="33" fillId="0" borderId="0" xfId="0" applyNumberFormat="1" applyFont="1" applyFill="1" applyBorder="1" applyAlignment="1">
      <alignment horizontal="right" vertical="center"/>
    </xf>
    <xf numFmtId="166" fontId="33" fillId="0" borderId="0" xfId="0" applyNumberFormat="1" applyFont="1" applyFill="1" applyAlignment="1">
      <alignment horizontal="right" vertical="center"/>
    </xf>
    <xf numFmtId="167" fontId="33" fillId="0" borderId="0" xfId="0" applyNumberFormat="1" applyFont="1" applyFill="1" applyAlignment="1">
      <alignment horizontal="right" vertical="center"/>
    </xf>
    <xf numFmtId="168" fontId="3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33" fillId="0" borderId="19" xfId="0" applyNumberFormat="1" applyFont="1" applyFill="1" applyBorder="1" applyAlignment="1">
      <alignment horizontal="right" vertical="center" wrapText="1"/>
    </xf>
    <xf numFmtId="49" fontId="33" fillId="0" borderId="19" xfId="0" applyNumberFormat="1" applyFont="1" applyFill="1" applyBorder="1" applyAlignment="1">
      <alignment horizontal="center" vertical="center"/>
    </xf>
    <xf numFmtId="165" fontId="33" fillId="0" borderId="19" xfId="0" applyNumberFormat="1" applyFont="1" applyFill="1" applyBorder="1" applyAlignment="1">
      <alignment horizontal="right" vertical="center"/>
    </xf>
    <xf numFmtId="166" fontId="33" fillId="0" borderId="19" xfId="0" applyNumberFormat="1" applyFont="1" applyFill="1" applyBorder="1" applyAlignment="1">
      <alignment horizontal="right" vertical="center"/>
    </xf>
    <xf numFmtId="179" fontId="37" fillId="0" borderId="19" xfId="38" applyNumberFormat="1" applyFont="1" applyFill="1" applyBorder="1" applyAlignment="1">
      <alignment horizontal="right" vertical="center"/>
    </xf>
    <xf numFmtId="44" fontId="37" fillId="0" borderId="19" xfId="38" applyFont="1" applyFill="1" applyBorder="1" applyAlignment="1">
      <alignment horizontal="right" vertical="center"/>
    </xf>
    <xf numFmtId="43" fontId="32" fillId="0" borderId="17" xfId="34" applyFont="1" applyFill="1" applyBorder="1" applyAlignment="1">
      <alignment horizontal="right" vertical="center"/>
    </xf>
    <xf numFmtId="43" fontId="32" fillId="0" borderId="0" xfId="34" applyFont="1" applyFill="1" applyBorder="1" applyAlignment="1">
      <alignment horizontal="right" vertical="center"/>
    </xf>
    <xf numFmtId="43" fontId="36" fillId="0" borderId="0" xfId="34" applyFont="1" applyFill="1" applyBorder="1" applyAlignment="1">
      <alignment vertical="center"/>
    </xf>
    <xf numFmtId="0" fontId="56" fillId="0" borderId="0" xfId="0" applyNumberFormat="1" applyFont="1" applyAlignment="1">
      <alignment horizontal="center" vertical="center"/>
    </xf>
    <xf numFmtId="49" fontId="35" fillId="0" borderId="0" xfId="0" applyNumberFormat="1" applyFont="1" applyFill="1" applyAlignment="1">
      <alignment horizontal="left"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%20%20R%20%20O%20%20J%20%20E%20%20K%20%20T%20%20Y\PROJEKTY%20_AKTU&#193;LN&#205;%202017\16_30%20S&#253;kora%20Str&#225;&#382;%20stodola\Rozpo&#269;ty\Rekonstrukce%20st&#225;vaj&#237;c&#237;%20stodoly%20na%20manufakturu%20s%20prostory%20pro%20administrativu%20-%20Nab&#237;dkov&#253;%20rozpo&#269;et%20pro%20V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  <sheetName val="Figu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zoomScalePageLayoutView="0" workbookViewId="0" topLeftCell="A1">
      <selection activeCell="B19" sqref="B19"/>
    </sheetView>
  </sheetViews>
  <sheetFormatPr defaultColWidth="9.140625" defaultRowHeight="12.75"/>
  <cols>
    <col min="1" max="1" width="29.421875" style="0" customWidth="1"/>
    <col min="2" max="2" width="92.00390625" style="0" customWidth="1"/>
    <col min="7" max="7" width="18.00390625" style="0" customWidth="1"/>
    <col min="8" max="8" width="27.421875" style="0" bestFit="1" customWidth="1"/>
    <col min="9" max="9" width="20.00390625" style="0" customWidth="1"/>
  </cols>
  <sheetData>
    <row r="1" spans="1:2" s="3" customFormat="1" ht="23.25">
      <c r="A1" s="4"/>
      <c r="B1" s="4"/>
    </row>
    <row r="2" spans="1:2" ht="30" customHeight="1">
      <c r="A2" s="89" t="s">
        <v>57</v>
      </c>
      <c r="B2" s="89"/>
    </row>
    <row r="3" spans="1:2" ht="19.5">
      <c r="A3" s="7" t="s">
        <v>23</v>
      </c>
      <c r="B3" s="6"/>
    </row>
    <row r="4" spans="1:2" ht="12.75">
      <c r="A4" s="13" t="s">
        <v>53</v>
      </c>
      <c r="B4" s="14" t="s">
        <v>45</v>
      </c>
    </row>
    <row r="5" spans="1:2" ht="15.75">
      <c r="A5" s="24" t="s">
        <v>23</v>
      </c>
      <c r="B5" s="16" t="s">
        <v>61</v>
      </c>
    </row>
    <row r="6" spans="1:4" ht="12.75">
      <c r="A6" s="15" t="s">
        <v>41</v>
      </c>
      <c r="B6" s="17" t="s">
        <v>60</v>
      </c>
      <c r="C6" s="22"/>
      <c r="D6" s="22"/>
    </row>
    <row r="7" spans="1:3" ht="12.75">
      <c r="A7" s="15" t="s">
        <v>14</v>
      </c>
      <c r="B7" s="17" t="s">
        <v>56</v>
      </c>
      <c r="C7" s="23" t="s">
        <v>9</v>
      </c>
    </row>
    <row r="8" spans="1:2" ht="12.75">
      <c r="A8" s="18" t="s">
        <v>47</v>
      </c>
      <c r="B8" s="19" t="s">
        <v>62</v>
      </c>
    </row>
    <row r="9" spans="1:2" ht="30" customHeight="1">
      <c r="A9" s="8"/>
      <c r="B9" s="6"/>
    </row>
    <row r="10" spans="1:2" ht="19.5">
      <c r="A10" s="9" t="s">
        <v>20</v>
      </c>
      <c r="B10" s="6"/>
    </row>
    <row r="11" spans="1:2" ht="12.75">
      <c r="A11" s="13" t="s">
        <v>19</v>
      </c>
      <c r="B11" s="14" t="s">
        <v>22</v>
      </c>
    </row>
    <row r="12" spans="1:2" ht="12.75">
      <c r="A12" s="18" t="s">
        <v>47</v>
      </c>
      <c r="B12" s="19"/>
    </row>
    <row r="13" spans="1:2" ht="12.75">
      <c r="A13" s="5"/>
      <c r="B13" s="6"/>
    </row>
    <row r="14" spans="1:2" ht="30" customHeight="1">
      <c r="A14" s="7" t="s">
        <v>15</v>
      </c>
      <c r="B14" s="6"/>
    </row>
    <row r="15" spans="1:2" ht="19.5" customHeight="1">
      <c r="A15" s="12" t="s">
        <v>36</v>
      </c>
      <c r="B15" s="10" t="s">
        <v>17</v>
      </c>
    </row>
    <row r="16" spans="1:2" ht="12.75">
      <c r="A16" s="11" t="s">
        <v>40</v>
      </c>
      <c r="B16" s="10" t="s">
        <v>59</v>
      </c>
    </row>
    <row r="17" spans="1:2" ht="12.75">
      <c r="A17" s="11" t="s">
        <v>25</v>
      </c>
      <c r="B17" s="10" t="s">
        <v>51</v>
      </c>
    </row>
    <row r="18" spans="1:2" ht="12.75">
      <c r="A18" s="11" t="s">
        <v>39</v>
      </c>
      <c r="B18" s="10" t="s">
        <v>52</v>
      </c>
    </row>
    <row r="19" ht="12.75">
      <c r="A19" s="5"/>
    </row>
    <row r="20" ht="19.5">
      <c r="A20" s="7" t="s">
        <v>50</v>
      </c>
    </row>
    <row r="21" spans="1:2" ht="12.75">
      <c r="A21" s="20" t="s">
        <v>46</v>
      </c>
      <c r="B21" s="21" t="s">
        <v>16</v>
      </c>
    </row>
    <row r="22" spans="1:7" ht="14.25">
      <c r="A22" s="11" t="s">
        <v>42</v>
      </c>
      <c r="B22" s="10" t="s">
        <v>63</v>
      </c>
      <c r="G22" s="2"/>
    </row>
    <row r="23" ht="14.25">
      <c r="G23" s="2"/>
    </row>
    <row r="24" ht="12.75">
      <c r="G24" s="1"/>
    </row>
    <row r="25" ht="12.75">
      <c r="G25" s="1"/>
    </row>
    <row r="26" ht="14.25">
      <c r="G26" s="2"/>
    </row>
  </sheetData>
  <sheetProtection/>
  <mergeCells count="1">
    <mergeCell ref="A2:B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F1:X30"/>
  <sheetViews>
    <sheetView showGridLines="0" tabSelected="1" zoomScaleSheetLayoutView="100" zoomScalePageLayoutView="0" workbookViewId="0" topLeftCell="F1">
      <pane ySplit="2" topLeftCell="A3" activePane="bottomLeft" state="frozen"/>
      <selection pane="topLeft" activeCell="A1" sqref="A1"/>
      <selection pane="bottomLeft" activeCell="S5" sqref="S5"/>
    </sheetView>
  </sheetViews>
  <sheetFormatPr defaultColWidth="9.140625" defaultRowHeight="12.75" outlineLevelCol="1"/>
  <cols>
    <col min="1" max="5" width="9.140625" style="79" hidden="1" customWidth="1"/>
    <col min="6" max="6" width="3.7109375" style="71" bestFit="1" customWidth="1"/>
    <col min="7" max="7" width="3.57421875" style="72" bestFit="1" customWidth="1"/>
    <col min="8" max="8" width="8.7109375" style="72" bestFit="1" customWidth="1"/>
    <col min="9" max="9" width="48.421875" style="73" customWidth="1"/>
    <col min="10" max="10" width="3.421875" style="72" bestFit="1" customWidth="1"/>
    <col min="11" max="11" width="11.00390625" style="74" bestFit="1" customWidth="1"/>
    <col min="12" max="12" width="6.140625" style="75" bestFit="1" customWidth="1"/>
    <col min="13" max="13" width="9.28125" style="74" bestFit="1" customWidth="1"/>
    <col min="14" max="14" width="9.00390625" style="75" bestFit="1" customWidth="1"/>
    <col min="15" max="15" width="12.140625" style="76" bestFit="1" customWidth="1"/>
    <col min="16" max="16" width="6.7109375" style="77" hidden="1" customWidth="1" outlineLevel="1"/>
    <col min="17" max="17" width="8.00390625" style="75" hidden="1" customWidth="1" outlineLevel="1" collapsed="1"/>
    <col min="18" max="18" width="7.7109375" style="75" bestFit="1" customWidth="1" collapsed="1"/>
    <col min="19" max="19" width="7.28125" style="75" bestFit="1" customWidth="1"/>
    <col min="20" max="20" width="5.7109375" style="75" customWidth="1"/>
    <col min="21" max="21" width="7.7109375" style="75" bestFit="1" customWidth="1"/>
    <col min="22" max="22" width="14.421875" style="75" customWidth="1"/>
    <col min="23" max="23" width="5.140625" style="78" hidden="1" customWidth="1" outlineLevel="1"/>
    <col min="24" max="24" width="41.421875" style="26" bestFit="1" customWidth="1" collapsed="1"/>
    <col min="25" max="16384" width="9.140625" style="79" customWidth="1"/>
  </cols>
  <sheetData>
    <row r="1" spans="6:24" s="39" customFormat="1" ht="18.75">
      <c r="F1" s="35"/>
      <c r="G1" s="36"/>
      <c r="H1" s="36"/>
      <c r="I1" s="37" t="s">
        <v>78</v>
      </c>
      <c r="J1" s="90" t="s">
        <v>94</v>
      </c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38"/>
      <c r="X1" s="29"/>
    </row>
    <row r="2" spans="6:24" s="33" customFormat="1" ht="24.75" thickBot="1">
      <c r="F2" s="28" t="s">
        <v>24</v>
      </c>
      <c r="G2" s="28" t="s">
        <v>12</v>
      </c>
      <c r="H2" s="28" t="s">
        <v>11</v>
      </c>
      <c r="I2" s="30" t="s">
        <v>19</v>
      </c>
      <c r="J2" s="28" t="s">
        <v>2</v>
      </c>
      <c r="K2" s="28" t="s">
        <v>54</v>
      </c>
      <c r="L2" s="28" t="s">
        <v>95</v>
      </c>
      <c r="M2" s="28" t="s">
        <v>43</v>
      </c>
      <c r="N2" s="28" t="s">
        <v>38</v>
      </c>
      <c r="O2" s="28" t="s">
        <v>13</v>
      </c>
      <c r="P2" s="28" t="s">
        <v>44</v>
      </c>
      <c r="Q2" s="28" t="s">
        <v>79</v>
      </c>
      <c r="R2" s="28" t="s">
        <v>49</v>
      </c>
      <c r="S2" s="28" t="s">
        <v>21</v>
      </c>
      <c r="T2" s="28" t="s">
        <v>35</v>
      </c>
      <c r="U2" s="28" t="s">
        <v>10</v>
      </c>
      <c r="V2" s="28" t="s">
        <v>37</v>
      </c>
      <c r="W2" s="31" t="s">
        <v>18</v>
      </c>
      <c r="X2" s="32" t="s">
        <v>80</v>
      </c>
    </row>
    <row r="3" spans="6:24" s="27" customFormat="1" ht="12">
      <c r="F3" s="40"/>
      <c r="G3" s="41"/>
      <c r="H3" s="41"/>
      <c r="I3" s="42"/>
      <c r="J3" s="41"/>
      <c r="K3" s="43"/>
      <c r="L3" s="44"/>
      <c r="M3" s="43"/>
      <c r="N3" s="45"/>
      <c r="O3" s="46"/>
      <c r="P3" s="47"/>
      <c r="Q3" s="44"/>
      <c r="R3" s="47"/>
      <c r="S3" s="44"/>
      <c r="T3" s="46"/>
      <c r="U3" s="46"/>
      <c r="V3" s="46"/>
      <c r="W3" s="48"/>
      <c r="X3" s="26"/>
    </row>
    <row r="4" spans="6:24" s="61" customFormat="1" ht="12">
      <c r="F4" s="49"/>
      <c r="G4" s="50"/>
      <c r="H4" s="51"/>
      <c r="I4" s="52" t="s">
        <v>55</v>
      </c>
      <c r="J4" s="50"/>
      <c r="K4" s="53"/>
      <c r="L4" s="54"/>
      <c r="M4" s="53"/>
      <c r="N4" s="54"/>
      <c r="O4" s="55">
        <f>SUBTOTAL(9,O5:O12)</f>
        <v>0</v>
      </c>
      <c r="P4" s="56"/>
      <c r="Q4" s="57">
        <f>SUBTOTAL(9,Q5:Q6)</f>
        <v>0</v>
      </c>
      <c r="R4" s="54"/>
      <c r="S4" s="57">
        <f>SUBTOTAL(9,S5:S12)</f>
        <v>1601.3049999999998</v>
      </c>
      <c r="T4" s="58" t="s">
        <v>0</v>
      </c>
      <c r="U4" s="55">
        <f>SUBTOTAL(9,U5:U12)</f>
        <v>0</v>
      </c>
      <c r="V4" s="55">
        <f>SUBTOTAL(9,V5:V12)</f>
        <v>0</v>
      </c>
      <c r="W4" s="59"/>
      <c r="X4" s="60"/>
    </row>
    <row r="5" spans="6:24" s="27" customFormat="1" ht="36">
      <c r="F5" s="62" t="s">
        <v>72</v>
      </c>
      <c r="G5" s="63" t="s">
        <v>3</v>
      </c>
      <c r="H5" s="63" t="s">
        <v>30</v>
      </c>
      <c r="I5" s="64" t="s">
        <v>85</v>
      </c>
      <c r="J5" s="63" t="s">
        <v>5</v>
      </c>
      <c r="K5" s="86">
        <f>3*1074.8</f>
        <v>3224.3999999999996</v>
      </c>
      <c r="L5" s="65">
        <v>0</v>
      </c>
      <c r="M5" s="25">
        <f>K5*(1+L5/100)</f>
        <v>3224.3999999999996</v>
      </c>
      <c r="N5" s="66"/>
      <c r="O5" s="67">
        <f>M5*N5</f>
        <v>0</v>
      </c>
      <c r="P5" s="68"/>
      <c r="Q5" s="65">
        <f>M5*P5</f>
        <v>0</v>
      </c>
      <c r="R5" s="68">
        <v>0.12</v>
      </c>
      <c r="S5" s="65">
        <f aca="true" t="shared" si="0" ref="S5:S12">M5*R5</f>
        <v>386.92799999999994</v>
      </c>
      <c r="T5" s="67">
        <v>21</v>
      </c>
      <c r="U5" s="67">
        <f aca="true" t="shared" si="1" ref="U5:U12">O5*(T5/100)</f>
        <v>0</v>
      </c>
      <c r="V5" s="67">
        <f aca="true" t="shared" si="2" ref="V5:V12">O5+U5</f>
        <v>0</v>
      </c>
      <c r="W5" s="69" t="s">
        <v>7</v>
      </c>
      <c r="X5" s="26" t="s">
        <v>81</v>
      </c>
    </row>
    <row r="6" spans="6:24" s="27" customFormat="1" ht="36">
      <c r="F6" s="62" t="s">
        <v>73</v>
      </c>
      <c r="G6" s="63" t="s">
        <v>3</v>
      </c>
      <c r="H6" s="63" t="s">
        <v>29</v>
      </c>
      <c r="I6" s="64" t="s">
        <v>84</v>
      </c>
      <c r="J6" s="63" t="s">
        <v>5</v>
      </c>
      <c r="K6" s="86">
        <f>3*144.6</f>
        <v>433.79999999999995</v>
      </c>
      <c r="L6" s="65">
        <v>0</v>
      </c>
      <c r="M6" s="25">
        <f>K6*(1+L6/100)</f>
        <v>433.79999999999995</v>
      </c>
      <c r="N6" s="66"/>
      <c r="O6" s="67">
        <f>M6*N6</f>
        <v>0</v>
      </c>
      <c r="P6" s="68"/>
      <c r="Q6" s="65">
        <f aca="true" t="shared" si="3" ref="Q6:Q12">M6*P6</f>
        <v>0</v>
      </c>
      <c r="R6" s="68">
        <v>1.8</v>
      </c>
      <c r="S6" s="65">
        <f t="shared" si="0"/>
        <v>780.8399999999999</v>
      </c>
      <c r="T6" s="67">
        <v>21</v>
      </c>
      <c r="U6" s="67">
        <f t="shared" si="1"/>
        <v>0</v>
      </c>
      <c r="V6" s="67">
        <f t="shared" si="2"/>
        <v>0</v>
      </c>
      <c r="W6" s="69" t="s">
        <v>7</v>
      </c>
      <c r="X6" s="32" t="s">
        <v>101</v>
      </c>
    </row>
    <row r="7" spans="6:24" s="27" customFormat="1" ht="12">
      <c r="F7" s="62" t="s">
        <v>74</v>
      </c>
      <c r="G7" s="63" t="s">
        <v>3</v>
      </c>
      <c r="H7" s="63"/>
      <c r="I7" s="64" t="s">
        <v>82</v>
      </c>
      <c r="J7" s="63" t="s">
        <v>5</v>
      </c>
      <c r="K7" s="86">
        <f>3*28.5*1.1</f>
        <v>94.05000000000001</v>
      </c>
      <c r="L7" s="65">
        <v>0</v>
      </c>
      <c r="M7" s="25">
        <f aca="true" t="shared" si="4" ref="M7:M12">K7*(1+L7/100)</f>
        <v>94.05000000000001</v>
      </c>
      <c r="N7" s="66"/>
      <c r="O7" s="67">
        <f aca="true" t="shared" si="5" ref="O7:O12">M7*N7</f>
        <v>0</v>
      </c>
      <c r="P7" s="68"/>
      <c r="Q7" s="65">
        <f t="shared" si="3"/>
        <v>0</v>
      </c>
      <c r="R7" s="68">
        <v>2.8</v>
      </c>
      <c r="S7" s="65">
        <f t="shared" si="0"/>
        <v>263.34000000000003</v>
      </c>
      <c r="T7" s="67">
        <v>21</v>
      </c>
      <c r="U7" s="67">
        <f t="shared" si="1"/>
        <v>0</v>
      </c>
      <c r="V7" s="67">
        <f t="shared" si="2"/>
        <v>0</v>
      </c>
      <c r="W7" s="69"/>
      <c r="X7" s="34" t="s">
        <v>97</v>
      </c>
    </row>
    <row r="8" spans="6:24" s="27" customFormat="1" ht="24">
      <c r="F8" s="62" t="s">
        <v>75</v>
      </c>
      <c r="G8" s="63" t="s">
        <v>3</v>
      </c>
      <c r="H8" s="63" t="s">
        <v>86</v>
      </c>
      <c r="I8" s="64" t="s">
        <v>96</v>
      </c>
      <c r="J8" s="63" t="s">
        <v>5</v>
      </c>
      <c r="K8" s="86">
        <f>3*75.7*0.2</f>
        <v>45.42000000000001</v>
      </c>
      <c r="L8" s="65">
        <v>0</v>
      </c>
      <c r="M8" s="25">
        <f t="shared" si="4"/>
        <v>45.42000000000001</v>
      </c>
      <c r="N8" s="66"/>
      <c r="O8" s="67">
        <f t="shared" si="5"/>
        <v>0</v>
      </c>
      <c r="P8" s="68"/>
      <c r="Q8" s="65">
        <f t="shared" si="3"/>
        <v>0</v>
      </c>
      <c r="R8" s="68">
        <v>2.4</v>
      </c>
      <c r="S8" s="65">
        <f t="shared" si="0"/>
        <v>109.00800000000002</v>
      </c>
      <c r="T8" s="67">
        <v>21</v>
      </c>
      <c r="U8" s="67">
        <f t="shared" si="1"/>
        <v>0</v>
      </c>
      <c r="V8" s="67">
        <f t="shared" si="2"/>
        <v>0</v>
      </c>
      <c r="W8" s="69" t="s">
        <v>7</v>
      </c>
      <c r="X8" s="26" t="s">
        <v>100</v>
      </c>
    </row>
    <row r="9" spans="6:23" s="27" customFormat="1" ht="24">
      <c r="F9" s="62" t="s">
        <v>83</v>
      </c>
      <c r="G9" s="63" t="s">
        <v>3</v>
      </c>
      <c r="H9" s="63" t="s">
        <v>87</v>
      </c>
      <c r="I9" s="64" t="s">
        <v>88</v>
      </c>
      <c r="J9" s="63" t="s">
        <v>89</v>
      </c>
      <c r="K9" s="86">
        <v>10</v>
      </c>
      <c r="L9" s="65">
        <v>0</v>
      </c>
      <c r="M9" s="25">
        <f t="shared" si="4"/>
        <v>10</v>
      </c>
      <c r="N9" s="66"/>
      <c r="O9" s="67">
        <f t="shared" si="5"/>
        <v>0</v>
      </c>
      <c r="P9" s="68"/>
      <c r="Q9" s="65">
        <f t="shared" si="3"/>
        <v>0</v>
      </c>
      <c r="R9" s="68">
        <v>0.07</v>
      </c>
      <c r="S9" s="65">
        <f t="shared" si="0"/>
        <v>0.7000000000000001</v>
      </c>
      <c r="T9" s="67">
        <v>21</v>
      </c>
      <c r="U9" s="67">
        <f t="shared" si="1"/>
        <v>0</v>
      </c>
      <c r="V9" s="67">
        <f t="shared" si="2"/>
        <v>0</v>
      </c>
      <c r="W9" s="69" t="s">
        <v>7</v>
      </c>
    </row>
    <row r="10" spans="6:24" s="27" customFormat="1" ht="36">
      <c r="F10" s="62" t="s">
        <v>91</v>
      </c>
      <c r="G10" s="63" t="s">
        <v>3</v>
      </c>
      <c r="H10" s="63" t="s">
        <v>90</v>
      </c>
      <c r="I10" s="64" t="s">
        <v>98</v>
      </c>
      <c r="J10" s="63" t="s">
        <v>5</v>
      </c>
      <c r="K10" s="86">
        <f>3*61.1*0.15</f>
        <v>27.495</v>
      </c>
      <c r="L10" s="65">
        <v>0</v>
      </c>
      <c r="M10" s="25">
        <f t="shared" si="4"/>
        <v>27.495</v>
      </c>
      <c r="N10" s="66"/>
      <c r="O10" s="67">
        <f t="shared" si="5"/>
        <v>0</v>
      </c>
      <c r="P10" s="68"/>
      <c r="Q10" s="65">
        <f t="shared" si="3"/>
        <v>0</v>
      </c>
      <c r="R10" s="68">
        <v>2.2</v>
      </c>
      <c r="S10" s="65">
        <f t="shared" si="0"/>
        <v>60.489000000000004</v>
      </c>
      <c r="T10" s="67">
        <v>21</v>
      </c>
      <c r="U10" s="67">
        <f t="shared" si="1"/>
        <v>0</v>
      </c>
      <c r="V10" s="67">
        <f t="shared" si="2"/>
        <v>0</v>
      </c>
      <c r="W10" s="69" t="s">
        <v>7</v>
      </c>
      <c r="X10" s="26" t="s">
        <v>99</v>
      </c>
    </row>
    <row r="11" spans="6:24" s="27" customFormat="1" ht="24">
      <c r="F11" s="62" t="s">
        <v>92</v>
      </c>
      <c r="G11" s="63" t="s">
        <v>3</v>
      </c>
      <c r="H11" s="63"/>
      <c r="I11" s="64" t="s">
        <v>77</v>
      </c>
      <c r="J11" s="63" t="s">
        <v>71</v>
      </c>
      <c r="K11" s="86">
        <v>1</v>
      </c>
      <c r="L11" s="65">
        <v>0</v>
      </c>
      <c r="M11" s="25">
        <f t="shared" si="4"/>
        <v>1</v>
      </c>
      <c r="N11" s="66"/>
      <c r="O11" s="67">
        <f t="shared" si="5"/>
        <v>0</v>
      </c>
      <c r="P11" s="68"/>
      <c r="Q11" s="65">
        <f t="shared" si="3"/>
        <v>0</v>
      </c>
      <c r="R11" s="68"/>
      <c r="S11" s="65">
        <f t="shared" si="0"/>
        <v>0</v>
      </c>
      <c r="T11" s="67">
        <v>21</v>
      </c>
      <c r="U11" s="67">
        <f t="shared" si="1"/>
        <v>0</v>
      </c>
      <c r="V11" s="67">
        <f t="shared" si="2"/>
        <v>0</v>
      </c>
      <c r="W11" s="69" t="s">
        <v>7</v>
      </c>
      <c r="X11" s="26"/>
    </row>
    <row r="12" spans="6:24" s="27" customFormat="1" ht="36">
      <c r="F12" s="62" t="s">
        <v>93</v>
      </c>
      <c r="G12" s="63" t="s">
        <v>3</v>
      </c>
      <c r="H12" s="63"/>
      <c r="I12" s="64" t="s">
        <v>76</v>
      </c>
      <c r="J12" s="63" t="s">
        <v>71</v>
      </c>
      <c r="K12" s="86">
        <v>1</v>
      </c>
      <c r="L12" s="65">
        <v>0</v>
      </c>
      <c r="M12" s="25">
        <f t="shared" si="4"/>
        <v>1</v>
      </c>
      <c r="N12" s="66"/>
      <c r="O12" s="67">
        <f t="shared" si="5"/>
        <v>0</v>
      </c>
      <c r="P12" s="68"/>
      <c r="Q12" s="65">
        <f t="shared" si="3"/>
        <v>0</v>
      </c>
      <c r="R12" s="68"/>
      <c r="S12" s="65">
        <f t="shared" si="0"/>
        <v>0</v>
      </c>
      <c r="T12" s="67">
        <v>21</v>
      </c>
      <c r="U12" s="67">
        <f t="shared" si="1"/>
        <v>0</v>
      </c>
      <c r="V12" s="67">
        <f t="shared" si="2"/>
        <v>0</v>
      </c>
      <c r="W12" s="69" t="s">
        <v>7</v>
      </c>
      <c r="X12" s="26"/>
    </row>
    <row r="13" spans="6:24" s="27" customFormat="1" ht="12">
      <c r="F13" s="40"/>
      <c r="G13" s="41"/>
      <c r="H13" s="41"/>
      <c r="I13" s="42"/>
      <c r="J13" s="41"/>
      <c r="K13" s="87"/>
      <c r="L13" s="44"/>
      <c r="M13" s="43"/>
      <c r="N13" s="45"/>
      <c r="O13" s="46"/>
      <c r="P13" s="47"/>
      <c r="Q13" s="44"/>
      <c r="R13" s="47"/>
      <c r="S13" s="44"/>
      <c r="T13" s="46"/>
      <c r="U13" s="46"/>
      <c r="V13" s="46"/>
      <c r="W13" s="48"/>
      <c r="X13" s="26"/>
    </row>
    <row r="14" spans="6:24" s="61" customFormat="1" ht="12">
      <c r="F14" s="49"/>
      <c r="G14" s="50"/>
      <c r="H14" s="51"/>
      <c r="I14" s="70" t="s">
        <v>48</v>
      </c>
      <c r="J14" s="50"/>
      <c r="K14" s="88"/>
      <c r="L14" s="54"/>
      <c r="M14" s="53"/>
      <c r="N14" s="54"/>
      <c r="O14" s="55">
        <f>SUBTOTAL(9,O15:O17)</f>
        <v>0</v>
      </c>
      <c r="P14" s="56"/>
      <c r="Q14" s="57">
        <f>SUBTOTAL(9,Q15:Q17)</f>
        <v>0</v>
      </c>
      <c r="R14" s="54"/>
      <c r="S14" s="57">
        <f>SUBTOTAL(9,S15:S15)</f>
        <v>0</v>
      </c>
      <c r="T14" s="58" t="s">
        <v>0</v>
      </c>
      <c r="U14" s="55">
        <f>SUBTOTAL(9,U15:U17)</f>
        <v>0</v>
      </c>
      <c r="V14" s="55">
        <f>SUBTOTAL(9,V15:V17)</f>
        <v>0</v>
      </c>
      <c r="W14" s="59"/>
      <c r="X14" s="60"/>
    </row>
    <row r="15" spans="6:24" s="27" customFormat="1" ht="24">
      <c r="F15" s="62" t="s">
        <v>72</v>
      </c>
      <c r="G15" s="63" t="s">
        <v>3</v>
      </c>
      <c r="H15" s="63" t="s">
        <v>26</v>
      </c>
      <c r="I15" s="64" t="s">
        <v>66</v>
      </c>
      <c r="J15" s="63" t="s">
        <v>5</v>
      </c>
      <c r="K15" s="86">
        <f>3*266.89</f>
        <v>800.67</v>
      </c>
      <c r="L15" s="65">
        <v>0</v>
      </c>
      <c r="M15" s="25">
        <f>K15*(1+L15/100)</f>
        <v>800.67</v>
      </c>
      <c r="N15" s="66"/>
      <c r="O15" s="67">
        <f>M15*N15</f>
        <v>0</v>
      </c>
      <c r="P15" s="68"/>
      <c r="Q15" s="65">
        <f>M15*P15</f>
        <v>0</v>
      </c>
      <c r="R15" s="68"/>
      <c r="S15" s="65">
        <f>M15*R15</f>
        <v>0</v>
      </c>
      <c r="T15" s="67">
        <v>21</v>
      </c>
      <c r="U15" s="67">
        <f>O15*(T15/100)</f>
        <v>0</v>
      </c>
      <c r="V15" s="67">
        <f>O15+U15</f>
        <v>0</v>
      </c>
      <c r="W15" s="69" t="s">
        <v>6</v>
      </c>
      <c r="X15" s="26" t="s">
        <v>103</v>
      </c>
    </row>
    <row r="16" spans="6:24" s="27" customFormat="1" ht="12">
      <c r="F16" s="62" t="s">
        <v>73</v>
      </c>
      <c r="G16" s="63" t="s">
        <v>3</v>
      </c>
      <c r="H16" s="63" t="s">
        <v>27</v>
      </c>
      <c r="I16" s="64" t="s">
        <v>65</v>
      </c>
      <c r="J16" s="63" t="s">
        <v>5</v>
      </c>
      <c r="K16" s="86">
        <f>K15</f>
        <v>800.67</v>
      </c>
      <c r="L16" s="65">
        <v>0</v>
      </c>
      <c r="M16" s="25">
        <f>K16*(1+L16/100)</f>
        <v>800.67</v>
      </c>
      <c r="N16" s="66"/>
      <c r="O16" s="67">
        <f>M16*N16</f>
        <v>0</v>
      </c>
      <c r="P16" s="68"/>
      <c r="Q16" s="65">
        <f>M16*P16</f>
        <v>0</v>
      </c>
      <c r="R16" s="68"/>
      <c r="S16" s="65">
        <f>M16*R16</f>
        <v>0</v>
      </c>
      <c r="T16" s="67">
        <v>21</v>
      </c>
      <c r="U16" s="67">
        <f>O16*(T16/100)</f>
        <v>0</v>
      </c>
      <c r="V16" s="67">
        <f>O16+U16</f>
        <v>0</v>
      </c>
      <c r="W16" s="69" t="s">
        <v>6</v>
      </c>
      <c r="X16" s="26"/>
    </row>
    <row r="17" spans="6:24" s="27" customFormat="1" ht="24">
      <c r="F17" s="62" t="s">
        <v>74</v>
      </c>
      <c r="G17" s="63" t="s">
        <v>3</v>
      </c>
      <c r="H17" s="63" t="s">
        <v>28</v>
      </c>
      <c r="I17" s="64" t="s">
        <v>68</v>
      </c>
      <c r="J17" s="63" t="s">
        <v>4</v>
      </c>
      <c r="K17" s="86">
        <v>1100</v>
      </c>
      <c r="L17" s="65">
        <v>0</v>
      </c>
      <c r="M17" s="25">
        <f>K17*(1+L17/100)</f>
        <v>1100</v>
      </c>
      <c r="N17" s="66"/>
      <c r="O17" s="67">
        <f>M17*N17</f>
        <v>0</v>
      </c>
      <c r="P17" s="68"/>
      <c r="Q17" s="65">
        <f>M17*P17</f>
        <v>0</v>
      </c>
      <c r="R17" s="68"/>
      <c r="S17" s="65">
        <f>M17*R17</f>
        <v>0</v>
      </c>
      <c r="T17" s="67">
        <v>21</v>
      </c>
      <c r="U17" s="67">
        <f>O17*(T17/100)</f>
        <v>0</v>
      </c>
      <c r="V17" s="67">
        <f>O17+U17</f>
        <v>0</v>
      </c>
      <c r="W17" s="69" t="s">
        <v>6</v>
      </c>
      <c r="X17" s="26"/>
    </row>
    <row r="18" spans="6:24" s="27" customFormat="1" ht="12">
      <c r="F18" s="40"/>
      <c r="G18" s="41"/>
      <c r="H18" s="41"/>
      <c r="I18" s="42"/>
      <c r="J18" s="41"/>
      <c r="K18" s="87"/>
      <c r="L18" s="44"/>
      <c r="M18" s="43"/>
      <c r="N18" s="45"/>
      <c r="O18" s="46"/>
      <c r="P18" s="47"/>
      <c r="Q18" s="44"/>
      <c r="R18" s="47"/>
      <c r="S18" s="44"/>
      <c r="T18" s="46"/>
      <c r="U18" s="46"/>
      <c r="V18" s="46"/>
      <c r="W18" s="48"/>
      <c r="X18" s="26"/>
    </row>
    <row r="19" spans="6:24" s="61" customFormat="1" ht="12">
      <c r="F19" s="49"/>
      <c r="G19" s="50"/>
      <c r="H19" s="51"/>
      <c r="I19" s="70" t="s">
        <v>58</v>
      </c>
      <c r="J19" s="50"/>
      <c r="K19" s="88"/>
      <c r="L19" s="54"/>
      <c r="M19" s="53"/>
      <c r="N19" s="54"/>
      <c r="O19" s="55">
        <f>SUBTOTAL(9,O20:O23)</f>
        <v>0</v>
      </c>
      <c r="P19" s="56"/>
      <c r="Q19" s="57">
        <f>SUBTOTAL(9,Q20:Q23)</f>
        <v>0</v>
      </c>
      <c r="R19" s="54"/>
      <c r="S19" s="57">
        <f>SUBTOTAL(9,S20:S23)</f>
        <v>0</v>
      </c>
      <c r="T19" s="58" t="s">
        <v>0</v>
      </c>
      <c r="U19" s="55">
        <f>SUBTOTAL(9,U20:U23)</f>
        <v>0</v>
      </c>
      <c r="V19" s="55">
        <f>SUBTOTAL(9,V20:V23)</f>
        <v>0</v>
      </c>
      <c r="W19" s="59"/>
      <c r="X19" s="60"/>
    </row>
    <row r="20" spans="6:24" s="27" customFormat="1" ht="84">
      <c r="F20" s="62">
        <v>1</v>
      </c>
      <c r="G20" s="63" t="s">
        <v>3</v>
      </c>
      <c r="H20" s="63" t="s">
        <v>32</v>
      </c>
      <c r="I20" s="64" t="s">
        <v>102</v>
      </c>
      <c r="J20" s="63" t="s">
        <v>1</v>
      </c>
      <c r="K20" s="86">
        <f>S4</f>
        <v>1601.3049999999998</v>
      </c>
      <c r="L20" s="65">
        <v>0</v>
      </c>
      <c r="M20" s="25">
        <f>K20*(1+L20/100)</f>
        <v>1601.3049999999998</v>
      </c>
      <c r="N20" s="66"/>
      <c r="O20" s="67">
        <f>M20*N20</f>
        <v>0</v>
      </c>
      <c r="P20" s="68"/>
      <c r="Q20" s="65">
        <f>M20*P20</f>
        <v>0</v>
      </c>
      <c r="R20" s="68"/>
      <c r="S20" s="65">
        <f>M20*R20</f>
        <v>0</v>
      </c>
      <c r="T20" s="67">
        <v>21</v>
      </c>
      <c r="U20" s="67">
        <f>O20*(T20/100)</f>
        <v>0</v>
      </c>
      <c r="V20" s="67">
        <f>O20+U20</f>
        <v>0</v>
      </c>
      <c r="W20" s="69" t="s">
        <v>8</v>
      </c>
      <c r="X20" s="26"/>
    </row>
    <row r="21" spans="6:24" s="27" customFormat="1" ht="12">
      <c r="F21" s="62">
        <v>2</v>
      </c>
      <c r="G21" s="63" t="s">
        <v>3</v>
      </c>
      <c r="H21" s="63" t="s">
        <v>31</v>
      </c>
      <c r="I21" s="64" t="s">
        <v>64</v>
      </c>
      <c r="J21" s="63" t="s">
        <v>1</v>
      </c>
      <c r="K21" s="86">
        <f>K20</f>
        <v>1601.3049999999998</v>
      </c>
      <c r="L21" s="65"/>
      <c r="M21" s="25">
        <f>K21*(1+L21/100)</f>
        <v>1601.3049999999998</v>
      </c>
      <c r="N21" s="66"/>
      <c r="O21" s="67">
        <f>M21*N21</f>
        <v>0</v>
      </c>
      <c r="P21" s="68"/>
      <c r="Q21" s="65">
        <f>M21*P21</f>
        <v>0</v>
      </c>
      <c r="R21" s="68"/>
      <c r="S21" s="65">
        <f>M21*R21</f>
        <v>0</v>
      </c>
      <c r="T21" s="67">
        <v>21</v>
      </c>
      <c r="U21" s="67">
        <f>O21*(T21/100)</f>
        <v>0</v>
      </c>
      <c r="V21" s="67">
        <f>O21+U21</f>
        <v>0</v>
      </c>
      <c r="W21" s="69" t="s">
        <v>8</v>
      </c>
      <c r="X21" s="26"/>
    </row>
    <row r="22" spans="6:24" s="27" customFormat="1" ht="24">
      <c r="F22" s="62">
        <v>3</v>
      </c>
      <c r="G22" s="63" t="s">
        <v>3</v>
      </c>
      <c r="H22" s="63" t="s">
        <v>34</v>
      </c>
      <c r="I22" s="64" t="s">
        <v>70</v>
      </c>
      <c r="J22" s="63" t="s">
        <v>1</v>
      </c>
      <c r="K22" s="86">
        <f>K21*12</f>
        <v>19215.659999999996</v>
      </c>
      <c r="L22" s="65"/>
      <c r="M22" s="25">
        <f>K22*(1+L22/100)</f>
        <v>19215.659999999996</v>
      </c>
      <c r="N22" s="66"/>
      <c r="O22" s="67">
        <f>M22*N22</f>
        <v>0</v>
      </c>
      <c r="P22" s="68"/>
      <c r="Q22" s="65">
        <f>M22*P22</f>
        <v>0</v>
      </c>
      <c r="R22" s="68"/>
      <c r="S22" s="65">
        <f>M22*R22</f>
        <v>0</v>
      </c>
      <c r="T22" s="67">
        <v>21</v>
      </c>
      <c r="U22" s="67">
        <f>O22*(T22/100)</f>
        <v>0</v>
      </c>
      <c r="V22" s="67">
        <f>O22+U22</f>
        <v>0</v>
      </c>
      <c r="W22" s="69" t="s">
        <v>8</v>
      </c>
      <c r="X22" s="26"/>
    </row>
    <row r="23" spans="6:24" s="27" customFormat="1" ht="24">
      <c r="F23" s="62">
        <v>4</v>
      </c>
      <c r="G23" s="63" t="s">
        <v>3</v>
      </c>
      <c r="H23" s="63" t="s">
        <v>33</v>
      </c>
      <c r="I23" s="64" t="s">
        <v>67</v>
      </c>
      <c r="J23" s="63" t="s">
        <v>1</v>
      </c>
      <c r="K23" s="86">
        <f>K20</f>
        <v>1601.3049999999998</v>
      </c>
      <c r="L23" s="65"/>
      <c r="M23" s="25">
        <f>K23*(1+L23/100)</f>
        <v>1601.3049999999998</v>
      </c>
      <c r="N23" s="66"/>
      <c r="O23" s="67">
        <f>M23*N23</f>
        <v>0</v>
      </c>
      <c r="P23" s="68"/>
      <c r="Q23" s="65">
        <f>M23*P23</f>
        <v>0</v>
      </c>
      <c r="R23" s="68"/>
      <c r="S23" s="65">
        <f>M23*R23</f>
        <v>0</v>
      </c>
      <c r="T23" s="67">
        <v>21</v>
      </c>
      <c r="U23" s="67">
        <f>O23*(T23/100)</f>
        <v>0</v>
      </c>
      <c r="V23" s="67">
        <f>O23+U23</f>
        <v>0</v>
      </c>
      <c r="W23" s="69" t="s">
        <v>8</v>
      </c>
      <c r="X23" s="26"/>
    </row>
    <row r="25" spans="9:22" ht="12.75">
      <c r="I25" s="80" t="s">
        <v>69</v>
      </c>
      <c r="J25" s="81"/>
      <c r="K25" s="82"/>
      <c r="L25" s="83"/>
      <c r="M25" s="82"/>
      <c r="N25" s="83"/>
      <c r="O25" s="84">
        <f>SUBTOTAL(9,O4:O23)</f>
        <v>0</v>
      </c>
      <c r="P25" s="85"/>
      <c r="Q25" s="85"/>
      <c r="R25" s="85"/>
      <c r="S25" s="85"/>
      <c r="T25" s="85"/>
      <c r="U25" s="85"/>
      <c r="V25" s="84">
        <f>SUBTOTAL(9,V4:V23)</f>
        <v>0</v>
      </c>
    </row>
    <row r="29" ht="12.75">
      <c r="I29" s="79"/>
    </row>
    <row r="30" ht="12.75">
      <c r="I30" s="79"/>
    </row>
  </sheetData>
  <sheetProtection/>
  <mergeCells count="1">
    <mergeCell ref="J1:V1"/>
  </mergeCells>
  <printOptions/>
  <pageMargins left="0.3937007874015748" right="0.3937007874015748" top="0.5905511811023623" bottom="0.5905511811023623" header="0.3937007874015748" footer="0.3937007874015748"/>
  <pageSetup fitToHeight="9999" fitToWidth="1" horizontalDpi="300" verticalDpi="300" orientation="landscape" paperSize="9" scale="86" r:id="rId1"/>
  <headerFooter alignWithMargins="0">
    <oddFooter>&amp;L&amp;8www.euroCALC.cz&amp;C&amp;8&amp;P z &amp;N&amp;R&amp;8&amp;D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123</cp:lastModifiedBy>
  <cp:lastPrinted>2017-06-15T12:38:07Z</cp:lastPrinted>
  <dcterms:created xsi:type="dcterms:W3CDTF">2007-10-16T11:08:58Z</dcterms:created>
  <dcterms:modified xsi:type="dcterms:W3CDTF">2017-06-22T07:35:57Z</dcterms:modified>
  <cp:category/>
  <cp:version/>
  <cp:contentType/>
  <cp:contentStatus/>
</cp:coreProperties>
</file>