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32" yWindow="516" windowWidth="22716" windowHeight="8940" activeTab="0"/>
  </bookViews>
  <sheets>
    <sheet name="Rekapitulace stavby" sheetId="1" r:id="rId1"/>
    <sheet name="2017-6b - SO102 LC 2A-2-L" sheetId="2" r:id="rId2"/>
  </sheets>
  <definedNames>
    <definedName name="_xlnm.Print_Area" localSheetId="1">'2017-6b - SO102 LC 2A-2-L'!$C$4:$Q$69,'2017-6b - SO102 LC 2A-2-L'!$C$75:$Q$99,'2017-6b - SO102 LC 2A-2-L'!$C$105:$Q$200</definedName>
    <definedName name="_xlnm.Print_Area" localSheetId="0">'Rekapitulace stavby'!$C$4:$AP$70,'Rekapitulace stavby'!$C$76:$AP$92</definedName>
    <definedName name="_xlnm.Print_Titles" localSheetId="0">'Rekapitulace stavby'!$85:$85</definedName>
    <definedName name="_xlnm.Print_Titles" localSheetId="1">'2017-6b - SO102 LC 2A-2-L'!$115:$115</definedName>
  </definedNames>
  <calcPr calcId="125725"/>
</workbook>
</file>

<file path=xl/sharedStrings.xml><?xml version="1.0" encoding="utf-8"?>
<sst xmlns="http://schemas.openxmlformats.org/spreadsheetml/2006/main" count="1173" uniqueCount="333">
  <si>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</si>
  <si>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</si>
  <si>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</si>
  <si>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</si>
  <si>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</si>
  <si>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</si>
  <si>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</si>
  <si>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</si>
  <si>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</si>
  <si>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</si>
  <si>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</si>
  <si>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</si>
  <si>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</si>
  <si>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</si>
  <si>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</si>
  <si>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</si>
  <si>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ia2017/6b</t>
  </si>
  <si>
    <t>Stavba:</t>
  </si>
  <si>
    <t>Rekonstrukce LC Luby</t>
  </si>
  <si>
    <t>0,1</t>
  </si>
  <si>
    <t>JKSO:</t>
  </si>
  <si>
    <t>822 29 26</t>
  </si>
  <si>
    <t>CC-CZ:</t>
  </si>
  <si>
    <t>21121</t>
  </si>
  <si>
    <t>1</t>
  </si>
  <si>
    <t>Místo:</t>
  </si>
  <si>
    <t>Luby, Karlovarský kraj</t>
  </si>
  <si>
    <t>Datum:</t>
  </si>
  <si>
    <t>19. 4. 2017</t>
  </si>
  <si>
    <t>10</t>
  </si>
  <si>
    <t>CZ-CPA:</t>
  </si>
  <si>
    <t>42.11.20</t>
  </si>
  <si>
    <t>100</t>
  </si>
  <si>
    <t>Objednatel:</t>
  </si>
  <si>
    <t>IČ:</t>
  </si>
  <si>
    <t>Město Luby, NÁMĚSTÍ 5. KVĚTNA 164</t>
  </si>
  <si>
    <t>DIČ:</t>
  </si>
  <si>
    <t>Zhotovitel:</t>
  </si>
  <si>
    <t xml:space="preserve"> </t>
  </si>
  <si>
    <t>Projektant:</t>
  </si>
  <si>
    <t>Ing. Martin Hovorka</t>
  </si>
  <si>
    <t>True</t>
  </si>
  <si>
    <t>Zpracovatel:</t>
  </si>
  <si>
    <t>Pavel Bastl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</si>
  <si>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</si>
  <si>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</si>
  <si>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</si>
  <si>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</si>
  <si>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</si>
  <si>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</si>
  <si>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</si>
  <si>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</si>
  <si>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</si>
  <si>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</si>
  <si>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</si>
  <si>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</si>
  <si>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</si>
  <si>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</si>
  <si>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</si>
  <si>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</si>
  <si>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</si>
  <si>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</si>
  <si>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</si>
  <si>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</si>
  <si>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</si>
  <si>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</si>
  <si>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</si>
  <si>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</si>
  <si>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</si>
  <si>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</si>
  <si>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</si>
  <si>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</si>
  <si>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</si>
  <si>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</si>
  <si>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</si>
  <si>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</si>
  <si>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</si>
  <si>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</si>
  <si>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</si>
  <si>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</si>
  <si>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</si>
  <si>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</si>
  <si>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</si>
  <si>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</si>
  <si>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</si>
  <si>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</si>
  <si>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</si>
  <si>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{5ceeae9d-787c-428a-b2e9-179fe042b254}</t>
  </si>
  <si>
    <t>{00000000-0000-0000-0000-000000000000}</t>
  </si>
  <si>
    <t>/</t>
  </si>
  <si>
    <t>2017/6b</t>
  </si>
  <si>
    <t>SO102 LC 2A-2/L</t>
  </si>
  <si>
    <t>{1cf85f3f-a00b-49f0-b810-547749acaf04}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</si>
  <si>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</si>
  <si>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</si>
  <si>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</si>
  <si>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</si>
  <si>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</si>
  <si>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</si>
  <si>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</si>
  <si>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</si>
  <si>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</si>
  <si>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</si>
  <si>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</si>
  <si>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</si>
  <si>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2017/6b - SO102 LC 2A-2/L</t>
  </si>
  <si>
    <t>Město Luby, NÁMĚSTÍ 5.KVĚTNA 164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</si>
  <si>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</si>
  <si>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</si>
  <si>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</si>
  <si>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</si>
  <si>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</si>
  <si>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</si>
  <si>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</si>
  <si>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</si>
  <si>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</si>
  <si>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</si>
  <si>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</si>
  <si>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</si>
  <si>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</si>
  <si>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</si>
  <si>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</si>
  <si>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</si>
  <si>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</si>
  <si>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</si>
  <si>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</si>
  <si>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</si>
  <si>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</si>
  <si>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</si>
  <si>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</si>
  <si>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</si>
  <si>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</si>
  <si>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</si>
  <si>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</si>
  <si>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</si>
  <si>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</si>
  <si>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</si>
  <si>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</si>
  <si>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</si>
  <si>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112201103</t>
  </si>
  <si>
    <t>Odstranění pařezů D do 700 mm</t>
  </si>
  <si>
    <t>kus</t>
  </si>
  <si>
    <t>4</t>
  </si>
  <si>
    <t>-1840729984</t>
  </si>
  <si>
    <t>75</t>
  </si>
  <si>
    <t>VV</t>
  </si>
  <si>
    <t>"bez poplatku za skládku dle požadavku investora"</t>
  </si>
  <si>
    <t>112201104</t>
  </si>
  <si>
    <t>Odstranění pařezů D do 900 mm</t>
  </si>
  <si>
    <t>1800654753</t>
  </si>
  <si>
    <t>3</t>
  </si>
  <si>
    <t>122202203</t>
  </si>
  <si>
    <t>Odkopávky a prokopávky nezapažené pro silnice objemu do 5000 m3 v hornině tř. 3</t>
  </si>
  <si>
    <t>m3</t>
  </si>
  <si>
    <t>1262448036</t>
  </si>
  <si>
    <t>895+(2937,60*0,40)+316,665+52,50</t>
  </si>
  <si>
    <t>122202209</t>
  </si>
  <si>
    <t>Příplatek k odkopávkám a prokopávkám pro silnice v hornině tř. 3 za lepivost</t>
  </si>
  <si>
    <t>1821595611</t>
  </si>
  <si>
    <t>5</t>
  </si>
  <si>
    <t>162301101</t>
  </si>
  <si>
    <t>Vodorovné přemístění do 500 m výkopku/sypaniny z horniny tř. 1 až 4</t>
  </si>
  <si>
    <t>-835900450</t>
  </si>
  <si>
    <t>895+(2937,6*0,40)+316,665+52,50</t>
  </si>
  <si>
    <t>6</t>
  </si>
  <si>
    <t>162301423</t>
  </si>
  <si>
    <t>Vodorovné přemístění pařezů do 5 km D do 700 mm</t>
  </si>
  <si>
    <t>2145567851</t>
  </si>
  <si>
    <t>"bez skládkovného dle požadavku investora"</t>
  </si>
  <si>
    <t>7</t>
  </si>
  <si>
    <t>162301424</t>
  </si>
  <si>
    <t>Vodorovné přemístění pařezů do 5 km D do 900 mm</t>
  </si>
  <si>
    <t>-1086060978</t>
  </si>
  <si>
    <t>80</t>
  </si>
  <si>
    <t>8</t>
  </si>
  <si>
    <t>162601102</t>
  </si>
  <si>
    <t>Vodorovné přemístění do 5000 m výkopku/sypaniny z horniny tř. 1 až 4</t>
  </si>
  <si>
    <t>2145520707</t>
  </si>
  <si>
    <t>2937,60*0,40</t>
  </si>
  <si>
    <t>9</t>
  </si>
  <si>
    <t>167101102</t>
  </si>
  <si>
    <t>Nakládání výkopku z hornin tř. 1 až 4 přes 100 m3</t>
  </si>
  <si>
    <t>1352166253</t>
  </si>
  <si>
    <t>171101101</t>
  </si>
  <si>
    <t>Uložení sypaniny z hornin soudržných do násypů zhutněných na 95 % PS</t>
  </si>
  <si>
    <t>-1667200460</t>
  </si>
  <si>
    <t>11</t>
  </si>
  <si>
    <t>171201201</t>
  </si>
  <si>
    <t>Uložení sypaniny na skládky</t>
  </si>
  <si>
    <t>801074363</t>
  </si>
  <si>
    <t>(2937,6*0,40)+895+52,50</t>
  </si>
  <si>
    <t>12</t>
  </si>
  <si>
    <t>171203111</t>
  </si>
  <si>
    <t>Uložení a hrubé rozhrnutí výkopku bez zhutnění v rovině a ve svahu do 1:5</t>
  </si>
  <si>
    <t>21756618</t>
  </si>
  <si>
    <t>13</t>
  </si>
  <si>
    <t>174101101</t>
  </si>
  <si>
    <t>Zásyp jam, šachet rýh nebo kolem objektů sypaninou se zhutněním</t>
  </si>
  <si>
    <t>1010992438</t>
  </si>
  <si>
    <t>14</t>
  </si>
  <si>
    <t>181951102</t>
  </si>
  <si>
    <t>Úprava pláně v hornině tř. 1 až 4 se zhutněním</t>
  </si>
  <si>
    <t>m2</t>
  </si>
  <si>
    <t>2118445994</t>
  </si>
  <si>
    <t>(1152*3,8)+1150</t>
  </si>
  <si>
    <t>182101101</t>
  </si>
  <si>
    <t>Svahování v zářezech v hornině tř. 1 až 4</t>
  </si>
  <si>
    <t>-324470578</t>
  </si>
  <si>
    <t>1152*1*2</t>
  </si>
  <si>
    <t>16</t>
  </si>
  <si>
    <t>380311751R</t>
  </si>
  <si>
    <t>Beton tř. C 20/25n XF3 tl 150 mm</t>
  </si>
  <si>
    <t>1801482302</t>
  </si>
  <si>
    <t>(3,5*0,60*0,15*4)+(3,5*2*0,15*4)</t>
  </si>
  <si>
    <t>"čela"</t>
  </si>
  <si>
    <t>17</t>
  </si>
  <si>
    <t>380311752R</t>
  </si>
  <si>
    <t>Beton tř. C 20/25n XF3</t>
  </si>
  <si>
    <t>1781916492</t>
  </si>
  <si>
    <t>(0,60*2,00*3,5*4)+(10*1*1,20)</t>
  </si>
  <si>
    <t>"práh + obetonování, cena včetně bednění a souvisejících pracíí"</t>
  </si>
  <si>
    <t>18</t>
  </si>
  <si>
    <t>564661111</t>
  </si>
  <si>
    <t>Podklad z kameniva hrubého drceného vel. 63-125 mm tl 200 mm</t>
  </si>
  <si>
    <t>-1751901407</t>
  </si>
  <si>
    <t>19</t>
  </si>
  <si>
    <t>564761111R</t>
  </si>
  <si>
    <t>Podklad z kameniva hrubého drceného vel. 0-63 mm tl 200 mm</t>
  </si>
  <si>
    <t>-1748482808</t>
  </si>
  <si>
    <t>(1152*3,2)+1150</t>
  </si>
  <si>
    <t>20</t>
  </si>
  <si>
    <t>564831111</t>
  </si>
  <si>
    <t>Podklad ze štěrkodrtě ŠD tl 100 mm</t>
  </si>
  <si>
    <t>-1150765846</t>
  </si>
  <si>
    <t>4*3,5*4</t>
  </si>
  <si>
    <t>564851111</t>
  </si>
  <si>
    <t>Podklad ze štěrkodrtě ŠD tl 150 mm</t>
  </si>
  <si>
    <t>-1341431756</t>
  </si>
  <si>
    <t>10*3,5</t>
  </si>
  <si>
    <t>22</t>
  </si>
  <si>
    <t>569851111</t>
  </si>
  <si>
    <t>Zpevnění krajnic štěrkodrtí tl 150 mm</t>
  </si>
  <si>
    <t>1030087962</t>
  </si>
  <si>
    <t>1152*0,50*2</t>
  </si>
  <si>
    <t>23</t>
  </si>
  <si>
    <t>M</t>
  </si>
  <si>
    <t>583441720R</t>
  </si>
  <si>
    <t>štěrkodrť frakce 0-32  (krajnice)</t>
  </si>
  <si>
    <t>t</t>
  </si>
  <si>
    <t>-770203330</t>
  </si>
  <si>
    <t>1152*0,15*2,3</t>
  </si>
  <si>
    <t>"cena včetně dopravy a souvisejících prací"</t>
  </si>
  <si>
    <t>24</t>
  </si>
  <si>
    <t>583439350R</t>
  </si>
  <si>
    <t>kamenivo drcené hrubé ŠD  frakce 16-32</t>
  </si>
  <si>
    <t>87381530</t>
  </si>
  <si>
    <t>10*1,5*3,5*2,3</t>
  </si>
  <si>
    <t>25</t>
  </si>
  <si>
    <t>569903311</t>
  </si>
  <si>
    <t>Zřízení zemních krajnic se zhutněním</t>
  </si>
  <si>
    <t>584755605</t>
  </si>
  <si>
    <t>1152*0,15</t>
  </si>
  <si>
    <t>26</t>
  </si>
  <si>
    <t>594411111</t>
  </si>
  <si>
    <t>Dlažba z lomového kamene s provedením lože z MC</t>
  </si>
  <si>
    <t>497392060</t>
  </si>
  <si>
    <t>(0,6*3,5*4)+(3,5*2*4)</t>
  </si>
  <si>
    <t>27</t>
  </si>
  <si>
    <t>583807500R</t>
  </si>
  <si>
    <t>kámen lomový LK 125-250 (10t=6,5 m3) aktivní zóna</t>
  </si>
  <si>
    <t>-208440249</t>
  </si>
  <si>
    <t>(2937,60*0,40)/6,5</t>
  </si>
  <si>
    <t>"rozsah bude určen geotechnikem a geologem stavby,geologický průzkum nebyl k dispozici"</t>
  </si>
  <si>
    <t>28</t>
  </si>
  <si>
    <t>583807560R</t>
  </si>
  <si>
    <t>kámen lomový  (1 t  = 1,7 m2)</t>
  </si>
  <si>
    <t>-106118107</t>
  </si>
  <si>
    <t>34/1,7</t>
  </si>
  <si>
    <t>29</t>
  </si>
  <si>
    <t>313167200R</t>
  </si>
  <si>
    <t>síť výztužná svařovaná KARI , 150 x 150 mm, D  6 mm, krytí min. 30 mm. 5x2,15 m</t>
  </si>
  <si>
    <t>598340906</t>
  </si>
  <si>
    <t>(10*1,50)/10,75</t>
  </si>
  <si>
    <t>30</t>
  </si>
  <si>
    <t>628635512R</t>
  </si>
  <si>
    <t>Vyplnění spár zdiva z lomového kamene maltou cementovou na hl do 70 mm s vyspárováním</t>
  </si>
  <si>
    <t>-2055867075</t>
  </si>
  <si>
    <t>(3,5*0,60*4)+(3,5*2*4)</t>
  </si>
  <si>
    <t>"cena včetně všech souvisejících prací"</t>
  </si>
  <si>
    <t>31</t>
  </si>
  <si>
    <t>589126050R</t>
  </si>
  <si>
    <t>malta styková MC-25 XF3</t>
  </si>
  <si>
    <t>-912799520</t>
  </si>
  <si>
    <t>(3,5*0,6*0,15*4)+(3,5*2*0,15*4)</t>
  </si>
  <si>
    <t>32</t>
  </si>
  <si>
    <t>919551014</t>
  </si>
  <si>
    <t>Zřízení propustků z trub plastových DN 600</t>
  </si>
  <si>
    <t>m</t>
  </si>
  <si>
    <t>1725073632</t>
  </si>
  <si>
    <t>33</t>
  </si>
  <si>
    <t>286152340R</t>
  </si>
  <si>
    <t>trubka kanalizační ULTRA RIB SN10 DN 600 mm/ 5 m</t>
  </si>
  <si>
    <t>-544781908</t>
  </si>
  <si>
    <t>34</t>
  </si>
  <si>
    <t>963041211R</t>
  </si>
  <si>
    <t>Bourání stávajících čel propustků z betonu prostého</t>
  </si>
  <si>
    <t>-1150929078</t>
  </si>
  <si>
    <t>(1,2*3,5*0,5)*4</t>
  </si>
  <si>
    <t>35</t>
  </si>
  <si>
    <t>966008113</t>
  </si>
  <si>
    <t>Bourání trubního propustku do DN 800</t>
  </si>
  <si>
    <t>-628521036</t>
  </si>
  <si>
    <t>36</t>
  </si>
  <si>
    <t>997211521</t>
  </si>
  <si>
    <t>Vodorovná doprava vybouraných hmot po suchu na vzdálenost do 1 km</t>
  </si>
  <si>
    <t>-932904532</t>
  </si>
  <si>
    <t>37</t>
  </si>
  <si>
    <t>997211529</t>
  </si>
  <si>
    <t>Příplatek ZKD 1 km u vodorovné dopravy vybouraných hmot</t>
  </si>
  <si>
    <t>-56916217</t>
  </si>
  <si>
    <t>39,030*4</t>
  </si>
  <si>
    <t>38</t>
  </si>
  <si>
    <t>997211612</t>
  </si>
  <si>
    <t>Nakládání vybouraných hmot na dopravní prostředky pro vodorovnou dopravu</t>
  </si>
  <si>
    <t>-1763748090</t>
  </si>
  <si>
    <t>39</t>
  </si>
  <si>
    <t>997221815</t>
  </si>
  <si>
    <t>Poplatek za uložení betonového odpadu na skládce (skládkovné)</t>
  </si>
  <si>
    <t>765244649</t>
  </si>
  <si>
    <t>40</t>
  </si>
  <si>
    <t>998225111</t>
  </si>
  <si>
    <t>Přesun hmot pro pozemní komunikace s krytem z kamene, monolitickým betonovým nebo živičným</t>
  </si>
  <si>
    <t>1719561424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</si>
</sst>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2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166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1" xfId="0" applyNumberFormat="1" applyFont="1" applyBorder="1" applyAlignment="1">
      <alignment/>
    </xf>
    <xf numFmtId="166" fontId="33" fillId="0" borderId="12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5" fillId="0" borderId="24" xfId="0" applyNumberFormat="1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167" fontId="35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4" fontId="25" fillId="4" borderId="0" xfId="0" applyNumberFormat="1" applyFont="1" applyFill="1" applyBorder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35" fillId="0" borderId="24" xfId="0" applyFont="1" applyBorder="1" applyAlignment="1" applyProtection="1">
      <alignment horizontal="left" vertical="center" wrapText="1"/>
      <protection locked="0"/>
    </xf>
    <xf numFmtId="4" fontId="35" fillId="0" borderId="24" xfId="0" applyNumberFormat="1" applyFont="1" applyBorder="1" applyAlignment="1" applyProtection="1">
      <alignment vertical="center"/>
      <protection locked="0"/>
    </xf>
    <xf numFmtId="4" fontId="25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14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tabSelected="1" workbookViewId="0" topLeftCell="A1">
      <pane ySplit="1" topLeftCell="A23" activePane="bottomLeft" state="frozen"/>
      <selection pane="bottomLeft" activeCell="AK29" sqref="AK29:AO2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" customHeight="1">
      <c r="C2" s="168" t="s">
        <v>7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R2" s="203" t="s">
        <v>8</v>
      </c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20" t="s">
        <v>9</v>
      </c>
      <c r="BT2" s="20" t="s">
        <v>10</v>
      </c>
    </row>
    <row r="3" spans="2:72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" customHeight="1">
      <c r="B4" s="24"/>
      <c r="C4" s="170" t="s">
        <v>12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25"/>
      <c r="AS4" s="19" t="s">
        <v>13</v>
      </c>
      <c r="BS4" s="20" t="s">
        <v>14</v>
      </c>
    </row>
    <row r="5" spans="2:71" ht="14.4" customHeight="1">
      <c r="B5" s="24"/>
      <c r="C5" s="26"/>
      <c r="D5" s="27" t="s">
        <v>15</v>
      </c>
      <c r="E5" s="26"/>
      <c r="F5" s="26"/>
      <c r="G5" s="26"/>
      <c r="H5" s="26"/>
      <c r="I5" s="26"/>
      <c r="J5" s="26"/>
      <c r="K5" s="172" t="s">
        <v>16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26"/>
      <c r="AQ5" s="25"/>
      <c r="BS5" s="20" t="s">
        <v>9</v>
      </c>
    </row>
    <row r="6" spans="2:71" ht="36.9" customHeight="1">
      <c r="B6" s="24"/>
      <c r="C6" s="26"/>
      <c r="D6" s="29" t="s">
        <v>17</v>
      </c>
      <c r="E6" s="26"/>
      <c r="F6" s="26"/>
      <c r="G6" s="26"/>
      <c r="H6" s="26"/>
      <c r="I6" s="26"/>
      <c r="J6" s="26"/>
      <c r="K6" s="174" t="s">
        <v>18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26"/>
      <c r="AQ6" s="25"/>
      <c r="BS6" s="20" t="s">
        <v>19</v>
      </c>
    </row>
    <row r="7" spans="2:71" ht="14.4" customHeight="1">
      <c r="B7" s="24"/>
      <c r="C7" s="26"/>
      <c r="D7" s="30" t="s">
        <v>20</v>
      </c>
      <c r="E7" s="26"/>
      <c r="F7" s="26"/>
      <c r="G7" s="26"/>
      <c r="H7" s="26"/>
      <c r="I7" s="26"/>
      <c r="J7" s="26"/>
      <c r="K7" s="28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22</v>
      </c>
      <c r="AL7" s="26"/>
      <c r="AM7" s="26"/>
      <c r="AN7" s="28" t="s">
        <v>23</v>
      </c>
      <c r="AO7" s="26"/>
      <c r="AP7" s="26"/>
      <c r="AQ7" s="25"/>
      <c r="BS7" s="20" t="s">
        <v>24</v>
      </c>
    </row>
    <row r="8" spans="2:71" ht="14.4" customHeight="1">
      <c r="B8" s="24"/>
      <c r="C8" s="26"/>
      <c r="D8" s="30" t="s">
        <v>25</v>
      </c>
      <c r="E8" s="26"/>
      <c r="F8" s="26"/>
      <c r="G8" s="26"/>
      <c r="H8" s="26"/>
      <c r="I8" s="26"/>
      <c r="J8" s="26"/>
      <c r="K8" s="28" t="s">
        <v>26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27</v>
      </c>
      <c r="AL8" s="26"/>
      <c r="AM8" s="26"/>
      <c r="AN8" s="28" t="s">
        <v>28</v>
      </c>
      <c r="AO8" s="26"/>
      <c r="AP8" s="26"/>
      <c r="AQ8" s="25"/>
      <c r="BS8" s="20" t="s">
        <v>29</v>
      </c>
    </row>
    <row r="9" spans="2:71" ht="29.25" customHeight="1">
      <c r="B9" s="24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7" t="s">
        <v>30</v>
      </c>
      <c r="AL9" s="26"/>
      <c r="AM9" s="26"/>
      <c r="AN9" s="31" t="s">
        <v>31</v>
      </c>
      <c r="AO9" s="26"/>
      <c r="AP9" s="26"/>
      <c r="AQ9" s="25"/>
      <c r="BS9" s="20" t="s">
        <v>32</v>
      </c>
    </row>
    <row r="10" spans="2:71" ht="14.4" customHeight="1">
      <c r="B10" s="24"/>
      <c r="C10" s="26"/>
      <c r="D10" s="30" t="s">
        <v>33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34</v>
      </c>
      <c r="AL10" s="26"/>
      <c r="AM10" s="26"/>
      <c r="AN10" s="28" t="s">
        <v>5</v>
      </c>
      <c r="AO10" s="26"/>
      <c r="AP10" s="26"/>
      <c r="AQ10" s="25"/>
      <c r="BS10" s="20" t="s">
        <v>19</v>
      </c>
    </row>
    <row r="11" spans="2:71" ht="18.45" customHeight="1">
      <c r="B11" s="24"/>
      <c r="C11" s="26"/>
      <c r="D11" s="26"/>
      <c r="E11" s="28" t="s">
        <v>35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36</v>
      </c>
      <c r="AL11" s="26"/>
      <c r="AM11" s="26"/>
      <c r="AN11" s="28" t="s">
        <v>5</v>
      </c>
      <c r="AO11" s="26"/>
      <c r="AP11" s="26"/>
      <c r="AQ11" s="25"/>
      <c r="BS11" s="20" t="s">
        <v>19</v>
      </c>
    </row>
    <row r="12" spans="2:71" ht="6.9" customHeight="1">
      <c r="B12" s="2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5"/>
      <c r="BS12" s="20" t="s">
        <v>19</v>
      </c>
    </row>
    <row r="13" spans="2:71" ht="14.4" customHeight="1">
      <c r="B13" s="24"/>
      <c r="C13" s="26"/>
      <c r="D13" s="30" t="s">
        <v>37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34</v>
      </c>
      <c r="AL13" s="26"/>
      <c r="AM13" s="26"/>
      <c r="AN13" s="28" t="s">
        <v>5</v>
      </c>
      <c r="AO13" s="26"/>
      <c r="AP13" s="26"/>
      <c r="AQ13" s="25"/>
      <c r="BS13" s="20" t="s">
        <v>19</v>
      </c>
    </row>
    <row r="14" spans="2:71" ht="13.2">
      <c r="B14" s="24"/>
      <c r="C14" s="26"/>
      <c r="D14" s="26"/>
      <c r="E14" s="28" t="s">
        <v>38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0" t="s">
        <v>36</v>
      </c>
      <c r="AL14" s="26"/>
      <c r="AM14" s="26"/>
      <c r="AN14" s="28" t="s">
        <v>5</v>
      </c>
      <c r="AO14" s="26"/>
      <c r="AP14" s="26"/>
      <c r="AQ14" s="25"/>
      <c r="BS14" s="20" t="s">
        <v>19</v>
      </c>
    </row>
    <row r="15" spans="2:71" ht="6.9" customHeight="1">
      <c r="B15" s="2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BS15" s="20" t="s">
        <v>6</v>
      </c>
    </row>
    <row r="16" spans="2:71" ht="14.4" customHeight="1">
      <c r="B16" s="24"/>
      <c r="C16" s="26"/>
      <c r="D16" s="30" t="s">
        <v>39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34</v>
      </c>
      <c r="AL16" s="26"/>
      <c r="AM16" s="26"/>
      <c r="AN16" s="28" t="s">
        <v>5</v>
      </c>
      <c r="AO16" s="26"/>
      <c r="AP16" s="26"/>
      <c r="AQ16" s="25"/>
      <c r="BS16" s="20" t="s">
        <v>6</v>
      </c>
    </row>
    <row r="17" spans="2:71" ht="18.45" customHeight="1">
      <c r="B17" s="24"/>
      <c r="C17" s="26"/>
      <c r="D17" s="26"/>
      <c r="E17" s="28" t="s">
        <v>40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36</v>
      </c>
      <c r="AL17" s="26"/>
      <c r="AM17" s="26"/>
      <c r="AN17" s="28" t="s">
        <v>5</v>
      </c>
      <c r="AO17" s="26"/>
      <c r="AP17" s="26"/>
      <c r="AQ17" s="25"/>
      <c r="BS17" s="20" t="s">
        <v>41</v>
      </c>
    </row>
    <row r="18" spans="2:71" ht="6.9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5"/>
      <c r="BS18" s="20" t="s">
        <v>9</v>
      </c>
    </row>
    <row r="19" spans="2:71" ht="14.4" customHeight="1">
      <c r="B19" s="24"/>
      <c r="C19" s="26"/>
      <c r="D19" s="30" t="s">
        <v>42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34</v>
      </c>
      <c r="AL19" s="26"/>
      <c r="AM19" s="26"/>
      <c r="AN19" s="28" t="s">
        <v>5</v>
      </c>
      <c r="AO19" s="26"/>
      <c r="AP19" s="26"/>
      <c r="AQ19" s="25"/>
      <c r="BS19" s="20" t="s">
        <v>9</v>
      </c>
    </row>
    <row r="20" spans="2:43" ht="18.45" customHeight="1">
      <c r="B20" s="24"/>
      <c r="C20" s="26"/>
      <c r="D20" s="26"/>
      <c r="E20" s="28" t="s">
        <v>43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36</v>
      </c>
      <c r="AL20" s="26"/>
      <c r="AM20" s="26"/>
      <c r="AN20" s="28" t="s">
        <v>5</v>
      </c>
      <c r="AO20" s="26"/>
      <c r="AP20" s="26"/>
      <c r="AQ20" s="25"/>
    </row>
    <row r="21" spans="2:43" ht="6.9" customHeight="1"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5"/>
    </row>
    <row r="22" spans="2:43" ht="13.2">
      <c r="B22" s="24"/>
      <c r="C22" s="26"/>
      <c r="D22" s="30" t="s">
        <v>44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5"/>
    </row>
    <row r="23" spans="2:43" ht="16.5" customHeight="1">
      <c r="B23" s="24"/>
      <c r="C23" s="26"/>
      <c r="D23" s="26"/>
      <c r="E23" s="175" t="s">
        <v>5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26"/>
      <c r="AP23" s="26"/>
      <c r="AQ23" s="25"/>
    </row>
    <row r="24" spans="2:43" ht="6.9" customHeight="1">
      <c r="B24" s="2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</row>
    <row r="25" spans="2:43" ht="6.9" customHeight="1">
      <c r="B25" s="24"/>
      <c r="C25" s="26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6"/>
      <c r="AQ25" s="25"/>
    </row>
    <row r="26" spans="2:43" ht="14.4" customHeight="1">
      <c r="B26" s="24"/>
      <c r="C26" s="26"/>
      <c r="D26" s="33" t="s">
        <v>45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76">
        <f>ROUND(AG87,2)</f>
        <v>0</v>
      </c>
      <c r="AL26" s="173"/>
      <c r="AM26" s="173"/>
      <c r="AN26" s="173"/>
      <c r="AO26" s="173"/>
      <c r="AP26" s="26"/>
      <c r="AQ26" s="25"/>
    </row>
    <row r="27" spans="2:43" ht="14.4" customHeight="1">
      <c r="B27" s="24"/>
      <c r="C27" s="26"/>
      <c r="D27" s="33" t="s">
        <v>46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176">
        <f>ROUND(AG90,2)</f>
        <v>0</v>
      </c>
      <c r="AL27" s="176"/>
      <c r="AM27" s="176"/>
      <c r="AN27" s="176"/>
      <c r="AO27" s="176"/>
      <c r="AP27" s="26"/>
      <c r="AQ27" s="25"/>
    </row>
    <row r="28" spans="2:43" s="1" customFormat="1" ht="6.9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</row>
    <row r="29" spans="2:43" s="1" customFormat="1" ht="25.95" customHeight="1">
      <c r="B29" s="34"/>
      <c r="C29" s="35"/>
      <c r="D29" s="37" t="s">
        <v>47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77">
        <f>ROUND(AK26+AK27,2)</f>
        <v>0</v>
      </c>
      <c r="AL29" s="178"/>
      <c r="AM29" s="178"/>
      <c r="AN29" s="178"/>
      <c r="AO29" s="178"/>
      <c r="AP29" s="35"/>
      <c r="AQ29" s="36"/>
    </row>
    <row r="30" spans="2:43" s="1" customFormat="1" ht="6.9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</row>
    <row r="31" spans="2:43" s="2" customFormat="1" ht="14.4" customHeight="1">
      <c r="B31" s="39"/>
      <c r="C31" s="40"/>
      <c r="D31" s="41" t="s">
        <v>48</v>
      </c>
      <c r="E31" s="40"/>
      <c r="F31" s="41" t="s">
        <v>49</v>
      </c>
      <c r="G31" s="40"/>
      <c r="H31" s="40"/>
      <c r="I31" s="40"/>
      <c r="J31" s="40"/>
      <c r="K31" s="40"/>
      <c r="L31" s="179">
        <v>0.21</v>
      </c>
      <c r="M31" s="180"/>
      <c r="N31" s="180"/>
      <c r="O31" s="180"/>
      <c r="P31" s="40"/>
      <c r="Q31" s="40"/>
      <c r="R31" s="40"/>
      <c r="S31" s="40"/>
      <c r="T31" s="43" t="s">
        <v>50</v>
      </c>
      <c r="U31" s="40"/>
      <c r="V31" s="40"/>
      <c r="W31" s="181">
        <f>ROUND(AZ87+SUM(CD91),2)</f>
        <v>0</v>
      </c>
      <c r="X31" s="180"/>
      <c r="Y31" s="180"/>
      <c r="Z31" s="180"/>
      <c r="AA31" s="180"/>
      <c r="AB31" s="180"/>
      <c r="AC31" s="180"/>
      <c r="AD31" s="180"/>
      <c r="AE31" s="180"/>
      <c r="AF31" s="40"/>
      <c r="AG31" s="40"/>
      <c r="AH31" s="40"/>
      <c r="AI31" s="40"/>
      <c r="AJ31" s="40"/>
      <c r="AK31" s="181">
        <f>ROUND(AV87+SUM(BY91),2)</f>
        <v>0</v>
      </c>
      <c r="AL31" s="180"/>
      <c r="AM31" s="180"/>
      <c r="AN31" s="180"/>
      <c r="AO31" s="180"/>
      <c r="AP31" s="40"/>
      <c r="AQ31" s="44"/>
    </row>
    <row r="32" spans="2:43" s="2" customFormat="1" ht="14.4" customHeight="1">
      <c r="B32" s="39"/>
      <c r="C32" s="40"/>
      <c r="D32" s="40"/>
      <c r="E32" s="40"/>
      <c r="F32" s="41" t="s">
        <v>51</v>
      </c>
      <c r="G32" s="40"/>
      <c r="H32" s="40"/>
      <c r="I32" s="40"/>
      <c r="J32" s="40"/>
      <c r="K32" s="40"/>
      <c r="L32" s="179">
        <v>0.15</v>
      </c>
      <c r="M32" s="180"/>
      <c r="N32" s="180"/>
      <c r="O32" s="180"/>
      <c r="P32" s="40"/>
      <c r="Q32" s="40"/>
      <c r="R32" s="40"/>
      <c r="S32" s="40"/>
      <c r="T32" s="43" t="s">
        <v>50</v>
      </c>
      <c r="U32" s="40"/>
      <c r="V32" s="40"/>
      <c r="W32" s="181">
        <f>ROUND(BA87+SUM(CE91),2)</f>
        <v>0</v>
      </c>
      <c r="X32" s="180"/>
      <c r="Y32" s="180"/>
      <c r="Z32" s="180"/>
      <c r="AA32" s="180"/>
      <c r="AB32" s="180"/>
      <c r="AC32" s="180"/>
      <c r="AD32" s="180"/>
      <c r="AE32" s="180"/>
      <c r="AF32" s="40"/>
      <c r="AG32" s="40"/>
      <c r="AH32" s="40"/>
      <c r="AI32" s="40"/>
      <c r="AJ32" s="40"/>
      <c r="AK32" s="181">
        <f>ROUND(AW87+SUM(BZ91),2)</f>
        <v>0</v>
      </c>
      <c r="AL32" s="180"/>
      <c r="AM32" s="180"/>
      <c r="AN32" s="180"/>
      <c r="AO32" s="180"/>
      <c r="AP32" s="40"/>
      <c r="AQ32" s="44"/>
    </row>
    <row r="33" spans="2:43" s="2" customFormat="1" ht="14.4" customHeight="1" hidden="1">
      <c r="B33" s="39"/>
      <c r="C33" s="40"/>
      <c r="D33" s="40"/>
      <c r="E33" s="40"/>
      <c r="F33" s="41" t="s">
        <v>52</v>
      </c>
      <c r="G33" s="40"/>
      <c r="H33" s="40"/>
      <c r="I33" s="40"/>
      <c r="J33" s="40"/>
      <c r="K33" s="40"/>
      <c r="L33" s="179">
        <v>0.21</v>
      </c>
      <c r="M33" s="180"/>
      <c r="N33" s="180"/>
      <c r="O33" s="180"/>
      <c r="P33" s="40"/>
      <c r="Q33" s="40"/>
      <c r="R33" s="40"/>
      <c r="S33" s="40"/>
      <c r="T33" s="43" t="s">
        <v>50</v>
      </c>
      <c r="U33" s="40"/>
      <c r="V33" s="40"/>
      <c r="W33" s="181">
        <f>ROUND(BB87+SUM(CF91),2)</f>
        <v>0</v>
      </c>
      <c r="X33" s="180"/>
      <c r="Y33" s="180"/>
      <c r="Z33" s="180"/>
      <c r="AA33" s="180"/>
      <c r="AB33" s="180"/>
      <c r="AC33" s="180"/>
      <c r="AD33" s="180"/>
      <c r="AE33" s="180"/>
      <c r="AF33" s="40"/>
      <c r="AG33" s="40"/>
      <c r="AH33" s="40"/>
      <c r="AI33" s="40"/>
      <c r="AJ33" s="40"/>
      <c r="AK33" s="181">
        <v>0</v>
      </c>
      <c r="AL33" s="180"/>
      <c r="AM33" s="180"/>
      <c r="AN33" s="180"/>
      <c r="AO33" s="180"/>
      <c r="AP33" s="40"/>
      <c r="AQ33" s="44"/>
    </row>
    <row r="34" spans="2:43" s="2" customFormat="1" ht="14.4" customHeight="1" hidden="1">
      <c r="B34" s="39"/>
      <c r="C34" s="40"/>
      <c r="D34" s="40"/>
      <c r="E34" s="40"/>
      <c r="F34" s="41" t="s">
        <v>53</v>
      </c>
      <c r="G34" s="40"/>
      <c r="H34" s="40"/>
      <c r="I34" s="40"/>
      <c r="J34" s="40"/>
      <c r="K34" s="40"/>
      <c r="L34" s="179">
        <v>0.15</v>
      </c>
      <c r="M34" s="180"/>
      <c r="N34" s="180"/>
      <c r="O34" s="180"/>
      <c r="P34" s="40"/>
      <c r="Q34" s="40"/>
      <c r="R34" s="40"/>
      <c r="S34" s="40"/>
      <c r="T34" s="43" t="s">
        <v>50</v>
      </c>
      <c r="U34" s="40"/>
      <c r="V34" s="40"/>
      <c r="W34" s="181">
        <f>ROUND(BC87+SUM(CG91),2)</f>
        <v>0</v>
      </c>
      <c r="X34" s="180"/>
      <c r="Y34" s="180"/>
      <c r="Z34" s="180"/>
      <c r="AA34" s="180"/>
      <c r="AB34" s="180"/>
      <c r="AC34" s="180"/>
      <c r="AD34" s="180"/>
      <c r="AE34" s="180"/>
      <c r="AF34" s="40"/>
      <c r="AG34" s="40"/>
      <c r="AH34" s="40"/>
      <c r="AI34" s="40"/>
      <c r="AJ34" s="40"/>
      <c r="AK34" s="181">
        <v>0</v>
      </c>
      <c r="AL34" s="180"/>
      <c r="AM34" s="180"/>
      <c r="AN34" s="180"/>
      <c r="AO34" s="180"/>
      <c r="AP34" s="40"/>
      <c r="AQ34" s="44"/>
    </row>
    <row r="35" spans="2:43" s="2" customFormat="1" ht="14.4" customHeight="1" hidden="1">
      <c r="B35" s="39"/>
      <c r="C35" s="40"/>
      <c r="D35" s="40"/>
      <c r="E35" s="40"/>
      <c r="F35" s="41" t="s">
        <v>54</v>
      </c>
      <c r="G35" s="40"/>
      <c r="H35" s="40"/>
      <c r="I35" s="40"/>
      <c r="J35" s="40"/>
      <c r="K35" s="40"/>
      <c r="L35" s="179">
        <v>0</v>
      </c>
      <c r="M35" s="180"/>
      <c r="N35" s="180"/>
      <c r="O35" s="180"/>
      <c r="P35" s="40"/>
      <c r="Q35" s="40"/>
      <c r="R35" s="40"/>
      <c r="S35" s="40"/>
      <c r="T35" s="43" t="s">
        <v>50</v>
      </c>
      <c r="U35" s="40"/>
      <c r="V35" s="40"/>
      <c r="W35" s="181">
        <f>ROUND(BD87+SUM(CH91),2)</f>
        <v>0</v>
      </c>
      <c r="X35" s="180"/>
      <c r="Y35" s="180"/>
      <c r="Z35" s="180"/>
      <c r="AA35" s="180"/>
      <c r="AB35" s="180"/>
      <c r="AC35" s="180"/>
      <c r="AD35" s="180"/>
      <c r="AE35" s="180"/>
      <c r="AF35" s="40"/>
      <c r="AG35" s="40"/>
      <c r="AH35" s="40"/>
      <c r="AI35" s="40"/>
      <c r="AJ35" s="40"/>
      <c r="AK35" s="181">
        <v>0</v>
      </c>
      <c r="AL35" s="180"/>
      <c r="AM35" s="180"/>
      <c r="AN35" s="180"/>
      <c r="AO35" s="180"/>
      <c r="AP35" s="40"/>
      <c r="AQ35" s="44"/>
    </row>
    <row r="36" spans="2:43" s="1" customFormat="1" ht="6.9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5" customHeight="1">
      <c r="B37" s="34"/>
      <c r="C37" s="45"/>
      <c r="D37" s="46" t="s">
        <v>55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56</v>
      </c>
      <c r="U37" s="47"/>
      <c r="V37" s="47"/>
      <c r="W37" s="47"/>
      <c r="X37" s="182" t="s">
        <v>57</v>
      </c>
      <c r="Y37" s="183"/>
      <c r="Z37" s="183"/>
      <c r="AA37" s="183"/>
      <c r="AB37" s="183"/>
      <c r="AC37" s="47"/>
      <c r="AD37" s="47"/>
      <c r="AE37" s="47"/>
      <c r="AF37" s="47"/>
      <c r="AG37" s="47"/>
      <c r="AH37" s="47"/>
      <c r="AI37" s="47"/>
      <c r="AJ37" s="47"/>
      <c r="AK37" s="184">
        <f>SUM(AK29:AK35)</f>
        <v>0</v>
      </c>
      <c r="AL37" s="183"/>
      <c r="AM37" s="183"/>
      <c r="AN37" s="183"/>
      <c r="AO37" s="185"/>
      <c r="AP37" s="45"/>
      <c r="AQ37" s="36"/>
    </row>
    <row r="38" spans="2:43" s="1" customFormat="1" ht="14.4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2"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5"/>
    </row>
    <row r="40" spans="2:43" ht="12">
      <c r="B40" s="24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</row>
    <row r="41" spans="2:43" ht="12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5"/>
    </row>
    <row r="42" spans="2:43" ht="12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5"/>
    </row>
    <row r="43" spans="2:43" ht="12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5"/>
    </row>
    <row r="44" spans="2:43" ht="12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</row>
    <row r="45" spans="2:43" ht="12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5"/>
    </row>
    <row r="46" spans="2:43" ht="12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5"/>
    </row>
    <row r="47" spans="2:43" ht="12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5"/>
    </row>
    <row r="48" spans="2:43" ht="12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5"/>
    </row>
    <row r="49" spans="2:43" s="1" customFormat="1" ht="13.5">
      <c r="B49" s="34"/>
      <c r="C49" s="35"/>
      <c r="D49" s="49" t="s">
        <v>58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59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2">
      <c r="B50" s="24"/>
      <c r="C50" s="26"/>
      <c r="D50" s="52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3"/>
      <c r="AA50" s="26"/>
      <c r="AB50" s="26"/>
      <c r="AC50" s="52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3"/>
      <c r="AP50" s="26"/>
      <c r="AQ50" s="25"/>
    </row>
    <row r="51" spans="2:43" ht="12">
      <c r="B51" s="24"/>
      <c r="C51" s="26"/>
      <c r="D51" s="52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3"/>
      <c r="AA51" s="26"/>
      <c r="AB51" s="26"/>
      <c r="AC51" s="52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3"/>
      <c r="AP51" s="26"/>
      <c r="AQ51" s="25"/>
    </row>
    <row r="52" spans="2:43" ht="12">
      <c r="B52" s="24"/>
      <c r="C52" s="26"/>
      <c r="D52" s="52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3"/>
      <c r="AA52" s="26"/>
      <c r="AB52" s="26"/>
      <c r="AC52" s="52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3"/>
      <c r="AP52" s="26"/>
      <c r="AQ52" s="25"/>
    </row>
    <row r="53" spans="2:43" ht="12">
      <c r="B53" s="24"/>
      <c r="C53" s="26"/>
      <c r="D53" s="52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3"/>
      <c r="AA53" s="26"/>
      <c r="AB53" s="26"/>
      <c r="AC53" s="52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3"/>
      <c r="AP53" s="26"/>
      <c r="AQ53" s="25"/>
    </row>
    <row r="54" spans="2:43" ht="12">
      <c r="B54" s="24"/>
      <c r="C54" s="26"/>
      <c r="D54" s="52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3"/>
      <c r="AA54" s="26"/>
      <c r="AB54" s="26"/>
      <c r="AC54" s="52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3"/>
      <c r="AP54" s="26"/>
      <c r="AQ54" s="25"/>
    </row>
    <row r="55" spans="2:43" ht="12">
      <c r="B55" s="24"/>
      <c r="C55" s="26"/>
      <c r="D55" s="52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3"/>
      <c r="AA55" s="26"/>
      <c r="AB55" s="26"/>
      <c r="AC55" s="52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3"/>
      <c r="AP55" s="26"/>
      <c r="AQ55" s="25"/>
    </row>
    <row r="56" spans="2:43" ht="12">
      <c r="B56" s="24"/>
      <c r="C56" s="26"/>
      <c r="D56" s="52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3"/>
      <c r="AA56" s="26"/>
      <c r="AB56" s="26"/>
      <c r="AC56" s="52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3"/>
      <c r="AP56" s="26"/>
      <c r="AQ56" s="25"/>
    </row>
    <row r="57" spans="2:43" ht="12">
      <c r="B57" s="24"/>
      <c r="C57" s="26"/>
      <c r="D57" s="52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3"/>
      <c r="AA57" s="26"/>
      <c r="AB57" s="26"/>
      <c r="AC57" s="52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3"/>
      <c r="AP57" s="26"/>
      <c r="AQ57" s="25"/>
    </row>
    <row r="58" spans="2:43" s="1" customFormat="1" ht="13.5">
      <c r="B58" s="34"/>
      <c r="C58" s="35"/>
      <c r="D58" s="54" t="s">
        <v>60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61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60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61</v>
      </c>
      <c r="AN58" s="55"/>
      <c r="AO58" s="57"/>
      <c r="AP58" s="35"/>
      <c r="AQ58" s="36"/>
    </row>
    <row r="59" spans="2:43" ht="12">
      <c r="B59" s="24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5"/>
    </row>
    <row r="60" spans="2:43" s="1" customFormat="1" ht="13.5">
      <c r="B60" s="34"/>
      <c r="C60" s="35"/>
      <c r="D60" s="49" t="s">
        <v>62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63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2">
      <c r="B61" s="24"/>
      <c r="C61" s="26"/>
      <c r="D61" s="52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3"/>
      <c r="AA61" s="26"/>
      <c r="AB61" s="26"/>
      <c r="AC61" s="52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3"/>
      <c r="AP61" s="26"/>
      <c r="AQ61" s="25"/>
    </row>
    <row r="62" spans="2:43" ht="12">
      <c r="B62" s="24"/>
      <c r="C62" s="26"/>
      <c r="D62" s="52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3"/>
      <c r="AA62" s="26"/>
      <c r="AB62" s="26"/>
      <c r="AC62" s="52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3"/>
      <c r="AP62" s="26"/>
      <c r="AQ62" s="25"/>
    </row>
    <row r="63" spans="2:43" ht="12">
      <c r="B63" s="24"/>
      <c r="C63" s="26"/>
      <c r="D63" s="52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3"/>
      <c r="AA63" s="26"/>
      <c r="AB63" s="26"/>
      <c r="AC63" s="52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3"/>
      <c r="AP63" s="26"/>
      <c r="AQ63" s="25"/>
    </row>
    <row r="64" spans="2:43" ht="12">
      <c r="B64" s="24"/>
      <c r="C64" s="26"/>
      <c r="D64" s="52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3"/>
      <c r="AA64" s="26"/>
      <c r="AB64" s="26"/>
      <c r="AC64" s="52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3"/>
      <c r="AP64" s="26"/>
      <c r="AQ64" s="25"/>
    </row>
    <row r="65" spans="2:43" ht="12">
      <c r="B65" s="24"/>
      <c r="C65" s="26"/>
      <c r="D65" s="52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3"/>
      <c r="AA65" s="26"/>
      <c r="AB65" s="26"/>
      <c r="AC65" s="52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3"/>
      <c r="AP65" s="26"/>
      <c r="AQ65" s="25"/>
    </row>
    <row r="66" spans="2:43" ht="12">
      <c r="B66" s="24"/>
      <c r="C66" s="26"/>
      <c r="D66" s="52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3"/>
      <c r="AA66" s="26"/>
      <c r="AB66" s="26"/>
      <c r="AC66" s="52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3"/>
      <c r="AP66" s="26"/>
      <c r="AQ66" s="25"/>
    </row>
    <row r="67" spans="2:43" ht="12">
      <c r="B67" s="24"/>
      <c r="C67" s="26"/>
      <c r="D67" s="52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3"/>
      <c r="AA67" s="26"/>
      <c r="AB67" s="26"/>
      <c r="AC67" s="52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3"/>
      <c r="AP67" s="26"/>
      <c r="AQ67" s="25"/>
    </row>
    <row r="68" spans="2:43" ht="12">
      <c r="B68" s="24"/>
      <c r="C68" s="26"/>
      <c r="D68" s="52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3"/>
      <c r="AA68" s="26"/>
      <c r="AB68" s="26"/>
      <c r="AC68" s="52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3"/>
      <c r="AP68" s="26"/>
      <c r="AQ68" s="25"/>
    </row>
    <row r="69" spans="2:43" s="1" customFormat="1" ht="13.5">
      <c r="B69" s="34"/>
      <c r="C69" s="35"/>
      <c r="D69" s="54" t="s">
        <v>60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61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60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61</v>
      </c>
      <c r="AN69" s="55"/>
      <c r="AO69" s="57"/>
      <c r="AP69" s="35"/>
      <c r="AQ69" s="36"/>
    </row>
    <row r="70" spans="2:43" s="1" customFormat="1" ht="6.9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" customHeight="1">
      <c r="B76" s="34"/>
      <c r="C76" s="170" t="s">
        <v>64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36"/>
    </row>
    <row r="77" spans="2:43" s="3" customFormat="1" ht="14.4" customHeight="1">
      <c r="B77" s="64"/>
      <c r="C77" s="30" t="s">
        <v>15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ia2017/6b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186" t="str">
        <f>K6</f>
        <v>Rekonstrukce LC Luby</v>
      </c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69"/>
      <c r="AQ78" s="70"/>
    </row>
    <row r="79" spans="2:43" s="1" customFormat="1" ht="6.9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2">
      <c r="B80" s="34"/>
      <c r="C80" s="30" t="s">
        <v>25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Luby, Karlovarský kraj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0" t="s">
        <v>27</v>
      </c>
      <c r="AJ80" s="35"/>
      <c r="AK80" s="35"/>
      <c r="AL80" s="35"/>
      <c r="AM80" s="72" t="str">
        <f>IF(AN8="","",AN8)</f>
        <v>19. 4. 2017</v>
      </c>
      <c r="AN80" s="35"/>
      <c r="AO80" s="35"/>
      <c r="AP80" s="35"/>
      <c r="AQ80" s="36"/>
    </row>
    <row r="81" spans="2:43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3.2">
      <c r="B82" s="34"/>
      <c r="C82" s="30" t="s">
        <v>33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Město Luby, NÁMĚSTÍ 5. KVĚTNA 164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0" t="s">
        <v>39</v>
      </c>
      <c r="AJ82" s="35"/>
      <c r="AK82" s="35"/>
      <c r="AL82" s="35"/>
      <c r="AM82" s="188" t="str">
        <f>IF(E17="","",E17)</f>
        <v>Ing. Martin Hovorka</v>
      </c>
      <c r="AN82" s="188"/>
      <c r="AO82" s="188"/>
      <c r="AP82" s="188"/>
      <c r="AQ82" s="36"/>
      <c r="AS82" s="189" t="s">
        <v>65</v>
      </c>
      <c r="AT82" s="190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3.2">
      <c r="B83" s="34"/>
      <c r="C83" s="30" t="s">
        <v>37</v>
      </c>
      <c r="D83" s="35"/>
      <c r="E83" s="35"/>
      <c r="F83" s="35"/>
      <c r="G83" s="35"/>
      <c r="H83" s="35"/>
      <c r="I83" s="35"/>
      <c r="J83" s="35"/>
      <c r="K83" s="35"/>
      <c r="L83" s="65" t="str">
        <f>IF(E14="","",E14)</f>
        <v xml:space="preserve"> 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0" t="s">
        <v>42</v>
      </c>
      <c r="AJ83" s="35"/>
      <c r="AK83" s="35"/>
      <c r="AL83" s="35"/>
      <c r="AM83" s="188" t="str">
        <f>IF(E20="","",E20)</f>
        <v>Pavel Bastl</v>
      </c>
      <c r="AN83" s="188"/>
      <c r="AO83" s="188"/>
      <c r="AP83" s="188"/>
      <c r="AQ83" s="36"/>
      <c r="AS83" s="191"/>
      <c r="AT83" s="192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8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91"/>
      <c r="AT84" s="192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193" t="s">
        <v>66</v>
      </c>
      <c r="D85" s="194"/>
      <c r="E85" s="194"/>
      <c r="F85" s="194"/>
      <c r="G85" s="194"/>
      <c r="H85" s="74"/>
      <c r="I85" s="195" t="s">
        <v>67</v>
      </c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5" t="s">
        <v>68</v>
      </c>
      <c r="AH85" s="194"/>
      <c r="AI85" s="194"/>
      <c r="AJ85" s="194"/>
      <c r="AK85" s="194"/>
      <c r="AL85" s="194"/>
      <c r="AM85" s="194"/>
      <c r="AN85" s="195" t="s">
        <v>69</v>
      </c>
      <c r="AO85" s="194"/>
      <c r="AP85" s="196"/>
      <c r="AQ85" s="36"/>
      <c r="AS85" s="75" t="s">
        <v>70</v>
      </c>
      <c r="AT85" s="76" t="s">
        <v>71</v>
      </c>
      <c r="AU85" s="76" t="s">
        <v>72</v>
      </c>
      <c r="AV85" s="76" t="s">
        <v>73</v>
      </c>
      <c r="AW85" s="76" t="s">
        <v>74</v>
      </c>
      <c r="AX85" s="76" t="s">
        <v>75</v>
      </c>
      <c r="AY85" s="76" t="s">
        <v>76</v>
      </c>
      <c r="AZ85" s="76" t="s">
        <v>77</v>
      </c>
      <c r="BA85" s="76" t="s">
        <v>78</v>
      </c>
      <c r="BB85" s="76" t="s">
        <v>79</v>
      </c>
      <c r="BC85" s="76" t="s">
        <v>80</v>
      </c>
      <c r="BD85" s="77" t="s">
        <v>81</v>
      </c>
    </row>
    <row r="86" spans="2:56" s="1" customFormat="1" ht="10.8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" customHeight="1">
      <c r="B87" s="67"/>
      <c r="C87" s="79" t="s">
        <v>82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00">
        <f>ROUND(AG88,2)</f>
        <v>0</v>
      </c>
      <c r="AH87" s="200"/>
      <c r="AI87" s="200"/>
      <c r="AJ87" s="200"/>
      <c r="AK87" s="200"/>
      <c r="AL87" s="200"/>
      <c r="AM87" s="200"/>
      <c r="AN87" s="201">
        <f>SUM(AG87,AT87)</f>
        <v>0</v>
      </c>
      <c r="AO87" s="201"/>
      <c r="AP87" s="201"/>
      <c r="AQ87" s="70"/>
      <c r="AS87" s="81">
        <f>ROUND(AS88,2)</f>
        <v>0</v>
      </c>
      <c r="AT87" s="82">
        <f>ROUND(SUM(AV87:AW87),2)</f>
        <v>0</v>
      </c>
      <c r="AU87" s="83">
        <f>ROUND(AU88,5)</f>
        <v>5347.02528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ROUND(AZ88,2)</f>
        <v>0</v>
      </c>
      <c r="BA87" s="82">
        <f>ROUND(BA88,2)</f>
        <v>0</v>
      </c>
      <c r="BB87" s="82">
        <f>ROUND(BB88,2)</f>
        <v>0</v>
      </c>
      <c r="BC87" s="82">
        <f>ROUND(BC88,2)</f>
        <v>0</v>
      </c>
      <c r="BD87" s="84">
        <f>ROUND(BD88,2)</f>
        <v>0</v>
      </c>
      <c r="BS87" s="85" t="s">
        <v>83</v>
      </c>
      <c r="BT87" s="85" t="s">
        <v>84</v>
      </c>
      <c r="BU87" s="86" t="s">
        <v>85</v>
      </c>
      <c r="BV87" s="85" t="s">
        <v>86</v>
      </c>
      <c r="BW87" s="85" t="s">
        <v>87</v>
      </c>
      <c r="BX87" s="85" t="s">
        <v>88</v>
      </c>
    </row>
    <row r="88" spans="1:76" s="5" customFormat="1" ht="31.5" customHeight="1">
      <c r="A88" s="87" t="s">
        <v>89</v>
      </c>
      <c r="B88" s="88"/>
      <c r="C88" s="89"/>
      <c r="D88" s="199" t="s">
        <v>90</v>
      </c>
      <c r="E88" s="199"/>
      <c r="F88" s="199"/>
      <c r="G88" s="199"/>
      <c r="H88" s="199"/>
      <c r="I88" s="90"/>
      <c r="J88" s="199" t="s">
        <v>91</v>
      </c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7">
        <f>'2017-6b - SO102 LC 2A-2-L'!M30</f>
        <v>0</v>
      </c>
      <c r="AH88" s="198"/>
      <c r="AI88" s="198"/>
      <c r="AJ88" s="198"/>
      <c r="AK88" s="198"/>
      <c r="AL88" s="198"/>
      <c r="AM88" s="198"/>
      <c r="AN88" s="197">
        <f>SUM(AG88,AT88)</f>
        <v>0</v>
      </c>
      <c r="AO88" s="198"/>
      <c r="AP88" s="198"/>
      <c r="AQ88" s="91"/>
      <c r="AS88" s="92">
        <f>'2017-6b - SO102 LC 2A-2-L'!M28</f>
        <v>0</v>
      </c>
      <c r="AT88" s="93">
        <f>ROUND(SUM(AV88:AW88),2)</f>
        <v>0</v>
      </c>
      <c r="AU88" s="94">
        <f>'2017-6b - SO102 LC 2A-2-L'!W116</f>
        <v>5347.025282</v>
      </c>
      <c r="AV88" s="93">
        <f>'2017-6b - SO102 LC 2A-2-L'!M32</f>
        <v>0</v>
      </c>
      <c r="AW88" s="93">
        <f>'2017-6b - SO102 LC 2A-2-L'!M33</f>
        <v>0</v>
      </c>
      <c r="AX88" s="93">
        <f>'2017-6b - SO102 LC 2A-2-L'!M34</f>
        <v>0</v>
      </c>
      <c r="AY88" s="93">
        <f>'2017-6b - SO102 LC 2A-2-L'!M35</f>
        <v>0</v>
      </c>
      <c r="AZ88" s="93">
        <f>'2017-6b - SO102 LC 2A-2-L'!H32</f>
        <v>0</v>
      </c>
      <c r="BA88" s="93">
        <f>'2017-6b - SO102 LC 2A-2-L'!H33</f>
        <v>0</v>
      </c>
      <c r="BB88" s="93">
        <f>'2017-6b - SO102 LC 2A-2-L'!H34</f>
        <v>0</v>
      </c>
      <c r="BC88" s="93">
        <f>'2017-6b - SO102 LC 2A-2-L'!H35</f>
        <v>0</v>
      </c>
      <c r="BD88" s="95">
        <f>'2017-6b - SO102 LC 2A-2-L'!H36</f>
        <v>0</v>
      </c>
      <c r="BT88" s="96" t="s">
        <v>24</v>
      </c>
      <c r="BV88" s="96" t="s">
        <v>86</v>
      </c>
      <c r="BW88" s="96" t="s">
        <v>92</v>
      </c>
      <c r="BX88" s="96" t="s">
        <v>87</v>
      </c>
    </row>
    <row r="89" spans="2:43" ht="12">
      <c r="B89" s="24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5"/>
    </row>
    <row r="90" spans="2:48" s="1" customFormat="1" ht="30" customHeight="1">
      <c r="B90" s="34"/>
      <c r="C90" s="79" t="s">
        <v>93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01">
        <v>0</v>
      </c>
      <c r="AH90" s="201"/>
      <c r="AI90" s="201"/>
      <c r="AJ90" s="201"/>
      <c r="AK90" s="201"/>
      <c r="AL90" s="201"/>
      <c r="AM90" s="201"/>
      <c r="AN90" s="201">
        <v>0</v>
      </c>
      <c r="AO90" s="201"/>
      <c r="AP90" s="201"/>
      <c r="AQ90" s="36"/>
      <c r="AS90" s="75" t="s">
        <v>94</v>
      </c>
      <c r="AT90" s="76" t="s">
        <v>95</v>
      </c>
      <c r="AU90" s="76" t="s">
        <v>48</v>
      </c>
      <c r="AV90" s="77" t="s">
        <v>71</v>
      </c>
    </row>
    <row r="91" spans="2:48" s="1" customFormat="1" ht="10.8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6"/>
      <c r="AS91" s="97"/>
      <c r="AT91" s="55"/>
      <c r="AU91" s="55"/>
      <c r="AV91" s="57"/>
    </row>
    <row r="92" spans="2:43" s="1" customFormat="1" ht="30" customHeight="1">
      <c r="B92" s="34"/>
      <c r="C92" s="98" t="s">
        <v>96</v>
      </c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202">
        <f>ROUND(AG87+AG90,2)</f>
        <v>0</v>
      </c>
      <c r="AH92" s="202"/>
      <c r="AI92" s="202"/>
      <c r="AJ92" s="202"/>
      <c r="AK92" s="202"/>
      <c r="AL92" s="202"/>
      <c r="AM92" s="202"/>
      <c r="AN92" s="202">
        <f>AN87+AN90</f>
        <v>0</v>
      </c>
      <c r="AO92" s="202"/>
      <c r="AP92" s="202"/>
      <c r="AQ92" s="36"/>
    </row>
    <row r="93" spans="2:43" s="1" customFormat="1" ht="6.9" customHeight="1">
      <c r="B93" s="58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60"/>
    </row>
  </sheetData>
  <mergeCells count="45">
    <mergeCell ref="AG90:AM90"/>
    <mergeCell ref="AN90:AP90"/>
    <mergeCell ref="AG92:AM92"/>
    <mergeCell ref="AN92:AP92"/>
    <mergeCell ref="AR2:BE2"/>
    <mergeCell ref="AN88:AP88"/>
    <mergeCell ref="AG88:AM88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AK26:AO26"/>
    <mergeCell ref="AK27:AO27"/>
    <mergeCell ref="AK29:AO29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2017-6b - SO102 LC 2A-2-L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1"/>
  <sheetViews>
    <sheetView showGridLines="0" workbookViewId="0" topLeftCell="A1">
      <pane ySplit="1" topLeftCell="A2" activePane="bottomLeft" state="frozen"/>
      <selection pane="bottomLeft" activeCell="L21" sqref="L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0"/>
      <c r="B1" s="13"/>
      <c r="C1" s="13"/>
      <c r="D1" s="14" t="s">
        <v>1</v>
      </c>
      <c r="E1" s="13"/>
      <c r="F1" s="15" t="s">
        <v>97</v>
      </c>
      <c r="G1" s="15"/>
      <c r="H1" s="238" t="s">
        <v>98</v>
      </c>
      <c r="I1" s="238"/>
      <c r="J1" s="238"/>
      <c r="K1" s="238"/>
      <c r="L1" s="15" t="s">
        <v>99</v>
      </c>
      <c r="M1" s="13"/>
      <c r="N1" s="13"/>
      <c r="O1" s="14" t="s">
        <v>100</v>
      </c>
      <c r="P1" s="13"/>
      <c r="Q1" s="13"/>
      <c r="R1" s="13"/>
      <c r="S1" s="15" t="s">
        <v>101</v>
      </c>
      <c r="T1" s="15"/>
      <c r="U1" s="100"/>
      <c r="V1" s="10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" customHeight="1">
      <c r="C2" s="168" t="s">
        <v>7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S2" s="203" t="s">
        <v>8</v>
      </c>
      <c r="T2" s="204"/>
      <c r="U2" s="204"/>
      <c r="V2" s="204"/>
      <c r="W2" s="204"/>
      <c r="X2" s="204"/>
      <c r="Y2" s="204"/>
      <c r="Z2" s="204"/>
      <c r="AA2" s="204"/>
      <c r="AB2" s="204"/>
      <c r="AC2" s="204"/>
      <c r="AT2" s="20" t="s">
        <v>92</v>
      </c>
    </row>
    <row r="3" spans="2:46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102</v>
      </c>
    </row>
    <row r="4" spans="2:46" ht="36.9" customHeight="1">
      <c r="B4" s="24"/>
      <c r="C4" s="170" t="s">
        <v>103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25"/>
      <c r="T4" s="19" t="s">
        <v>13</v>
      </c>
      <c r="AT4" s="20" t="s">
        <v>6</v>
      </c>
    </row>
    <row r="5" spans="2:18" ht="6.9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2:18" ht="25.35" customHeight="1">
      <c r="B6" s="24"/>
      <c r="C6" s="26"/>
      <c r="D6" s="30" t="s">
        <v>17</v>
      </c>
      <c r="E6" s="26"/>
      <c r="F6" s="205" t="str">
        <f>'Rekapitulace stavby'!K6</f>
        <v>Rekonstrukce LC Luby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6"/>
      <c r="R6" s="25"/>
    </row>
    <row r="7" spans="2:18" s="1" customFormat="1" ht="32.85" customHeight="1">
      <c r="B7" s="34"/>
      <c r="C7" s="35"/>
      <c r="D7" s="29" t="s">
        <v>104</v>
      </c>
      <c r="E7" s="35"/>
      <c r="F7" s="174" t="s">
        <v>105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35"/>
      <c r="R7" s="36"/>
    </row>
    <row r="8" spans="2:18" s="1" customFormat="1" ht="14.4" customHeight="1">
      <c r="B8" s="34"/>
      <c r="C8" s="35"/>
      <c r="D8" s="30" t="s">
        <v>20</v>
      </c>
      <c r="E8" s="35"/>
      <c r="F8" s="28" t="s">
        <v>21</v>
      </c>
      <c r="G8" s="35"/>
      <c r="H8" s="35"/>
      <c r="I8" s="35"/>
      <c r="J8" s="35"/>
      <c r="K8" s="35"/>
      <c r="L8" s="35"/>
      <c r="M8" s="30" t="s">
        <v>22</v>
      </c>
      <c r="N8" s="35"/>
      <c r="O8" s="28" t="s">
        <v>23</v>
      </c>
      <c r="P8" s="35"/>
      <c r="Q8" s="35"/>
      <c r="R8" s="36"/>
    </row>
    <row r="9" spans="2:18" s="1" customFormat="1" ht="14.4" customHeight="1">
      <c r="B9" s="34"/>
      <c r="C9" s="35"/>
      <c r="D9" s="30" t="s">
        <v>25</v>
      </c>
      <c r="E9" s="35"/>
      <c r="F9" s="28" t="s">
        <v>26</v>
      </c>
      <c r="G9" s="35"/>
      <c r="H9" s="35"/>
      <c r="I9" s="35"/>
      <c r="J9" s="35"/>
      <c r="K9" s="35"/>
      <c r="L9" s="35"/>
      <c r="M9" s="30" t="s">
        <v>27</v>
      </c>
      <c r="N9" s="35"/>
      <c r="O9" s="208" t="str">
        <f>'Rekapitulace stavby'!AN8</f>
        <v>19. 4. 2017</v>
      </c>
      <c r="P9" s="208"/>
      <c r="Q9" s="35"/>
      <c r="R9" s="36"/>
    </row>
    <row r="10" spans="2:18" s="1" customFormat="1" ht="21.7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27" t="s">
        <v>30</v>
      </c>
      <c r="N10" s="35"/>
      <c r="O10" s="31" t="s">
        <v>31</v>
      </c>
      <c r="P10" s="35"/>
      <c r="Q10" s="35"/>
      <c r="R10" s="36"/>
    </row>
    <row r="11" spans="2:18" s="1" customFormat="1" ht="14.4" customHeight="1">
      <c r="B11" s="34"/>
      <c r="C11" s="35"/>
      <c r="D11" s="30" t="s">
        <v>33</v>
      </c>
      <c r="E11" s="35"/>
      <c r="F11" s="35"/>
      <c r="G11" s="35"/>
      <c r="H11" s="35"/>
      <c r="I11" s="35"/>
      <c r="J11" s="35"/>
      <c r="K11" s="35"/>
      <c r="L11" s="35"/>
      <c r="M11" s="30" t="s">
        <v>34</v>
      </c>
      <c r="N11" s="35"/>
      <c r="O11" s="172" t="s">
        <v>5</v>
      </c>
      <c r="P11" s="172"/>
      <c r="Q11" s="35"/>
      <c r="R11" s="36"/>
    </row>
    <row r="12" spans="2:18" s="1" customFormat="1" ht="18" customHeight="1">
      <c r="B12" s="34"/>
      <c r="C12" s="35"/>
      <c r="D12" s="35"/>
      <c r="E12" s="28" t="s">
        <v>106</v>
      </c>
      <c r="F12" s="35"/>
      <c r="G12" s="35"/>
      <c r="H12" s="35"/>
      <c r="I12" s="35"/>
      <c r="J12" s="35"/>
      <c r="K12" s="35"/>
      <c r="L12" s="35"/>
      <c r="M12" s="30" t="s">
        <v>36</v>
      </c>
      <c r="N12" s="35"/>
      <c r="O12" s="172" t="s">
        <v>5</v>
      </c>
      <c r="P12" s="172"/>
      <c r="Q12" s="35"/>
      <c r="R12" s="36"/>
    </row>
    <row r="13" spans="2:18" s="1" customFormat="1" ht="6.9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" customHeight="1">
      <c r="B14" s="34"/>
      <c r="C14" s="35"/>
      <c r="D14" s="30" t="s">
        <v>37</v>
      </c>
      <c r="E14" s="35"/>
      <c r="F14" s="35"/>
      <c r="G14" s="35"/>
      <c r="H14" s="35"/>
      <c r="I14" s="35"/>
      <c r="J14" s="35"/>
      <c r="K14" s="35"/>
      <c r="L14" s="35"/>
      <c r="M14" s="30" t="s">
        <v>34</v>
      </c>
      <c r="N14" s="35"/>
      <c r="O14" s="172" t="str">
        <f>IF('Rekapitulace stavby'!AN13="","",'Rekapitulace stavby'!AN13)</f>
        <v/>
      </c>
      <c r="P14" s="172"/>
      <c r="Q14" s="35"/>
      <c r="R14" s="36"/>
    </row>
    <row r="15" spans="2:18" s="1" customFormat="1" ht="18" customHeight="1">
      <c r="B15" s="34"/>
      <c r="C15" s="35"/>
      <c r="D15" s="35"/>
      <c r="E15" s="28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0" t="s">
        <v>36</v>
      </c>
      <c r="N15" s="35"/>
      <c r="O15" s="172" t="str">
        <f>IF('Rekapitulace stavby'!AN14="","",'Rekapitulace stavby'!AN14)</f>
        <v/>
      </c>
      <c r="P15" s="172"/>
      <c r="Q15" s="35"/>
      <c r="R15" s="36"/>
    </row>
    <row r="16" spans="2:18" s="1" customFormat="1" ht="6.9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" customHeight="1">
      <c r="B17" s="34"/>
      <c r="C17" s="35"/>
      <c r="D17" s="30" t="s">
        <v>39</v>
      </c>
      <c r="E17" s="35"/>
      <c r="F17" s="35"/>
      <c r="G17" s="35"/>
      <c r="H17" s="35"/>
      <c r="I17" s="35"/>
      <c r="J17" s="35"/>
      <c r="K17" s="35"/>
      <c r="L17" s="35"/>
      <c r="M17" s="30" t="s">
        <v>34</v>
      </c>
      <c r="N17" s="35"/>
      <c r="O17" s="172" t="s">
        <v>5</v>
      </c>
      <c r="P17" s="172"/>
      <c r="Q17" s="35"/>
      <c r="R17" s="36"/>
    </row>
    <row r="18" spans="2:18" s="1" customFormat="1" ht="18" customHeight="1">
      <c r="B18" s="34"/>
      <c r="C18" s="35"/>
      <c r="D18" s="35"/>
      <c r="E18" s="28" t="s">
        <v>40</v>
      </c>
      <c r="F18" s="35"/>
      <c r="G18" s="35"/>
      <c r="H18" s="35"/>
      <c r="I18" s="35"/>
      <c r="J18" s="35"/>
      <c r="K18" s="35"/>
      <c r="L18" s="35"/>
      <c r="M18" s="30" t="s">
        <v>36</v>
      </c>
      <c r="N18" s="35"/>
      <c r="O18" s="172" t="s">
        <v>5</v>
      </c>
      <c r="P18" s="172"/>
      <c r="Q18" s="35"/>
      <c r="R18" s="36"/>
    </row>
    <row r="19" spans="2:18" s="1" customFormat="1" ht="6.9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" customHeight="1">
      <c r="B20" s="34"/>
      <c r="C20" s="35"/>
      <c r="D20" s="30" t="s">
        <v>42</v>
      </c>
      <c r="E20" s="35"/>
      <c r="F20" s="35"/>
      <c r="G20" s="35"/>
      <c r="H20" s="35"/>
      <c r="I20" s="35"/>
      <c r="J20" s="35"/>
      <c r="K20" s="35"/>
      <c r="L20" s="35"/>
      <c r="M20" s="30" t="s">
        <v>34</v>
      </c>
      <c r="N20" s="35"/>
      <c r="O20" s="172" t="s">
        <v>5</v>
      </c>
      <c r="P20" s="172"/>
      <c r="Q20" s="35"/>
      <c r="R20" s="36"/>
    </row>
    <row r="21" spans="2:18" s="1" customFormat="1" ht="18" customHeight="1">
      <c r="B21" s="34"/>
      <c r="C21" s="35"/>
      <c r="D21" s="35"/>
      <c r="E21" s="28" t="s">
        <v>43</v>
      </c>
      <c r="F21" s="35"/>
      <c r="G21" s="35"/>
      <c r="H21" s="35"/>
      <c r="I21" s="35"/>
      <c r="J21" s="35"/>
      <c r="K21" s="35"/>
      <c r="L21" s="35"/>
      <c r="M21" s="30" t="s">
        <v>36</v>
      </c>
      <c r="N21" s="35"/>
      <c r="O21" s="172" t="s">
        <v>5</v>
      </c>
      <c r="P21" s="172"/>
      <c r="Q21" s="35"/>
      <c r="R21" s="36"/>
    </row>
    <row r="22" spans="2:18" s="1" customFormat="1" ht="6.9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" customHeight="1">
      <c r="B23" s="34"/>
      <c r="C23" s="35"/>
      <c r="D23" s="30" t="s">
        <v>44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75" t="s">
        <v>5</v>
      </c>
      <c r="F24" s="175"/>
      <c r="G24" s="175"/>
      <c r="H24" s="175"/>
      <c r="I24" s="175"/>
      <c r="J24" s="175"/>
      <c r="K24" s="175"/>
      <c r="L24" s="175"/>
      <c r="M24" s="35"/>
      <c r="N24" s="35"/>
      <c r="O24" s="35"/>
      <c r="P24" s="35"/>
      <c r="Q24" s="35"/>
      <c r="R24" s="36"/>
    </row>
    <row r="25" spans="2:18" s="1" customFormat="1" ht="6.9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" customHeight="1">
      <c r="B27" s="34"/>
      <c r="C27" s="35"/>
      <c r="D27" s="101" t="s">
        <v>107</v>
      </c>
      <c r="E27" s="35"/>
      <c r="F27" s="35"/>
      <c r="G27" s="35"/>
      <c r="H27" s="35"/>
      <c r="I27" s="35"/>
      <c r="J27" s="35"/>
      <c r="K27" s="35"/>
      <c r="L27" s="35"/>
      <c r="M27" s="176">
        <f>N87</f>
        <v>0</v>
      </c>
      <c r="N27" s="176"/>
      <c r="O27" s="176"/>
      <c r="P27" s="176"/>
      <c r="Q27" s="35"/>
      <c r="R27" s="36"/>
    </row>
    <row r="28" spans="2:18" s="1" customFormat="1" ht="14.4" customHeight="1">
      <c r="B28" s="34"/>
      <c r="C28" s="35"/>
      <c r="D28" s="33" t="s">
        <v>108</v>
      </c>
      <c r="E28" s="35"/>
      <c r="F28" s="35"/>
      <c r="G28" s="35"/>
      <c r="H28" s="35"/>
      <c r="I28" s="35"/>
      <c r="J28" s="35"/>
      <c r="K28" s="35"/>
      <c r="L28" s="35"/>
      <c r="M28" s="176">
        <f>N97</f>
        <v>0</v>
      </c>
      <c r="N28" s="176"/>
      <c r="O28" s="176"/>
      <c r="P28" s="176"/>
      <c r="Q28" s="35"/>
      <c r="R28" s="36"/>
    </row>
    <row r="29" spans="2:18" s="1" customFormat="1" ht="6.9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2" t="s">
        <v>47</v>
      </c>
      <c r="E30" s="35"/>
      <c r="F30" s="35"/>
      <c r="G30" s="35"/>
      <c r="H30" s="35"/>
      <c r="I30" s="35"/>
      <c r="J30" s="35"/>
      <c r="K30" s="35"/>
      <c r="L30" s="35"/>
      <c r="M30" s="209">
        <f>ROUND(M27+M28,2)</f>
        <v>0</v>
      </c>
      <c r="N30" s="207"/>
      <c r="O30" s="207"/>
      <c r="P30" s="207"/>
      <c r="Q30" s="35"/>
      <c r="R30" s="36"/>
    </row>
    <row r="31" spans="2:18" s="1" customFormat="1" ht="6.9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" customHeight="1">
      <c r="B32" s="34"/>
      <c r="C32" s="35"/>
      <c r="D32" s="41" t="s">
        <v>48</v>
      </c>
      <c r="E32" s="41" t="s">
        <v>49</v>
      </c>
      <c r="F32" s="42">
        <v>0.21</v>
      </c>
      <c r="G32" s="103" t="s">
        <v>50</v>
      </c>
      <c r="H32" s="210">
        <f>ROUND((SUM(BE97:BE98)+SUM(BE116:BE200)),2)</f>
        <v>0</v>
      </c>
      <c r="I32" s="207"/>
      <c r="J32" s="207"/>
      <c r="K32" s="35"/>
      <c r="L32" s="35"/>
      <c r="M32" s="210">
        <f>ROUND(ROUND((SUM(BE97:BE98)+SUM(BE116:BE200)),2)*F32,2)</f>
        <v>0</v>
      </c>
      <c r="N32" s="207"/>
      <c r="O32" s="207"/>
      <c r="P32" s="207"/>
      <c r="Q32" s="35"/>
      <c r="R32" s="36"/>
    </row>
    <row r="33" spans="2:18" s="1" customFormat="1" ht="14.4" customHeight="1">
      <c r="B33" s="34"/>
      <c r="C33" s="35"/>
      <c r="D33" s="35"/>
      <c r="E33" s="41" t="s">
        <v>51</v>
      </c>
      <c r="F33" s="42">
        <v>0.15</v>
      </c>
      <c r="G33" s="103" t="s">
        <v>50</v>
      </c>
      <c r="H33" s="210">
        <f>ROUND((SUM(BF97:BF98)+SUM(BF116:BF200)),2)</f>
        <v>0</v>
      </c>
      <c r="I33" s="207"/>
      <c r="J33" s="207"/>
      <c r="K33" s="35"/>
      <c r="L33" s="35"/>
      <c r="M33" s="210">
        <f>ROUND(ROUND((SUM(BF97:BF98)+SUM(BF116:BF200)),2)*F33,2)</f>
        <v>0</v>
      </c>
      <c r="N33" s="207"/>
      <c r="O33" s="207"/>
      <c r="P33" s="207"/>
      <c r="Q33" s="35"/>
      <c r="R33" s="36"/>
    </row>
    <row r="34" spans="2:18" s="1" customFormat="1" ht="14.4" customHeight="1" hidden="1">
      <c r="B34" s="34"/>
      <c r="C34" s="35"/>
      <c r="D34" s="35"/>
      <c r="E34" s="41" t="s">
        <v>52</v>
      </c>
      <c r="F34" s="42">
        <v>0.21</v>
      </c>
      <c r="G34" s="103" t="s">
        <v>50</v>
      </c>
      <c r="H34" s="210">
        <f>ROUND((SUM(BG97:BG98)+SUM(BG116:BG200)),2)</f>
        <v>0</v>
      </c>
      <c r="I34" s="207"/>
      <c r="J34" s="207"/>
      <c r="K34" s="35"/>
      <c r="L34" s="35"/>
      <c r="M34" s="210">
        <v>0</v>
      </c>
      <c r="N34" s="207"/>
      <c r="O34" s="207"/>
      <c r="P34" s="207"/>
      <c r="Q34" s="35"/>
      <c r="R34" s="36"/>
    </row>
    <row r="35" spans="2:18" s="1" customFormat="1" ht="14.4" customHeight="1" hidden="1">
      <c r="B35" s="34"/>
      <c r="C35" s="35"/>
      <c r="D35" s="35"/>
      <c r="E35" s="41" t="s">
        <v>53</v>
      </c>
      <c r="F35" s="42">
        <v>0.15</v>
      </c>
      <c r="G35" s="103" t="s">
        <v>50</v>
      </c>
      <c r="H35" s="210">
        <f>ROUND((SUM(BH97:BH98)+SUM(BH116:BH200)),2)</f>
        <v>0</v>
      </c>
      <c r="I35" s="207"/>
      <c r="J35" s="207"/>
      <c r="K35" s="35"/>
      <c r="L35" s="35"/>
      <c r="M35" s="210">
        <v>0</v>
      </c>
      <c r="N35" s="207"/>
      <c r="O35" s="207"/>
      <c r="P35" s="207"/>
      <c r="Q35" s="35"/>
      <c r="R35" s="36"/>
    </row>
    <row r="36" spans="2:18" s="1" customFormat="1" ht="14.4" customHeight="1" hidden="1">
      <c r="B36" s="34"/>
      <c r="C36" s="35"/>
      <c r="D36" s="35"/>
      <c r="E36" s="41" t="s">
        <v>54</v>
      </c>
      <c r="F36" s="42">
        <v>0</v>
      </c>
      <c r="G36" s="103" t="s">
        <v>50</v>
      </c>
      <c r="H36" s="210">
        <f>ROUND((SUM(BI97:BI98)+SUM(BI116:BI200)),2)</f>
        <v>0</v>
      </c>
      <c r="I36" s="207"/>
      <c r="J36" s="207"/>
      <c r="K36" s="35"/>
      <c r="L36" s="35"/>
      <c r="M36" s="210">
        <v>0</v>
      </c>
      <c r="N36" s="207"/>
      <c r="O36" s="207"/>
      <c r="P36" s="207"/>
      <c r="Q36" s="35"/>
      <c r="R36" s="36"/>
    </row>
    <row r="37" spans="2:18" s="1" customFormat="1" ht="6.9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99"/>
      <c r="D38" s="104" t="s">
        <v>55</v>
      </c>
      <c r="E38" s="74"/>
      <c r="F38" s="74"/>
      <c r="G38" s="105" t="s">
        <v>56</v>
      </c>
      <c r="H38" s="106" t="s">
        <v>57</v>
      </c>
      <c r="I38" s="74"/>
      <c r="J38" s="74"/>
      <c r="K38" s="74"/>
      <c r="L38" s="211">
        <f>SUM(M30:M36)</f>
        <v>0</v>
      </c>
      <c r="M38" s="211"/>
      <c r="N38" s="211"/>
      <c r="O38" s="211"/>
      <c r="P38" s="212"/>
      <c r="Q38" s="99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2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</row>
    <row r="42" spans="2:18" ht="12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2:18" ht="12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</row>
    <row r="44" spans="2:18" ht="12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</row>
    <row r="45" spans="2:18" ht="12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</row>
    <row r="46" spans="2:18" ht="12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</row>
    <row r="47" spans="2:18" ht="12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</row>
    <row r="48" spans="2:18" ht="12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2:18" s="1" customFormat="1" ht="13.5">
      <c r="B49" s="34"/>
      <c r="C49" s="35"/>
      <c r="D49" s="49" t="s">
        <v>58</v>
      </c>
      <c r="E49" s="50"/>
      <c r="F49" s="50"/>
      <c r="G49" s="50"/>
      <c r="H49" s="51"/>
      <c r="I49" s="35"/>
      <c r="J49" s="49" t="s">
        <v>59</v>
      </c>
      <c r="K49" s="50"/>
      <c r="L49" s="50"/>
      <c r="M49" s="50"/>
      <c r="N49" s="50"/>
      <c r="O49" s="50"/>
      <c r="P49" s="51"/>
      <c r="Q49" s="35"/>
      <c r="R49" s="36"/>
    </row>
    <row r="50" spans="2:18" ht="12">
      <c r="B50" s="24"/>
      <c r="C50" s="26"/>
      <c r="D50" s="52"/>
      <c r="E50" s="26"/>
      <c r="F50" s="26"/>
      <c r="G50" s="26"/>
      <c r="H50" s="53"/>
      <c r="I50" s="26"/>
      <c r="J50" s="52"/>
      <c r="K50" s="26"/>
      <c r="L50" s="26"/>
      <c r="M50" s="26"/>
      <c r="N50" s="26"/>
      <c r="O50" s="26"/>
      <c r="P50" s="53"/>
      <c r="Q50" s="26"/>
      <c r="R50" s="25"/>
    </row>
    <row r="51" spans="2:18" ht="12">
      <c r="B51" s="24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5"/>
    </row>
    <row r="52" spans="2:18" ht="12">
      <c r="B52" s="24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5"/>
    </row>
    <row r="53" spans="2:18" ht="12">
      <c r="B53" s="24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5"/>
    </row>
    <row r="54" spans="2:18" ht="12">
      <c r="B54" s="24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5"/>
    </row>
    <row r="55" spans="2:18" ht="12">
      <c r="B55" s="24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5"/>
    </row>
    <row r="56" spans="2:18" ht="12">
      <c r="B56" s="24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5"/>
    </row>
    <row r="57" spans="2:18" ht="12">
      <c r="B57" s="24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5"/>
    </row>
    <row r="58" spans="2:18" s="1" customFormat="1" ht="13.5">
      <c r="B58" s="34"/>
      <c r="C58" s="35"/>
      <c r="D58" s="54" t="s">
        <v>60</v>
      </c>
      <c r="E58" s="55"/>
      <c r="F58" s="55"/>
      <c r="G58" s="56" t="s">
        <v>61</v>
      </c>
      <c r="H58" s="57"/>
      <c r="I58" s="35"/>
      <c r="J58" s="54" t="s">
        <v>60</v>
      </c>
      <c r="K58" s="55"/>
      <c r="L58" s="55"/>
      <c r="M58" s="55"/>
      <c r="N58" s="56" t="s">
        <v>61</v>
      </c>
      <c r="O58" s="55"/>
      <c r="P58" s="57"/>
      <c r="Q58" s="35"/>
      <c r="R58" s="36"/>
    </row>
    <row r="59" spans="2:18" ht="12">
      <c r="B59" s="24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5"/>
    </row>
    <row r="60" spans="2:18" s="1" customFormat="1" ht="13.5">
      <c r="B60" s="34"/>
      <c r="C60" s="35"/>
      <c r="D60" s="49" t="s">
        <v>62</v>
      </c>
      <c r="E60" s="50"/>
      <c r="F60" s="50"/>
      <c r="G60" s="50"/>
      <c r="H60" s="51"/>
      <c r="I60" s="35"/>
      <c r="J60" s="49" t="s">
        <v>63</v>
      </c>
      <c r="K60" s="50"/>
      <c r="L60" s="50"/>
      <c r="M60" s="50"/>
      <c r="N60" s="50"/>
      <c r="O60" s="50"/>
      <c r="P60" s="51"/>
      <c r="Q60" s="35"/>
      <c r="R60" s="36"/>
    </row>
    <row r="61" spans="2:18" ht="12">
      <c r="B61" s="24"/>
      <c r="C61" s="26"/>
      <c r="D61" s="52"/>
      <c r="E61" s="26"/>
      <c r="F61" s="26"/>
      <c r="G61" s="26"/>
      <c r="H61" s="53"/>
      <c r="I61" s="26"/>
      <c r="J61" s="52"/>
      <c r="K61" s="26"/>
      <c r="L61" s="26"/>
      <c r="M61" s="26"/>
      <c r="N61" s="26"/>
      <c r="O61" s="26"/>
      <c r="P61" s="53"/>
      <c r="Q61" s="26"/>
      <c r="R61" s="25"/>
    </row>
    <row r="62" spans="2:18" ht="12">
      <c r="B62" s="24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5"/>
    </row>
    <row r="63" spans="2:18" ht="12">
      <c r="B63" s="24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5"/>
    </row>
    <row r="64" spans="2:18" ht="12">
      <c r="B64" s="24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5"/>
    </row>
    <row r="65" spans="2:18" ht="12">
      <c r="B65" s="24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5"/>
    </row>
    <row r="66" spans="2:18" ht="12">
      <c r="B66" s="24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5"/>
    </row>
    <row r="67" spans="2:18" ht="12">
      <c r="B67" s="24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5"/>
    </row>
    <row r="68" spans="2:18" ht="12">
      <c r="B68" s="24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5"/>
    </row>
    <row r="69" spans="2:18" s="1" customFormat="1" ht="13.5">
      <c r="B69" s="34"/>
      <c r="C69" s="35"/>
      <c r="D69" s="54" t="s">
        <v>60</v>
      </c>
      <c r="E69" s="55"/>
      <c r="F69" s="55"/>
      <c r="G69" s="56" t="s">
        <v>61</v>
      </c>
      <c r="H69" s="57"/>
      <c r="I69" s="35"/>
      <c r="J69" s="54" t="s">
        <v>60</v>
      </c>
      <c r="K69" s="55"/>
      <c r="L69" s="55"/>
      <c r="M69" s="55"/>
      <c r="N69" s="56" t="s">
        <v>61</v>
      </c>
      <c r="O69" s="55"/>
      <c r="P69" s="57"/>
      <c r="Q69" s="35"/>
      <c r="R69" s="36"/>
    </row>
    <row r="70" spans="2:18" s="1" customFormat="1" ht="14.4" customHeight="1"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60"/>
    </row>
    <row r="74" spans="2:18" s="1" customFormat="1" ht="6.9" customHeight="1"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3"/>
    </row>
    <row r="75" spans="2:18" s="1" customFormat="1" ht="36.9" customHeight="1">
      <c r="B75" s="34"/>
      <c r="C75" s="170" t="s">
        <v>109</v>
      </c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36"/>
    </row>
    <row r="76" spans="2:18" s="1" customFormat="1" ht="6.9" customHeight="1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6"/>
    </row>
    <row r="77" spans="2:18" s="1" customFormat="1" ht="30" customHeight="1">
      <c r="B77" s="34"/>
      <c r="C77" s="30" t="s">
        <v>17</v>
      </c>
      <c r="D77" s="35"/>
      <c r="E77" s="35"/>
      <c r="F77" s="205" t="str">
        <f>F6</f>
        <v>Rekonstrukce LC Luby</v>
      </c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35"/>
      <c r="R77" s="36"/>
    </row>
    <row r="78" spans="2:18" s="1" customFormat="1" ht="36.9" customHeight="1">
      <c r="B78" s="34"/>
      <c r="C78" s="68" t="s">
        <v>104</v>
      </c>
      <c r="D78" s="35"/>
      <c r="E78" s="35"/>
      <c r="F78" s="186" t="str">
        <f>F7</f>
        <v>2017/6b - SO102 LC 2A-2/L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35"/>
      <c r="R78" s="36"/>
    </row>
    <row r="79" spans="2:18" s="1" customFormat="1" ht="6.9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</row>
    <row r="80" spans="2:18" s="1" customFormat="1" ht="18" customHeight="1">
      <c r="B80" s="34"/>
      <c r="C80" s="30" t="s">
        <v>25</v>
      </c>
      <c r="D80" s="35"/>
      <c r="E80" s="35"/>
      <c r="F80" s="28" t="str">
        <f>F9</f>
        <v>Luby, Karlovarský kraj</v>
      </c>
      <c r="G80" s="35"/>
      <c r="H80" s="35"/>
      <c r="I80" s="35"/>
      <c r="J80" s="35"/>
      <c r="K80" s="30" t="s">
        <v>27</v>
      </c>
      <c r="L80" s="35"/>
      <c r="M80" s="208" t="str">
        <f>IF(O9="","",O9)</f>
        <v>19. 4. 2017</v>
      </c>
      <c r="N80" s="208"/>
      <c r="O80" s="208"/>
      <c r="P80" s="208"/>
      <c r="Q80" s="35"/>
      <c r="R80" s="36"/>
    </row>
    <row r="81" spans="2:18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18" s="1" customFormat="1" ht="13.2">
      <c r="B82" s="34"/>
      <c r="C82" s="30" t="s">
        <v>33</v>
      </c>
      <c r="D82" s="35"/>
      <c r="E82" s="35"/>
      <c r="F82" s="28" t="str">
        <f>E12</f>
        <v>Město Luby, NÁMĚSTÍ 5.KVĚTNA 164</v>
      </c>
      <c r="G82" s="35"/>
      <c r="H82" s="35"/>
      <c r="I82" s="35"/>
      <c r="J82" s="35"/>
      <c r="K82" s="30" t="s">
        <v>39</v>
      </c>
      <c r="L82" s="35"/>
      <c r="M82" s="172" t="str">
        <f>E18</f>
        <v>Ing. Martin Hovorka</v>
      </c>
      <c r="N82" s="172"/>
      <c r="O82" s="172"/>
      <c r="P82" s="172"/>
      <c r="Q82" s="172"/>
      <c r="R82" s="36"/>
    </row>
    <row r="83" spans="2:18" s="1" customFormat="1" ht="14.4" customHeight="1">
      <c r="B83" s="34"/>
      <c r="C83" s="30" t="s">
        <v>37</v>
      </c>
      <c r="D83" s="35"/>
      <c r="E83" s="35"/>
      <c r="F83" s="28" t="str">
        <f>IF(E15="","",E15)</f>
        <v xml:space="preserve"> </v>
      </c>
      <c r="G83" s="35"/>
      <c r="H83" s="35"/>
      <c r="I83" s="35"/>
      <c r="J83" s="35"/>
      <c r="K83" s="30" t="s">
        <v>42</v>
      </c>
      <c r="L83" s="35"/>
      <c r="M83" s="172" t="str">
        <f>E21</f>
        <v>Pavel Bastl</v>
      </c>
      <c r="N83" s="172"/>
      <c r="O83" s="172"/>
      <c r="P83" s="172"/>
      <c r="Q83" s="172"/>
      <c r="R83" s="36"/>
    </row>
    <row r="84" spans="2:18" s="1" customFormat="1" ht="10.3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</row>
    <row r="85" spans="2:18" s="1" customFormat="1" ht="29.25" customHeight="1">
      <c r="B85" s="34"/>
      <c r="C85" s="213" t="s">
        <v>110</v>
      </c>
      <c r="D85" s="214"/>
      <c r="E85" s="214"/>
      <c r="F85" s="214"/>
      <c r="G85" s="214"/>
      <c r="H85" s="99"/>
      <c r="I85" s="99"/>
      <c r="J85" s="99"/>
      <c r="K85" s="99"/>
      <c r="L85" s="99"/>
      <c r="M85" s="99"/>
      <c r="N85" s="213" t="s">
        <v>111</v>
      </c>
      <c r="O85" s="214"/>
      <c r="P85" s="214"/>
      <c r="Q85" s="214"/>
      <c r="R85" s="36"/>
    </row>
    <row r="86" spans="2:18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107" t="s">
        <v>112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01">
        <f>N116</f>
        <v>0</v>
      </c>
      <c r="O87" s="215"/>
      <c r="P87" s="215"/>
      <c r="Q87" s="215"/>
      <c r="R87" s="36"/>
      <c r="AU87" s="20" t="s">
        <v>113</v>
      </c>
    </row>
    <row r="88" spans="2:18" s="6" customFormat="1" ht="24.9" customHeight="1">
      <c r="B88" s="108"/>
      <c r="C88" s="109"/>
      <c r="D88" s="110" t="s">
        <v>114</v>
      </c>
      <c r="E88" s="109"/>
      <c r="F88" s="109"/>
      <c r="G88" s="109"/>
      <c r="H88" s="109"/>
      <c r="I88" s="109"/>
      <c r="J88" s="109"/>
      <c r="K88" s="109"/>
      <c r="L88" s="109"/>
      <c r="M88" s="109"/>
      <c r="N88" s="216">
        <f>N117</f>
        <v>0</v>
      </c>
      <c r="O88" s="217"/>
      <c r="P88" s="217"/>
      <c r="Q88" s="217"/>
      <c r="R88" s="111"/>
    </row>
    <row r="89" spans="2:18" s="7" customFormat="1" ht="19.95" customHeight="1">
      <c r="B89" s="112"/>
      <c r="C89" s="113"/>
      <c r="D89" s="114" t="s">
        <v>115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18">
        <f>N118</f>
        <v>0</v>
      </c>
      <c r="O89" s="219"/>
      <c r="P89" s="219"/>
      <c r="Q89" s="219"/>
      <c r="R89" s="115"/>
    </row>
    <row r="90" spans="2:18" s="7" customFormat="1" ht="19.95" customHeight="1">
      <c r="B90" s="112"/>
      <c r="C90" s="113"/>
      <c r="D90" s="114" t="s">
        <v>116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18">
        <f>N147</f>
        <v>0</v>
      </c>
      <c r="O90" s="219"/>
      <c r="P90" s="219"/>
      <c r="Q90" s="219"/>
      <c r="R90" s="115"/>
    </row>
    <row r="91" spans="2:18" s="7" customFormat="1" ht="19.95" customHeight="1">
      <c r="B91" s="112"/>
      <c r="C91" s="113"/>
      <c r="D91" s="114" t="s">
        <v>117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18">
        <f>N154</f>
        <v>0</v>
      </c>
      <c r="O91" s="219"/>
      <c r="P91" s="219"/>
      <c r="Q91" s="219"/>
      <c r="R91" s="115"/>
    </row>
    <row r="92" spans="2:18" s="7" customFormat="1" ht="19.95" customHeight="1">
      <c r="B92" s="112"/>
      <c r="C92" s="113"/>
      <c r="D92" s="114" t="s">
        <v>118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18">
        <f>N181</f>
        <v>0</v>
      </c>
      <c r="O92" s="219"/>
      <c r="P92" s="219"/>
      <c r="Q92" s="219"/>
      <c r="R92" s="115"/>
    </row>
    <row r="93" spans="2:18" s="7" customFormat="1" ht="19.95" customHeight="1">
      <c r="B93" s="112"/>
      <c r="C93" s="113"/>
      <c r="D93" s="114" t="s">
        <v>119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18">
        <f>N187</f>
        <v>0</v>
      </c>
      <c r="O93" s="219"/>
      <c r="P93" s="219"/>
      <c r="Q93" s="219"/>
      <c r="R93" s="115"/>
    </row>
    <row r="94" spans="2:18" s="7" customFormat="1" ht="19.95" customHeight="1">
      <c r="B94" s="112"/>
      <c r="C94" s="113"/>
      <c r="D94" s="114" t="s">
        <v>120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18">
        <f>N193</f>
        <v>0</v>
      </c>
      <c r="O94" s="219"/>
      <c r="P94" s="219"/>
      <c r="Q94" s="219"/>
      <c r="R94" s="115"/>
    </row>
    <row r="95" spans="2:18" s="7" customFormat="1" ht="19.95" customHeight="1">
      <c r="B95" s="112"/>
      <c r="C95" s="113"/>
      <c r="D95" s="114" t="s">
        <v>121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18">
        <f>N199</f>
        <v>0</v>
      </c>
      <c r="O95" s="219"/>
      <c r="P95" s="219"/>
      <c r="Q95" s="219"/>
      <c r="R95" s="115"/>
    </row>
    <row r="96" spans="2:18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21" s="1" customFormat="1" ht="29.25" customHeight="1">
      <c r="B97" s="34"/>
      <c r="C97" s="107" t="s">
        <v>122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15">
        <v>0</v>
      </c>
      <c r="O97" s="220"/>
      <c r="P97" s="220"/>
      <c r="Q97" s="220"/>
      <c r="R97" s="36"/>
      <c r="T97" s="116"/>
      <c r="U97" s="117" t="s">
        <v>48</v>
      </c>
    </row>
    <row r="98" spans="2:18" s="1" customFormat="1" ht="18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18" s="1" customFormat="1" ht="29.25" customHeight="1">
      <c r="B99" s="34"/>
      <c r="C99" s="98" t="s">
        <v>96</v>
      </c>
      <c r="D99" s="99"/>
      <c r="E99" s="99"/>
      <c r="F99" s="99"/>
      <c r="G99" s="99"/>
      <c r="H99" s="99"/>
      <c r="I99" s="99"/>
      <c r="J99" s="99"/>
      <c r="K99" s="99"/>
      <c r="L99" s="202">
        <f>ROUND(SUM(N87+N97),2)</f>
        <v>0</v>
      </c>
      <c r="M99" s="202"/>
      <c r="N99" s="202"/>
      <c r="O99" s="202"/>
      <c r="P99" s="202"/>
      <c r="Q99" s="202"/>
      <c r="R99" s="36"/>
    </row>
    <row r="100" spans="2:18" s="1" customFormat="1" ht="6.9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</row>
    <row r="104" spans="2:18" s="1" customFormat="1" ht="6.9" customHeight="1"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</row>
    <row r="105" spans="2:18" s="1" customFormat="1" ht="36.9" customHeight="1">
      <c r="B105" s="34"/>
      <c r="C105" s="170" t="s">
        <v>123</v>
      </c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36"/>
    </row>
    <row r="106" spans="2:18" s="1" customFormat="1" ht="6.9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18" s="1" customFormat="1" ht="30" customHeight="1">
      <c r="B107" s="34"/>
      <c r="C107" s="30" t="s">
        <v>17</v>
      </c>
      <c r="D107" s="35"/>
      <c r="E107" s="35"/>
      <c r="F107" s="205" t="str">
        <f>F6</f>
        <v>Rekonstrukce LC Luby</v>
      </c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35"/>
      <c r="R107" s="36"/>
    </row>
    <row r="108" spans="2:18" s="1" customFormat="1" ht="36.9" customHeight="1">
      <c r="B108" s="34"/>
      <c r="C108" s="68" t="s">
        <v>104</v>
      </c>
      <c r="D108" s="35"/>
      <c r="E108" s="35"/>
      <c r="F108" s="186" t="str">
        <f>F7</f>
        <v>2017/6b - SO102 LC 2A-2/L</v>
      </c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35"/>
      <c r="R108" s="36"/>
    </row>
    <row r="109" spans="2:18" s="1" customFormat="1" ht="6.9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18" s="1" customFormat="1" ht="18" customHeight="1">
      <c r="B110" s="34"/>
      <c r="C110" s="30" t="s">
        <v>25</v>
      </c>
      <c r="D110" s="35"/>
      <c r="E110" s="35"/>
      <c r="F110" s="28" t="str">
        <f>F9</f>
        <v>Luby, Karlovarský kraj</v>
      </c>
      <c r="G110" s="35"/>
      <c r="H110" s="35"/>
      <c r="I110" s="35"/>
      <c r="J110" s="35"/>
      <c r="K110" s="30" t="s">
        <v>27</v>
      </c>
      <c r="L110" s="35"/>
      <c r="M110" s="208" t="str">
        <f>IF(O9="","",O9)</f>
        <v>19. 4. 2017</v>
      </c>
      <c r="N110" s="208"/>
      <c r="O110" s="208"/>
      <c r="P110" s="208"/>
      <c r="Q110" s="35"/>
      <c r="R110" s="36"/>
    </row>
    <row r="111" spans="2:18" s="1" customFormat="1" ht="6.9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18" s="1" customFormat="1" ht="13.2">
      <c r="B112" s="34"/>
      <c r="C112" s="30" t="s">
        <v>33</v>
      </c>
      <c r="D112" s="35"/>
      <c r="E112" s="35"/>
      <c r="F112" s="28" t="str">
        <f>E12</f>
        <v>Město Luby, NÁMĚSTÍ 5.KVĚTNA 164</v>
      </c>
      <c r="G112" s="35"/>
      <c r="H112" s="35"/>
      <c r="I112" s="35"/>
      <c r="J112" s="35"/>
      <c r="K112" s="30" t="s">
        <v>39</v>
      </c>
      <c r="L112" s="35"/>
      <c r="M112" s="172" t="str">
        <f>E18</f>
        <v>Ing. Martin Hovorka</v>
      </c>
      <c r="N112" s="172"/>
      <c r="O112" s="172"/>
      <c r="P112" s="172"/>
      <c r="Q112" s="172"/>
      <c r="R112" s="36"/>
    </row>
    <row r="113" spans="2:18" s="1" customFormat="1" ht="14.4" customHeight="1">
      <c r="B113" s="34"/>
      <c r="C113" s="30" t="s">
        <v>37</v>
      </c>
      <c r="D113" s="35"/>
      <c r="E113" s="35"/>
      <c r="F113" s="28" t="str">
        <f>IF(E15="","",E15)</f>
        <v xml:space="preserve"> </v>
      </c>
      <c r="G113" s="35"/>
      <c r="H113" s="35"/>
      <c r="I113" s="35"/>
      <c r="J113" s="35"/>
      <c r="K113" s="30" t="s">
        <v>42</v>
      </c>
      <c r="L113" s="35"/>
      <c r="M113" s="172" t="str">
        <f>E21</f>
        <v>Pavel Bastl</v>
      </c>
      <c r="N113" s="172"/>
      <c r="O113" s="172"/>
      <c r="P113" s="172"/>
      <c r="Q113" s="172"/>
      <c r="R113" s="36"/>
    </row>
    <row r="114" spans="2:18" s="1" customFormat="1" ht="10.3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27" s="8" customFormat="1" ht="29.25" customHeight="1">
      <c r="B115" s="118"/>
      <c r="C115" s="119" t="s">
        <v>124</v>
      </c>
      <c r="D115" s="120" t="s">
        <v>125</v>
      </c>
      <c r="E115" s="120" t="s">
        <v>66</v>
      </c>
      <c r="F115" s="221" t="s">
        <v>126</v>
      </c>
      <c r="G115" s="221"/>
      <c r="H115" s="221"/>
      <c r="I115" s="221"/>
      <c r="J115" s="120" t="s">
        <v>127</v>
      </c>
      <c r="K115" s="120" t="s">
        <v>128</v>
      </c>
      <c r="L115" s="221" t="s">
        <v>129</v>
      </c>
      <c r="M115" s="221"/>
      <c r="N115" s="221" t="s">
        <v>111</v>
      </c>
      <c r="O115" s="221"/>
      <c r="P115" s="221"/>
      <c r="Q115" s="222"/>
      <c r="R115" s="121"/>
      <c r="T115" s="75" t="s">
        <v>130</v>
      </c>
      <c r="U115" s="76" t="s">
        <v>48</v>
      </c>
      <c r="V115" s="76" t="s">
        <v>131</v>
      </c>
      <c r="W115" s="76" t="s">
        <v>132</v>
      </c>
      <c r="X115" s="76" t="s">
        <v>133</v>
      </c>
      <c r="Y115" s="76" t="s">
        <v>134</v>
      </c>
      <c r="Z115" s="76" t="s">
        <v>135</v>
      </c>
      <c r="AA115" s="77" t="s">
        <v>136</v>
      </c>
    </row>
    <row r="116" spans="2:63" s="1" customFormat="1" ht="29.25" customHeight="1">
      <c r="B116" s="34"/>
      <c r="C116" s="79" t="s">
        <v>107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231">
        <f>BK116</f>
        <v>0</v>
      </c>
      <c r="O116" s="232"/>
      <c r="P116" s="232"/>
      <c r="Q116" s="232"/>
      <c r="R116" s="36"/>
      <c r="T116" s="78"/>
      <c r="U116" s="50"/>
      <c r="V116" s="50"/>
      <c r="W116" s="122">
        <f>W117</f>
        <v>5347.025282</v>
      </c>
      <c r="X116" s="50"/>
      <c r="Y116" s="122">
        <f>Y117</f>
        <v>1176.961847</v>
      </c>
      <c r="Z116" s="50"/>
      <c r="AA116" s="123">
        <f>AA117</f>
        <v>39.03</v>
      </c>
      <c r="AT116" s="20" t="s">
        <v>83</v>
      </c>
      <c r="AU116" s="20" t="s">
        <v>113</v>
      </c>
      <c r="BK116" s="124">
        <f>BK117</f>
        <v>0</v>
      </c>
    </row>
    <row r="117" spans="2:63" s="9" customFormat="1" ht="37.35" customHeight="1">
      <c r="B117" s="125"/>
      <c r="C117" s="126"/>
      <c r="D117" s="127" t="s">
        <v>114</v>
      </c>
      <c r="E117" s="127"/>
      <c r="F117" s="127"/>
      <c r="G117" s="127"/>
      <c r="H117" s="127"/>
      <c r="I117" s="127"/>
      <c r="J117" s="127"/>
      <c r="K117" s="127"/>
      <c r="L117" s="127"/>
      <c r="M117" s="127"/>
      <c r="N117" s="233">
        <f>BK117</f>
        <v>0</v>
      </c>
      <c r="O117" s="216"/>
      <c r="P117" s="216"/>
      <c r="Q117" s="216"/>
      <c r="R117" s="128"/>
      <c r="T117" s="129"/>
      <c r="U117" s="126"/>
      <c r="V117" s="126"/>
      <c r="W117" s="130">
        <f>W118+W147+W154+W181+W187+W193+W199</f>
        <v>5347.025282</v>
      </c>
      <c r="X117" s="126"/>
      <c r="Y117" s="130">
        <f>Y118+Y147+Y154+Y181+Y187+Y193+Y199</f>
        <v>1176.961847</v>
      </c>
      <c r="Z117" s="126"/>
      <c r="AA117" s="131">
        <f>AA118+AA147+AA154+AA181+AA187+AA193+AA199</f>
        <v>39.03</v>
      </c>
      <c r="AR117" s="132" t="s">
        <v>24</v>
      </c>
      <c r="AT117" s="133" t="s">
        <v>83</v>
      </c>
      <c r="AU117" s="133" t="s">
        <v>84</v>
      </c>
      <c r="AY117" s="132" t="s">
        <v>137</v>
      </c>
      <c r="BK117" s="134">
        <f>BK118+BK147+BK154+BK181+BK187+BK193+BK199</f>
        <v>0</v>
      </c>
    </row>
    <row r="118" spans="2:63" s="9" customFormat="1" ht="19.95" customHeight="1">
      <c r="B118" s="125"/>
      <c r="C118" s="126"/>
      <c r="D118" s="135" t="s">
        <v>115</v>
      </c>
      <c r="E118" s="135"/>
      <c r="F118" s="135"/>
      <c r="G118" s="135"/>
      <c r="H118" s="135"/>
      <c r="I118" s="135"/>
      <c r="J118" s="135"/>
      <c r="K118" s="135"/>
      <c r="L118" s="135"/>
      <c r="M118" s="135"/>
      <c r="N118" s="234">
        <f>BK118</f>
        <v>0</v>
      </c>
      <c r="O118" s="235"/>
      <c r="P118" s="235"/>
      <c r="Q118" s="235"/>
      <c r="R118" s="128"/>
      <c r="T118" s="129"/>
      <c r="U118" s="126"/>
      <c r="V118" s="126"/>
      <c r="W118" s="130">
        <f>SUM(W119:W146)</f>
        <v>4378.00537</v>
      </c>
      <c r="X118" s="126"/>
      <c r="Y118" s="130">
        <f>SUM(Y119:Y146)</f>
        <v>0.026350000000000002</v>
      </c>
      <c r="Z118" s="126"/>
      <c r="AA118" s="131">
        <f>SUM(AA119:AA146)</f>
        <v>0</v>
      </c>
      <c r="AR118" s="132" t="s">
        <v>24</v>
      </c>
      <c r="AT118" s="133" t="s">
        <v>83</v>
      </c>
      <c r="AU118" s="133" t="s">
        <v>24</v>
      </c>
      <c r="AY118" s="132" t="s">
        <v>137</v>
      </c>
      <c r="BK118" s="134">
        <f>SUM(BK119:BK146)</f>
        <v>0</v>
      </c>
    </row>
    <row r="119" spans="2:65" s="1" customFormat="1" ht="16.5" customHeight="1">
      <c r="B119" s="136"/>
      <c r="C119" s="137" t="s">
        <v>24</v>
      </c>
      <c r="D119" s="137" t="s">
        <v>138</v>
      </c>
      <c r="E119" s="138" t="s">
        <v>139</v>
      </c>
      <c r="F119" s="223" t="s">
        <v>140</v>
      </c>
      <c r="G119" s="223"/>
      <c r="H119" s="223"/>
      <c r="I119" s="223"/>
      <c r="J119" s="139" t="s">
        <v>141</v>
      </c>
      <c r="K119" s="140">
        <v>75</v>
      </c>
      <c r="L119" s="224"/>
      <c r="M119" s="224"/>
      <c r="N119" s="224">
        <f>ROUND(L119*K119,2)</f>
        <v>0</v>
      </c>
      <c r="O119" s="224"/>
      <c r="P119" s="224"/>
      <c r="Q119" s="224"/>
      <c r="R119" s="141"/>
      <c r="T119" s="142" t="s">
        <v>5</v>
      </c>
      <c r="U119" s="43" t="s">
        <v>49</v>
      </c>
      <c r="V119" s="143">
        <v>2.562</v>
      </c>
      <c r="W119" s="143">
        <f>V119*K119</f>
        <v>192.14999999999998</v>
      </c>
      <c r="X119" s="143">
        <v>0.00017</v>
      </c>
      <c r="Y119" s="143">
        <f>X119*K119</f>
        <v>0.012750000000000001</v>
      </c>
      <c r="Z119" s="143">
        <v>0</v>
      </c>
      <c r="AA119" s="144">
        <f>Z119*K119</f>
        <v>0</v>
      </c>
      <c r="AR119" s="20" t="s">
        <v>142</v>
      </c>
      <c r="AT119" s="20" t="s">
        <v>138</v>
      </c>
      <c r="AU119" s="20" t="s">
        <v>102</v>
      </c>
      <c r="AY119" s="20" t="s">
        <v>137</v>
      </c>
      <c r="BE119" s="145">
        <f>IF(U119="základní",N119,0)</f>
        <v>0</v>
      </c>
      <c r="BF119" s="145">
        <f>IF(U119="snížená",N119,0)</f>
        <v>0</v>
      </c>
      <c r="BG119" s="145">
        <f>IF(U119="zákl. přenesená",N119,0)</f>
        <v>0</v>
      </c>
      <c r="BH119" s="145">
        <f>IF(U119="sníž. přenesená",N119,0)</f>
        <v>0</v>
      </c>
      <c r="BI119" s="145">
        <f>IF(U119="nulová",N119,0)</f>
        <v>0</v>
      </c>
      <c r="BJ119" s="20" t="s">
        <v>24</v>
      </c>
      <c r="BK119" s="145">
        <f>ROUND(L119*K119,2)</f>
        <v>0</v>
      </c>
      <c r="BL119" s="20" t="s">
        <v>142</v>
      </c>
      <c r="BM119" s="20" t="s">
        <v>143</v>
      </c>
    </row>
    <row r="120" spans="2:51" s="10" customFormat="1" ht="16.5" customHeight="1">
      <c r="B120" s="146"/>
      <c r="C120" s="147"/>
      <c r="D120" s="147"/>
      <c r="E120" s="148" t="s">
        <v>5</v>
      </c>
      <c r="F120" s="225" t="s">
        <v>144</v>
      </c>
      <c r="G120" s="226"/>
      <c r="H120" s="226"/>
      <c r="I120" s="226"/>
      <c r="J120" s="147"/>
      <c r="K120" s="149">
        <v>75</v>
      </c>
      <c r="L120" s="147"/>
      <c r="M120" s="147"/>
      <c r="N120" s="147"/>
      <c r="O120" s="147"/>
      <c r="P120" s="147"/>
      <c r="Q120" s="147"/>
      <c r="R120" s="150"/>
      <c r="T120" s="151"/>
      <c r="U120" s="147"/>
      <c r="V120" s="147"/>
      <c r="W120" s="147"/>
      <c r="X120" s="147"/>
      <c r="Y120" s="147"/>
      <c r="Z120" s="147"/>
      <c r="AA120" s="152"/>
      <c r="AT120" s="153" t="s">
        <v>145</v>
      </c>
      <c r="AU120" s="153" t="s">
        <v>102</v>
      </c>
      <c r="AV120" s="10" t="s">
        <v>102</v>
      </c>
      <c r="AW120" s="10" t="s">
        <v>41</v>
      </c>
      <c r="AX120" s="10" t="s">
        <v>24</v>
      </c>
      <c r="AY120" s="153" t="s">
        <v>137</v>
      </c>
    </row>
    <row r="121" spans="2:51" s="11" customFormat="1" ht="25.5" customHeight="1">
      <c r="B121" s="154"/>
      <c r="C121" s="155"/>
      <c r="D121" s="155"/>
      <c r="E121" s="156" t="s">
        <v>5</v>
      </c>
      <c r="F121" s="227" t="s">
        <v>146</v>
      </c>
      <c r="G121" s="228"/>
      <c r="H121" s="228"/>
      <c r="I121" s="228"/>
      <c r="J121" s="155"/>
      <c r="K121" s="156" t="s">
        <v>5</v>
      </c>
      <c r="L121" s="155"/>
      <c r="M121" s="155"/>
      <c r="N121" s="155"/>
      <c r="O121" s="155"/>
      <c r="P121" s="155"/>
      <c r="Q121" s="155"/>
      <c r="R121" s="157"/>
      <c r="T121" s="158"/>
      <c r="U121" s="155"/>
      <c r="V121" s="155"/>
      <c r="W121" s="155"/>
      <c r="X121" s="155"/>
      <c r="Y121" s="155"/>
      <c r="Z121" s="155"/>
      <c r="AA121" s="159"/>
      <c r="AT121" s="160" t="s">
        <v>145</v>
      </c>
      <c r="AU121" s="160" t="s">
        <v>102</v>
      </c>
      <c r="AV121" s="11" t="s">
        <v>24</v>
      </c>
      <c r="AW121" s="11" t="s">
        <v>41</v>
      </c>
      <c r="AX121" s="11" t="s">
        <v>84</v>
      </c>
      <c r="AY121" s="160" t="s">
        <v>137</v>
      </c>
    </row>
    <row r="122" spans="2:65" s="1" customFormat="1" ht="16.5" customHeight="1">
      <c r="B122" s="136"/>
      <c r="C122" s="137" t="s">
        <v>102</v>
      </c>
      <c r="D122" s="137" t="s">
        <v>138</v>
      </c>
      <c r="E122" s="138" t="s">
        <v>147</v>
      </c>
      <c r="F122" s="223" t="s">
        <v>148</v>
      </c>
      <c r="G122" s="223"/>
      <c r="H122" s="223"/>
      <c r="I122" s="223"/>
      <c r="J122" s="139" t="s">
        <v>141</v>
      </c>
      <c r="K122" s="140">
        <v>80</v>
      </c>
      <c r="L122" s="224"/>
      <c r="M122" s="224"/>
      <c r="N122" s="224">
        <f>ROUND(L122*K122,2)</f>
        <v>0</v>
      </c>
      <c r="O122" s="224"/>
      <c r="P122" s="224"/>
      <c r="Q122" s="224"/>
      <c r="R122" s="141"/>
      <c r="T122" s="142" t="s">
        <v>5</v>
      </c>
      <c r="U122" s="43" t="s">
        <v>49</v>
      </c>
      <c r="V122" s="143">
        <v>4.553</v>
      </c>
      <c r="W122" s="143">
        <f>V122*K122</f>
        <v>364.24</v>
      </c>
      <c r="X122" s="143">
        <v>0.00017</v>
      </c>
      <c r="Y122" s="143">
        <f>X122*K122</f>
        <v>0.013600000000000001</v>
      </c>
      <c r="Z122" s="143">
        <v>0</v>
      </c>
      <c r="AA122" s="144">
        <f>Z122*K122</f>
        <v>0</v>
      </c>
      <c r="AR122" s="20" t="s">
        <v>142</v>
      </c>
      <c r="AT122" s="20" t="s">
        <v>138</v>
      </c>
      <c r="AU122" s="20" t="s">
        <v>102</v>
      </c>
      <c r="AY122" s="20" t="s">
        <v>137</v>
      </c>
      <c r="BE122" s="145">
        <f>IF(U122="základní",N122,0)</f>
        <v>0</v>
      </c>
      <c r="BF122" s="145">
        <f>IF(U122="snížená",N122,0)</f>
        <v>0</v>
      </c>
      <c r="BG122" s="145">
        <f>IF(U122="zákl. přenesená",N122,0)</f>
        <v>0</v>
      </c>
      <c r="BH122" s="145">
        <f>IF(U122="sníž. přenesená",N122,0)</f>
        <v>0</v>
      </c>
      <c r="BI122" s="145">
        <f>IF(U122="nulová",N122,0)</f>
        <v>0</v>
      </c>
      <c r="BJ122" s="20" t="s">
        <v>24</v>
      </c>
      <c r="BK122" s="145">
        <f>ROUND(L122*K122,2)</f>
        <v>0</v>
      </c>
      <c r="BL122" s="20" t="s">
        <v>142</v>
      </c>
      <c r="BM122" s="20" t="s">
        <v>149</v>
      </c>
    </row>
    <row r="123" spans="2:65" s="1" customFormat="1" ht="38.25" customHeight="1">
      <c r="B123" s="136"/>
      <c r="C123" s="137" t="s">
        <v>150</v>
      </c>
      <c r="D123" s="137" t="s">
        <v>138</v>
      </c>
      <c r="E123" s="138" t="s">
        <v>151</v>
      </c>
      <c r="F123" s="223" t="s">
        <v>152</v>
      </c>
      <c r="G123" s="223"/>
      <c r="H123" s="223"/>
      <c r="I123" s="223"/>
      <c r="J123" s="139" t="s">
        <v>153</v>
      </c>
      <c r="K123" s="140">
        <v>2439.205</v>
      </c>
      <c r="L123" s="224"/>
      <c r="M123" s="224"/>
      <c r="N123" s="224">
        <f>ROUND(L123*K123,2)</f>
        <v>0</v>
      </c>
      <c r="O123" s="224"/>
      <c r="P123" s="224"/>
      <c r="Q123" s="224"/>
      <c r="R123" s="141"/>
      <c r="T123" s="142" t="s">
        <v>5</v>
      </c>
      <c r="U123" s="43" t="s">
        <v>49</v>
      </c>
      <c r="V123" s="143">
        <v>0.12</v>
      </c>
      <c r="W123" s="143">
        <f>V123*K123</f>
        <v>292.70459999999997</v>
      </c>
      <c r="X123" s="143">
        <v>0</v>
      </c>
      <c r="Y123" s="143">
        <f>X123*K123</f>
        <v>0</v>
      </c>
      <c r="Z123" s="143">
        <v>0</v>
      </c>
      <c r="AA123" s="144">
        <f>Z123*K123</f>
        <v>0</v>
      </c>
      <c r="AR123" s="20" t="s">
        <v>142</v>
      </c>
      <c r="AT123" s="20" t="s">
        <v>138</v>
      </c>
      <c r="AU123" s="20" t="s">
        <v>102</v>
      </c>
      <c r="AY123" s="20" t="s">
        <v>137</v>
      </c>
      <c r="BE123" s="145">
        <f>IF(U123="základní",N123,0)</f>
        <v>0</v>
      </c>
      <c r="BF123" s="145">
        <f>IF(U123="snížená",N123,0)</f>
        <v>0</v>
      </c>
      <c r="BG123" s="145">
        <f>IF(U123="zákl. přenesená",N123,0)</f>
        <v>0</v>
      </c>
      <c r="BH123" s="145">
        <f>IF(U123="sníž. přenesená",N123,0)</f>
        <v>0</v>
      </c>
      <c r="BI123" s="145">
        <f>IF(U123="nulová",N123,0)</f>
        <v>0</v>
      </c>
      <c r="BJ123" s="20" t="s">
        <v>24</v>
      </c>
      <c r="BK123" s="145">
        <f>ROUND(L123*K123,2)</f>
        <v>0</v>
      </c>
      <c r="BL123" s="20" t="s">
        <v>142</v>
      </c>
      <c r="BM123" s="20" t="s">
        <v>154</v>
      </c>
    </row>
    <row r="124" spans="2:51" s="10" customFormat="1" ht="16.5" customHeight="1">
      <c r="B124" s="146"/>
      <c r="C124" s="147"/>
      <c r="D124" s="147"/>
      <c r="E124" s="148" t="s">
        <v>5</v>
      </c>
      <c r="F124" s="225" t="s">
        <v>155</v>
      </c>
      <c r="G124" s="226"/>
      <c r="H124" s="226"/>
      <c r="I124" s="226"/>
      <c r="J124" s="147"/>
      <c r="K124" s="149">
        <v>2439.205</v>
      </c>
      <c r="L124" s="147"/>
      <c r="M124" s="147"/>
      <c r="N124" s="147"/>
      <c r="O124" s="147"/>
      <c r="P124" s="147"/>
      <c r="Q124" s="147"/>
      <c r="R124" s="150"/>
      <c r="T124" s="151"/>
      <c r="U124" s="147"/>
      <c r="V124" s="147"/>
      <c r="W124" s="147"/>
      <c r="X124" s="147"/>
      <c r="Y124" s="147"/>
      <c r="Z124" s="147"/>
      <c r="AA124" s="152"/>
      <c r="AT124" s="153" t="s">
        <v>145</v>
      </c>
      <c r="AU124" s="153" t="s">
        <v>102</v>
      </c>
      <c r="AV124" s="10" t="s">
        <v>102</v>
      </c>
      <c r="AW124" s="10" t="s">
        <v>41</v>
      </c>
      <c r="AX124" s="10" t="s">
        <v>24</v>
      </c>
      <c r="AY124" s="153" t="s">
        <v>137</v>
      </c>
    </row>
    <row r="125" spans="2:51" s="11" customFormat="1" ht="25.5" customHeight="1">
      <c r="B125" s="154"/>
      <c r="C125" s="155"/>
      <c r="D125" s="155"/>
      <c r="E125" s="156" t="s">
        <v>5</v>
      </c>
      <c r="F125" s="227" t="s">
        <v>146</v>
      </c>
      <c r="G125" s="228"/>
      <c r="H125" s="228"/>
      <c r="I125" s="228"/>
      <c r="J125" s="155"/>
      <c r="K125" s="156" t="s">
        <v>5</v>
      </c>
      <c r="L125" s="155"/>
      <c r="M125" s="155"/>
      <c r="N125" s="155"/>
      <c r="O125" s="155"/>
      <c r="P125" s="155"/>
      <c r="Q125" s="155"/>
      <c r="R125" s="157"/>
      <c r="T125" s="158"/>
      <c r="U125" s="155"/>
      <c r="V125" s="155"/>
      <c r="W125" s="155"/>
      <c r="X125" s="155"/>
      <c r="Y125" s="155"/>
      <c r="Z125" s="155"/>
      <c r="AA125" s="159"/>
      <c r="AT125" s="160" t="s">
        <v>145</v>
      </c>
      <c r="AU125" s="160" t="s">
        <v>102</v>
      </c>
      <c r="AV125" s="11" t="s">
        <v>24</v>
      </c>
      <c r="AW125" s="11" t="s">
        <v>41</v>
      </c>
      <c r="AX125" s="11" t="s">
        <v>84</v>
      </c>
      <c r="AY125" s="160" t="s">
        <v>137</v>
      </c>
    </row>
    <row r="126" spans="2:65" s="1" customFormat="1" ht="25.5" customHeight="1">
      <c r="B126" s="136"/>
      <c r="C126" s="137" t="s">
        <v>142</v>
      </c>
      <c r="D126" s="137" t="s">
        <v>138</v>
      </c>
      <c r="E126" s="138" t="s">
        <v>156</v>
      </c>
      <c r="F126" s="223" t="s">
        <v>157</v>
      </c>
      <c r="G126" s="223"/>
      <c r="H126" s="223"/>
      <c r="I126" s="223"/>
      <c r="J126" s="139" t="s">
        <v>153</v>
      </c>
      <c r="K126" s="140">
        <v>2439.205</v>
      </c>
      <c r="L126" s="224"/>
      <c r="M126" s="224"/>
      <c r="N126" s="224">
        <f>ROUND(L126*K126,2)</f>
        <v>0</v>
      </c>
      <c r="O126" s="224"/>
      <c r="P126" s="224"/>
      <c r="Q126" s="224"/>
      <c r="R126" s="141"/>
      <c r="T126" s="142" t="s">
        <v>5</v>
      </c>
      <c r="U126" s="43" t="s">
        <v>49</v>
      </c>
      <c r="V126" s="143">
        <v>0.083</v>
      </c>
      <c r="W126" s="143">
        <f>V126*K126</f>
        <v>202.454015</v>
      </c>
      <c r="X126" s="143">
        <v>0</v>
      </c>
      <c r="Y126" s="143">
        <f>X126*K126</f>
        <v>0</v>
      </c>
      <c r="Z126" s="143">
        <v>0</v>
      </c>
      <c r="AA126" s="144">
        <f>Z126*K126</f>
        <v>0</v>
      </c>
      <c r="AR126" s="20" t="s">
        <v>142</v>
      </c>
      <c r="AT126" s="20" t="s">
        <v>138</v>
      </c>
      <c r="AU126" s="20" t="s">
        <v>102</v>
      </c>
      <c r="AY126" s="20" t="s">
        <v>137</v>
      </c>
      <c r="BE126" s="145">
        <f>IF(U126="základní",N126,0)</f>
        <v>0</v>
      </c>
      <c r="BF126" s="145">
        <f>IF(U126="snížená",N126,0)</f>
        <v>0</v>
      </c>
      <c r="BG126" s="145">
        <f>IF(U126="zákl. přenesená",N126,0)</f>
        <v>0</v>
      </c>
      <c r="BH126" s="145">
        <f>IF(U126="sníž. přenesená",N126,0)</f>
        <v>0</v>
      </c>
      <c r="BI126" s="145">
        <f>IF(U126="nulová",N126,0)</f>
        <v>0</v>
      </c>
      <c r="BJ126" s="20" t="s">
        <v>24</v>
      </c>
      <c r="BK126" s="145">
        <f>ROUND(L126*K126,2)</f>
        <v>0</v>
      </c>
      <c r="BL126" s="20" t="s">
        <v>142</v>
      </c>
      <c r="BM126" s="20" t="s">
        <v>158</v>
      </c>
    </row>
    <row r="127" spans="2:65" s="1" customFormat="1" ht="25.5" customHeight="1">
      <c r="B127" s="136"/>
      <c r="C127" s="137" t="s">
        <v>159</v>
      </c>
      <c r="D127" s="137" t="s">
        <v>138</v>
      </c>
      <c r="E127" s="138" t="s">
        <v>160</v>
      </c>
      <c r="F127" s="223" t="s">
        <v>161</v>
      </c>
      <c r="G127" s="223"/>
      <c r="H127" s="223"/>
      <c r="I127" s="223"/>
      <c r="J127" s="139" t="s">
        <v>153</v>
      </c>
      <c r="K127" s="140">
        <v>2439.205</v>
      </c>
      <c r="L127" s="224"/>
      <c r="M127" s="224"/>
      <c r="N127" s="224">
        <f>ROUND(L127*K127,2)</f>
        <v>0</v>
      </c>
      <c r="O127" s="224"/>
      <c r="P127" s="224"/>
      <c r="Q127" s="224"/>
      <c r="R127" s="141"/>
      <c r="T127" s="142" t="s">
        <v>5</v>
      </c>
      <c r="U127" s="43" t="s">
        <v>49</v>
      </c>
      <c r="V127" s="143">
        <v>0.044</v>
      </c>
      <c r="W127" s="143">
        <f>V127*K127</f>
        <v>107.32502</v>
      </c>
      <c r="X127" s="143">
        <v>0</v>
      </c>
      <c r="Y127" s="143">
        <f>X127*K127</f>
        <v>0</v>
      </c>
      <c r="Z127" s="143">
        <v>0</v>
      </c>
      <c r="AA127" s="144">
        <f>Z127*K127</f>
        <v>0</v>
      </c>
      <c r="AR127" s="20" t="s">
        <v>142</v>
      </c>
      <c r="AT127" s="20" t="s">
        <v>138</v>
      </c>
      <c r="AU127" s="20" t="s">
        <v>102</v>
      </c>
      <c r="AY127" s="20" t="s">
        <v>137</v>
      </c>
      <c r="BE127" s="145">
        <f>IF(U127="základní",N127,0)</f>
        <v>0</v>
      </c>
      <c r="BF127" s="145">
        <f>IF(U127="snížená",N127,0)</f>
        <v>0</v>
      </c>
      <c r="BG127" s="145">
        <f>IF(U127="zákl. přenesená",N127,0)</f>
        <v>0</v>
      </c>
      <c r="BH127" s="145">
        <f>IF(U127="sníž. přenesená",N127,0)</f>
        <v>0</v>
      </c>
      <c r="BI127" s="145">
        <f>IF(U127="nulová",N127,0)</f>
        <v>0</v>
      </c>
      <c r="BJ127" s="20" t="s">
        <v>24</v>
      </c>
      <c r="BK127" s="145">
        <f>ROUND(L127*K127,2)</f>
        <v>0</v>
      </c>
      <c r="BL127" s="20" t="s">
        <v>142</v>
      </c>
      <c r="BM127" s="20" t="s">
        <v>162</v>
      </c>
    </row>
    <row r="128" spans="2:51" s="10" customFormat="1" ht="16.5" customHeight="1">
      <c r="B128" s="146"/>
      <c r="C128" s="147"/>
      <c r="D128" s="147"/>
      <c r="E128" s="148" t="s">
        <v>5</v>
      </c>
      <c r="F128" s="225" t="s">
        <v>163</v>
      </c>
      <c r="G128" s="226"/>
      <c r="H128" s="226"/>
      <c r="I128" s="226"/>
      <c r="J128" s="147"/>
      <c r="K128" s="149">
        <v>2439.205</v>
      </c>
      <c r="L128" s="147"/>
      <c r="M128" s="147"/>
      <c r="N128" s="147"/>
      <c r="O128" s="147"/>
      <c r="P128" s="147"/>
      <c r="Q128" s="147"/>
      <c r="R128" s="150"/>
      <c r="T128" s="151"/>
      <c r="U128" s="147"/>
      <c r="V128" s="147"/>
      <c r="W128" s="147"/>
      <c r="X128" s="147"/>
      <c r="Y128" s="147"/>
      <c r="Z128" s="147"/>
      <c r="AA128" s="152"/>
      <c r="AT128" s="153" t="s">
        <v>145</v>
      </c>
      <c r="AU128" s="153" t="s">
        <v>102</v>
      </c>
      <c r="AV128" s="10" t="s">
        <v>102</v>
      </c>
      <c r="AW128" s="10" t="s">
        <v>41</v>
      </c>
      <c r="AX128" s="10" t="s">
        <v>24</v>
      </c>
      <c r="AY128" s="153" t="s">
        <v>137</v>
      </c>
    </row>
    <row r="129" spans="2:65" s="1" customFormat="1" ht="25.5" customHeight="1">
      <c r="B129" s="136"/>
      <c r="C129" s="137" t="s">
        <v>164</v>
      </c>
      <c r="D129" s="137" t="s">
        <v>138</v>
      </c>
      <c r="E129" s="138" t="s">
        <v>165</v>
      </c>
      <c r="F129" s="223" t="s">
        <v>166</v>
      </c>
      <c r="G129" s="223"/>
      <c r="H129" s="223"/>
      <c r="I129" s="223"/>
      <c r="J129" s="139" t="s">
        <v>141</v>
      </c>
      <c r="K129" s="140">
        <v>75</v>
      </c>
      <c r="L129" s="224"/>
      <c r="M129" s="224"/>
      <c r="N129" s="224">
        <f>ROUND(L129*K129,2)</f>
        <v>0</v>
      </c>
      <c r="O129" s="224"/>
      <c r="P129" s="224"/>
      <c r="Q129" s="224"/>
      <c r="R129" s="141"/>
      <c r="T129" s="142" t="s">
        <v>5</v>
      </c>
      <c r="U129" s="43" t="s">
        <v>49</v>
      </c>
      <c r="V129" s="143">
        <v>0.789</v>
      </c>
      <c r="W129" s="143">
        <f>V129*K129</f>
        <v>59.175000000000004</v>
      </c>
      <c r="X129" s="143">
        <v>0</v>
      </c>
      <c r="Y129" s="143">
        <f>X129*K129</f>
        <v>0</v>
      </c>
      <c r="Z129" s="143">
        <v>0</v>
      </c>
      <c r="AA129" s="144">
        <f>Z129*K129</f>
        <v>0</v>
      </c>
      <c r="AR129" s="20" t="s">
        <v>142</v>
      </c>
      <c r="AT129" s="20" t="s">
        <v>138</v>
      </c>
      <c r="AU129" s="20" t="s">
        <v>102</v>
      </c>
      <c r="AY129" s="20" t="s">
        <v>137</v>
      </c>
      <c r="BE129" s="145">
        <f>IF(U129="základní",N129,0)</f>
        <v>0</v>
      </c>
      <c r="BF129" s="145">
        <f>IF(U129="snížená",N129,0)</f>
        <v>0</v>
      </c>
      <c r="BG129" s="145">
        <f>IF(U129="zákl. přenesená",N129,0)</f>
        <v>0</v>
      </c>
      <c r="BH129" s="145">
        <f>IF(U129="sníž. přenesená",N129,0)</f>
        <v>0</v>
      </c>
      <c r="BI129" s="145">
        <f>IF(U129="nulová",N129,0)</f>
        <v>0</v>
      </c>
      <c r="BJ129" s="20" t="s">
        <v>24</v>
      </c>
      <c r="BK129" s="145">
        <f>ROUND(L129*K129,2)</f>
        <v>0</v>
      </c>
      <c r="BL129" s="20" t="s">
        <v>142</v>
      </c>
      <c r="BM129" s="20" t="s">
        <v>167</v>
      </c>
    </row>
    <row r="130" spans="2:51" s="10" customFormat="1" ht="16.5" customHeight="1">
      <c r="B130" s="146"/>
      <c r="C130" s="147"/>
      <c r="D130" s="147"/>
      <c r="E130" s="148" t="s">
        <v>5</v>
      </c>
      <c r="F130" s="225" t="s">
        <v>144</v>
      </c>
      <c r="G130" s="226"/>
      <c r="H130" s="226"/>
      <c r="I130" s="226"/>
      <c r="J130" s="147"/>
      <c r="K130" s="149">
        <v>75</v>
      </c>
      <c r="L130" s="147"/>
      <c r="M130" s="147"/>
      <c r="N130" s="147"/>
      <c r="O130" s="147"/>
      <c r="P130" s="147"/>
      <c r="Q130" s="147"/>
      <c r="R130" s="150"/>
      <c r="T130" s="151"/>
      <c r="U130" s="147"/>
      <c r="V130" s="147"/>
      <c r="W130" s="147"/>
      <c r="X130" s="147"/>
      <c r="Y130" s="147"/>
      <c r="Z130" s="147"/>
      <c r="AA130" s="152"/>
      <c r="AT130" s="153" t="s">
        <v>145</v>
      </c>
      <c r="AU130" s="153" t="s">
        <v>102</v>
      </c>
      <c r="AV130" s="10" t="s">
        <v>102</v>
      </c>
      <c r="AW130" s="10" t="s">
        <v>41</v>
      </c>
      <c r="AX130" s="10" t="s">
        <v>24</v>
      </c>
      <c r="AY130" s="153" t="s">
        <v>137</v>
      </c>
    </row>
    <row r="131" spans="2:51" s="11" customFormat="1" ht="16.5" customHeight="1">
      <c r="B131" s="154"/>
      <c r="C131" s="155"/>
      <c r="D131" s="155"/>
      <c r="E131" s="156" t="s">
        <v>5</v>
      </c>
      <c r="F131" s="227" t="s">
        <v>168</v>
      </c>
      <c r="G131" s="228"/>
      <c r="H131" s="228"/>
      <c r="I131" s="228"/>
      <c r="J131" s="155"/>
      <c r="K131" s="156" t="s">
        <v>5</v>
      </c>
      <c r="L131" s="155"/>
      <c r="M131" s="155"/>
      <c r="N131" s="155"/>
      <c r="O131" s="155"/>
      <c r="P131" s="155"/>
      <c r="Q131" s="155"/>
      <c r="R131" s="157"/>
      <c r="T131" s="158"/>
      <c r="U131" s="155"/>
      <c r="V131" s="155"/>
      <c r="W131" s="155"/>
      <c r="X131" s="155"/>
      <c r="Y131" s="155"/>
      <c r="Z131" s="155"/>
      <c r="AA131" s="159"/>
      <c r="AT131" s="160" t="s">
        <v>145</v>
      </c>
      <c r="AU131" s="160" t="s">
        <v>102</v>
      </c>
      <c r="AV131" s="11" t="s">
        <v>24</v>
      </c>
      <c r="AW131" s="11" t="s">
        <v>41</v>
      </c>
      <c r="AX131" s="11" t="s">
        <v>84</v>
      </c>
      <c r="AY131" s="160" t="s">
        <v>137</v>
      </c>
    </row>
    <row r="132" spans="2:65" s="1" customFormat="1" ht="25.5" customHeight="1">
      <c r="B132" s="136"/>
      <c r="C132" s="137" t="s">
        <v>169</v>
      </c>
      <c r="D132" s="137" t="s">
        <v>138</v>
      </c>
      <c r="E132" s="138" t="s">
        <v>170</v>
      </c>
      <c r="F132" s="223" t="s">
        <v>171</v>
      </c>
      <c r="G132" s="223"/>
      <c r="H132" s="223"/>
      <c r="I132" s="223"/>
      <c r="J132" s="139" t="s">
        <v>141</v>
      </c>
      <c r="K132" s="140">
        <v>80</v>
      </c>
      <c r="L132" s="224"/>
      <c r="M132" s="224"/>
      <c r="N132" s="224">
        <f>ROUND(L132*K132,2)</f>
        <v>0</v>
      </c>
      <c r="O132" s="224"/>
      <c r="P132" s="224"/>
      <c r="Q132" s="224"/>
      <c r="R132" s="141"/>
      <c r="T132" s="142" t="s">
        <v>5</v>
      </c>
      <c r="U132" s="43" t="s">
        <v>49</v>
      </c>
      <c r="V132" s="143">
        <v>0.889</v>
      </c>
      <c r="W132" s="143">
        <f>V132*K132</f>
        <v>71.12</v>
      </c>
      <c r="X132" s="143">
        <v>0</v>
      </c>
      <c r="Y132" s="143">
        <f>X132*K132</f>
        <v>0</v>
      </c>
      <c r="Z132" s="143">
        <v>0</v>
      </c>
      <c r="AA132" s="144">
        <f>Z132*K132</f>
        <v>0</v>
      </c>
      <c r="AR132" s="20" t="s">
        <v>142</v>
      </c>
      <c r="AT132" s="20" t="s">
        <v>138</v>
      </c>
      <c r="AU132" s="20" t="s">
        <v>102</v>
      </c>
      <c r="AY132" s="20" t="s">
        <v>137</v>
      </c>
      <c r="BE132" s="145">
        <f>IF(U132="základní",N132,0)</f>
        <v>0</v>
      </c>
      <c r="BF132" s="145">
        <f>IF(U132="snížená",N132,0)</f>
        <v>0</v>
      </c>
      <c r="BG132" s="145">
        <f>IF(U132="zákl. přenesená",N132,0)</f>
        <v>0</v>
      </c>
      <c r="BH132" s="145">
        <f>IF(U132="sníž. přenesená",N132,0)</f>
        <v>0</v>
      </c>
      <c r="BI132" s="145">
        <f>IF(U132="nulová",N132,0)</f>
        <v>0</v>
      </c>
      <c r="BJ132" s="20" t="s">
        <v>24</v>
      </c>
      <c r="BK132" s="145">
        <f>ROUND(L132*K132,2)</f>
        <v>0</v>
      </c>
      <c r="BL132" s="20" t="s">
        <v>142</v>
      </c>
      <c r="BM132" s="20" t="s">
        <v>172</v>
      </c>
    </row>
    <row r="133" spans="2:51" s="10" customFormat="1" ht="16.5" customHeight="1">
      <c r="B133" s="146"/>
      <c r="C133" s="147"/>
      <c r="D133" s="147"/>
      <c r="E133" s="148" t="s">
        <v>5</v>
      </c>
      <c r="F133" s="225" t="s">
        <v>173</v>
      </c>
      <c r="G133" s="226"/>
      <c r="H133" s="226"/>
      <c r="I133" s="226"/>
      <c r="J133" s="147"/>
      <c r="K133" s="149">
        <v>80</v>
      </c>
      <c r="L133" s="147"/>
      <c r="M133" s="147"/>
      <c r="N133" s="147"/>
      <c r="O133" s="147"/>
      <c r="P133" s="147"/>
      <c r="Q133" s="147"/>
      <c r="R133" s="150"/>
      <c r="T133" s="151"/>
      <c r="U133" s="147"/>
      <c r="V133" s="147"/>
      <c r="W133" s="147"/>
      <c r="X133" s="147"/>
      <c r="Y133" s="147"/>
      <c r="Z133" s="147"/>
      <c r="AA133" s="152"/>
      <c r="AT133" s="153" t="s">
        <v>145</v>
      </c>
      <c r="AU133" s="153" t="s">
        <v>102</v>
      </c>
      <c r="AV133" s="10" t="s">
        <v>102</v>
      </c>
      <c r="AW133" s="10" t="s">
        <v>41</v>
      </c>
      <c r="AX133" s="10" t="s">
        <v>24</v>
      </c>
      <c r="AY133" s="153" t="s">
        <v>137</v>
      </c>
    </row>
    <row r="134" spans="2:51" s="11" customFormat="1" ht="16.5" customHeight="1">
      <c r="B134" s="154"/>
      <c r="C134" s="155"/>
      <c r="D134" s="155"/>
      <c r="E134" s="156" t="s">
        <v>5</v>
      </c>
      <c r="F134" s="227" t="s">
        <v>168</v>
      </c>
      <c r="G134" s="228"/>
      <c r="H134" s="228"/>
      <c r="I134" s="228"/>
      <c r="J134" s="155"/>
      <c r="K134" s="156" t="s">
        <v>5</v>
      </c>
      <c r="L134" s="155"/>
      <c r="M134" s="155"/>
      <c r="N134" s="155"/>
      <c r="O134" s="155"/>
      <c r="P134" s="155"/>
      <c r="Q134" s="155"/>
      <c r="R134" s="157"/>
      <c r="T134" s="158"/>
      <c r="U134" s="155"/>
      <c r="V134" s="155"/>
      <c r="W134" s="155"/>
      <c r="X134" s="155"/>
      <c r="Y134" s="155"/>
      <c r="Z134" s="155"/>
      <c r="AA134" s="159"/>
      <c r="AT134" s="160" t="s">
        <v>145</v>
      </c>
      <c r="AU134" s="160" t="s">
        <v>102</v>
      </c>
      <c r="AV134" s="11" t="s">
        <v>24</v>
      </c>
      <c r="AW134" s="11" t="s">
        <v>41</v>
      </c>
      <c r="AX134" s="11" t="s">
        <v>84</v>
      </c>
      <c r="AY134" s="160" t="s">
        <v>137</v>
      </c>
    </row>
    <row r="135" spans="2:65" s="1" customFormat="1" ht="25.5" customHeight="1">
      <c r="B135" s="136"/>
      <c r="C135" s="137" t="s">
        <v>174</v>
      </c>
      <c r="D135" s="137" t="s">
        <v>138</v>
      </c>
      <c r="E135" s="138" t="s">
        <v>175</v>
      </c>
      <c r="F135" s="223" t="s">
        <v>176</v>
      </c>
      <c r="G135" s="223"/>
      <c r="H135" s="223"/>
      <c r="I135" s="223"/>
      <c r="J135" s="139" t="s">
        <v>153</v>
      </c>
      <c r="K135" s="140">
        <v>1175.04</v>
      </c>
      <c r="L135" s="224"/>
      <c r="M135" s="224"/>
      <c r="N135" s="224">
        <f>ROUND(L135*K135,2)</f>
        <v>0</v>
      </c>
      <c r="O135" s="224"/>
      <c r="P135" s="224"/>
      <c r="Q135" s="224"/>
      <c r="R135" s="141"/>
      <c r="T135" s="142" t="s">
        <v>5</v>
      </c>
      <c r="U135" s="43" t="s">
        <v>49</v>
      </c>
      <c r="V135" s="143">
        <v>0.062</v>
      </c>
      <c r="W135" s="143">
        <f>V135*K135</f>
        <v>72.85248</v>
      </c>
      <c r="X135" s="143">
        <v>0</v>
      </c>
      <c r="Y135" s="143">
        <f>X135*K135</f>
        <v>0</v>
      </c>
      <c r="Z135" s="143">
        <v>0</v>
      </c>
      <c r="AA135" s="144">
        <f>Z135*K135</f>
        <v>0</v>
      </c>
      <c r="AR135" s="20" t="s">
        <v>142</v>
      </c>
      <c r="AT135" s="20" t="s">
        <v>138</v>
      </c>
      <c r="AU135" s="20" t="s">
        <v>102</v>
      </c>
      <c r="AY135" s="20" t="s">
        <v>137</v>
      </c>
      <c r="BE135" s="145">
        <f>IF(U135="základní",N135,0)</f>
        <v>0</v>
      </c>
      <c r="BF135" s="145">
        <f>IF(U135="snížená",N135,0)</f>
        <v>0</v>
      </c>
      <c r="BG135" s="145">
        <f>IF(U135="zákl. přenesená",N135,0)</f>
        <v>0</v>
      </c>
      <c r="BH135" s="145">
        <f>IF(U135="sníž. přenesená",N135,0)</f>
        <v>0</v>
      </c>
      <c r="BI135" s="145">
        <f>IF(U135="nulová",N135,0)</f>
        <v>0</v>
      </c>
      <c r="BJ135" s="20" t="s">
        <v>24</v>
      </c>
      <c r="BK135" s="145">
        <f>ROUND(L135*K135,2)</f>
        <v>0</v>
      </c>
      <c r="BL135" s="20" t="s">
        <v>142</v>
      </c>
      <c r="BM135" s="20" t="s">
        <v>177</v>
      </c>
    </row>
    <row r="136" spans="2:51" s="10" customFormat="1" ht="16.5" customHeight="1">
      <c r="B136" s="146"/>
      <c r="C136" s="147"/>
      <c r="D136" s="147"/>
      <c r="E136" s="148" t="s">
        <v>5</v>
      </c>
      <c r="F136" s="225" t="s">
        <v>178</v>
      </c>
      <c r="G136" s="226"/>
      <c r="H136" s="226"/>
      <c r="I136" s="226"/>
      <c r="J136" s="147"/>
      <c r="K136" s="149">
        <v>1175.04</v>
      </c>
      <c r="L136" s="147"/>
      <c r="M136" s="147"/>
      <c r="N136" s="147"/>
      <c r="O136" s="147"/>
      <c r="P136" s="147"/>
      <c r="Q136" s="147"/>
      <c r="R136" s="150"/>
      <c r="T136" s="151"/>
      <c r="U136" s="147"/>
      <c r="V136" s="147"/>
      <c r="W136" s="147"/>
      <c r="X136" s="147"/>
      <c r="Y136" s="147"/>
      <c r="Z136" s="147"/>
      <c r="AA136" s="152"/>
      <c r="AT136" s="153" t="s">
        <v>145</v>
      </c>
      <c r="AU136" s="153" t="s">
        <v>102</v>
      </c>
      <c r="AV136" s="10" t="s">
        <v>102</v>
      </c>
      <c r="AW136" s="10" t="s">
        <v>41</v>
      </c>
      <c r="AX136" s="10" t="s">
        <v>24</v>
      </c>
      <c r="AY136" s="153" t="s">
        <v>137</v>
      </c>
    </row>
    <row r="137" spans="2:65" s="1" customFormat="1" ht="25.5" customHeight="1">
      <c r="B137" s="136"/>
      <c r="C137" s="137" t="s">
        <v>179</v>
      </c>
      <c r="D137" s="137" t="s">
        <v>138</v>
      </c>
      <c r="E137" s="138" t="s">
        <v>180</v>
      </c>
      <c r="F137" s="223" t="s">
        <v>181</v>
      </c>
      <c r="G137" s="223"/>
      <c r="H137" s="223"/>
      <c r="I137" s="223"/>
      <c r="J137" s="139" t="s">
        <v>153</v>
      </c>
      <c r="K137" s="140">
        <v>1175.04</v>
      </c>
      <c r="L137" s="224"/>
      <c r="M137" s="224"/>
      <c r="N137" s="224">
        <f>ROUND(L137*K137,2)</f>
        <v>0</v>
      </c>
      <c r="O137" s="224"/>
      <c r="P137" s="224"/>
      <c r="Q137" s="224"/>
      <c r="R137" s="141"/>
      <c r="T137" s="142" t="s">
        <v>5</v>
      </c>
      <c r="U137" s="43" t="s">
        <v>49</v>
      </c>
      <c r="V137" s="143">
        <v>0.097</v>
      </c>
      <c r="W137" s="143">
        <f>V137*K137</f>
        <v>113.97888</v>
      </c>
      <c r="X137" s="143">
        <v>0</v>
      </c>
      <c r="Y137" s="143">
        <f>X137*K137</f>
        <v>0</v>
      </c>
      <c r="Z137" s="143">
        <v>0</v>
      </c>
      <c r="AA137" s="144">
        <f>Z137*K137</f>
        <v>0</v>
      </c>
      <c r="AR137" s="20" t="s">
        <v>142</v>
      </c>
      <c r="AT137" s="20" t="s">
        <v>138</v>
      </c>
      <c r="AU137" s="20" t="s">
        <v>102</v>
      </c>
      <c r="AY137" s="20" t="s">
        <v>137</v>
      </c>
      <c r="BE137" s="145">
        <f>IF(U137="základní",N137,0)</f>
        <v>0</v>
      </c>
      <c r="BF137" s="145">
        <f>IF(U137="snížená",N137,0)</f>
        <v>0</v>
      </c>
      <c r="BG137" s="145">
        <f>IF(U137="zákl. přenesená",N137,0)</f>
        <v>0</v>
      </c>
      <c r="BH137" s="145">
        <f>IF(U137="sníž. přenesená",N137,0)</f>
        <v>0</v>
      </c>
      <c r="BI137" s="145">
        <f>IF(U137="nulová",N137,0)</f>
        <v>0</v>
      </c>
      <c r="BJ137" s="20" t="s">
        <v>24</v>
      </c>
      <c r="BK137" s="145">
        <f>ROUND(L137*K137,2)</f>
        <v>0</v>
      </c>
      <c r="BL137" s="20" t="s">
        <v>142</v>
      </c>
      <c r="BM137" s="20" t="s">
        <v>182</v>
      </c>
    </row>
    <row r="138" spans="2:65" s="1" customFormat="1" ht="25.5" customHeight="1">
      <c r="B138" s="136"/>
      <c r="C138" s="137" t="s">
        <v>29</v>
      </c>
      <c r="D138" s="137" t="s">
        <v>138</v>
      </c>
      <c r="E138" s="138" t="s">
        <v>183</v>
      </c>
      <c r="F138" s="223" t="s">
        <v>184</v>
      </c>
      <c r="G138" s="223"/>
      <c r="H138" s="223"/>
      <c r="I138" s="223"/>
      <c r="J138" s="139" t="s">
        <v>153</v>
      </c>
      <c r="K138" s="140">
        <v>1175.04</v>
      </c>
      <c r="L138" s="224"/>
      <c r="M138" s="224"/>
      <c r="N138" s="224">
        <f>ROUND(L138*K138,2)</f>
        <v>0</v>
      </c>
      <c r="O138" s="224"/>
      <c r="P138" s="224"/>
      <c r="Q138" s="224"/>
      <c r="R138" s="141"/>
      <c r="T138" s="142" t="s">
        <v>5</v>
      </c>
      <c r="U138" s="43" t="s">
        <v>49</v>
      </c>
      <c r="V138" s="143">
        <v>0.043</v>
      </c>
      <c r="W138" s="143">
        <f>V138*K138</f>
        <v>50.52672</v>
      </c>
      <c r="X138" s="143">
        <v>0</v>
      </c>
      <c r="Y138" s="143">
        <f>X138*K138</f>
        <v>0</v>
      </c>
      <c r="Z138" s="143">
        <v>0</v>
      </c>
      <c r="AA138" s="144">
        <f>Z138*K138</f>
        <v>0</v>
      </c>
      <c r="AR138" s="20" t="s">
        <v>142</v>
      </c>
      <c r="AT138" s="20" t="s">
        <v>138</v>
      </c>
      <c r="AU138" s="20" t="s">
        <v>102</v>
      </c>
      <c r="AY138" s="20" t="s">
        <v>137</v>
      </c>
      <c r="BE138" s="145">
        <f>IF(U138="základní",N138,0)</f>
        <v>0</v>
      </c>
      <c r="BF138" s="145">
        <f>IF(U138="snížená",N138,0)</f>
        <v>0</v>
      </c>
      <c r="BG138" s="145">
        <f>IF(U138="zákl. přenesená",N138,0)</f>
        <v>0</v>
      </c>
      <c r="BH138" s="145">
        <f>IF(U138="sníž. přenesená",N138,0)</f>
        <v>0</v>
      </c>
      <c r="BI138" s="145">
        <f>IF(U138="nulová",N138,0)</f>
        <v>0</v>
      </c>
      <c r="BJ138" s="20" t="s">
        <v>24</v>
      </c>
      <c r="BK138" s="145">
        <f>ROUND(L138*K138,2)</f>
        <v>0</v>
      </c>
      <c r="BL138" s="20" t="s">
        <v>142</v>
      </c>
      <c r="BM138" s="20" t="s">
        <v>185</v>
      </c>
    </row>
    <row r="139" spans="2:65" s="1" customFormat="1" ht="16.5" customHeight="1">
      <c r="B139" s="136"/>
      <c r="C139" s="137" t="s">
        <v>186</v>
      </c>
      <c r="D139" s="137" t="s">
        <v>138</v>
      </c>
      <c r="E139" s="138" t="s">
        <v>187</v>
      </c>
      <c r="F139" s="223" t="s">
        <v>188</v>
      </c>
      <c r="G139" s="223"/>
      <c r="H139" s="223"/>
      <c r="I139" s="223"/>
      <c r="J139" s="139" t="s">
        <v>153</v>
      </c>
      <c r="K139" s="140">
        <v>2122.54</v>
      </c>
      <c r="L139" s="224"/>
      <c r="M139" s="224"/>
      <c r="N139" s="224">
        <f>ROUND(L139*K139,2)</f>
        <v>0</v>
      </c>
      <c r="O139" s="224"/>
      <c r="P139" s="224"/>
      <c r="Q139" s="224"/>
      <c r="R139" s="141"/>
      <c r="T139" s="142" t="s">
        <v>5</v>
      </c>
      <c r="U139" s="43" t="s">
        <v>49</v>
      </c>
      <c r="V139" s="143">
        <v>0.009</v>
      </c>
      <c r="W139" s="143">
        <f>V139*K139</f>
        <v>19.10286</v>
      </c>
      <c r="X139" s="143">
        <v>0</v>
      </c>
      <c r="Y139" s="143">
        <f>X139*K139</f>
        <v>0</v>
      </c>
      <c r="Z139" s="143">
        <v>0</v>
      </c>
      <c r="AA139" s="144">
        <f>Z139*K139</f>
        <v>0</v>
      </c>
      <c r="AR139" s="20" t="s">
        <v>142</v>
      </c>
      <c r="AT139" s="20" t="s">
        <v>138</v>
      </c>
      <c r="AU139" s="20" t="s">
        <v>102</v>
      </c>
      <c r="AY139" s="20" t="s">
        <v>137</v>
      </c>
      <c r="BE139" s="145">
        <f>IF(U139="základní",N139,0)</f>
        <v>0</v>
      </c>
      <c r="BF139" s="145">
        <f>IF(U139="snížená",N139,0)</f>
        <v>0</v>
      </c>
      <c r="BG139" s="145">
        <f>IF(U139="zákl. přenesená",N139,0)</f>
        <v>0</v>
      </c>
      <c r="BH139" s="145">
        <f>IF(U139="sníž. přenesená",N139,0)</f>
        <v>0</v>
      </c>
      <c r="BI139" s="145">
        <f>IF(U139="nulová",N139,0)</f>
        <v>0</v>
      </c>
      <c r="BJ139" s="20" t="s">
        <v>24</v>
      </c>
      <c r="BK139" s="145">
        <f>ROUND(L139*K139,2)</f>
        <v>0</v>
      </c>
      <c r="BL139" s="20" t="s">
        <v>142</v>
      </c>
      <c r="BM139" s="20" t="s">
        <v>189</v>
      </c>
    </row>
    <row r="140" spans="2:51" s="10" customFormat="1" ht="16.5" customHeight="1">
      <c r="B140" s="146"/>
      <c r="C140" s="147"/>
      <c r="D140" s="147"/>
      <c r="E140" s="148" t="s">
        <v>5</v>
      </c>
      <c r="F140" s="225" t="s">
        <v>190</v>
      </c>
      <c r="G140" s="226"/>
      <c r="H140" s="226"/>
      <c r="I140" s="226"/>
      <c r="J140" s="147"/>
      <c r="K140" s="149">
        <v>2122.54</v>
      </c>
      <c r="L140" s="147"/>
      <c r="M140" s="147"/>
      <c r="N140" s="147"/>
      <c r="O140" s="147"/>
      <c r="P140" s="147"/>
      <c r="Q140" s="147"/>
      <c r="R140" s="150"/>
      <c r="T140" s="151"/>
      <c r="U140" s="147"/>
      <c r="V140" s="147"/>
      <c r="W140" s="147"/>
      <c r="X140" s="147"/>
      <c r="Y140" s="147"/>
      <c r="Z140" s="147"/>
      <c r="AA140" s="152"/>
      <c r="AT140" s="153" t="s">
        <v>145</v>
      </c>
      <c r="AU140" s="153" t="s">
        <v>102</v>
      </c>
      <c r="AV140" s="10" t="s">
        <v>102</v>
      </c>
      <c r="AW140" s="10" t="s">
        <v>41</v>
      </c>
      <c r="AX140" s="10" t="s">
        <v>24</v>
      </c>
      <c r="AY140" s="153" t="s">
        <v>137</v>
      </c>
    </row>
    <row r="141" spans="2:65" s="1" customFormat="1" ht="25.5" customHeight="1">
      <c r="B141" s="136"/>
      <c r="C141" s="137" t="s">
        <v>191</v>
      </c>
      <c r="D141" s="137" t="s">
        <v>138</v>
      </c>
      <c r="E141" s="138" t="s">
        <v>192</v>
      </c>
      <c r="F141" s="223" t="s">
        <v>193</v>
      </c>
      <c r="G141" s="223"/>
      <c r="H141" s="223"/>
      <c r="I141" s="223"/>
      <c r="J141" s="139" t="s">
        <v>153</v>
      </c>
      <c r="K141" s="140">
        <v>2122.54</v>
      </c>
      <c r="L141" s="224"/>
      <c r="M141" s="224"/>
      <c r="N141" s="224">
        <f>ROUND(L141*K141,2)</f>
        <v>0</v>
      </c>
      <c r="O141" s="224"/>
      <c r="P141" s="224"/>
      <c r="Q141" s="224"/>
      <c r="R141" s="141"/>
      <c r="T141" s="142" t="s">
        <v>5</v>
      </c>
      <c r="U141" s="43" t="s">
        <v>49</v>
      </c>
      <c r="V141" s="143">
        <v>1.104</v>
      </c>
      <c r="W141" s="143">
        <f>V141*K141</f>
        <v>2343.28416</v>
      </c>
      <c r="X141" s="143">
        <v>0</v>
      </c>
      <c r="Y141" s="143">
        <f>X141*K141</f>
        <v>0</v>
      </c>
      <c r="Z141" s="143">
        <v>0</v>
      </c>
      <c r="AA141" s="144">
        <f>Z141*K141</f>
        <v>0</v>
      </c>
      <c r="AR141" s="20" t="s">
        <v>142</v>
      </c>
      <c r="AT141" s="20" t="s">
        <v>138</v>
      </c>
      <c r="AU141" s="20" t="s">
        <v>102</v>
      </c>
      <c r="AY141" s="20" t="s">
        <v>137</v>
      </c>
      <c r="BE141" s="145">
        <f>IF(U141="základní",N141,0)</f>
        <v>0</v>
      </c>
      <c r="BF141" s="145">
        <f>IF(U141="snížená",N141,0)</f>
        <v>0</v>
      </c>
      <c r="BG141" s="145">
        <f>IF(U141="zákl. přenesená",N141,0)</f>
        <v>0</v>
      </c>
      <c r="BH141" s="145">
        <f>IF(U141="sníž. přenesená",N141,0)</f>
        <v>0</v>
      </c>
      <c r="BI141" s="145">
        <f>IF(U141="nulová",N141,0)</f>
        <v>0</v>
      </c>
      <c r="BJ141" s="20" t="s">
        <v>24</v>
      </c>
      <c r="BK141" s="145">
        <f>ROUND(L141*K141,2)</f>
        <v>0</v>
      </c>
      <c r="BL141" s="20" t="s">
        <v>142</v>
      </c>
      <c r="BM141" s="20" t="s">
        <v>194</v>
      </c>
    </row>
    <row r="142" spans="2:65" s="1" customFormat="1" ht="25.5" customHeight="1">
      <c r="B142" s="136"/>
      <c r="C142" s="137" t="s">
        <v>195</v>
      </c>
      <c r="D142" s="137" t="s">
        <v>138</v>
      </c>
      <c r="E142" s="138" t="s">
        <v>196</v>
      </c>
      <c r="F142" s="223" t="s">
        <v>197</v>
      </c>
      <c r="G142" s="223"/>
      <c r="H142" s="223"/>
      <c r="I142" s="223"/>
      <c r="J142" s="139" t="s">
        <v>153</v>
      </c>
      <c r="K142" s="140">
        <v>316.665</v>
      </c>
      <c r="L142" s="224"/>
      <c r="M142" s="224"/>
      <c r="N142" s="224">
        <f>ROUND(L142*K142,2)</f>
        <v>0</v>
      </c>
      <c r="O142" s="224"/>
      <c r="P142" s="224"/>
      <c r="Q142" s="224"/>
      <c r="R142" s="141"/>
      <c r="T142" s="142" t="s">
        <v>5</v>
      </c>
      <c r="U142" s="43" t="s">
        <v>49</v>
      </c>
      <c r="V142" s="143">
        <v>0.299</v>
      </c>
      <c r="W142" s="143">
        <f>V142*K142</f>
        <v>94.682835</v>
      </c>
      <c r="X142" s="143">
        <v>0</v>
      </c>
      <c r="Y142" s="143">
        <f>X142*K142</f>
        <v>0</v>
      </c>
      <c r="Z142" s="143">
        <v>0</v>
      </c>
      <c r="AA142" s="144">
        <f>Z142*K142</f>
        <v>0</v>
      </c>
      <c r="AR142" s="20" t="s">
        <v>142</v>
      </c>
      <c r="AT142" s="20" t="s">
        <v>138</v>
      </c>
      <c r="AU142" s="20" t="s">
        <v>102</v>
      </c>
      <c r="AY142" s="20" t="s">
        <v>137</v>
      </c>
      <c r="BE142" s="145">
        <f>IF(U142="základní",N142,0)</f>
        <v>0</v>
      </c>
      <c r="BF142" s="145">
        <f>IF(U142="snížená",N142,0)</f>
        <v>0</v>
      </c>
      <c r="BG142" s="145">
        <f>IF(U142="zákl. přenesená",N142,0)</f>
        <v>0</v>
      </c>
      <c r="BH142" s="145">
        <f>IF(U142="sníž. přenesená",N142,0)</f>
        <v>0</v>
      </c>
      <c r="BI142" s="145">
        <f>IF(U142="nulová",N142,0)</f>
        <v>0</v>
      </c>
      <c r="BJ142" s="20" t="s">
        <v>24</v>
      </c>
      <c r="BK142" s="145">
        <f>ROUND(L142*K142,2)</f>
        <v>0</v>
      </c>
      <c r="BL142" s="20" t="s">
        <v>142</v>
      </c>
      <c r="BM142" s="20" t="s">
        <v>198</v>
      </c>
    </row>
    <row r="143" spans="2:65" s="1" customFormat="1" ht="25.5" customHeight="1">
      <c r="B143" s="136"/>
      <c r="C143" s="137" t="s">
        <v>199</v>
      </c>
      <c r="D143" s="137" t="s">
        <v>138</v>
      </c>
      <c r="E143" s="138" t="s">
        <v>200</v>
      </c>
      <c r="F143" s="223" t="s">
        <v>201</v>
      </c>
      <c r="G143" s="223"/>
      <c r="H143" s="223"/>
      <c r="I143" s="223"/>
      <c r="J143" s="139" t="s">
        <v>202</v>
      </c>
      <c r="K143" s="140">
        <v>5527.6</v>
      </c>
      <c r="L143" s="224"/>
      <c r="M143" s="224"/>
      <c r="N143" s="224">
        <f>ROUND(L143*K143,2)</f>
        <v>0</v>
      </c>
      <c r="O143" s="224"/>
      <c r="P143" s="224"/>
      <c r="Q143" s="224"/>
      <c r="R143" s="141"/>
      <c r="T143" s="142" t="s">
        <v>5</v>
      </c>
      <c r="U143" s="43" t="s">
        <v>49</v>
      </c>
      <c r="V143" s="143">
        <v>0.018</v>
      </c>
      <c r="W143" s="143">
        <f>V143*K143</f>
        <v>99.4968</v>
      </c>
      <c r="X143" s="143">
        <v>0</v>
      </c>
      <c r="Y143" s="143">
        <f>X143*K143</f>
        <v>0</v>
      </c>
      <c r="Z143" s="143">
        <v>0</v>
      </c>
      <c r="AA143" s="144">
        <f>Z143*K143</f>
        <v>0</v>
      </c>
      <c r="AR143" s="20" t="s">
        <v>142</v>
      </c>
      <c r="AT143" s="20" t="s">
        <v>138</v>
      </c>
      <c r="AU143" s="20" t="s">
        <v>102</v>
      </c>
      <c r="AY143" s="20" t="s">
        <v>137</v>
      </c>
      <c r="BE143" s="145">
        <f>IF(U143="základní",N143,0)</f>
        <v>0</v>
      </c>
      <c r="BF143" s="145">
        <f>IF(U143="snížená",N143,0)</f>
        <v>0</v>
      </c>
      <c r="BG143" s="145">
        <f>IF(U143="zákl. přenesená",N143,0)</f>
        <v>0</v>
      </c>
      <c r="BH143" s="145">
        <f>IF(U143="sníž. přenesená",N143,0)</f>
        <v>0</v>
      </c>
      <c r="BI143" s="145">
        <f>IF(U143="nulová",N143,0)</f>
        <v>0</v>
      </c>
      <c r="BJ143" s="20" t="s">
        <v>24</v>
      </c>
      <c r="BK143" s="145">
        <f>ROUND(L143*K143,2)</f>
        <v>0</v>
      </c>
      <c r="BL143" s="20" t="s">
        <v>142</v>
      </c>
      <c r="BM143" s="20" t="s">
        <v>203</v>
      </c>
    </row>
    <row r="144" spans="2:51" s="10" customFormat="1" ht="16.5" customHeight="1">
      <c r="B144" s="146"/>
      <c r="C144" s="147"/>
      <c r="D144" s="147"/>
      <c r="E144" s="148" t="s">
        <v>5</v>
      </c>
      <c r="F144" s="225" t="s">
        <v>204</v>
      </c>
      <c r="G144" s="226"/>
      <c r="H144" s="226"/>
      <c r="I144" s="226"/>
      <c r="J144" s="147"/>
      <c r="K144" s="149">
        <v>5527.6</v>
      </c>
      <c r="L144" s="147"/>
      <c r="M144" s="147"/>
      <c r="N144" s="147"/>
      <c r="O144" s="147"/>
      <c r="P144" s="147"/>
      <c r="Q144" s="147"/>
      <c r="R144" s="150"/>
      <c r="T144" s="151"/>
      <c r="U144" s="147"/>
      <c r="V144" s="147"/>
      <c r="W144" s="147"/>
      <c r="X144" s="147"/>
      <c r="Y144" s="147"/>
      <c r="Z144" s="147"/>
      <c r="AA144" s="152"/>
      <c r="AT144" s="153" t="s">
        <v>145</v>
      </c>
      <c r="AU144" s="153" t="s">
        <v>102</v>
      </c>
      <c r="AV144" s="10" t="s">
        <v>102</v>
      </c>
      <c r="AW144" s="10" t="s">
        <v>41</v>
      </c>
      <c r="AX144" s="10" t="s">
        <v>24</v>
      </c>
      <c r="AY144" s="153" t="s">
        <v>137</v>
      </c>
    </row>
    <row r="145" spans="2:65" s="1" customFormat="1" ht="25.5" customHeight="1">
      <c r="B145" s="136"/>
      <c r="C145" s="137" t="s">
        <v>11</v>
      </c>
      <c r="D145" s="137" t="s">
        <v>138</v>
      </c>
      <c r="E145" s="138" t="s">
        <v>205</v>
      </c>
      <c r="F145" s="223" t="s">
        <v>206</v>
      </c>
      <c r="G145" s="223"/>
      <c r="H145" s="223"/>
      <c r="I145" s="223"/>
      <c r="J145" s="139" t="s">
        <v>202</v>
      </c>
      <c r="K145" s="140">
        <v>2304</v>
      </c>
      <c r="L145" s="224"/>
      <c r="M145" s="224"/>
      <c r="N145" s="224">
        <f>ROUND(L145*K145,2)</f>
        <v>0</v>
      </c>
      <c r="O145" s="224"/>
      <c r="P145" s="224"/>
      <c r="Q145" s="224"/>
      <c r="R145" s="141"/>
      <c r="T145" s="142" t="s">
        <v>5</v>
      </c>
      <c r="U145" s="43" t="s">
        <v>49</v>
      </c>
      <c r="V145" s="143">
        <v>0.128</v>
      </c>
      <c r="W145" s="143">
        <f>V145*K145</f>
        <v>294.91200000000003</v>
      </c>
      <c r="X145" s="143">
        <v>0</v>
      </c>
      <c r="Y145" s="143">
        <f>X145*K145</f>
        <v>0</v>
      </c>
      <c r="Z145" s="143">
        <v>0</v>
      </c>
      <c r="AA145" s="144">
        <f>Z145*K145</f>
        <v>0</v>
      </c>
      <c r="AR145" s="20" t="s">
        <v>142</v>
      </c>
      <c r="AT145" s="20" t="s">
        <v>138</v>
      </c>
      <c r="AU145" s="20" t="s">
        <v>102</v>
      </c>
      <c r="AY145" s="20" t="s">
        <v>137</v>
      </c>
      <c r="BE145" s="145">
        <f>IF(U145="základní",N145,0)</f>
        <v>0</v>
      </c>
      <c r="BF145" s="145">
        <f>IF(U145="snížená",N145,0)</f>
        <v>0</v>
      </c>
      <c r="BG145" s="145">
        <f>IF(U145="zákl. přenesená",N145,0)</f>
        <v>0</v>
      </c>
      <c r="BH145" s="145">
        <f>IF(U145="sníž. přenesená",N145,0)</f>
        <v>0</v>
      </c>
      <c r="BI145" s="145">
        <f>IF(U145="nulová",N145,0)</f>
        <v>0</v>
      </c>
      <c r="BJ145" s="20" t="s">
        <v>24</v>
      </c>
      <c r="BK145" s="145">
        <f>ROUND(L145*K145,2)</f>
        <v>0</v>
      </c>
      <c r="BL145" s="20" t="s">
        <v>142</v>
      </c>
      <c r="BM145" s="20" t="s">
        <v>207</v>
      </c>
    </row>
    <row r="146" spans="2:51" s="10" customFormat="1" ht="16.5" customHeight="1">
      <c r="B146" s="146"/>
      <c r="C146" s="147"/>
      <c r="D146" s="147"/>
      <c r="E146" s="148" t="s">
        <v>5</v>
      </c>
      <c r="F146" s="225" t="s">
        <v>208</v>
      </c>
      <c r="G146" s="226"/>
      <c r="H146" s="226"/>
      <c r="I146" s="226"/>
      <c r="J146" s="147"/>
      <c r="K146" s="149">
        <v>2304</v>
      </c>
      <c r="L146" s="147"/>
      <c r="M146" s="147"/>
      <c r="N146" s="147"/>
      <c r="O146" s="147"/>
      <c r="P146" s="147"/>
      <c r="Q146" s="147"/>
      <c r="R146" s="150"/>
      <c r="T146" s="151"/>
      <c r="U146" s="147"/>
      <c r="V146" s="147"/>
      <c r="W146" s="147"/>
      <c r="X146" s="147"/>
      <c r="Y146" s="147"/>
      <c r="Z146" s="147"/>
      <c r="AA146" s="152"/>
      <c r="AT146" s="153" t="s">
        <v>145</v>
      </c>
      <c r="AU146" s="153" t="s">
        <v>102</v>
      </c>
      <c r="AV146" s="10" t="s">
        <v>102</v>
      </c>
      <c r="AW146" s="10" t="s">
        <v>41</v>
      </c>
      <c r="AX146" s="10" t="s">
        <v>24</v>
      </c>
      <c r="AY146" s="153" t="s">
        <v>137</v>
      </c>
    </row>
    <row r="147" spans="2:63" s="9" customFormat="1" ht="29.85" customHeight="1">
      <c r="B147" s="125"/>
      <c r="C147" s="126"/>
      <c r="D147" s="135" t="s">
        <v>116</v>
      </c>
      <c r="E147" s="135"/>
      <c r="F147" s="135"/>
      <c r="G147" s="135"/>
      <c r="H147" s="135"/>
      <c r="I147" s="135"/>
      <c r="J147" s="135"/>
      <c r="K147" s="135"/>
      <c r="L147" s="135"/>
      <c r="M147" s="135"/>
      <c r="N147" s="234">
        <f>BK147</f>
        <v>0</v>
      </c>
      <c r="O147" s="235"/>
      <c r="P147" s="235"/>
      <c r="Q147" s="235"/>
      <c r="R147" s="128"/>
      <c r="T147" s="129"/>
      <c r="U147" s="126"/>
      <c r="V147" s="126"/>
      <c r="W147" s="130">
        <f>SUM(W148:W153)</f>
        <v>58.08252</v>
      </c>
      <c r="X147" s="126"/>
      <c r="Y147" s="130">
        <f>SUM(Y148:Y153)</f>
        <v>86.52227100000002</v>
      </c>
      <c r="Z147" s="126"/>
      <c r="AA147" s="131">
        <f>SUM(AA148:AA153)</f>
        <v>0</v>
      </c>
      <c r="AR147" s="132" t="s">
        <v>24</v>
      </c>
      <c r="AT147" s="133" t="s">
        <v>83</v>
      </c>
      <c r="AU147" s="133" t="s">
        <v>24</v>
      </c>
      <c r="AY147" s="132" t="s">
        <v>137</v>
      </c>
      <c r="BK147" s="134">
        <f>SUM(BK148:BK153)</f>
        <v>0</v>
      </c>
    </row>
    <row r="148" spans="2:65" s="1" customFormat="1" ht="16.5" customHeight="1">
      <c r="B148" s="136"/>
      <c r="C148" s="137" t="s">
        <v>209</v>
      </c>
      <c r="D148" s="137" t="s">
        <v>138</v>
      </c>
      <c r="E148" s="138" t="s">
        <v>210</v>
      </c>
      <c r="F148" s="223" t="s">
        <v>211</v>
      </c>
      <c r="G148" s="223"/>
      <c r="H148" s="223"/>
      <c r="I148" s="223"/>
      <c r="J148" s="139" t="s">
        <v>153</v>
      </c>
      <c r="K148" s="140">
        <v>5.46</v>
      </c>
      <c r="L148" s="224"/>
      <c r="M148" s="224"/>
      <c r="N148" s="224">
        <f>ROUND(L148*K148,2)</f>
        <v>0</v>
      </c>
      <c r="O148" s="224"/>
      <c r="P148" s="224"/>
      <c r="Q148" s="224"/>
      <c r="R148" s="141"/>
      <c r="T148" s="142" t="s">
        <v>5</v>
      </c>
      <c r="U148" s="43" t="s">
        <v>49</v>
      </c>
      <c r="V148" s="143">
        <v>2.462</v>
      </c>
      <c r="W148" s="143">
        <f>V148*K148</f>
        <v>13.442520000000002</v>
      </c>
      <c r="X148" s="143">
        <v>2.53195</v>
      </c>
      <c r="Y148" s="143">
        <f>X148*K148</f>
        <v>13.824447000000001</v>
      </c>
      <c r="Z148" s="143">
        <v>0</v>
      </c>
      <c r="AA148" s="144">
        <f>Z148*K148</f>
        <v>0</v>
      </c>
      <c r="AR148" s="20" t="s">
        <v>142</v>
      </c>
      <c r="AT148" s="20" t="s">
        <v>138</v>
      </c>
      <c r="AU148" s="20" t="s">
        <v>102</v>
      </c>
      <c r="AY148" s="20" t="s">
        <v>137</v>
      </c>
      <c r="BE148" s="145">
        <f>IF(U148="základní",N148,0)</f>
        <v>0</v>
      </c>
      <c r="BF148" s="145">
        <f>IF(U148="snížená",N148,0)</f>
        <v>0</v>
      </c>
      <c r="BG148" s="145">
        <f>IF(U148="zákl. přenesená",N148,0)</f>
        <v>0</v>
      </c>
      <c r="BH148" s="145">
        <f>IF(U148="sníž. přenesená",N148,0)</f>
        <v>0</v>
      </c>
      <c r="BI148" s="145">
        <f>IF(U148="nulová",N148,0)</f>
        <v>0</v>
      </c>
      <c r="BJ148" s="20" t="s">
        <v>24</v>
      </c>
      <c r="BK148" s="145">
        <f>ROUND(L148*K148,2)</f>
        <v>0</v>
      </c>
      <c r="BL148" s="20" t="s">
        <v>142</v>
      </c>
      <c r="BM148" s="20" t="s">
        <v>212</v>
      </c>
    </row>
    <row r="149" spans="2:51" s="10" customFormat="1" ht="16.5" customHeight="1">
      <c r="B149" s="146"/>
      <c r="C149" s="147"/>
      <c r="D149" s="147"/>
      <c r="E149" s="148" t="s">
        <v>5</v>
      </c>
      <c r="F149" s="225" t="s">
        <v>213</v>
      </c>
      <c r="G149" s="226"/>
      <c r="H149" s="226"/>
      <c r="I149" s="226"/>
      <c r="J149" s="147"/>
      <c r="K149" s="149">
        <v>5.46</v>
      </c>
      <c r="L149" s="147"/>
      <c r="M149" s="147"/>
      <c r="N149" s="147"/>
      <c r="O149" s="147"/>
      <c r="P149" s="147"/>
      <c r="Q149" s="147"/>
      <c r="R149" s="150"/>
      <c r="T149" s="151"/>
      <c r="U149" s="147"/>
      <c r="V149" s="147"/>
      <c r="W149" s="147"/>
      <c r="X149" s="147"/>
      <c r="Y149" s="147"/>
      <c r="Z149" s="147"/>
      <c r="AA149" s="152"/>
      <c r="AT149" s="153" t="s">
        <v>145</v>
      </c>
      <c r="AU149" s="153" t="s">
        <v>102</v>
      </c>
      <c r="AV149" s="10" t="s">
        <v>102</v>
      </c>
      <c r="AW149" s="10" t="s">
        <v>41</v>
      </c>
      <c r="AX149" s="10" t="s">
        <v>24</v>
      </c>
      <c r="AY149" s="153" t="s">
        <v>137</v>
      </c>
    </row>
    <row r="150" spans="2:51" s="11" customFormat="1" ht="16.5" customHeight="1">
      <c r="B150" s="154"/>
      <c r="C150" s="155"/>
      <c r="D150" s="155"/>
      <c r="E150" s="156" t="s">
        <v>5</v>
      </c>
      <c r="F150" s="227" t="s">
        <v>214</v>
      </c>
      <c r="G150" s="228"/>
      <c r="H150" s="228"/>
      <c r="I150" s="228"/>
      <c r="J150" s="155"/>
      <c r="K150" s="156" t="s">
        <v>5</v>
      </c>
      <c r="L150" s="155"/>
      <c r="M150" s="155"/>
      <c r="N150" s="155"/>
      <c r="O150" s="155"/>
      <c r="P150" s="155"/>
      <c r="Q150" s="155"/>
      <c r="R150" s="157"/>
      <c r="T150" s="158"/>
      <c r="U150" s="155"/>
      <c r="V150" s="155"/>
      <c r="W150" s="155"/>
      <c r="X150" s="155"/>
      <c r="Y150" s="155"/>
      <c r="Z150" s="155"/>
      <c r="AA150" s="159"/>
      <c r="AT150" s="160" t="s">
        <v>145</v>
      </c>
      <c r="AU150" s="160" t="s">
        <v>102</v>
      </c>
      <c r="AV150" s="11" t="s">
        <v>24</v>
      </c>
      <c r="AW150" s="11" t="s">
        <v>41</v>
      </c>
      <c r="AX150" s="11" t="s">
        <v>84</v>
      </c>
      <c r="AY150" s="160" t="s">
        <v>137</v>
      </c>
    </row>
    <row r="151" spans="2:65" s="1" customFormat="1" ht="16.5" customHeight="1">
      <c r="B151" s="136"/>
      <c r="C151" s="137" t="s">
        <v>215</v>
      </c>
      <c r="D151" s="137" t="s">
        <v>138</v>
      </c>
      <c r="E151" s="138" t="s">
        <v>216</v>
      </c>
      <c r="F151" s="223" t="s">
        <v>217</v>
      </c>
      <c r="G151" s="223"/>
      <c r="H151" s="223"/>
      <c r="I151" s="223"/>
      <c r="J151" s="139" t="s">
        <v>153</v>
      </c>
      <c r="K151" s="140">
        <v>28.8</v>
      </c>
      <c r="L151" s="224"/>
      <c r="M151" s="224"/>
      <c r="N151" s="224">
        <f>ROUND(L151*K151,2)</f>
        <v>0</v>
      </c>
      <c r="O151" s="224"/>
      <c r="P151" s="224"/>
      <c r="Q151" s="224"/>
      <c r="R151" s="141"/>
      <c r="T151" s="142" t="s">
        <v>5</v>
      </c>
      <c r="U151" s="43" t="s">
        <v>49</v>
      </c>
      <c r="V151" s="143">
        <v>1.55</v>
      </c>
      <c r="W151" s="143">
        <f>V151*K151</f>
        <v>44.64</v>
      </c>
      <c r="X151" s="143">
        <v>2.52423</v>
      </c>
      <c r="Y151" s="143">
        <f>X151*K151</f>
        <v>72.69782400000001</v>
      </c>
      <c r="Z151" s="143">
        <v>0</v>
      </c>
      <c r="AA151" s="144">
        <f>Z151*K151</f>
        <v>0</v>
      </c>
      <c r="AR151" s="20" t="s">
        <v>142</v>
      </c>
      <c r="AT151" s="20" t="s">
        <v>138</v>
      </c>
      <c r="AU151" s="20" t="s">
        <v>102</v>
      </c>
      <c r="AY151" s="20" t="s">
        <v>137</v>
      </c>
      <c r="BE151" s="145">
        <f>IF(U151="základní",N151,0)</f>
        <v>0</v>
      </c>
      <c r="BF151" s="145">
        <f>IF(U151="snížená",N151,0)</f>
        <v>0</v>
      </c>
      <c r="BG151" s="145">
        <f>IF(U151="zákl. přenesená",N151,0)</f>
        <v>0</v>
      </c>
      <c r="BH151" s="145">
        <f>IF(U151="sníž. přenesená",N151,0)</f>
        <v>0</v>
      </c>
      <c r="BI151" s="145">
        <f>IF(U151="nulová",N151,0)</f>
        <v>0</v>
      </c>
      <c r="BJ151" s="20" t="s">
        <v>24</v>
      </c>
      <c r="BK151" s="145">
        <f>ROUND(L151*K151,2)</f>
        <v>0</v>
      </c>
      <c r="BL151" s="20" t="s">
        <v>142</v>
      </c>
      <c r="BM151" s="20" t="s">
        <v>218</v>
      </c>
    </row>
    <row r="152" spans="2:51" s="10" customFormat="1" ht="16.5" customHeight="1">
      <c r="B152" s="146"/>
      <c r="C152" s="147"/>
      <c r="D152" s="147"/>
      <c r="E152" s="148" t="s">
        <v>5</v>
      </c>
      <c r="F152" s="225" t="s">
        <v>219</v>
      </c>
      <c r="G152" s="226"/>
      <c r="H152" s="226"/>
      <c r="I152" s="226"/>
      <c r="J152" s="147"/>
      <c r="K152" s="149">
        <v>28.8</v>
      </c>
      <c r="L152" s="147"/>
      <c r="M152" s="147"/>
      <c r="N152" s="147"/>
      <c r="O152" s="147"/>
      <c r="P152" s="147"/>
      <c r="Q152" s="147"/>
      <c r="R152" s="150"/>
      <c r="T152" s="151"/>
      <c r="U152" s="147"/>
      <c r="V152" s="147"/>
      <c r="W152" s="147"/>
      <c r="X152" s="147"/>
      <c r="Y152" s="147"/>
      <c r="Z152" s="147"/>
      <c r="AA152" s="152"/>
      <c r="AT152" s="153" t="s">
        <v>145</v>
      </c>
      <c r="AU152" s="153" t="s">
        <v>102</v>
      </c>
      <c r="AV152" s="10" t="s">
        <v>102</v>
      </c>
      <c r="AW152" s="10" t="s">
        <v>41</v>
      </c>
      <c r="AX152" s="10" t="s">
        <v>24</v>
      </c>
      <c r="AY152" s="153" t="s">
        <v>137</v>
      </c>
    </row>
    <row r="153" spans="2:51" s="11" customFormat="1" ht="25.5" customHeight="1">
      <c r="B153" s="154"/>
      <c r="C153" s="155"/>
      <c r="D153" s="155"/>
      <c r="E153" s="156" t="s">
        <v>5</v>
      </c>
      <c r="F153" s="227" t="s">
        <v>220</v>
      </c>
      <c r="G153" s="228"/>
      <c r="H153" s="228"/>
      <c r="I153" s="228"/>
      <c r="J153" s="155"/>
      <c r="K153" s="156" t="s">
        <v>5</v>
      </c>
      <c r="L153" s="155"/>
      <c r="M153" s="155"/>
      <c r="N153" s="155"/>
      <c r="O153" s="155"/>
      <c r="P153" s="155"/>
      <c r="Q153" s="155"/>
      <c r="R153" s="157"/>
      <c r="T153" s="158"/>
      <c r="U153" s="155"/>
      <c r="V153" s="155"/>
      <c r="W153" s="155"/>
      <c r="X153" s="155"/>
      <c r="Y153" s="155"/>
      <c r="Z153" s="155"/>
      <c r="AA153" s="159"/>
      <c r="AT153" s="160" t="s">
        <v>145</v>
      </c>
      <c r="AU153" s="160" t="s">
        <v>102</v>
      </c>
      <c r="AV153" s="11" t="s">
        <v>24</v>
      </c>
      <c r="AW153" s="11" t="s">
        <v>41</v>
      </c>
      <c r="AX153" s="11" t="s">
        <v>84</v>
      </c>
      <c r="AY153" s="160" t="s">
        <v>137</v>
      </c>
    </row>
    <row r="154" spans="2:63" s="9" customFormat="1" ht="29.85" customHeight="1">
      <c r="B154" s="125"/>
      <c r="C154" s="126"/>
      <c r="D154" s="135" t="s">
        <v>117</v>
      </c>
      <c r="E154" s="135"/>
      <c r="F154" s="135"/>
      <c r="G154" s="135"/>
      <c r="H154" s="135"/>
      <c r="I154" s="135"/>
      <c r="J154" s="135"/>
      <c r="K154" s="135"/>
      <c r="L154" s="135"/>
      <c r="M154" s="135"/>
      <c r="N154" s="234">
        <f>BK154</f>
        <v>0</v>
      </c>
      <c r="O154" s="235"/>
      <c r="P154" s="235"/>
      <c r="Q154" s="235"/>
      <c r="R154" s="128"/>
      <c r="T154" s="129"/>
      <c r="U154" s="126"/>
      <c r="V154" s="126"/>
      <c r="W154" s="130">
        <f>SUM(W155:W180)</f>
        <v>605.0544</v>
      </c>
      <c r="X154" s="126"/>
      <c r="Y154" s="130">
        <f>SUM(Y155:Y180)</f>
        <v>1062.0600060000002</v>
      </c>
      <c r="Z154" s="126"/>
      <c r="AA154" s="131">
        <f>SUM(AA155:AA180)</f>
        <v>0</v>
      </c>
      <c r="AR154" s="132" t="s">
        <v>24</v>
      </c>
      <c r="AT154" s="133" t="s">
        <v>83</v>
      </c>
      <c r="AU154" s="133" t="s">
        <v>24</v>
      </c>
      <c r="AY154" s="132" t="s">
        <v>137</v>
      </c>
      <c r="BK154" s="134">
        <f>SUM(BK155:BK180)</f>
        <v>0</v>
      </c>
    </row>
    <row r="155" spans="2:65" s="1" customFormat="1" ht="25.5" customHeight="1">
      <c r="B155" s="136"/>
      <c r="C155" s="137" t="s">
        <v>221</v>
      </c>
      <c r="D155" s="137" t="s">
        <v>138</v>
      </c>
      <c r="E155" s="138" t="s">
        <v>222</v>
      </c>
      <c r="F155" s="223" t="s">
        <v>223</v>
      </c>
      <c r="G155" s="223"/>
      <c r="H155" s="223"/>
      <c r="I155" s="223"/>
      <c r="J155" s="139" t="s">
        <v>202</v>
      </c>
      <c r="K155" s="140">
        <v>5527.6</v>
      </c>
      <c r="L155" s="224"/>
      <c r="M155" s="224"/>
      <c r="N155" s="224">
        <f>ROUND(L155*K155,2)</f>
        <v>0</v>
      </c>
      <c r="O155" s="224"/>
      <c r="P155" s="224"/>
      <c r="Q155" s="224"/>
      <c r="R155" s="141"/>
      <c r="T155" s="142" t="s">
        <v>5</v>
      </c>
      <c r="U155" s="43" t="s">
        <v>49</v>
      </c>
      <c r="V155" s="143">
        <v>0.037</v>
      </c>
      <c r="W155" s="143">
        <f>V155*K155</f>
        <v>204.5212</v>
      </c>
      <c r="X155" s="143">
        <v>0</v>
      </c>
      <c r="Y155" s="143">
        <f>X155*K155</f>
        <v>0</v>
      </c>
      <c r="Z155" s="143">
        <v>0</v>
      </c>
      <c r="AA155" s="144">
        <f>Z155*K155</f>
        <v>0</v>
      </c>
      <c r="AR155" s="20" t="s">
        <v>142</v>
      </c>
      <c r="AT155" s="20" t="s">
        <v>138</v>
      </c>
      <c r="AU155" s="20" t="s">
        <v>102</v>
      </c>
      <c r="AY155" s="20" t="s">
        <v>137</v>
      </c>
      <c r="BE155" s="145">
        <f>IF(U155="základní",N155,0)</f>
        <v>0</v>
      </c>
      <c r="BF155" s="145">
        <f>IF(U155="snížená",N155,0)</f>
        <v>0</v>
      </c>
      <c r="BG155" s="145">
        <f>IF(U155="zákl. přenesená",N155,0)</f>
        <v>0</v>
      </c>
      <c r="BH155" s="145">
        <f>IF(U155="sníž. přenesená",N155,0)</f>
        <v>0</v>
      </c>
      <c r="BI155" s="145">
        <f>IF(U155="nulová",N155,0)</f>
        <v>0</v>
      </c>
      <c r="BJ155" s="20" t="s">
        <v>24</v>
      </c>
      <c r="BK155" s="145">
        <f>ROUND(L155*K155,2)</f>
        <v>0</v>
      </c>
      <c r="BL155" s="20" t="s">
        <v>142</v>
      </c>
      <c r="BM155" s="20" t="s">
        <v>224</v>
      </c>
    </row>
    <row r="156" spans="2:51" s="10" customFormat="1" ht="16.5" customHeight="1">
      <c r="B156" s="146"/>
      <c r="C156" s="147"/>
      <c r="D156" s="147"/>
      <c r="E156" s="148" t="s">
        <v>5</v>
      </c>
      <c r="F156" s="225" t="s">
        <v>204</v>
      </c>
      <c r="G156" s="226"/>
      <c r="H156" s="226"/>
      <c r="I156" s="226"/>
      <c r="J156" s="147"/>
      <c r="K156" s="149">
        <v>5527.6</v>
      </c>
      <c r="L156" s="147"/>
      <c r="M156" s="147"/>
      <c r="N156" s="147"/>
      <c r="O156" s="147"/>
      <c r="P156" s="147"/>
      <c r="Q156" s="147"/>
      <c r="R156" s="150"/>
      <c r="T156" s="151"/>
      <c r="U156" s="147"/>
      <c r="V156" s="147"/>
      <c r="W156" s="147"/>
      <c r="X156" s="147"/>
      <c r="Y156" s="147"/>
      <c r="Z156" s="147"/>
      <c r="AA156" s="152"/>
      <c r="AT156" s="153" t="s">
        <v>145</v>
      </c>
      <c r="AU156" s="153" t="s">
        <v>102</v>
      </c>
      <c r="AV156" s="10" t="s">
        <v>102</v>
      </c>
      <c r="AW156" s="10" t="s">
        <v>41</v>
      </c>
      <c r="AX156" s="10" t="s">
        <v>24</v>
      </c>
      <c r="AY156" s="153" t="s">
        <v>137</v>
      </c>
    </row>
    <row r="157" spans="2:65" s="1" customFormat="1" ht="25.5" customHeight="1">
      <c r="B157" s="136"/>
      <c r="C157" s="137" t="s">
        <v>225</v>
      </c>
      <c r="D157" s="137" t="s">
        <v>138</v>
      </c>
      <c r="E157" s="138" t="s">
        <v>226</v>
      </c>
      <c r="F157" s="223" t="s">
        <v>227</v>
      </c>
      <c r="G157" s="223"/>
      <c r="H157" s="223"/>
      <c r="I157" s="223"/>
      <c r="J157" s="139" t="s">
        <v>202</v>
      </c>
      <c r="K157" s="140">
        <v>4836.4</v>
      </c>
      <c r="L157" s="224"/>
      <c r="M157" s="224"/>
      <c r="N157" s="224">
        <f>ROUND(L157*K157,2)</f>
        <v>0</v>
      </c>
      <c r="O157" s="224"/>
      <c r="P157" s="224"/>
      <c r="Q157" s="224"/>
      <c r="R157" s="141"/>
      <c r="T157" s="142" t="s">
        <v>5</v>
      </c>
      <c r="U157" s="43" t="s">
        <v>49</v>
      </c>
      <c r="V157" s="143">
        <v>0.028</v>
      </c>
      <c r="W157" s="143">
        <f>V157*K157</f>
        <v>135.4192</v>
      </c>
      <c r="X157" s="143">
        <v>0</v>
      </c>
      <c r="Y157" s="143">
        <f>X157*K157</f>
        <v>0</v>
      </c>
      <c r="Z157" s="143">
        <v>0</v>
      </c>
      <c r="AA157" s="144">
        <f>Z157*K157</f>
        <v>0</v>
      </c>
      <c r="AR157" s="20" t="s">
        <v>142</v>
      </c>
      <c r="AT157" s="20" t="s">
        <v>138</v>
      </c>
      <c r="AU157" s="20" t="s">
        <v>102</v>
      </c>
      <c r="AY157" s="20" t="s">
        <v>137</v>
      </c>
      <c r="BE157" s="145">
        <f>IF(U157="základní",N157,0)</f>
        <v>0</v>
      </c>
      <c r="BF157" s="145">
        <f>IF(U157="snížená",N157,0)</f>
        <v>0</v>
      </c>
      <c r="BG157" s="145">
        <f>IF(U157="zákl. přenesená",N157,0)</f>
        <v>0</v>
      </c>
      <c r="BH157" s="145">
        <f>IF(U157="sníž. přenesená",N157,0)</f>
        <v>0</v>
      </c>
      <c r="BI157" s="145">
        <f>IF(U157="nulová",N157,0)</f>
        <v>0</v>
      </c>
      <c r="BJ157" s="20" t="s">
        <v>24</v>
      </c>
      <c r="BK157" s="145">
        <f>ROUND(L157*K157,2)</f>
        <v>0</v>
      </c>
      <c r="BL157" s="20" t="s">
        <v>142</v>
      </c>
      <c r="BM157" s="20" t="s">
        <v>228</v>
      </c>
    </row>
    <row r="158" spans="2:51" s="10" customFormat="1" ht="16.5" customHeight="1">
      <c r="B158" s="146"/>
      <c r="C158" s="147"/>
      <c r="D158" s="147"/>
      <c r="E158" s="148" t="s">
        <v>5</v>
      </c>
      <c r="F158" s="225" t="s">
        <v>229</v>
      </c>
      <c r="G158" s="226"/>
      <c r="H158" s="226"/>
      <c r="I158" s="226"/>
      <c r="J158" s="147"/>
      <c r="K158" s="149">
        <v>4836.4</v>
      </c>
      <c r="L158" s="147"/>
      <c r="M158" s="147"/>
      <c r="N158" s="147"/>
      <c r="O158" s="147"/>
      <c r="P158" s="147"/>
      <c r="Q158" s="147"/>
      <c r="R158" s="150"/>
      <c r="T158" s="151"/>
      <c r="U158" s="147"/>
      <c r="V158" s="147"/>
      <c r="W158" s="147"/>
      <c r="X158" s="147"/>
      <c r="Y158" s="147"/>
      <c r="Z158" s="147"/>
      <c r="AA158" s="152"/>
      <c r="AT158" s="153" t="s">
        <v>145</v>
      </c>
      <c r="AU158" s="153" t="s">
        <v>102</v>
      </c>
      <c r="AV158" s="10" t="s">
        <v>102</v>
      </c>
      <c r="AW158" s="10" t="s">
        <v>41</v>
      </c>
      <c r="AX158" s="10" t="s">
        <v>24</v>
      </c>
      <c r="AY158" s="153" t="s">
        <v>137</v>
      </c>
    </row>
    <row r="159" spans="2:65" s="1" customFormat="1" ht="16.5" customHeight="1">
      <c r="B159" s="136"/>
      <c r="C159" s="137" t="s">
        <v>230</v>
      </c>
      <c r="D159" s="137" t="s">
        <v>138</v>
      </c>
      <c r="E159" s="138" t="s">
        <v>231</v>
      </c>
      <c r="F159" s="223" t="s">
        <v>232</v>
      </c>
      <c r="G159" s="223"/>
      <c r="H159" s="223"/>
      <c r="I159" s="223"/>
      <c r="J159" s="139" t="s">
        <v>202</v>
      </c>
      <c r="K159" s="140">
        <v>56</v>
      </c>
      <c r="L159" s="224"/>
      <c r="M159" s="224"/>
      <c r="N159" s="224">
        <f>ROUND(L159*K159,2)</f>
        <v>0</v>
      </c>
      <c r="O159" s="224"/>
      <c r="P159" s="224"/>
      <c r="Q159" s="224"/>
      <c r="R159" s="141"/>
      <c r="T159" s="142" t="s">
        <v>5</v>
      </c>
      <c r="U159" s="43" t="s">
        <v>49</v>
      </c>
      <c r="V159" s="143">
        <v>0.023</v>
      </c>
      <c r="W159" s="143">
        <f>V159*K159</f>
        <v>1.288</v>
      </c>
      <c r="X159" s="143">
        <v>0</v>
      </c>
      <c r="Y159" s="143">
        <f>X159*K159</f>
        <v>0</v>
      </c>
      <c r="Z159" s="143">
        <v>0</v>
      </c>
      <c r="AA159" s="144">
        <f>Z159*K159</f>
        <v>0</v>
      </c>
      <c r="AR159" s="20" t="s">
        <v>142</v>
      </c>
      <c r="AT159" s="20" t="s">
        <v>138</v>
      </c>
      <c r="AU159" s="20" t="s">
        <v>102</v>
      </c>
      <c r="AY159" s="20" t="s">
        <v>137</v>
      </c>
      <c r="BE159" s="145">
        <f>IF(U159="základní",N159,0)</f>
        <v>0</v>
      </c>
      <c r="BF159" s="145">
        <f>IF(U159="snížená",N159,0)</f>
        <v>0</v>
      </c>
      <c r="BG159" s="145">
        <f>IF(U159="zákl. přenesená",N159,0)</f>
        <v>0</v>
      </c>
      <c r="BH159" s="145">
        <f>IF(U159="sníž. přenesená",N159,0)</f>
        <v>0</v>
      </c>
      <c r="BI159" s="145">
        <f>IF(U159="nulová",N159,0)</f>
        <v>0</v>
      </c>
      <c r="BJ159" s="20" t="s">
        <v>24</v>
      </c>
      <c r="BK159" s="145">
        <f>ROUND(L159*K159,2)</f>
        <v>0</v>
      </c>
      <c r="BL159" s="20" t="s">
        <v>142</v>
      </c>
      <c r="BM159" s="20" t="s">
        <v>233</v>
      </c>
    </row>
    <row r="160" spans="2:51" s="10" customFormat="1" ht="16.5" customHeight="1">
      <c r="B160" s="146"/>
      <c r="C160" s="147"/>
      <c r="D160" s="147"/>
      <c r="E160" s="148" t="s">
        <v>5</v>
      </c>
      <c r="F160" s="225" t="s">
        <v>234</v>
      </c>
      <c r="G160" s="226"/>
      <c r="H160" s="226"/>
      <c r="I160" s="226"/>
      <c r="J160" s="147"/>
      <c r="K160" s="149">
        <v>56</v>
      </c>
      <c r="L160" s="147"/>
      <c r="M160" s="147"/>
      <c r="N160" s="147"/>
      <c r="O160" s="147"/>
      <c r="P160" s="147"/>
      <c r="Q160" s="147"/>
      <c r="R160" s="150"/>
      <c r="T160" s="151"/>
      <c r="U160" s="147"/>
      <c r="V160" s="147"/>
      <c r="W160" s="147"/>
      <c r="X160" s="147"/>
      <c r="Y160" s="147"/>
      <c r="Z160" s="147"/>
      <c r="AA160" s="152"/>
      <c r="AT160" s="153" t="s">
        <v>145</v>
      </c>
      <c r="AU160" s="153" t="s">
        <v>102</v>
      </c>
      <c r="AV160" s="10" t="s">
        <v>102</v>
      </c>
      <c r="AW160" s="10" t="s">
        <v>41</v>
      </c>
      <c r="AX160" s="10" t="s">
        <v>24</v>
      </c>
      <c r="AY160" s="153" t="s">
        <v>137</v>
      </c>
    </row>
    <row r="161" spans="2:65" s="1" customFormat="1" ht="16.5" customHeight="1">
      <c r="B161" s="136"/>
      <c r="C161" s="137" t="s">
        <v>10</v>
      </c>
      <c r="D161" s="137" t="s">
        <v>138</v>
      </c>
      <c r="E161" s="138" t="s">
        <v>235</v>
      </c>
      <c r="F161" s="223" t="s">
        <v>236</v>
      </c>
      <c r="G161" s="223"/>
      <c r="H161" s="223"/>
      <c r="I161" s="223"/>
      <c r="J161" s="139" t="s">
        <v>202</v>
      </c>
      <c r="K161" s="140">
        <v>35</v>
      </c>
      <c r="L161" s="224"/>
      <c r="M161" s="224"/>
      <c r="N161" s="224">
        <f>ROUND(L161*K161,2)</f>
        <v>0</v>
      </c>
      <c r="O161" s="224"/>
      <c r="P161" s="224"/>
      <c r="Q161" s="224"/>
      <c r="R161" s="141"/>
      <c r="T161" s="142" t="s">
        <v>5</v>
      </c>
      <c r="U161" s="43" t="s">
        <v>49</v>
      </c>
      <c r="V161" s="143">
        <v>0.026</v>
      </c>
      <c r="W161" s="143">
        <f>V161*K161</f>
        <v>0.9099999999999999</v>
      </c>
      <c r="X161" s="143">
        <v>0</v>
      </c>
      <c r="Y161" s="143">
        <f>X161*K161</f>
        <v>0</v>
      </c>
      <c r="Z161" s="143">
        <v>0</v>
      </c>
      <c r="AA161" s="144">
        <f>Z161*K161</f>
        <v>0</v>
      </c>
      <c r="AR161" s="20" t="s">
        <v>142</v>
      </c>
      <c r="AT161" s="20" t="s">
        <v>138</v>
      </c>
      <c r="AU161" s="20" t="s">
        <v>102</v>
      </c>
      <c r="AY161" s="20" t="s">
        <v>137</v>
      </c>
      <c r="BE161" s="145">
        <f>IF(U161="základní",N161,0)</f>
        <v>0</v>
      </c>
      <c r="BF161" s="145">
        <f>IF(U161="snížená",N161,0)</f>
        <v>0</v>
      </c>
      <c r="BG161" s="145">
        <f>IF(U161="zákl. přenesená",N161,0)</f>
        <v>0</v>
      </c>
      <c r="BH161" s="145">
        <f>IF(U161="sníž. přenesená",N161,0)</f>
        <v>0</v>
      </c>
      <c r="BI161" s="145">
        <f>IF(U161="nulová",N161,0)</f>
        <v>0</v>
      </c>
      <c r="BJ161" s="20" t="s">
        <v>24</v>
      </c>
      <c r="BK161" s="145">
        <f>ROUND(L161*K161,2)</f>
        <v>0</v>
      </c>
      <c r="BL161" s="20" t="s">
        <v>142</v>
      </c>
      <c r="BM161" s="20" t="s">
        <v>237</v>
      </c>
    </row>
    <row r="162" spans="2:51" s="10" customFormat="1" ht="16.5" customHeight="1">
      <c r="B162" s="146"/>
      <c r="C162" s="147"/>
      <c r="D162" s="147"/>
      <c r="E162" s="148" t="s">
        <v>5</v>
      </c>
      <c r="F162" s="225" t="s">
        <v>238</v>
      </c>
      <c r="G162" s="226"/>
      <c r="H162" s="226"/>
      <c r="I162" s="226"/>
      <c r="J162" s="147"/>
      <c r="K162" s="149">
        <v>35</v>
      </c>
      <c r="L162" s="147"/>
      <c r="M162" s="147"/>
      <c r="N162" s="147"/>
      <c r="O162" s="147"/>
      <c r="P162" s="147"/>
      <c r="Q162" s="147"/>
      <c r="R162" s="150"/>
      <c r="T162" s="151"/>
      <c r="U162" s="147"/>
      <c r="V162" s="147"/>
      <c r="W162" s="147"/>
      <c r="X162" s="147"/>
      <c r="Y162" s="147"/>
      <c r="Z162" s="147"/>
      <c r="AA162" s="152"/>
      <c r="AT162" s="153" t="s">
        <v>145</v>
      </c>
      <c r="AU162" s="153" t="s">
        <v>102</v>
      </c>
      <c r="AV162" s="10" t="s">
        <v>102</v>
      </c>
      <c r="AW162" s="10" t="s">
        <v>41</v>
      </c>
      <c r="AX162" s="10" t="s">
        <v>24</v>
      </c>
      <c r="AY162" s="153" t="s">
        <v>137</v>
      </c>
    </row>
    <row r="163" spans="2:65" s="1" customFormat="1" ht="16.5" customHeight="1">
      <c r="B163" s="136"/>
      <c r="C163" s="137" t="s">
        <v>239</v>
      </c>
      <c r="D163" s="137" t="s">
        <v>138</v>
      </c>
      <c r="E163" s="138" t="s">
        <v>240</v>
      </c>
      <c r="F163" s="223" t="s">
        <v>241</v>
      </c>
      <c r="G163" s="223"/>
      <c r="H163" s="223"/>
      <c r="I163" s="223"/>
      <c r="J163" s="139" t="s">
        <v>202</v>
      </c>
      <c r="K163" s="140">
        <v>1152</v>
      </c>
      <c r="L163" s="224"/>
      <c r="M163" s="224"/>
      <c r="N163" s="224">
        <f>ROUND(L163*K163,2)</f>
        <v>0</v>
      </c>
      <c r="O163" s="224"/>
      <c r="P163" s="224"/>
      <c r="Q163" s="224"/>
      <c r="R163" s="141"/>
      <c r="T163" s="142" t="s">
        <v>5</v>
      </c>
      <c r="U163" s="43" t="s">
        <v>49</v>
      </c>
      <c r="V163" s="143">
        <v>0.058</v>
      </c>
      <c r="W163" s="143">
        <f>V163*K163</f>
        <v>66.816</v>
      </c>
      <c r="X163" s="143">
        <v>0.27799</v>
      </c>
      <c r="Y163" s="143">
        <f>X163*K163</f>
        <v>320.24448</v>
      </c>
      <c r="Z163" s="143">
        <v>0</v>
      </c>
      <c r="AA163" s="144">
        <f>Z163*K163</f>
        <v>0</v>
      </c>
      <c r="AR163" s="20" t="s">
        <v>142</v>
      </c>
      <c r="AT163" s="20" t="s">
        <v>138</v>
      </c>
      <c r="AU163" s="20" t="s">
        <v>102</v>
      </c>
      <c r="AY163" s="20" t="s">
        <v>137</v>
      </c>
      <c r="BE163" s="145">
        <f>IF(U163="základní",N163,0)</f>
        <v>0</v>
      </c>
      <c r="BF163" s="145">
        <f>IF(U163="snížená",N163,0)</f>
        <v>0</v>
      </c>
      <c r="BG163" s="145">
        <f>IF(U163="zákl. přenesená",N163,0)</f>
        <v>0</v>
      </c>
      <c r="BH163" s="145">
        <f>IF(U163="sníž. přenesená",N163,0)</f>
        <v>0</v>
      </c>
      <c r="BI163" s="145">
        <f>IF(U163="nulová",N163,0)</f>
        <v>0</v>
      </c>
      <c r="BJ163" s="20" t="s">
        <v>24</v>
      </c>
      <c r="BK163" s="145">
        <f>ROUND(L163*K163,2)</f>
        <v>0</v>
      </c>
      <c r="BL163" s="20" t="s">
        <v>142</v>
      </c>
      <c r="BM163" s="20" t="s">
        <v>242</v>
      </c>
    </row>
    <row r="164" spans="2:51" s="10" customFormat="1" ht="16.5" customHeight="1">
      <c r="B164" s="146"/>
      <c r="C164" s="147"/>
      <c r="D164" s="147"/>
      <c r="E164" s="148" t="s">
        <v>5</v>
      </c>
      <c r="F164" s="225" t="s">
        <v>243</v>
      </c>
      <c r="G164" s="226"/>
      <c r="H164" s="226"/>
      <c r="I164" s="226"/>
      <c r="J164" s="147"/>
      <c r="K164" s="149">
        <v>1152</v>
      </c>
      <c r="L164" s="147"/>
      <c r="M164" s="147"/>
      <c r="N164" s="147"/>
      <c r="O164" s="147"/>
      <c r="P164" s="147"/>
      <c r="Q164" s="147"/>
      <c r="R164" s="150"/>
      <c r="T164" s="151"/>
      <c r="U164" s="147"/>
      <c r="V164" s="147"/>
      <c r="W164" s="147"/>
      <c r="X164" s="147"/>
      <c r="Y164" s="147"/>
      <c r="Z164" s="147"/>
      <c r="AA164" s="152"/>
      <c r="AT164" s="153" t="s">
        <v>145</v>
      </c>
      <c r="AU164" s="153" t="s">
        <v>102</v>
      </c>
      <c r="AV164" s="10" t="s">
        <v>102</v>
      </c>
      <c r="AW164" s="10" t="s">
        <v>41</v>
      </c>
      <c r="AX164" s="10" t="s">
        <v>24</v>
      </c>
      <c r="AY164" s="153" t="s">
        <v>137</v>
      </c>
    </row>
    <row r="165" spans="2:65" s="1" customFormat="1" ht="16.5" customHeight="1">
      <c r="B165" s="136"/>
      <c r="C165" s="161" t="s">
        <v>244</v>
      </c>
      <c r="D165" s="161" t="s">
        <v>245</v>
      </c>
      <c r="E165" s="162" t="s">
        <v>246</v>
      </c>
      <c r="F165" s="229" t="s">
        <v>247</v>
      </c>
      <c r="G165" s="229"/>
      <c r="H165" s="229"/>
      <c r="I165" s="229"/>
      <c r="J165" s="163" t="s">
        <v>248</v>
      </c>
      <c r="K165" s="164">
        <v>397.44</v>
      </c>
      <c r="L165" s="230"/>
      <c r="M165" s="230"/>
      <c r="N165" s="230">
        <f>ROUND(L165*K165,2)</f>
        <v>0</v>
      </c>
      <c r="O165" s="224"/>
      <c r="P165" s="224"/>
      <c r="Q165" s="224"/>
      <c r="R165" s="141"/>
      <c r="T165" s="142" t="s">
        <v>5</v>
      </c>
      <c r="U165" s="43" t="s">
        <v>49</v>
      </c>
      <c r="V165" s="143">
        <v>0</v>
      </c>
      <c r="W165" s="143">
        <f>V165*K165</f>
        <v>0</v>
      </c>
      <c r="X165" s="143">
        <v>1</v>
      </c>
      <c r="Y165" s="143">
        <f>X165*K165</f>
        <v>397.44</v>
      </c>
      <c r="Z165" s="143">
        <v>0</v>
      </c>
      <c r="AA165" s="144">
        <f>Z165*K165</f>
        <v>0</v>
      </c>
      <c r="AR165" s="20" t="s">
        <v>174</v>
      </c>
      <c r="AT165" s="20" t="s">
        <v>245</v>
      </c>
      <c r="AU165" s="20" t="s">
        <v>102</v>
      </c>
      <c r="AY165" s="20" t="s">
        <v>137</v>
      </c>
      <c r="BE165" s="145">
        <f>IF(U165="základní",N165,0)</f>
        <v>0</v>
      </c>
      <c r="BF165" s="145">
        <f>IF(U165="snížená",N165,0)</f>
        <v>0</v>
      </c>
      <c r="BG165" s="145">
        <f>IF(U165="zákl. přenesená",N165,0)</f>
        <v>0</v>
      </c>
      <c r="BH165" s="145">
        <f>IF(U165="sníž. přenesená",N165,0)</f>
        <v>0</v>
      </c>
      <c r="BI165" s="145">
        <f>IF(U165="nulová",N165,0)</f>
        <v>0</v>
      </c>
      <c r="BJ165" s="20" t="s">
        <v>24</v>
      </c>
      <c r="BK165" s="145">
        <f>ROUND(L165*K165,2)</f>
        <v>0</v>
      </c>
      <c r="BL165" s="20" t="s">
        <v>142</v>
      </c>
      <c r="BM165" s="20" t="s">
        <v>249</v>
      </c>
    </row>
    <row r="166" spans="2:51" s="10" customFormat="1" ht="16.5" customHeight="1">
      <c r="B166" s="146"/>
      <c r="C166" s="147"/>
      <c r="D166" s="147"/>
      <c r="E166" s="148" t="s">
        <v>5</v>
      </c>
      <c r="F166" s="225" t="s">
        <v>250</v>
      </c>
      <c r="G166" s="226"/>
      <c r="H166" s="226"/>
      <c r="I166" s="226"/>
      <c r="J166" s="147"/>
      <c r="K166" s="149">
        <v>397.44</v>
      </c>
      <c r="L166" s="147"/>
      <c r="M166" s="147"/>
      <c r="N166" s="147"/>
      <c r="O166" s="147"/>
      <c r="P166" s="147"/>
      <c r="Q166" s="147"/>
      <c r="R166" s="150"/>
      <c r="T166" s="151"/>
      <c r="U166" s="147"/>
      <c r="V166" s="147"/>
      <c r="W166" s="147"/>
      <c r="X166" s="147"/>
      <c r="Y166" s="147"/>
      <c r="Z166" s="147"/>
      <c r="AA166" s="152"/>
      <c r="AT166" s="153" t="s">
        <v>145</v>
      </c>
      <c r="AU166" s="153" t="s">
        <v>102</v>
      </c>
      <c r="AV166" s="10" t="s">
        <v>102</v>
      </c>
      <c r="AW166" s="10" t="s">
        <v>41</v>
      </c>
      <c r="AX166" s="10" t="s">
        <v>24</v>
      </c>
      <c r="AY166" s="153" t="s">
        <v>137</v>
      </c>
    </row>
    <row r="167" spans="2:51" s="11" customFormat="1" ht="25.5" customHeight="1">
      <c r="B167" s="154"/>
      <c r="C167" s="155"/>
      <c r="D167" s="155"/>
      <c r="E167" s="156" t="s">
        <v>5</v>
      </c>
      <c r="F167" s="227" t="s">
        <v>251</v>
      </c>
      <c r="G167" s="228"/>
      <c r="H167" s="228"/>
      <c r="I167" s="228"/>
      <c r="J167" s="155"/>
      <c r="K167" s="156" t="s">
        <v>5</v>
      </c>
      <c r="L167" s="155"/>
      <c r="M167" s="155"/>
      <c r="N167" s="155"/>
      <c r="O167" s="155"/>
      <c r="P167" s="155"/>
      <c r="Q167" s="155"/>
      <c r="R167" s="157"/>
      <c r="T167" s="158"/>
      <c r="U167" s="155"/>
      <c r="V167" s="155"/>
      <c r="W167" s="155"/>
      <c r="X167" s="155"/>
      <c r="Y167" s="155"/>
      <c r="Z167" s="155"/>
      <c r="AA167" s="159"/>
      <c r="AT167" s="160" t="s">
        <v>145</v>
      </c>
      <c r="AU167" s="160" t="s">
        <v>102</v>
      </c>
      <c r="AV167" s="11" t="s">
        <v>24</v>
      </c>
      <c r="AW167" s="11" t="s">
        <v>41</v>
      </c>
      <c r="AX167" s="11" t="s">
        <v>84</v>
      </c>
      <c r="AY167" s="160" t="s">
        <v>137</v>
      </c>
    </row>
    <row r="168" spans="2:65" s="1" customFormat="1" ht="16.5" customHeight="1">
      <c r="B168" s="136"/>
      <c r="C168" s="161" t="s">
        <v>252</v>
      </c>
      <c r="D168" s="161" t="s">
        <v>245</v>
      </c>
      <c r="E168" s="162" t="s">
        <v>253</v>
      </c>
      <c r="F168" s="229" t="s">
        <v>254</v>
      </c>
      <c r="G168" s="229"/>
      <c r="H168" s="229"/>
      <c r="I168" s="229"/>
      <c r="J168" s="163" t="s">
        <v>248</v>
      </c>
      <c r="K168" s="164">
        <v>120.75</v>
      </c>
      <c r="L168" s="230"/>
      <c r="M168" s="230"/>
      <c r="N168" s="230">
        <f>ROUND(L168*K168,2)</f>
        <v>0</v>
      </c>
      <c r="O168" s="224"/>
      <c r="P168" s="224"/>
      <c r="Q168" s="224"/>
      <c r="R168" s="141"/>
      <c r="T168" s="142" t="s">
        <v>5</v>
      </c>
      <c r="U168" s="43" t="s">
        <v>49</v>
      </c>
      <c r="V168" s="143">
        <v>0</v>
      </c>
      <c r="W168" s="143">
        <f>V168*K168</f>
        <v>0</v>
      </c>
      <c r="X168" s="143">
        <v>1</v>
      </c>
      <c r="Y168" s="143">
        <f>X168*K168</f>
        <v>120.75</v>
      </c>
      <c r="Z168" s="143">
        <v>0</v>
      </c>
      <c r="AA168" s="144">
        <f>Z168*K168</f>
        <v>0</v>
      </c>
      <c r="AR168" s="20" t="s">
        <v>174</v>
      </c>
      <c r="AT168" s="20" t="s">
        <v>245</v>
      </c>
      <c r="AU168" s="20" t="s">
        <v>102</v>
      </c>
      <c r="AY168" s="20" t="s">
        <v>137</v>
      </c>
      <c r="BE168" s="145">
        <f>IF(U168="základní",N168,0)</f>
        <v>0</v>
      </c>
      <c r="BF168" s="145">
        <f>IF(U168="snížená",N168,0)</f>
        <v>0</v>
      </c>
      <c r="BG168" s="145">
        <f>IF(U168="zákl. přenesená",N168,0)</f>
        <v>0</v>
      </c>
      <c r="BH168" s="145">
        <f>IF(U168="sníž. přenesená",N168,0)</f>
        <v>0</v>
      </c>
      <c r="BI168" s="145">
        <f>IF(U168="nulová",N168,0)</f>
        <v>0</v>
      </c>
      <c r="BJ168" s="20" t="s">
        <v>24</v>
      </c>
      <c r="BK168" s="145">
        <f>ROUND(L168*K168,2)</f>
        <v>0</v>
      </c>
      <c r="BL168" s="20" t="s">
        <v>142</v>
      </c>
      <c r="BM168" s="20" t="s">
        <v>255</v>
      </c>
    </row>
    <row r="169" spans="2:51" s="10" customFormat="1" ht="16.5" customHeight="1">
      <c r="B169" s="146"/>
      <c r="C169" s="147"/>
      <c r="D169" s="147"/>
      <c r="E169" s="148" t="s">
        <v>5</v>
      </c>
      <c r="F169" s="225" t="s">
        <v>256</v>
      </c>
      <c r="G169" s="226"/>
      <c r="H169" s="226"/>
      <c r="I169" s="226"/>
      <c r="J169" s="147"/>
      <c r="K169" s="149">
        <v>120.75</v>
      </c>
      <c r="L169" s="147"/>
      <c r="M169" s="147"/>
      <c r="N169" s="147"/>
      <c r="O169" s="147"/>
      <c r="P169" s="147"/>
      <c r="Q169" s="147"/>
      <c r="R169" s="150"/>
      <c r="T169" s="151"/>
      <c r="U169" s="147"/>
      <c r="V169" s="147"/>
      <c r="W169" s="147"/>
      <c r="X169" s="147"/>
      <c r="Y169" s="147"/>
      <c r="Z169" s="147"/>
      <c r="AA169" s="152"/>
      <c r="AT169" s="153" t="s">
        <v>145</v>
      </c>
      <c r="AU169" s="153" t="s">
        <v>102</v>
      </c>
      <c r="AV169" s="10" t="s">
        <v>102</v>
      </c>
      <c r="AW169" s="10" t="s">
        <v>41</v>
      </c>
      <c r="AX169" s="10" t="s">
        <v>24</v>
      </c>
      <c r="AY169" s="153" t="s">
        <v>137</v>
      </c>
    </row>
    <row r="170" spans="2:65" s="1" customFormat="1" ht="16.5" customHeight="1">
      <c r="B170" s="136"/>
      <c r="C170" s="137" t="s">
        <v>257</v>
      </c>
      <c r="D170" s="137" t="s">
        <v>138</v>
      </c>
      <c r="E170" s="138" t="s">
        <v>258</v>
      </c>
      <c r="F170" s="223" t="s">
        <v>259</v>
      </c>
      <c r="G170" s="223"/>
      <c r="H170" s="223"/>
      <c r="I170" s="223"/>
      <c r="J170" s="139" t="s">
        <v>153</v>
      </c>
      <c r="K170" s="140">
        <v>172.8</v>
      </c>
      <c r="L170" s="224"/>
      <c r="M170" s="224"/>
      <c r="N170" s="224">
        <f>ROUND(L170*K170,2)</f>
        <v>0</v>
      </c>
      <c r="O170" s="224"/>
      <c r="P170" s="224"/>
      <c r="Q170" s="224"/>
      <c r="R170" s="141"/>
      <c r="T170" s="142" t="s">
        <v>5</v>
      </c>
      <c r="U170" s="43" t="s">
        <v>49</v>
      </c>
      <c r="V170" s="143">
        <v>0.96</v>
      </c>
      <c r="W170" s="143">
        <f>V170*K170</f>
        <v>165.888</v>
      </c>
      <c r="X170" s="143">
        <v>0</v>
      </c>
      <c r="Y170" s="143">
        <f>X170*K170</f>
        <v>0</v>
      </c>
      <c r="Z170" s="143">
        <v>0</v>
      </c>
      <c r="AA170" s="144">
        <f>Z170*K170</f>
        <v>0</v>
      </c>
      <c r="AR170" s="20" t="s">
        <v>142</v>
      </c>
      <c r="AT170" s="20" t="s">
        <v>138</v>
      </c>
      <c r="AU170" s="20" t="s">
        <v>102</v>
      </c>
      <c r="AY170" s="20" t="s">
        <v>137</v>
      </c>
      <c r="BE170" s="145">
        <f>IF(U170="základní",N170,0)</f>
        <v>0</v>
      </c>
      <c r="BF170" s="145">
        <f>IF(U170="snížená",N170,0)</f>
        <v>0</v>
      </c>
      <c r="BG170" s="145">
        <f>IF(U170="zákl. přenesená",N170,0)</f>
        <v>0</v>
      </c>
      <c r="BH170" s="145">
        <f>IF(U170="sníž. přenesená",N170,0)</f>
        <v>0</v>
      </c>
      <c r="BI170" s="145">
        <f>IF(U170="nulová",N170,0)</f>
        <v>0</v>
      </c>
      <c r="BJ170" s="20" t="s">
        <v>24</v>
      </c>
      <c r="BK170" s="145">
        <f>ROUND(L170*K170,2)</f>
        <v>0</v>
      </c>
      <c r="BL170" s="20" t="s">
        <v>142</v>
      </c>
      <c r="BM170" s="20" t="s">
        <v>260</v>
      </c>
    </row>
    <row r="171" spans="2:51" s="10" customFormat="1" ht="16.5" customHeight="1">
      <c r="B171" s="146"/>
      <c r="C171" s="147"/>
      <c r="D171" s="147"/>
      <c r="E171" s="148" t="s">
        <v>5</v>
      </c>
      <c r="F171" s="225" t="s">
        <v>261</v>
      </c>
      <c r="G171" s="226"/>
      <c r="H171" s="226"/>
      <c r="I171" s="226"/>
      <c r="J171" s="147"/>
      <c r="K171" s="149">
        <v>172.8</v>
      </c>
      <c r="L171" s="147"/>
      <c r="M171" s="147"/>
      <c r="N171" s="147"/>
      <c r="O171" s="147"/>
      <c r="P171" s="147"/>
      <c r="Q171" s="147"/>
      <c r="R171" s="150"/>
      <c r="T171" s="151"/>
      <c r="U171" s="147"/>
      <c r="V171" s="147"/>
      <c r="W171" s="147"/>
      <c r="X171" s="147"/>
      <c r="Y171" s="147"/>
      <c r="Z171" s="147"/>
      <c r="AA171" s="152"/>
      <c r="AT171" s="153" t="s">
        <v>145</v>
      </c>
      <c r="AU171" s="153" t="s">
        <v>102</v>
      </c>
      <c r="AV171" s="10" t="s">
        <v>102</v>
      </c>
      <c r="AW171" s="10" t="s">
        <v>41</v>
      </c>
      <c r="AX171" s="10" t="s">
        <v>24</v>
      </c>
      <c r="AY171" s="153" t="s">
        <v>137</v>
      </c>
    </row>
    <row r="172" spans="2:65" s="1" customFormat="1" ht="25.5" customHeight="1">
      <c r="B172" s="136"/>
      <c r="C172" s="137" t="s">
        <v>262</v>
      </c>
      <c r="D172" s="137" t="s">
        <v>138</v>
      </c>
      <c r="E172" s="138" t="s">
        <v>263</v>
      </c>
      <c r="F172" s="223" t="s">
        <v>264</v>
      </c>
      <c r="G172" s="223"/>
      <c r="H172" s="223"/>
      <c r="I172" s="223"/>
      <c r="J172" s="139" t="s">
        <v>202</v>
      </c>
      <c r="K172" s="140">
        <v>36.4</v>
      </c>
      <c r="L172" s="224"/>
      <c r="M172" s="224"/>
      <c r="N172" s="224">
        <f>ROUND(L172*K172,2)</f>
        <v>0</v>
      </c>
      <c r="O172" s="224"/>
      <c r="P172" s="224"/>
      <c r="Q172" s="224"/>
      <c r="R172" s="141"/>
      <c r="T172" s="142" t="s">
        <v>5</v>
      </c>
      <c r="U172" s="43" t="s">
        <v>49</v>
      </c>
      <c r="V172" s="143">
        <v>0.83</v>
      </c>
      <c r="W172" s="143">
        <f>V172*K172</f>
        <v>30.211999999999996</v>
      </c>
      <c r="X172" s="143">
        <v>0.62652</v>
      </c>
      <c r="Y172" s="143">
        <f>X172*K172</f>
        <v>22.805328</v>
      </c>
      <c r="Z172" s="143">
        <v>0</v>
      </c>
      <c r="AA172" s="144">
        <f>Z172*K172</f>
        <v>0</v>
      </c>
      <c r="AR172" s="20" t="s">
        <v>142</v>
      </c>
      <c r="AT172" s="20" t="s">
        <v>138</v>
      </c>
      <c r="AU172" s="20" t="s">
        <v>102</v>
      </c>
      <c r="AY172" s="20" t="s">
        <v>137</v>
      </c>
      <c r="BE172" s="145">
        <f>IF(U172="základní",N172,0)</f>
        <v>0</v>
      </c>
      <c r="BF172" s="145">
        <f>IF(U172="snížená",N172,0)</f>
        <v>0</v>
      </c>
      <c r="BG172" s="145">
        <f>IF(U172="zákl. přenesená",N172,0)</f>
        <v>0</v>
      </c>
      <c r="BH172" s="145">
        <f>IF(U172="sníž. přenesená",N172,0)</f>
        <v>0</v>
      </c>
      <c r="BI172" s="145">
        <f>IF(U172="nulová",N172,0)</f>
        <v>0</v>
      </c>
      <c r="BJ172" s="20" t="s">
        <v>24</v>
      </c>
      <c r="BK172" s="145">
        <f>ROUND(L172*K172,2)</f>
        <v>0</v>
      </c>
      <c r="BL172" s="20" t="s">
        <v>142</v>
      </c>
      <c r="BM172" s="20" t="s">
        <v>265</v>
      </c>
    </row>
    <row r="173" spans="2:51" s="10" customFormat="1" ht="16.5" customHeight="1">
      <c r="B173" s="146"/>
      <c r="C173" s="147"/>
      <c r="D173" s="147"/>
      <c r="E173" s="148" t="s">
        <v>5</v>
      </c>
      <c r="F173" s="225" t="s">
        <v>266</v>
      </c>
      <c r="G173" s="226"/>
      <c r="H173" s="226"/>
      <c r="I173" s="226"/>
      <c r="J173" s="147"/>
      <c r="K173" s="149">
        <v>36.4</v>
      </c>
      <c r="L173" s="147"/>
      <c r="M173" s="147"/>
      <c r="N173" s="147"/>
      <c r="O173" s="147"/>
      <c r="P173" s="147"/>
      <c r="Q173" s="147"/>
      <c r="R173" s="150"/>
      <c r="T173" s="151"/>
      <c r="U173" s="147"/>
      <c r="V173" s="147"/>
      <c r="W173" s="147"/>
      <c r="X173" s="147"/>
      <c r="Y173" s="147"/>
      <c r="Z173" s="147"/>
      <c r="AA173" s="152"/>
      <c r="AT173" s="153" t="s">
        <v>145</v>
      </c>
      <c r="AU173" s="153" t="s">
        <v>102</v>
      </c>
      <c r="AV173" s="10" t="s">
        <v>102</v>
      </c>
      <c r="AW173" s="10" t="s">
        <v>41</v>
      </c>
      <c r="AX173" s="10" t="s">
        <v>24</v>
      </c>
      <c r="AY173" s="153" t="s">
        <v>137</v>
      </c>
    </row>
    <row r="174" spans="2:65" s="1" customFormat="1" ht="25.5" customHeight="1">
      <c r="B174" s="136"/>
      <c r="C174" s="161" t="s">
        <v>267</v>
      </c>
      <c r="D174" s="161" t="s">
        <v>245</v>
      </c>
      <c r="E174" s="162" t="s">
        <v>268</v>
      </c>
      <c r="F174" s="229" t="s">
        <v>269</v>
      </c>
      <c r="G174" s="229"/>
      <c r="H174" s="229"/>
      <c r="I174" s="229"/>
      <c r="J174" s="163" t="s">
        <v>248</v>
      </c>
      <c r="K174" s="164">
        <v>180.775</v>
      </c>
      <c r="L174" s="230"/>
      <c r="M174" s="230"/>
      <c r="N174" s="230">
        <f>ROUND(L174*K174,2)</f>
        <v>0</v>
      </c>
      <c r="O174" s="224"/>
      <c r="P174" s="224"/>
      <c r="Q174" s="224"/>
      <c r="R174" s="141"/>
      <c r="T174" s="142" t="s">
        <v>5</v>
      </c>
      <c r="U174" s="43" t="s">
        <v>49</v>
      </c>
      <c r="V174" s="143">
        <v>0</v>
      </c>
      <c r="W174" s="143">
        <f>V174*K174</f>
        <v>0</v>
      </c>
      <c r="X174" s="143">
        <v>1</v>
      </c>
      <c r="Y174" s="143">
        <f>X174*K174</f>
        <v>180.775</v>
      </c>
      <c r="Z174" s="143">
        <v>0</v>
      </c>
      <c r="AA174" s="144">
        <f>Z174*K174</f>
        <v>0</v>
      </c>
      <c r="AR174" s="20" t="s">
        <v>174</v>
      </c>
      <c r="AT174" s="20" t="s">
        <v>245</v>
      </c>
      <c r="AU174" s="20" t="s">
        <v>102</v>
      </c>
      <c r="AY174" s="20" t="s">
        <v>137</v>
      </c>
      <c r="BE174" s="145">
        <f>IF(U174="základní",N174,0)</f>
        <v>0</v>
      </c>
      <c r="BF174" s="145">
        <f>IF(U174="snížená",N174,0)</f>
        <v>0</v>
      </c>
      <c r="BG174" s="145">
        <f>IF(U174="zákl. přenesená",N174,0)</f>
        <v>0</v>
      </c>
      <c r="BH174" s="145">
        <f>IF(U174="sníž. přenesená",N174,0)</f>
        <v>0</v>
      </c>
      <c r="BI174" s="145">
        <f>IF(U174="nulová",N174,0)</f>
        <v>0</v>
      </c>
      <c r="BJ174" s="20" t="s">
        <v>24</v>
      </c>
      <c r="BK174" s="145">
        <f>ROUND(L174*K174,2)</f>
        <v>0</v>
      </c>
      <c r="BL174" s="20" t="s">
        <v>142</v>
      </c>
      <c r="BM174" s="20" t="s">
        <v>270</v>
      </c>
    </row>
    <row r="175" spans="2:51" s="10" customFormat="1" ht="16.5" customHeight="1">
      <c r="B175" s="146"/>
      <c r="C175" s="147"/>
      <c r="D175" s="147"/>
      <c r="E175" s="148" t="s">
        <v>5</v>
      </c>
      <c r="F175" s="225" t="s">
        <v>271</v>
      </c>
      <c r="G175" s="226"/>
      <c r="H175" s="226"/>
      <c r="I175" s="226"/>
      <c r="J175" s="147"/>
      <c r="K175" s="149">
        <v>180.775</v>
      </c>
      <c r="L175" s="147"/>
      <c r="M175" s="147"/>
      <c r="N175" s="147"/>
      <c r="O175" s="147"/>
      <c r="P175" s="147"/>
      <c r="Q175" s="147"/>
      <c r="R175" s="150"/>
      <c r="T175" s="151"/>
      <c r="U175" s="147"/>
      <c r="V175" s="147"/>
      <c r="W175" s="147"/>
      <c r="X175" s="147"/>
      <c r="Y175" s="147"/>
      <c r="Z175" s="147"/>
      <c r="AA175" s="152"/>
      <c r="AT175" s="153" t="s">
        <v>145</v>
      </c>
      <c r="AU175" s="153" t="s">
        <v>102</v>
      </c>
      <c r="AV175" s="10" t="s">
        <v>102</v>
      </c>
      <c r="AW175" s="10" t="s">
        <v>41</v>
      </c>
      <c r="AX175" s="10" t="s">
        <v>24</v>
      </c>
      <c r="AY175" s="153" t="s">
        <v>137</v>
      </c>
    </row>
    <row r="176" spans="2:51" s="11" customFormat="1" ht="38.25" customHeight="1">
      <c r="B176" s="154"/>
      <c r="C176" s="155"/>
      <c r="D176" s="155"/>
      <c r="E176" s="156" t="s">
        <v>5</v>
      </c>
      <c r="F176" s="227" t="s">
        <v>272</v>
      </c>
      <c r="G176" s="228"/>
      <c r="H176" s="228"/>
      <c r="I176" s="228"/>
      <c r="J176" s="155"/>
      <c r="K176" s="156" t="s">
        <v>5</v>
      </c>
      <c r="L176" s="155"/>
      <c r="M176" s="155"/>
      <c r="N176" s="155"/>
      <c r="O176" s="155"/>
      <c r="P176" s="155"/>
      <c r="Q176" s="155"/>
      <c r="R176" s="157"/>
      <c r="T176" s="158"/>
      <c r="U176" s="155"/>
      <c r="V176" s="155"/>
      <c r="W176" s="155"/>
      <c r="X176" s="155"/>
      <c r="Y176" s="155"/>
      <c r="Z176" s="155"/>
      <c r="AA176" s="159"/>
      <c r="AT176" s="160" t="s">
        <v>145</v>
      </c>
      <c r="AU176" s="160" t="s">
        <v>102</v>
      </c>
      <c r="AV176" s="11" t="s">
        <v>24</v>
      </c>
      <c r="AW176" s="11" t="s">
        <v>41</v>
      </c>
      <c r="AX176" s="11" t="s">
        <v>84</v>
      </c>
      <c r="AY176" s="160" t="s">
        <v>137</v>
      </c>
    </row>
    <row r="177" spans="2:65" s="1" customFormat="1" ht="16.5" customHeight="1">
      <c r="B177" s="136"/>
      <c r="C177" s="161" t="s">
        <v>273</v>
      </c>
      <c r="D177" s="161" t="s">
        <v>245</v>
      </c>
      <c r="E177" s="162" t="s">
        <v>274</v>
      </c>
      <c r="F177" s="229" t="s">
        <v>275</v>
      </c>
      <c r="G177" s="229"/>
      <c r="H177" s="229"/>
      <c r="I177" s="229"/>
      <c r="J177" s="163" t="s">
        <v>248</v>
      </c>
      <c r="K177" s="164">
        <v>20</v>
      </c>
      <c r="L177" s="230"/>
      <c r="M177" s="230"/>
      <c r="N177" s="230">
        <f>ROUND(L177*K177,2)</f>
        <v>0</v>
      </c>
      <c r="O177" s="224"/>
      <c r="P177" s="224"/>
      <c r="Q177" s="224"/>
      <c r="R177" s="141"/>
      <c r="T177" s="142" t="s">
        <v>5</v>
      </c>
      <c r="U177" s="43" t="s">
        <v>49</v>
      </c>
      <c r="V177" s="143">
        <v>0</v>
      </c>
      <c r="W177" s="143">
        <f>V177*K177</f>
        <v>0</v>
      </c>
      <c r="X177" s="143">
        <v>1</v>
      </c>
      <c r="Y177" s="143">
        <f>X177*K177</f>
        <v>20</v>
      </c>
      <c r="Z177" s="143">
        <v>0</v>
      </c>
      <c r="AA177" s="144">
        <f>Z177*K177</f>
        <v>0</v>
      </c>
      <c r="AR177" s="20" t="s">
        <v>174</v>
      </c>
      <c r="AT177" s="20" t="s">
        <v>245</v>
      </c>
      <c r="AU177" s="20" t="s">
        <v>102</v>
      </c>
      <c r="AY177" s="20" t="s">
        <v>137</v>
      </c>
      <c r="BE177" s="145">
        <f>IF(U177="základní",N177,0)</f>
        <v>0</v>
      </c>
      <c r="BF177" s="145">
        <f>IF(U177="snížená",N177,0)</f>
        <v>0</v>
      </c>
      <c r="BG177" s="145">
        <f>IF(U177="zákl. přenesená",N177,0)</f>
        <v>0</v>
      </c>
      <c r="BH177" s="145">
        <f>IF(U177="sníž. přenesená",N177,0)</f>
        <v>0</v>
      </c>
      <c r="BI177" s="145">
        <f>IF(U177="nulová",N177,0)</f>
        <v>0</v>
      </c>
      <c r="BJ177" s="20" t="s">
        <v>24</v>
      </c>
      <c r="BK177" s="145">
        <f>ROUND(L177*K177,2)</f>
        <v>0</v>
      </c>
      <c r="BL177" s="20" t="s">
        <v>142</v>
      </c>
      <c r="BM177" s="20" t="s">
        <v>276</v>
      </c>
    </row>
    <row r="178" spans="2:51" s="10" customFormat="1" ht="16.5" customHeight="1">
      <c r="B178" s="146"/>
      <c r="C178" s="147"/>
      <c r="D178" s="147"/>
      <c r="E178" s="148" t="s">
        <v>5</v>
      </c>
      <c r="F178" s="225" t="s">
        <v>277</v>
      </c>
      <c r="G178" s="226"/>
      <c r="H178" s="226"/>
      <c r="I178" s="226"/>
      <c r="J178" s="147"/>
      <c r="K178" s="149">
        <v>20</v>
      </c>
      <c r="L178" s="147"/>
      <c r="M178" s="147"/>
      <c r="N178" s="147"/>
      <c r="O178" s="147"/>
      <c r="P178" s="147"/>
      <c r="Q178" s="147"/>
      <c r="R178" s="150"/>
      <c r="T178" s="151"/>
      <c r="U178" s="147"/>
      <c r="V178" s="147"/>
      <c r="W178" s="147"/>
      <c r="X178" s="147"/>
      <c r="Y178" s="147"/>
      <c r="Z178" s="147"/>
      <c r="AA178" s="152"/>
      <c r="AT178" s="153" t="s">
        <v>145</v>
      </c>
      <c r="AU178" s="153" t="s">
        <v>102</v>
      </c>
      <c r="AV178" s="10" t="s">
        <v>102</v>
      </c>
      <c r="AW178" s="10" t="s">
        <v>41</v>
      </c>
      <c r="AX178" s="10" t="s">
        <v>24</v>
      </c>
      <c r="AY178" s="153" t="s">
        <v>137</v>
      </c>
    </row>
    <row r="179" spans="2:65" s="1" customFormat="1" ht="38.25" customHeight="1">
      <c r="B179" s="136"/>
      <c r="C179" s="161" t="s">
        <v>278</v>
      </c>
      <c r="D179" s="161" t="s">
        <v>245</v>
      </c>
      <c r="E179" s="162" t="s">
        <v>279</v>
      </c>
      <c r="F179" s="229" t="s">
        <v>280</v>
      </c>
      <c r="G179" s="229"/>
      <c r="H179" s="229"/>
      <c r="I179" s="229"/>
      <c r="J179" s="163" t="s">
        <v>141</v>
      </c>
      <c r="K179" s="164">
        <v>1.395</v>
      </c>
      <c r="L179" s="230"/>
      <c r="M179" s="230"/>
      <c r="N179" s="230">
        <f>ROUND(L179*K179,2)</f>
        <v>0</v>
      </c>
      <c r="O179" s="224"/>
      <c r="P179" s="224"/>
      <c r="Q179" s="224"/>
      <c r="R179" s="141"/>
      <c r="T179" s="142" t="s">
        <v>5</v>
      </c>
      <c r="U179" s="43" t="s">
        <v>49</v>
      </c>
      <c r="V179" s="143">
        <v>0</v>
      </c>
      <c r="W179" s="143">
        <f>V179*K179</f>
        <v>0</v>
      </c>
      <c r="X179" s="143">
        <v>0.0324</v>
      </c>
      <c r="Y179" s="143">
        <f>X179*K179</f>
        <v>0.045197999999999995</v>
      </c>
      <c r="Z179" s="143">
        <v>0</v>
      </c>
      <c r="AA179" s="144">
        <f>Z179*K179</f>
        <v>0</v>
      </c>
      <c r="AR179" s="20" t="s">
        <v>174</v>
      </c>
      <c r="AT179" s="20" t="s">
        <v>245</v>
      </c>
      <c r="AU179" s="20" t="s">
        <v>102</v>
      </c>
      <c r="AY179" s="20" t="s">
        <v>137</v>
      </c>
      <c r="BE179" s="145">
        <f>IF(U179="základní",N179,0)</f>
        <v>0</v>
      </c>
      <c r="BF179" s="145">
        <f>IF(U179="snížená",N179,0)</f>
        <v>0</v>
      </c>
      <c r="BG179" s="145">
        <f>IF(U179="zákl. přenesená",N179,0)</f>
        <v>0</v>
      </c>
      <c r="BH179" s="145">
        <f>IF(U179="sníž. přenesená",N179,0)</f>
        <v>0</v>
      </c>
      <c r="BI179" s="145">
        <f>IF(U179="nulová",N179,0)</f>
        <v>0</v>
      </c>
      <c r="BJ179" s="20" t="s">
        <v>24</v>
      </c>
      <c r="BK179" s="145">
        <f>ROUND(L179*K179,2)</f>
        <v>0</v>
      </c>
      <c r="BL179" s="20" t="s">
        <v>142</v>
      </c>
      <c r="BM179" s="20" t="s">
        <v>281</v>
      </c>
    </row>
    <row r="180" spans="2:51" s="10" customFormat="1" ht="16.5" customHeight="1">
      <c r="B180" s="146"/>
      <c r="C180" s="147"/>
      <c r="D180" s="147"/>
      <c r="E180" s="148" t="s">
        <v>5</v>
      </c>
      <c r="F180" s="225" t="s">
        <v>282</v>
      </c>
      <c r="G180" s="226"/>
      <c r="H180" s="226"/>
      <c r="I180" s="226"/>
      <c r="J180" s="147"/>
      <c r="K180" s="149">
        <v>1.395</v>
      </c>
      <c r="L180" s="147"/>
      <c r="M180" s="147"/>
      <c r="N180" s="147"/>
      <c r="O180" s="147"/>
      <c r="P180" s="147"/>
      <c r="Q180" s="147"/>
      <c r="R180" s="150"/>
      <c r="T180" s="151"/>
      <c r="U180" s="147"/>
      <c r="V180" s="147"/>
      <c r="W180" s="147"/>
      <c r="X180" s="147"/>
      <c r="Y180" s="147"/>
      <c r="Z180" s="147"/>
      <c r="AA180" s="152"/>
      <c r="AT180" s="153" t="s">
        <v>145</v>
      </c>
      <c r="AU180" s="153" t="s">
        <v>102</v>
      </c>
      <c r="AV180" s="10" t="s">
        <v>102</v>
      </c>
      <c r="AW180" s="10" t="s">
        <v>41</v>
      </c>
      <c r="AX180" s="10" t="s">
        <v>24</v>
      </c>
      <c r="AY180" s="153" t="s">
        <v>137</v>
      </c>
    </row>
    <row r="181" spans="2:63" s="9" customFormat="1" ht="29.85" customHeight="1">
      <c r="B181" s="125"/>
      <c r="C181" s="126"/>
      <c r="D181" s="135" t="s">
        <v>118</v>
      </c>
      <c r="E181" s="135"/>
      <c r="F181" s="135"/>
      <c r="G181" s="135"/>
      <c r="H181" s="135"/>
      <c r="I181" s="135"/>
      <c r="J181" s="135"/>
      <c r="K181" s="135"/>
      <c r="L181" s="135"/>
      <c r="M181" s="135"/>
      <c r="N181" s="234">
        <f>BK181</f>
        <v>0</v>
      </c>
      <c r="O181" s="235"/>
      <c r="P181" s="235"/>
      <c r="Q181" s="235"/>
      <c r="R181" s="128"/>
      <c r="T181" s="129"/>
      <c r="U181" s="126"/>
      <c r="V181" s="126"/>
      <c r="W181" s="130">
        <f>SUM(W182:W186)</f>
        <v>56.056</v>
      </c>
      <c r="X181" s="126"/>
      <c r="Y181" s="130">
        <f>SUM(Y182:Y186)</f>
        <v>13.9776</v>
      </c>
      <c r="Z181" s="126"/>
      <c r="AA181" s="131">
        <f>SUM(AA182:AA186)</f>
        <v>0</v>
      </c>
      <c r="AR181" s="132" t="s">
        <v>24</v>
      </c>
      <c r="AT181" s="133" t="s">
        <v>83</v>
      </c>
      <c r="AU181" s="133" t="s">
        <v>24</v>
      </c>
      <c r="AY181" s="132" t="s">
        <v>137</v>
      </c>
      <c r="BK181" s="134">
        <f>SUM(BK182:BK186)</f>
        <v>0</v>
      </c>
    </row>
    <row r="182" spans="2:65" s="1" customFormat="1" ht="38.25" customHeight="1">
      <c r="B182" s="136"/>
      <c r="C182" s="137" t="s">
        <v>283</v>
      </c>
      <c r="D182" s="137" t="s">
        <v>138</v>
      </c>
      <c r="E182" s="138" t="s">
        <v>284</v>
      </c>
      <c r="F182" s="223" t="s">
        <v>285</v>
      </c>
      <c r="G182" s="223"/>
      <c r="H182" s="223"/>
      <c r="I182" s="223"/>
      <c r="J182" s="139" t="s">
        <v>202</v>
      </c>
      <c r="K182" s="140">
        <v>36.4</v>
      </c>
      <c r="L182" s="224"/>
      <c r="M182" s="224"/>
      <c r="N182" s="224">
        <f>ROUND(L182*K182,2)</f>
        <v>0</v>
      </c>
      <c r="O182" s="224"/>
      <c r="P182" s="224"/>
      <c r="Q182" s="224"/>
      <c r="R182" s="141"/>
      <c r="T182" s="142" t="s">
        <v>5</v>
      </c>
      <c r="U182" s="43" t="s">
        <v>49</v>
      </c>
      <c r="V182" s="143">
        <v>1.54</v>
      </c>
      <c r="W182" s="143">
        <f>V182*K182</f>
        <v>56.056</v>
      </c>
      <c r="X182" s="143">
        <v>0.0399</v>
      </c>
      <c r="Y182" s="143">
        <f>X182*K182</f>
        <v>1.4523599999999999</v>
      </c>
      <c r="Z182" s="143">
        <v>0</v>
      </c>
      <c r="AA182" s="144">
        <f>Z182*K182</f>
        <v>0</v>
      </c>
      <c r="AR182" s="20" t="s">
        <v>142</v>
      </c>
      <c r="AT182" s="20" t="s">
        <v>138</v>
      </c>
      <c r="AU182" s="20" t="s">
        <v>102</v>
      </c>
      <c r="AY182" s="20" t="s">
        <v>137</v>
      </c>
      <c r="BE182" s="145">
        <f>IF(U182="základní",N182,0)</f>
        <v>0</v>
      </c>
      <c r="BF182" s="145">
        <f>IF(U182="snížená",N182,0)</f>
        <v>0</v>
      </c>
      <c r="BG182" s="145">
        <f>IF(U182="zákl. přenesená",N182,0)</f>
        <v>0</v>
      </c>
      <c r="BH182" s="145">
        <f>IF(U182="sníž. přenesená",N182,0)</f>
        <v>0</v>
      </c>
      <c r="BI182" s="145">
        <f>IF(U182="nulová",N182,0)</f>
        <v>0</v>
      </c>
      <c r="BJ182" s="20" t="s">
        <v>24</v>
      </c>
      <c r="BK182" s="145">
        <f>ROUND(L182*K182,2)</f>
        <v>0</v>
      </c>
      <c r="BL182" s="20" t="s">
        <v>142</v>
      </c>
      <c r="BM182" s="20" t="s">
        <v>286</v>
      </c>
    </row>
    <row r="183" spans="2:51" s="10" customFormat="1" ht="16.5" customHeight="1">
      <c r="B183" s="146"/>
      <c r="C183" s="147"/>
      <c r="D183" s="147"/>
      <c r="E183" s="148" t="s">
        <v>5</v>
      </c>
      <c r="F183" s="225" t="s">
        <v>287</v>
      </c>
      <c r="G183" s="226"/>
      <c r="H183" s="226"/>
      <c r="I183" s="226"/>
      <c r="J183" s="147"/>
      <c r="K183" s="149">
        <v>36.4</v>
      </c>
      <c r="L183" s="147"/>
      <c r="M183" s="147"/>
      <c r="N183" s="147"/>
      <c r="O183" s="147"/>
      <c r="P183" s="147"/>
      <c r="Q183" s="147"/>
      <c r="R183" s="150"/>
      <c r="T183" s="151"/>
      <c r="U183" s="147"/>
      <c r="V183" s="147"/>
      <c r="W183" s="147"/>
      <c r="X183" s="147"/>
      <c r="Y183" s="147"/>
      <c r="Z183" s="147"/>
      <c r="AA183" s="152"/>
      <c r="AT183" s="153" t="s">
        <v>145</v>
      </c>
      <c r="AU183" s="153" t="s">
        <v>102</v>
      </c>
      <c r="AV183" s="10" t="s">
        <v>102</v>
      </c>
      <c r="AW183" s="10" t="s">
        <v>41</v>
      </c>
      <c r="AX183" s="10" t="s">
        <v>24</v>
      </c>
      <c r="AY183" s="153" t="s">
        <v>137</v>
      </c>
    </row>
    <row r="184" spans="2:51" s="11" customFormat="1" ht="16.5" customHeight="1">
      <c r="B184" s="154"/>
      <c r="C184" s="155"/>
      <c r="D184" s="155"/>
      <c r="E184" s="156" t="s">
        <v>5</v>
      </c>
      <c r="F184" s="227" t="s">
        <v>288</v>
      </c>
      <c r="G184" s="228"/>
      <c r="H184" s="228"/>
      <c r="I184" s="228"/>
      <c r="J184" s="155"/>
      <c r="K184" s="156" t="s">
        <v>5</v>
      </c>
      <c r="L184" s="155"/>
      <c r="M184" s="155"/>
      <c r="N184" s="155"/>
      <c r="O184" s="155"/>
      <c r="P184" s="155"/>
      <c r="Q184" s="155"/>
      <c r="R184" s="157"/>
      <c r="T184" s="158"/>
      <c r="U184" s="155"/>
      <c r="V184" s="155"/>
      <c r="W184" s="155"/>
      <c r="X184" s="155"/>
      <c r="Y184" s="155"/>
      <c r="Z184" s="155"/>
      <c r="AA184" s="159"/>
      <c r="AT184" s="160" t="s">
        <v>145</v>
      </c>
      <c r="AU184" s="160" t="s">
        <v>102</v>
      </c>
      <c r="AV184" s="11" t="s">
        <v>24</v>
      </c>
      <c r="AW184" s="11" t="s">
        <v>41</v>
      </c>
      <c r="AX184" s="11" t="s">
        <v>84</v>
      </c>
      <c r="AY184" s="160" t="s">
        <v>137</v>
      </c>
    </row>
    <row r="185" spans="2:65" s="1" customFormat="1" ht="16.5" customHeight="1">
      <c r="B185" s="136"/>
      <c r="C185" s="161" t="s">
        <v>289</v>
      </c>
      <c r="D185" s="161" t="s">
        <v>245</v>
      </c>
      <c r="E185" s="162" t="s">
        <v>290</v>
      </c>
      <c r="F185" s="229" t="s">
        <v>291</v>
      </c>
      <c r="G185" s="229"/>
      <c r="H185" s="229"/>
      <c r="I185" s="229"/>
      <c r="J185" s="163" t="s">
        <v>153</v>
      </c>
      <c r="K185" s="164">
        <v>5.46</v>
      </c>
      <c r="L185" s="230"/>
      <c r="M185" s="230"/>
      <c r="N185" s="230">
        <f>ROUND(L185*K185,2)</f>
        <v>0</v>
      </c>
      <c r="O185" s="224"/>
      <c r="P185" s="224"/>
      <c r="Q185" s="224"/>
      <c r="R185" s="141"/>
      <c r="T185" s="142" t="s">
        <v>5</v>
      </c>
      <c r="U185" s="43" t="s">
        <v>49</v>
      </c>
      <c r="V185" s="143">
        <v>0</v>
      </c>
      <c r="W185" s="143">
        <f>V185*K185</f>
        <v>0</v>
      </c>
      <c r="X185" s="143">
        <v>2.294</v>
      </c>
      <c r="Y185" s="143">
        <f>X185*K185</f>
        <v>12.52524</v>
      </c>
      <c r="Z185" s="143">
        <v>0</v>
      </c>
      <c r="AA185" s="144">
        <f>Z185*K185</f>
        <v>0</v>
      </c>
      <c r="AR185" s="20" t="s">
        <v>174</v>
      </c>
      <c r="AT185" s="20" t="s">
        <v>245</v>
      </c>
      <c r="AU185" s="20" t="s">
        <v>102</v>
      </c>
      <c r="AY185" s="20" t="s">
        <v>137</v>
      </c>
      <c r="BE185" s="145">
        <f>IF(U185="základní",N185,0)</f>
        <v>0</v>
      </c>
      <c r="BF185" s="145">
        <f>IF(U185="snížená",N185,0)</f>
        <v>0</v>
      </c>
      <c r="BG185" s="145">
        <f>IF(U185="zákl. přenesená",N185,0)</f>
        <v>0</v>
      </c>
      <c r="BH185" s="145">
        <f>IF(U185="sníž. přenesená",N185,0)</f>
        <v>0</v>
      </c>
      <c r="BI185" s="145">
        <f>IF(U185="nulová",N185,0)</f>
        <v>0</v>
      </c>
      <c r="BJ185" s="20" t="s">
        <v>24</v>
      </c>
      <c r="BK185" s="145">
        <f>ROUND(L185*K185,2)</f>
        <v>0</v>
      </c>
      <c r="BL185" s="20" t="s">
        <v>142</v>
      </c>
      <c r="BM185" s="20" t="s">
        <v>292</v>
      </c>
    </row>
    <row r="186" spans="2:51" s="10" customFormat="1" ht="16.5" customHeight="1">
      <c r="B186" s="146"/>
      <c r="C186" s="147"/>
      <c r="D186" s="147"/>
      <c r="E186" s="148" t="s">
        <v>5</v>
      </c>
      <c r="F186" s="225" t="s">
        <v>293</v>
      </c>
      <c r="G186" s="226"/>
      <c r="H186" s="226"/>
      <c r="I186" s="226"/>
      <c r="J186" s="147"/>
      <c r="K186" s="149">
        <v>5.46</v>
      </c>
      <c r="L186" s="147"/>
      <c r="M186" s="147"/>
      <c r="N186" s="147"/>
      <c r="O186" s="147"/>
      <c r="P186" s="147"/>
      <c r="Q186" s="147"/>
      <c r="R186" s="150"/>
      <c r="T186" s="151"/>
      <c r="U186" s="147"/>
      <c r="V186" s="147"/>
      <c r="W186" s="147"/>
      <c r="X186" s="147"/>
      <c r="Y186" s="147"/>
      <c r="Z186" s="147"/>
      <c r="AA186" s="152"/>
      <c r="AT186" s="153" t="s">
        <v>145</v>
      </c>
      <c r="AU186" s="153" t="s">
        <v>102</v>
      </c>
      <c r="AV186" s="10" t="s">
        <v>102</v>
      </c>
      <c r="AW186" s="10" t="s">
        <v>41</v>
      </c>
      <c r="AX186" s="10" t="s">
        <v>24</v>
      </c>
      <c r="AY186" s="153" t="s">
        <v>137</v>
      </c>
    </row>
    <row r="187" spans="2:63" s="9" customFormat="1" ht="29.85" customHeight="1">
      <c r="B187" s="125"/>
      <c r="C187" s="126"/>
      <c r="D187" s="135" t="s">
        <v>119</v>
      </c>
      <c r="E187" s="135"/>
      <c r="F187" s="135"/>
      <c r="G187" s="135"/>
      <c r="H187" s="135"/>
      <c r="I187" s="135"/>
      <c r="J187" s="135"/>
      <c r="K187" s="135"/>
      <c r="L187" s="135"/>
      <c r="M187" s="135"/>
      <c r="N187" s="234">
        <f>BK187</f>
        <v>0</v>
      </c>
      <c r="O187" s="235"/>
      <c r="P187" s="235"/>
      <c r="Q187" s="235"/>
      <c r="R187" s="128"/>
      <c r="T187" s="129"/>
      <c r="U187" s="126"/>
      <c r="V187" s="126"/>
      <c r="W187" s="130">
        <f>SUM(W188:W192)</f>
        <v>126.4824</v>
      </c>
      <c r="X187" s="126"/>
      <c r="Y187" s="130">
        <f>SUM(Y188:Y192)</f>
        <v>14.375620000000001</v>
      </c>
      <c r="Z187" s="126"/>
      <c r="AA187" s="131">
        <f>SUM(AA188:AA192)</f>
        <v>39.03</v>
      </c>
      <c r="AR187" s="132" t="s">
        <v>24</v>
      </c>
      <c r="AT187" s="133" t="s">
        <v>83</v>
      </c>
      <c r="AU187" s="133" t="s">
        <v>24</v>
      </c>
      <c r="AY187" s="132" t="s">
        <v>137</v>
      </c>
      <c r="BK187" s="134">
        <f>SUM(BK188:BK192)</f>
        <v>0</v>
      </c>
    </row>
    <row r="188" spans="2:65" s="1" customFormat="1" ht="25.5" customHeight="1">
      <c r="B188" s="136"/>
      <c r="C188" s="137" t="s">
        <v>294</v>
      </c>
      <c r="D188" s="137" t="s">
        <v>138</v>
      </c>
      <c r="E188" s="138" t="s">
        <v>295</v>
      </c>
      <c r="F188" s="223" t="s">
        <v>296</v>
      </c>
      <c r="G188" s="223"/>
      <c r="H188" s="223"/>
      <c r="I188" s="223"/>
      <c r="J188" s="139" t="s">
        <v>297</v>
      </c>
      <c r="K188" s="140">
        <v>10</v>
      </c>
      <c r="L188" s="224"/>
      <c r="M188" s="224"/>
      <c r="N188" s="224">
        <f>ROUND(L188*K188,2)</f>
        <v>0</v>
      </c>
      <c r="O188" s="224"/>
      <c r="P188" s="224"/>
      <c r="Q188" s="224"/>
      <c r="R188" s="141"/>
      <c r="T188" s="142" t="s">
        <v>5</v>
      </c>
      <c r="U188" s="43" t="s">
        <v>49</v>
      </c>
      <c r="V188" s="143">
        <v>1.747</v>
      </c>
      <c r="W188" s="143">
        <f>V188*K188</f>
        <v>17.470000000000002</v>
      </c>
      <c r="X188" s="143">
        <v>1.31678</v>
      </c>
      <c r="Y188" s="143">
        <f>X188*K188</f>
        <v>13.1678</v>
      </c>
      <c r="Z188" s="143">
        <v>0</v>
      </c>
      <c r="AA188" s="144">
        <f>Z188*K188</f>
        <v>0</v>
      </c>
      <c r="AR188" s="20" t="s">
        <v>142</v>
      </c>
      <c r="AT188" s="20" t="s">
        <v>138</v>
      </c>
      <c r="AU188" s="20" t="s">
        <v>102</v>
      </c>
      <c r="AY188" s="20" t="s">
        <v>137</v>
      </c>
      <c r="BE188" s="145">
        <f>IF(U188="základní",N188,0)</f>
        <v>0</v>
      </c>
      <c r="BF188" s="145">
        <f>IF(U188="snížená",N188,0)</f>
        <v>0</v>
      </c>
      <c r="BG188" s="145">
        <f>IF(U188="zákl. přenesená",N188,0)</f>
        <v>0</v>
      </c>
      <c r="BH188" s="145">
        <f>IF(U188="sníž. přenesená",N188,0)</f>
        <v>0</v>
      </c>
      <c r="BI188" s="145">
        <f>IF(U188="nulová",N188,0)</f>
        <v>0</v>
      </c>
      <c r="BJ188" s="20" t="s">
        <v>24</v>
      </c>
      <c r="BK188" s="145">
        <f>ROUND(L188*K188,2)</f>
        <v>0</v>
      </c>
      <c r="BL188" s="20" t="s">
        <v>142</v>
      </c>
      <c r="BM188" s="20" t="s">
        <v>298</v>
      </c>
    </row>
    <row r="189" spans="2:65" s="1" customFormat="1" ht="25.5" customHeight="1">
      <c r="B189" s="136"/>
      <c r="C189" s="161" t="s">
        <v>299</v>
      </c>
      <c r="D189" s="161" t="s">
        <v>245</v>
      </c>
      <c r="E189" s="162" t="s">
        <v>300</v>
      </c>
      <c r="F189" s="229" t="s">
        <v>301</v>
      </c>
      <c r="G189" s="229"/>
      <c r="H189" s="229"/>
      <c r="I189" s="229"/>
      <c r="J189" s="163" t="s">
        <v>141</v>
      </c>
      <c r="K189" s="164">
        <v>2</v>
      </c>
      <c r="L189" s="230"/>
      <c r="M189" s="230"/>
      <c r="N189" s="230">
        <f>ROUND(L189*K189,2)</f>
        <v>0</v>
      </c>
      <c r="O189" s="224"/>
      <c r="P189" s="224"/>
      <c r="Q189" s="224"/>
      <c r="R189" s="141"/>
      <c r="T189" s="142" t="s">
        <v>5</v>
      </c>
      <c r="U189" s="43" t="s">
        <v>49</v>
      </c>
      <c r="V189" s="143">
        <v>0</v>
      </c>
      <c r="W189" s="143">
        <f>V189*K189</f>
        <v>0</v>
      </c>
      <c r="X189" s="143">
        <v>0.09991</v>
      </c>
      <c r="Y189" s="143">
        <f>X189*K189</f>
        <v>0.19982</v>
      </c>
      <c r="Z189" s="143">
        <v>0</v>
      </c>
      <c r="AA189" s="144">
        <f>Z189*K189</f>
        <v>0</v>
      </c>
      <c r="AR189" s="20" t="s">
        <v>174</v>
      </c>
      <c r="AT189" s="20" t="s">
        <v>245</v>
      </c>
      <c r="AU189" s="20" t="s">
        <v>102</v>
      </c>
      <c r="AY189" s="20" t="s">
        <v>137</v>
      </c>
      <c r="BE189" s="145">
        <f>IF(U189="základní",N189,0)</f>
        <v>0</v>
      </c>
      <c r="BF189" s="145">
        <f>IF(U189="snížená",N189,0)</f>
        <v>0</v>
      </c>
      <c r="BG189" s="145">
        <f>IF(U189="zákl. přenesená",N189,0)</f>
        <v>0</v>
      </c>
      <c r="BH189" s="145">
        <f>IF(U189="sníž. přenesená",N189,0)</f>
        <v>0</v>
      </c>
      <c r="BI189" s="145">
        <f>IF(U189="nulová",N189,0)</f>
        <v>0</v>
      </c>
      <c r="BJ189" s="20" t="s">
        <v>24</v>
      </c>
      <c r="BK189" s="145">
        <f>ROUND(L189*K189,2)</f>
        <v>0</v>
      </c>
      <c r="BL189" s="20" t="s">
        <v>142</v>
      </c>
      <c r="BM189" s="20" t="s">
        <v>302</v>
      </c>
    </row>
    <row r="190" spans="2:65" s="1" customFormat="1" ht="25.5" customHeight="1">
      <c r="B190" s="136"/>
      <c r="C190" s="137" t="s">
        <v>303</v>
      </c>
      <c r="D190" s="137" t="s">
        <v>138</v>
      </c>
      <c r="E190" s="138" t="s">
        <v>304</v>
      </c>
      <c r="F190" s="223" t="s">
        <v>305</v>
      </c>
      <c r="G190" s="223"/>
      <c r="H190" s="223"/>
      <c r="I190" s="223"/>
      <c r="J190" s="139" t="s">
        <v>153</v>
      </c>
      <c r="K190" s="140">
        <v>8.4</v>
      </c>
      <c r="L190" s="224"/>
      <c r="M190" s="224"/>
      <c r="N190" s="224">
        <f>ROUND(L190*K190,2)</f>
        <v>0</v>
      </c>
      <c r="O190" s="224"/>
      <c r="P190" s="224"/>
      <c r="Q190" s="224"/>
      <c r="R190" s="141"/>
      <c r="T190" s="142" t="s">
        <v>5</v>
      </c>
      <c r="U190" s="43" t="s">
        <v>49</v>
      </c>
      <c r="V190" s="143">
        <v>5.236</v>
      </c>
      <c r="W190" s="143">
        <f>V190*K190</f>
        <v>43.9824</v>
      </c>
      <c r="X190" s="143">
        <v>0.12</v>
      </c>
      <c r="Y190" s="143">
        <f>X190*K190</f>
        <v>1.008</v>
      </c>
      <c r="Z190" s="143">
        <v>2.2</v>
      </c>
      <c r="AA190" s="144">
        <f>Z190*K190</f>
        <v>18.480000000000004</v>
      </c>
      <c r="AR190" s="20" t="s">
        <v>142</v>
      </c>
      <c r="AT190" s="20" t="s">
        <v>138</v>
      </c>
      <c r="AU190" s="20" t="s">
        <v>102</v>
      </c>
      <c r="AY190" s="20" t="s">
        <v>137</v>
      </c>
      <c r="BE190" s="145">
        <f>IF(U190="základní",N190,0)</f>
        <v>0</v>
      </c>
      <c r="BF190" s="145">
        <f>IF(U190="snížená",N190,0)</f>
        <v>0</v>
      </c>
      <c r="BG190" s="145">
        <f>IF(U190="zákl. přenesená",N190,0)</f>
        <v>0</v>
      </c>
      <c r="BH190" s="145">
        <f>IF(U190="sníž. přenesená",N190,0)</f>
        <v>0</v>
      </c>
      <c r="BI190" s="145">
        <f>IF(U190="nulová",N190,0)</f>
        <v>0</v>
      </c>
      <c r="BJ190" s="20" t="s">
        <v>24</v>
      </c>
      <c r="BK190" s="145">
        <f>ROUND(L190*K190,2)</f>
        <v>0</v>
      </c>
      <c r="BL190" s="20" t="s">
        <v>142</v>
      </c>
      <c r="BM190" s="20" t="s">
        <v>306</v>
      </c>
    </row>
    <row r="191" spans="2:51" s="10" customFormat="1" ht="16.5" customHeight="1">
      <c r="B191" s="146"/>
      <c r="C191" s="147"/>
      <c r="D191" s="147"/>
      <c r="E191" s="148" t="s">
        <v>5</v>
      </c>
      <c r="F191" s="225" t="s">
        <v>307</v>
      </c>
      <c r="G191" s="226"/>
      <c r="H191" s="226"/>
      <c r="I191" s="226"/>
      <c r="J191" s="147"/>
      <c r="K191" s="149">
        <v>8.4</v>
      </c>
      <c r="L191" s="147"/>
      <c r="M191" s="147"/>
      <c r="N191" s="147"/>
      <c r="O191" s="147"/>
      <c r="P191" s="147"/>
      <c r="Q191" s="147"/>
      <c r="R191" s="150"/>
      <c r="T191" s="151"/>
      <c r="U191" s="147"/>
      <c r="V191" s="147"/>
      <c r="W191" s="147"/>
      <c r="X191" s="147"/>
      <c r="Y191" s="147"/>
      <c r="Z191" s="147"/>
      <c r="AA191" s="152"/>
      <c r="AT191" s="153" t="s">
        <v>145</v>
      </c>
      <c r="AU191" s="153" t="s">
        <v>102</v>
      </c>
      <c r="AV191" s="10" t="s">
        <v>102</v>
      </c>
      <c r="AW191" s="10" t="s">
        <v>41</v>
      </c>
      <c r="AX191" s="10" t="s">
        <v>24</v>
      </c>
      <c r="AY191" s="153" t="s">
        <v>137</v>
      </c>
    </row>
    <row r="192" spans="2:65" s="1" customFormat="1" ht="16.5" customHeight="1">
      <c r="B192" s="136"/>
      <c r="C192" s="137" t="s">
        <v>308</v>
      </c>
      <c r="D192" s="137" t="s">
        <v>138</v>
      </c>
      <c r="E192" s="138" t="s">
        <v>309</v>
      </c>
      <c r="F192" s="223" t="s">
        <v>310</v>
      </c>
      <c r="G192" s="223"/>
      <c r="H192" s="223"/>
      <c r="I192" s="223"/>
      <c r="J192" s="139" t="s">
        <v>297</v>
      </c>
      <c r="K192" s="140">
        <v>10</v>
      </c>
      <c r="L192" s="224"/>
      <c r="M192" s="224"/>
      <c r="N192" s="224">
        <f>ROUND(L192*K192,2)</f>
        <v>0</v>
      </c>
      <c r="O192" s="224"/>
      <c r="P192" s="224"/>
      <c r="Q192" s="224"/>
      <c r="R192" s="141"/>
      <c r="T192" s="142" t="s">
        <v>5</v>
      </c>
      <c r="U192" s="43" t="s">
        <v>49</v>
      </c>
      <c r="V192" s="143">
        <v>6.503</v>
      </c>
      <c r="W192" s="143">
        <f>V192*K192</f>
        <v>65.03</v>
      </c>
      <c r="X192" s="143">
        <v>0</v>
      </c>
      <c r="Y192" s="143">
        <f>X192*K192</f>
        <v>0</v>
      </c>
      <c r="Z192" s="143">
        <v>2.055</v>
      </c>
      <c r="AA192" s="144">
        <f>Z192*K192</f>
        <v>20.55</v>
      </c>
      <c r="AR192" s="20" t="s">
        <v>142</v>
      </c>
      <c r="AT192" s="20" t="s">
        <v>138</v>
      </c>
      <c r="AU192" s="20" t="s">
        <v>102</v>
      </c>
      <c r="AY192" s="20" t="s">
        <v>137</v>
      </c>
      <c r="BE192" s="145">
        <f>IF(U192="základní",N192,0)</f>
        <v>0</v>
      </c>
      <c r="BF192" s="145">
        <f>IF(U192="snížená",N192,0)</f>
        <v>0</v>
      </c>
      <c r="BG192" s="145">
        <f>IF(U192="zákl. přenesená",N192,0)</f>
        <v>0</v>
      </c>
      <c r="BH192" s="145">
        <f>IF(U192="sníž. přenesená",N192,0)</f>
        <v>0</v>
      </c>
      <c r="BI192" s="145">
        <f>IF(U192="nulová",N192,0)</f>
        <v>0</v>
      </c>
      <c r="BJ192" s="20" t="s">
        <v>24</v>
      </c>
      <c r="BK192" s="145">
        <f>ROUND(L192*K192,2)</f>
        <v>0</v>
      </c>
      <c r="BL192" s="20" t="s">
        <v>142</v>
      </c>
      <c r="BM192" s="20" t="s">
        <v>311</v>
      </c>
    </row>
    <row r="193" spans="2:63" s="9" customFormat="1" ht="29.85" customHeight="1">
      <c r="B193" s="125"/>
      <c r="C193" s="126"/>
      <c r="D193" s="135" t="s">
        <v>120</v>
      </c>
      <c r="E193" s="135"/>
      <c r="F193" s="135"/>
      <c r="G193" s="135"/>
      <c r="H193" s="135"/>
      <c r="I193" s="135"/>
      <c r="J193" s="135"/>
      <c r="K193" s="135"/>
      <c r="L193" s="135"/>
      <c r="M193" s="135"/>
      <c r="N193" s="236">
        <f>BK193</f>
        <v>0</v>
      </c>
      <c r="O193" s="237"/>
      <c r="P193" s="237"/>
      <c r="Q193" s="237"/>
      <c r="R193" s="128"/>
      <c r="T193" s="129"/>
      <c r="U193" s="126"/>
      <c r="V193" s="126"/>
      <c r="W193" s="130">
        <f>SUM(W194:W198)</f>
        <v>45.6651</v>
      </c>
      <c r="X193" s="126"/>
      <c r="Y193" s="130">
        <f>SUM(Y194:Y198)</f>
        <v>0</v>
      </c>
      <c r="Z193" s="126"/>
      <c r="AA193" s="131">
        <f>SUM(AA194:AA198)</f>
        <v>0</v>
      </c>
      <c r="AR193" s="132" t="s">
        <v>24</v>
      </c>
      <c r="AT193" s="133" t="s">
        <v>83</v>
      </c>
      <c r="AU193" s="133" t="s">
        <v>24</v>
      </c>
      <c r="AY193" s="132" t="s">
        <v>137</v>
      </c>
      <c r="BK193" s="134">
        <f>SUM(BK194:BK198)</f>
        <v>0</v>
      </c>
    </row>
    <row r="194" spans="2:65" s="1" customFormat="1" ht="25.5" customHeight="1">
      <c r="B194" s="136"/>
      <c r="C194" s="137" t="s">
        <v>312</v>
      </c>
      <c r="D194" s="137" t="s">
        <v>138</v>
      </c>
      <c r="E194" s="138" t="s">
        <v>313</v>
      </c>
      <c r="F194" s="223" t="s">
        <v>314</v>
      </c>
      <c r="G194" s="223"/>
      <c r="H194" s="223"/>
      <c r="I194" s="223"/>
      <c r="J194" s="139" t="s">
        <v>248</v>
      </c>
      <c r="K194" s="140">
        <v>39.03</v>
      </c>
      <c r="L194" s="224"/>
      <c r="M194" s="224"/>
      <c r="N194" s="224">
        <f>ROUND(L194*K194,2)</f>
        <v>0</v>
      </c>
      <c r="O194" s="224"/>
      <c r="P194" s="224"/>
      <c r="Q194" s="224"/>
      <c r="R194" s="141"/>
      <c r="T194" s="142" t="s">
        <v>5</v>
      </c>
      <c r="U194" s="43" t="s">
        <v>49</v>
      </c>
      <c r="V194" s="143">
        <v>0.5</v>
      </c>
      <c r="W194" s="143">
        <f>V194*K194</f>
        <v>19.515</v>
      </c>
      <c r="X194" s="143">
        <v>0</v>
      </c>
      <c r="Y194" s="143">
        <f>X194*K194</f>
        <v>0</v>
      </c>
      <c r="Z194" s="143">
        <v>0</v>
      </c>
      <c r="AA194" s="144">
        <f>Z194*K194</f>
        <v>0</v>
      </c>
      <c r="AR194" s="20" t="s">
        <v>142</v>
      </c>
      <c r="AT194" s="20" t="s">
        <v>138</v>
      </c>
      <c r="AU194" s="20" t="s">
        <v>102</v>
      </c>
      <c r="AY194" s="20" t="s">
        <v>137</v>
      </c>
      <c r="BE194" s="145">
        <f>IF(U194="základní",N194,0)</f>
        <v>0</v>
      </c>
      <c r="BF194" s="145">
        <f>IF(U194="snížená",N194,0)</f>
        <v>0</v>
      </c>
      <c r="BG194" s="145">
        <f>IF(U194="zákl. přenesená",N194,0)</f>
        <v>0</v>
      </c>
      <c r="BH194" s="145">
        <f>IF(U194="sníž. přenesená",N194,0)</f>
        <v>0</v>
      </c>
      <c r="BI194" s="145">
        <f>IF(U194="nulová",N194,0)</f>
        <v>0</v>
      </c>
      <c r="BJ194" s="20" t="s">
        <v>24</v>
      </c>
      <c r="BK194" s="145">
        <f>ROUND(L194*K194,2)</f>
        <v>0</v>
      </c>
      <c r="BL194" s="20" t="s">
        <v>142</v>
      </c>
      <c r="BM194" s="20" t="s">
        <v>315</v>
      </c>
    </row>
    <row r="195" spans="2:65" s="1" customFormat="1" ht="25.5" customHeight="1">
      <c r="B195" s="136"/>
      <c r="C195" s="137" t="s">
        <v>316</v>
      </c>
      <c r="D195" s="137" t="s">
        <v>138</v>
      </c>
      <c r="E195" s="138" t="s">
        <v>317</v>
      </c>
      <c r="F195" s="223" t="s">
        <v>318</v>
      </c>
      <c r="G195" s="223"/>
      <c r="H195" s="223"/>
      <c r="I195" s="223"/>
      <c r="J195" s="139" t="s">
        <v>248</v>
      </c>
      <c r="K195" s="140">
        <v>156.12</v>
      </c>
      <c r="L195" s="224"/>
      <c r="M195" s="224"/>
      <c r="N195" s="224">
        <f>ROUND(L195*K195,2)</f>
        <v>0</v>
      </c>
      <c r="O195" s="224"/>
      <c r="P195" s="224"/>
      <c r="Q195" s="224"/>
      <c r="R195" s="141"/>
      <c r="T195" s="142" t="s">
        <v>5</v>
      </c>
      <c r="U195" s="43" t="s">
        <v>49</v>
      </c>
      <c r="V195" s="143">
        <v>0.008</v>
      </c>
      <c r="W195" s="143">
        <f>V195*K195</f>
        <v>1.24896</v>
      </c>
      <c r="X195" s="143">
        <v>0</v>
      </c>
      <c r="Y195" s="143">
        <f>X195*K195</f>
        <v>0</v>
      </c>
      <c r="Z195" s="143">
        <v>0</v>
      </c>
      <c r="AA195" s="144">
        <f>Z195*K195</f>
        <v>0</v>
      </c>
      <c r="AR195" s="20" t="s">
        <v>142</v>
      </c>
      <c r="AT195" s="20" t="s">
        <v>138</v>
      </c>
      <c r="AU195" s="20" t="s">
        <v>102</v>
      </c>
      <c r="AY195" s="20" t="s">
        <v>137</v>
      </c>
      <c r="BE195" s="145">
        <f>IF(U195="základní",N195,0)</f>
        <v>0</v>
      </c>
      <c r="BF195" s="145">
        <f>IF(U195="snížená",N195,0)</f>
        <v>0</v>
      </c>
      <c r="BG195" s="145">
        <f>IF(U195="zákl. přenesená",N195,0)</f>
        <v>0</v>
      </c>
      <c r="BH195" s="145">
        <f>IF(U195="sníž. přenesená",N195,0)</f>
        <v>0</v>
      </c>
      <c r="BI195" s="145">
        <f>IF(U195="nulová",N195,0)</f>
        <v>0</v>
      </c>
      <c r="BJ195" s="20" t="s">
        <v>24</v>
      </c>
      <c r="BK195" s="145">
        <f>ROUND(L195*K195,2)</f>
        <v>0</v>
      </c>
      <c r="BL195" s="20" t="s">
        <v>142</v>
      </c>
      <c r="BM195" s="20" t="s">
        <v>319</v>
      </c>
    </row>
    <row r="196" spans="2:51" s="10" customFormat="1" ht="16.5" customHeight="1">
      <c r="B196" s="146"/>
      <c r="C196" s="147"/>
      <c r="D196" s="147"/>
      <c r="E196" s="148" t="s">
        <v>5</v>
      </c>
      <c r="F196" s="225" t="s">
        <v>320</v>
      </c>
      <c r="G196" s="226"/>
      <c r="H196" s="226"/>
      <c r="I196" s="226"/>
      <c r="J196" s="147"/>
      <c r="K196" s="149">
        <v>156.12</v>
      </c>
      <c r="L196" s="147"/>
      <c r="M196" s="147"/>
      <c r="N196" s="147"/>
      <c r="O196" s="147"/>
      <c r="P196" s="147"/>
      <c r="Q196" s="147"/>
      <c r="R196" s="150"/>
      <c r="T196" s="151"/>
      <c r="U196" s="147"/>
      <c r="V196" s="147"/>
      <c r="W196" s="147"/>
      <c r="X196" s="147"/>
      <c r="Y196" s="147"/>
      <c r="Z196" s="147"/>
      <c r="AA196" s="152"/>
      <c r="AT196" s="153" t="s">
        <v>145</v>
      </c>
      <c r="AU196" s="153" t="s">
        <v>102</v>
      </c>
      <c r="AV196" s="10" t="s">
        <v>102</v>
      </c>
      <c r="AW196" s="10" t="s">
        <v>41</v>
      </c>
      <c r="AX196" s="10" t="s">
        <v>24</v>
      </c>
      <c r="AY196" s="153" t="s">
        <v>137</v>
      </c>
    </row>
    <row r="197" spans="2:65" s="1" customFormat="1" ht="25.5" customHeight="1">
      <c r="B197" s="136"/>
      <c r="C197" s="137" t="s">
        <v>321</v>
      </c>
      <c r="D197" s="137" t="s">
        <v>138</v>
      </c>
      <c r="E197" s="138" t="s">
        <v>322</v>
      </c>
      <c r="F197" s="223" t="s">
        <v>323</v>
      </c>
      <c r="G197" s="223"/>
      <c r="H197" s="223"/>
      <c r="I197" s="223"/>
      <c r="J197" s="139" t="s">
        <v>248</v>
      </c>
      <c r="K197" s="140">
        <v>39.03</v>
      </c>
      <c r="L197" s="224"/>
      <c r="M197" s="224"/>
      <c r="N197" s="224">
        <f>ROUND(L197*K197,2)</f>
        <v>0</v>
      </c>
      <c r="O197" s="224"/>
      <c r="P197" s="224"/>
      <c r="Q197" s="224"/>
      <c r="R197" s="141"/>
      <c r="T197" s="142" t="s">
        <v>5</v>
      </c>
      <c r="U197" s="43" t="s">
        <v>49</v>
      </c>
      <c r="V197" s="143">
        <v>0.638</v>
      </c>
      <c r="W197" s="143">
        <f>V197*K197</f>
        <v>24.90114</v>
      </c>
      <c r="X197" s="143">
        <v>0</v>
      </c>
      <c r="Y197" s="143">
        <f>X197*K197</f>
        <v>0</v>
      </c>
      <c r="Z197" s="143">
        <v>0</v>
      </c>
      <c r="AA197" s="144">
        <f>Z197*K197</f>
        <v>0</v>
      </c>
      <c r="AR197" s="20" t="s">
        <v>142</v>
      </c>
      <c r="AT197" s="20" t="s">
        <v>138</v>
      </c>
      <c r="AU197" s="20" t="s">
        <v>102</v>
      </c>
      <c r="AY197" s="20" t="s">
        <v>137</v>
      </c>
      <c r="BE197" s="145">
        <f>IF(U197="základní",N197,0)</f>
        <v>0</v>
      </c>
      <c r="BF197" s="145">
        <f>IF(U197="snížená",N197,0)</f>
        <v>0</v>
      </c>
      <c r="BG197" s="145">
        <f>IF(U197="zákl. přenesená",N197,0)</f>
        <v>0</v>
      </c>
      <c r="BH197" s="145">
        <f>IF(U197="sníž. přenesená",N197,0)</f>
        <v>0</v>
      </c>
      <c r="BI197" s="145">
        <f>IF(U197="nulová",N197,0)</f>
        <v>0</v>
      </c>
      <c r="BJ197" s="20" t="s">
        <v>24</v>
      </c>
      <c r="BK197" s="145">
        <f>ROUND(L197*K197,2)</f>
        <v>0</v>
      </c>
      <c r="BL197" s="20" t="s">
        <v>142</v>
      </c>
      <c r="BM197" s="20" t="s">
        <v>324</v>
      </c>
    </row>
    <row r="198" spans="2:65" s="1" customFormat="1" ht="25.5" customHeight="1">
      <c r="B198" s="136"/>
      <c r="C198" s="137" t="s">
        <v>325</v>
      </c>
      <c r="D198" s="137" t="s">
        <v>138</v>
      </c>
      <c r="E198" s="138" t="s">
        <v>326</v>
      </c>
      <c r="F198" s="223" t="s">
        <v>327</v>
      </c>
      <c r="G198" s="223"/>
      <c r="H198" s="223"/>
      <c r="I198" s="223"/>
      <c r="J198" s="139" t="s">
        <v>248</v>
      </c>
      <c r="K198" s="140">
        <v>39.03</v>
      </c>
      <c r="L198" s="224"/>
      <c r="M198" s="224"/>
      <c r="N198" s="224">
        <f>ROUND(L198*K198,2)</f>
        <v>0</v>
      </c>
      <c r="O198" s="224"/>
      <c r="P198" s="224"/>
      <c r="Q198" s="224"/>
      <c r="R198" s="141"/>
      <c r="T198" s="142" t="s">
        <v>5</v>
      </c>
      <c r="U198" s="43" t="s">
        <v>49</v>
      </c>
      <c r="V198" s="143">
        <v>0</v>
      </c>
      <c r="W198" s="143">
        <f>V198*K198</f>
        <v>0</v>
      </c>
      <c r="X198" s="143">
        <v>0</v>
      </c>
      <c r="Y198" s="143">
        <f>X198*K198</f>
        <v>0</v>
      </c>
      <c r="Z198" s="143">
        <v>0</v>
      </c>
      <c r="AA198" s="144">
        <f>Z198*K198</f>
        <v>0</v>
      </c>
      <c r="AR198" s="20" t="s">
        <v>142</v>
      </c>
      <c r="AT198" s="20" t="s">
        <v>138</v>
      </c>
      <c r="AU198" s="20" t="s">
        <v>102</v>
      </c>
      <c r="AY198" s="20" t="s">
        <v>137</v>
      </c>
      <c r="BE198" s="145">
        <f>IF(U198="základní",N198,0)</f>
        <v>0</v>
      </c>
      <c r="BF198" s="145">
        <f>IF(U198="snížená",N198,0)</f>
        <v>0</v>
      </c>
      <c r="BG198" s="145">
        <f>IF(U198="zákl. přenesená",N198,0)</f>
        <v>0</v>
      </c>
      <c r="BH198" s="145">
        <f>IF(U198="sníž. přenesená",N198,0)</f>
        <v>0</v>
      </c>
      <c r="BI198" s="145">
        <f>IF(U198="nulová",N198,0)</f>
        <v>0</v>
      </c>
      <c r="BJ198" s="20" t="s">
        <v>24</v>
      </c>
      <c r="BK198" s="145">
        <f>ROUND(L198*K198,2)</f>
        <v>0</v>
      </c>
      <c r="BL198" s="20" t="s">
        <v>142</v>
      </c>
      <c r="BM198" s="20" t="s">
        <v>328</v>
      </c>
    </row>
    <row r="199" spans="2:63" s="9" customFormat="1" ht="29.85" customHeight="1">
      <c r="B199" s="125"/>
      <c r="C199" s="126"/>
      <c r="D199" s="135" t="s">
        <v>121</v>
      </c>
      <c r="E199" s="135"/>
      <c r="F199" s="135"/>
      <c r="G199" s="135"/>
      <c r="H199" s="135"/>
      <c r="I199" s="135"/>
      <c r="J199" s="135"/>
      <c r="K199" s="135"/>
      <c r="L199" s="135"/>
      <c r="M199" s="135"/>
      <c r="N199" s="236">
        <f>BK199</f>
        <v>0</v>
      </c>
      <c r="O199" s="237"/>
      <c r="P199" s="237"/>
      <c r="Q199" s="237"/>
      <c r="R199" s="128"/>
      <c r="T199" s="129"/>
      <c r="U199" s="126"/>
      <c r="V199" s="126"/>
      <c r="W199" s="130">
        <f>W200</f>
        <v>77.679492</v>
      </c>
      <c r="X199" s="126"/>
      <c r="Y199" s="130">
        <f>Y200</f>
        <v>0</v>
      </c>
      <c r="Z199" s="126"/>
      <c r="AA199" s="131">
        <f>AA200</f>
        <v>0</v>
      </c>
      <c r="AR199" s="132" t="s">
        <v>24</v>
      </c>
      <c r="AT199" s="133" t="s">
        <v>83</v>
      </c>
      <c r="AU199" s="133" t="s">
        <v>24</v>
      </c>
      <c r="AY199" s="132" t="s">
        <v>137</v>
      </c>
      <c r="BK199" s="134">
        <f>BK200</f>
        <v>0</v>
      </c>
    </row>
    <row r="200" spans="2:65" s="1" customFormat="1" ht="38.25" customHeight="1">
      <c r="B200" s="136"/>
      <c r="C200" s="137" t="s">
        <v>329</v>
      </c>
      <c r="D200" s="137" t="s">
        <v>138</v>
      </c>
      <c r="E200" s="138" t="s">
        <v>330</v>
      </c>
      <c r="F200" s="223" t="s">
        <v>331</v>
      </c>
      <c r="G200" s="223"/>
      <c r="H200" s="223"/>
      <c r="I200" s="223"/>
      <c r="J200" s="139" t="s">
        <v>248</v>
      </c>
      <c r="K200" s="140">
        <v>1176.962</v>
      </c>
      <c r="L200" s="224"/>
      <c r="M200" s="224"/>
      <c r="N200" s="224">
        <f>ROUND(L200*K200,2)</f>
        <v>0</v>
      </c>
      <c r="O200" s="224"/>
      <c r="P200" s="224"/>
      <c r="Q200" s="224"/>
      <c r="R200" s="141"/>
      <c r="T200" s="142" t="s">
        <v>5</v>
      </c>
      <c r="U200" s="165" t="s">
        <v>49</v>
      </c>
      <c r="V200" s="166">
        <v>0.066</v>
      </c>
      <c r="W200" s="166">
        <f>V200*K200</f>
        <v>77.679492</v>
      </c>
      <c r="X200" s="166">
        <v>0</v>
      </c>
      <c r="Y200" s="166">
        <f>X200*K200</f>
        <v>0</v>
      </c>
      <c r="Z200" s="166">
        <v>0</v>
      </c>
      <c r="AA200" s="167">
        <f>Z200*K200</f>
        <v>0</v>
      </c>
      <c r="AR200" s="20" t="s">
        <v>142</v>
      </c>
      <c r="AT200" s="20" t="s">
        <v>138</v>
      </c>
      <c r="AU200" s="20" t="s">
        <v>102</v>
      </c>
      <c r="AY200" s="20" t="s">
        <v>137</v>
      </c>
      <c r="BE200" s="145">
        <f>IF(U200="základní",N200,0)</f>
        <v>0</v>
      </c>
      <c r="BF200" s="145">
        <f>IF(U200="snížená",N200,0)</f>
        <v>0</v>
      </c>
      <c r="BG200" s="145">
        <f>IF(U200="zákl. přenesená",N200,0)</f>
        <v>0</v>
      </c>
      <c r="BH200" s="145">
        <f>IF(U200="sníž. přenesená",N200,0)</f>
        <v>0</v>
      </c>
      <c r="BI200" s="145">
        <f>IF(U200="nulová",N200,0)</f>
        <v>0</v>
      </c>
      <c r="BJ200" s="20" t="s">
        <v>24</v>
      </c>
      <c r="BK200" s="145">
        <f>ROUND(L200*K200,2)</f>
        <v>0</v>
      </c>
      <c r="BL200" s="20" t="s">
        <v>142</v>
      </c>
      <c r="BM200" s="20" t="s">
        <v>332</v>
      </c>
    </row>
    <row r="201" spans="2:18" s="1" customFormat="1" ht="6.9" customHeight="1">
      <c r="B201" s="58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60"/>
    </row>
  </sheetData>
  <mergeCells count="223">
    <mergeCell ref="H1:K1"/>
    <mergeCell ref="S2:AC2"/>
    <mergeCell ref="N116:Q116"/>
    <mergeCell ref="N117:Q117"/>
    <mergeCell ref="N118:Q118"/>
    <mergeCell ref="N147:Q147"/>
    <mergeCell ref="N154:Q154"/>
    <mergeCell ref="N181:Q181"/>
    <mergeCell ref="N187:Q187"/>
    <mergeCell ref="N193:Q193"/>
    <mergeCell ref="N199:Q199"/>
    <mergeCell ref="F196:I196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F191:I191"/>
    <mergeCell ref="F192:I192"/>
    <mergeCell ref="L192:M192"/>
    <mergeCell ref="N192:Q192"/>
    <mergeCell ref="F194:I194"/>
    <mergeCell ref="L194:M194"/>
    <mergeCell ref="N194:Q194"/>
    <mergeCell ref="F195:I195"/>
    <mergeCell ref="L195:M195"/>
    <mergeCell ref="N195:Q195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2:I182"/>
    <mergeCell ref="L182:M182"/>
    <mergeCell ref="N182:Q182"/>
    <mergeCell ref="F183:I183"/>
    <mergeCell ref="F184:I184"/>
    <mergeCell ref="F185:I185"/>
    <mergeCell ref="L185:M185"/>
    <mergeCell ref="N185:Q185"/>
    <mergeCell ref="F186:I186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71:I171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F166:I166"/>
    <mergeCell ref="F167:I167"/>
    <mergeCell ref="F168:I168"/>
    <mergeCell ref="L168:M168"/>
    <mergeCell ref="N168:Q168"/>
    <mergeCell ref="F169:I169"/>
    <mergeCell ref="F170:I170"/>
    <mergeCell ref="L170:M170"/>
    <mergeCell ref="N170:Q17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49:I149"/>
    <mergeCell ref="F150:I150"/>
    <mergeCell ref="F151:I151"/>
    <mergeCell ref="L151:M151"/>
    <mergeCell ref="N151:Q151"/>
    <mergeCell ref="F152:I152"/>
    <mergeCell ref="F153:I153"/>
    <mergeCell ref="F155:I155"/>
    <mergeCell ref="L155:M155"/>
    <mergeCell ref="N155:Q155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8:I148"/>
    <mergeCell ref="L148:M148"/>
    <mergeCell ref="N148:Q14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L142:M142"/>
    <mergeCell ref="N142:Q142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L138:M138"/>
    <mergeCell ref="N138:Q138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F133:I133"/>
    <mergeCell ref="F124:I124"/>
    <mergeCell ref="F125:I125"/>
    <mergeCell ref="F126:I126"/>
    <mergeCell ref="L126:M126"/>
    <mergeCell ref="N126:Q126"/>
    <mergeCell ref="F127:I127"/>
    <mergeCell ref="L127:M127"/>
    <mergeCell ref="N127:Q127"/>
    <mergeCell ref="F128:I128"/>
    <mergeCell ref="F119:I119"/>
    <mergeCell ref="L119:M119"/>
    <mergeCell ref="N119:Q119"/>
    <mergeCell ref="F120:I120"/>
    <mergeCell ref="F121:I121"/>
    <mergeCell ref="F122:I122"/>
    <mergeCell ref="L122:M122"/>
    <mergeCell ref="N122:Q122"/>
    <mergeCell ref="F123:I123"/>
    <mergeCell ref="L123:M123"/>
    <mergeCell ref="N123:Q123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C75:Q75"/>
    <mergeCell ref="F77:P77"/>
    <mergeCell ref="F78:P78"/>
    <mergeCell ref="M80:P80"/>
    <mergeCell ref="M82:Q82"/>
    <mergeCell ref="M83:Q83"/>
    <mergeCell ref="C85:G85"/>
    <mergeCell ref="N85:Q85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5" display="2) Rekapitulace rozpočtu"/>
    <hyperlink ref="L1" location="C11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Bastl</dc:creator>
  <cp:keywords/>
  <dc:description/>
  <cp:lastModifiedBy>Mgr. Luboš Pastor</cp:lastModifiedBy>
  <dcterms:created xsi:type="dcterms:W3CDTF">2018-04-06T04:57:15Z</dcterms:created>
  <dcterms:modified xsi:type="dcterms:W3CDTF">2018-06-01T08:24:53Z</dcterms:modified>
  <cp:category/>
  <cp:version/>
  <cp:contentType/>
  <cp:contentStatus/>
</cp:coreProperties>
</file>