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160" activeTab="0"/>
  </bookViews>
  <sheets>
    <sheet name="Rekapitulace stavby" sheetId="1" r:id="rId1"/>
    <sheet name="SONA6320 - Habartov, opra..." sheetId="2" r:id="rId2"/>
  </sheets>
  <definedNames>
    <definedName name="_xlnm.Print_Area" localSheetId="0">'Rekapitulace stavby'!$C$4:$AP$70,'Rekapitulace stavby'!$C$76:$AP$96</definedName>
    <definedName name="_xlnm.Print_Area" localSheetId="1">'SONA6320 - Habartov, opra...'!$C$4:$Q$70,'SONA6320 - Habartov, opra...'!$C$76:$Q$111,'SONA6320 - Habartov, opra...'!$C$117:$Q$387</definedName>
    <definedName name="_xlnm.Print_Titles" localSheetId="0">'Rekapitulace stavby'!$85:$85</definedName>
  </definedNames>
  <calcPr calcId="152511"/>
</workbook>
</file>

<file path=xl/sharedStrings.xml><?xml version="1.0" encoding="utf-8"?>
<sst xmlns="http://schemas.openxmlformats.org/spreadsheetml/2006/main" count="2792" uniqueCount="467">
  <si>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</si>
  <si>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</si>
  <si>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</si>
  <si>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</si>
  <si>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</si>
  <si>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</si>
  <si>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</si>
  <si>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</si>
  <si>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</si>
  <si>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</si>
  <si>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</si>
  <si>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</si>
  <si>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</si>
  <si>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</si>
  <si>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</si>
  <si>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Kód:</t>
  </si>
  <si>
    <t>SONA6320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</si>
  <si>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</si>
  <si>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</si>
  <si>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Habartov, oprava cesty k zahrádkám</t>
  </si>
  <si>
    <t>JKSO:</t>
  </si>
  <si>
    <t/>
  </si>
  <si>
    <t>CC-CZ:</t>
  </si>
  <si>
    <t>Místo:</t>
  </si>
  <si>
    <t xml:space="preserve"> </t>
  </si>
  <si>
    <t>Datum:</t>
  </si>
  <si>
    <t>18. 7. 2018</t>
  </si>
  <si>
    <t>Objednatel:</t>
  </si>
  <si>
    <t>IČ:</t>
  </si>
  <si>
    <t>Město Habartov</t>
  </si>
  <si>
    <t>DIČ:</t>
  </si>
  <si>
    <t>Zhotovitel:</t>
  </si>
  <si>
    <t>Vyplň údaj</t>
  </si>
  <si>
    <t>Projektant:</t>
  </si>
  <si>
    <t>Eva Žiláková, Abertamy</t>
  </si>
  <si>
    <t>True</t>
  </si>
  <si>
    <t>Zpracovatel:</t>
  </si>
  <si>
    <t>Neubauerová Soňa, SK-Projekt Ostrov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</si>
  <si>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</si>
  <si>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</si>
  <si>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</si>
  <si>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</si>
  <si>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</si>
  <si>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</si>
  <si>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</si>
  <si>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</si>
  <si>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</si>
  <si>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</si>
  <si>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</si>
  <si>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</si>
  <si>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</si>
  <si>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</si>
  <si>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</si>
  <si>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</si>
  <si>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</si>
  <si>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</si>
  <si>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</si>
  <si>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</si>
  <si>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</si>
  <si>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</si>
  <si>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</si>
  <si>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</si>
  <si>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</si>
  <si>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</si>
  <si>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</si>
  <si>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</si>
  <si>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</si>
  <si>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</si>
  <si>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</si>
  <si>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</si>
  <si>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</si>
  <si>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</si>
  <si>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</si>
  <si>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</si>
  <si>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</si>
  <si>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</si>
  <si>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</si>
  <si>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</si>
  <si>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</si>
  <si>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</si>
  <si>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{8dd2bd9c-d814-4fbf-8f76-9e3202c4837a}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</si>
  <si>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</si>
  <si>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</si>
  <si>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</si>
  <si>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</si>
  <si>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</si>
  <si>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</si>
  <si>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</si>
  <si>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</si>
  <si>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</si>
  <si>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</si>
  <si>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</si>
  <si>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</si>
  <si>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</si>
  <si>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</si>
  <si>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</si>
  <si>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</si>
  <si>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</si>
  <si>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</si>
  <si>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</si>
  <si>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</si>
  <si>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</si>
  <si>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</si>
  <si>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</si>
  <si>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</si>
  <si>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</si>
  <si>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</si>
  <si>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</si>
  <si>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</si>
  <si>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21 - Úprava podloží a základové spáry</t>
  </si>
  <si>
    <t xml:space="preserve">    5-1 - Vozovka</t>
  </si>
  <si>
    <t xml:space="preserve">    5-2 - Cesta pro pěší</t>
  </si>
  <si>
    <t xml:space="preserve">    89 - Ostatní konstrukce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</si>
  <si>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</si>
  <si>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</si>
  <si>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99 - Přesun hmot a manipulace se sutí</t>
  </si>
  <si>
    <t>PSV - Práce a dodávky PSV</t>
  </si>
  <si>
    <t xml:space="preserve">    762 - Konstrukce tesařské</t>
  </si>
  <si>
    <t>M - Práce a dodávky M</t>
  </si>
  <si>
    <t xml:space="preserve">    PRE - Přeložky kabelů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</si>
  <si>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</si>
  <si>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</si>
  <si>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</si>
  <si>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</si>
  <si>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</si>
  <si>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</si>
  <si>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</si>
  <si>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</si>
  <si>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</si>
  <si>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</si>
  <si>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</si>
  <si>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</si>
  <si>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</si>
  <si>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</si>
  <si>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</si>
  <si>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</si>
  <si>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</si>
  <si>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</si>
  <si>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</si>
  <si>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</si>
  <si>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</si>
  <si>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</si>
  <si>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</si>
  <si>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</si>
  <si>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</si>
  <si>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</si>
  <si>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112201101</t>
  </si>
  <si>
    <t>Odstranění pařezů D do 300 mm s přesekáním kořenů</t>
  </si>
  <si>
    <t>kus</t>
  </si>
  <si>
    <t>4</t>
  </si>
  <si>
    <t>-973581532</t>
  </si>
  <si>
    <t>srovnatelně pro odstranění kořenů</t>
  </si>
  <si>
    <t>VV</t>
  </si>
  <si>
    <t>30</t>
  </si>
  <si>
    <t>162301421</t>
  </si>
  <si>
    <t>Vodorovné přemístění pařezů do 5 km D do 300 mm</t>
  </si>
  <si>
    <t>465249992</t>
  </si>
  <si>
    <t>3</t>
  </si>
  <si>
    <t>121101101</t>
  </si>
  <si>
    <t>Sejmutí ornice s přemístěním na vzdálenost do 50 m</t>
  </si>
  <si>
    <t>m3</t>
  </si>
  <si>
    <t>-1618478097</t>
  </si>
  <si>
    <t>ornice se odveze na deponii do 500m</t>
  </si>
  <si>
    <t>výměra dle TZ</t>
  </si>
  <si>
    <t>úsek 1</t>
  </si>
  <si>
    <t>160*0,15</t>
  </si>
  <si>
    <t>úsek 2</t>
  </si>
  <si>
    <t>90*0,15</t>
  </si>
  <si>
    <t>úsek 3</t>
  </si>
  <si>
    <t>730*0,15</t>
  </si>
  <si>
    <t>Součet</t>
  </si>
  <si>
    <t>122102202</t>
  </si>
  <si>
    <t>Odkopávky a prokopávky nezapažené pro silnice objemu do 1000 m3 v hornině tř. 1 a 2</t>
  </si>
  <si>
    <t>956027208</t>
  </si>
  <si>
    <t>20% zatřídění</t>
  </si>
  <si>
    <t>výměry dle TZ</t>
  </si>
  <si>
    <t>pro konstrukci vozovky vč.příkopu</t>
  </si>
  <si>
    <t>(465+36)*0,20</t>
  </si>
  <si>
    <t>pro konstrukci pěšiny vč.příkopu</t>
  </si>
  <si>
    <t>(45+36)*0,20</t>
  </si>
  <si>
    <t>pro konstrukci vozovky vč.sanace</t>
  </si>
  <si>
    <t>375*0,20</t>
  </si>
  <si>
    <t>5</t>
  </si>
  <si>
    <t>122202202</t>
  </si>
  <si>
    <t>Odkopávky a prokopávky nezapažené pro silnice objemu do 1000 m3 v hornině tř. 3</t>
  </si>
  <si>
    <t>-1653887040</t>
  </si>
  <si>
    <t>40% zatřídění</t>
  </si>
  <si>
    <t>957*0,40</t>
  </si>
  <si>
    <t>6</t>
  </si>
  <si>
    <t>122302202</t>
  </si>
  <si>
    <t>Odkopávky a prokopávky nezapažené pro silnice objemu do 1000 m3 v hornině tř. 4</t>
  </si>
  <si>
    <t>-336402244</t>
  </si>
  <si>
    <t>7</t>
  </si>
  <si>
    <t>1300000R1</t>
  </si>
  <si>
    <t>Příplatek za křížení sití v úseku 3</t>
  </si>
  <si>
    <t>kpl</t>
  </si>
  <si>
    <t>305973033</t>
  </si>
  <si>
    <t>8</t>
  </si>
  <si>
    <t>132101101</t>
  </si>
  <si>
    <t>Hloubení rýh šířky do 600 mm v hornině tř. 1 a 2 objemu do 100 m3</t>
  </si>
  <si>
    <t>999040384</t>
  </si>
  <si>
    <t>výkop rýhy trativodu</t>
  </si>
  <si>
    <t>0,35*0,40*(275+80)*0,20</t>
  </si>
  <si>
    <t>0,35*0,40*205*0,20+0,12</t>
  </si>
  <si>
    <t>9</t>
  </si>
  <si>
    <t>132201101</t>
  </si>
  <si>
    <t>Hloubení rýh š do 600 mm v hornině tř. 3 objemu do 100 m3</t>
  </si>
  <si>
    <t>-660797633</t>
  </si>
  <si>
    <t>79*0,40</t>
  </si>
  <si>
    <t>10</t>
  </si>
  <si>
    <t>132301101</t>
  </si>
  <si>
    <t>Hloubení rýh š do 600 mm v hornině tř. 4 objemu do 100 m3</t>
  </si>
  <si>
    <t>905190818</t>
  </si>
  <si>
    <t>11</t>
  </si>
  <si>
    <t>132112201</t>
  </si>
  <si>
    <t>Hloubení rýh š přes 600 do 2000 mm ruční v soudržných horninách tř. 1 a 2</t>
  </si>
  <si>
    <t>1722360333</t>
  </si>
  <si>
    <t>výkop rýhy drenáže</t>
  </si>
  <si>
    <t>0,80*0,80*90*0,20+0,08</t>
  </si>
  <si>
    <t>12</t>
  </si>
  <si>
    <t>132212201</t>
  </si>
  <si>
    <t>Hloubení rýh š přes 600 do 2000 mm ruční v soudržných horninách tř. 3</t>
  </si>
  <si>
    <t>-1317965378</t>
  </si>
  <si>
    <t>58*0,40</t>
  </si>
  <si>
    <t>13</t>
  </si>
  <si>
    <t>132312201</t>
  </si>
  <si>
    <t>Hloubení rýh š přes 600 do 2000 mm ruční v soudržných horninách tř. 4</t>
  </si>
  <si>
    <t>-1537948718</t>
  </si>
  <si>
    <t>14</t>
  </si>
  <si>
    <t>162301101</t>
  </si>
  <si>
    <t>Vodorovné přemístění do 500 m výkopku/sypaniny z horniny tř. 1 až 4 se složením</t>
  </si>
  <si>
    <t>849966028</t>
  </si>
  <si>
    <t>odvoz výkopu na mezideponii</t>
  </si>
  <si>
    <t>957+79+58</t>
  </si>
  <si>
    <t>odvoz sejmuté ornice na deponii</t>
  </si>
  <si>
    <t>147</t>
  </si>
  <si>
    <t>zpětný dovoz na násypy, zásypy a rozprostření ornice</t>
  </si>
  <si>
    <t>186+40+142</t>
  </si>
  <si>
    <t>167101102</t>
  </si>
  <si>
    <t>Nakládání výkopku z hornin tř. 1 až 4 přes 100 m3</t>
  </si>
  <si>
    <t>-493129300</t>
  </si>
  <si>
    <t>naložení sejmuté ornice pro přemístění do 500m</t>
  </si>
  <si>
    <t>mezideponie</t>
  </si>
  <si>
    <t>naložení ornice a výkopu na mezideponii</t>
  </si>
  <si>
    <t>část se použije zpět, přebytek se odveze do 5km</t>
  </si>
  <si>
    <t>ornice</t>
  </si>
  <si>
    <t>výkopek</t>
  </si>
  <si>
    <t>16</t>
  </si>
  <si>
    <t>171101131</t>
  </si>
  <si>
    <t>Uložení sypaniny z hornin nesoudržných a soudržných střídavě do násypů zhutněných</t>
  </si>
  <si>
    <t>1442745728</t>
  </si>
  <si>
    <t>použije se zemina v výkopu</t>
  </si>
  <si>
    <t>úsek 3 ( u parkovišť)</t>
  </si>
  <si>
    <t>156</t>
  </si>
  <si>
    <t>úsek 3 - sanace podloží</t>
  </si>
  <si>
    <t>17</t>
  </si>
  <si>
    <t>174101101</t>
  </si>
  <si>
    <t>Zásyp jam, šachet rýh nebo kolem objektů sypaninou se zhutněním</t>
  </si>
  <si>
    <t>-1419346762</t>
  </si>
  <si>
    <t>zásyp drenáže</t>
  </si>
  <si>
    <t>použije se zemina z výkopu</t>
  </si>
  <si>
    <t>40</t>
  </si>
  <si>
    <t>18</t>
  </si>
  <si>
    <t>162601102</t>
  </si>
  <si>
    <t>Vodorovné přemístění do 5000 m výkopku/sypaniny z horniny tř. 1 až 4</t>
  </si>
  <si>
    <t>27391775</t>
  </si>
  <si>
    <t>přebytečná zemina a ornice</t>
  </si>
  <si>
    <t>výkop vč.sejmuté ornice</t>
  </si>
  <si>
    <t>957+79+58+147</t>
  </si>
  <si>
    <t>méně zásypy, násypy a rozprostřená ornice</t>
  </si>
  <si>
    <t>-186-40-142</t>
  </si>
  <si>
    <t>19</t>
  </si>
  <si>
    <t>171201201</t>
  </si>
  <si>
    <t>Uložení sypaniny na skládky</t>
  </si>
  <si>
    <t>-2110759734</t>
  </si>
  <si>
    <t>bez poplatku</t>
  </si>
  <si>
    <t>873</t>
  </si>
  <si>
    <t>20</t>
  </si>
  <si>
    <t>181951102</t>
  </si>
  <si>
    <t>Úprava pláně v hornině tř. 1 až 4 se zhutněním</t>
  </si>
  <si>
    <t>m2</t>
  </si>
  <si>
    <t>-921567936</t>
  </si>
  <si>
    <t>pod zpevnění</t>
  </si>
  <si>
    <t>1770+181</t>
  </si>
  <si>
    <t>181951101</t>
  </si>
  <si>
    <t>Úprava pláně v hornině tř. 1 až 4 bez zhutnění</t>
  </si>
  <si>
    <t>2055180060</t>
  </si>
  <si>
    <t>pod ohumusování</t>
  </si>
  <si>
    <t>650</t>
  </si>
  <si>
    <t>120</t>
  </si>
  <si>
    <t>22</t>
  </si>
  <si>
    <t>182101101</t>
  </si>
  <si>
    <t>Svahování v zářezech v hornině tř. 1 až 4</t>
  </si>
  <si>
    <t>1926879100</t>
  </si>
  <si>
    <t>4*20*2</t>
  </si>
  <si>
    <t>23</t>
  </si>
  <si>
    <t>181301111</t>
  </si>
  <si>
    <t>Rozprostření ornice tl vrstvy do 100 mm pl přes 500 m2 v rovině nebo ve svahu do 1:5</t>
  </si>
  <si>
    <t>-1197085030</t>
  </si>
  <si>
    <t>použije se sejmutá ornice</t>
  </si>
  <si>
    <t>24</t>
  </si>
  <si>
    <t>181451121</t>
  </si>
  <si>
    <t>Založení lučního trávníku výsevem plochy přes 1000 m2 v rovině a ve svahu do 1:5</t>
  </si>
  <si>
    <t>-1222869422</t>
  </si>
  <si>
    <t>25</t>
  </si>
  <si>
    <t>M</t>
  </si>
  <si>
    <t>00572100</t>
  </si>
  <si>
    <t>osivo jetelotráva intenzivní víceletá</t>
  </si>
  <si>
    <t>kg</t>
  </si>
  <si>
    <t>-1695176810</t>
  </si>
  <si>
    <t>1420*0,05*1,03</t>
  </si>
  <si>
    <t>26</t>
  </si>
  <si>
    <t>141721115</t>
  </si>
  <si>
    <t>Řízený zemní protlak hloubky do 6 m vnějšího průměru do 160 mm v hornině tř 1 až 4</t>
  </si>
  <si>
    <t>m</t>
  </si>
  <si>
    <t>751474977</t>
  </si>
  <si>
    <t>pro úsek 3</t>
  </si>
  <si>
    <t>27</t>
  </si>
  <si>
    <t>28613118</t>
  </si>
  <si>
    <t>potrubí vodovodní např.PE100 PN16 SDR11 6m 12m 160x14,6mm</t>
  </si>
  <si>
    <t>1399145892</t>
  </si>
  <si>
    <t>pro protlak</t>
  </si>
  <si>
    <t>28</t>
  </si>
  <si>
    <t>1410000R2</t>
  </si>
  <si>
    <t>Startovací a koncová jáma pro protlak vč.vybavení startovací jámy panely do štěrkopísku vč.likvidace, vč.opotřebení</t>
  </si>
  <si>
    <t>KPL</t>
  </si>
  <si>
    <t>1721804018</t>
  </si>
  <si>
    <t>29</t>
  </si>
  <si>
    <t>212752213</t>
  </si>
  <si>
    <t>Trativod z drenážních trubek plastových flexibilních D do 160 mm včetně obsypu štěrkem do 0,15m3/m</t>
  </si>
  <si>
    <t>2141433317</t>
  </si>
  <si>
    <t>trativody DN125</t>
  </si>
  <si>
    <t>275+80</t>
  </si>
  <si>
    <t>205</t>
  </si>
  <si>
    <t>212755218</t>
  </si>
  <si>
    <t xml:space="preserve">Trativody z drenážních trubek plastových flexibilních perforovaných DN 200 mm </t>
  </si>
  <si>
    <t>-1937863772</t>
  </si>
  <si>
    <t>drenáž pod pěšinou mimo 12m</t>
  </si>
  <si>
    <t>90-12</t>
  </si>
  <si>
    <t>31</t>
  </si>
  <si>
    <t>2127552R1</t>
  </si>
  <si>
    <t xml:space="preserve">Trativody z drenážních trubek PE-HD částečně perforovaných DN 200 mm </t>
  </si>
  <si>
    <t>-318555499</t>
  </si>
  <si>
    <t>začátek úseku a propojení od horské vpusti</t>
  </si>
  <si>
    <t>6+6</t>
  </si>
  <si>
    <t>32</t>
  </si>
  <si>
    <t>211531111</t>
  </si>
  <si>
    <t>Výplň odvodňovacích žeber nebo trativodů kamenivem hrubým drceným frakce 16-32 mm</t>
  </si>
  <si>
    <t>-318536574</t>
  </si>
  <si>
    <t>drenáž pod pěšinou</t>
  </si>
  <si>
    <t>0,70*0,35*90</t>
  </si>
  <si>
    <t>33</t>
  </si>
  <si>
    <t>211971121</t>
  </si>
  <si>
    <t>Zřízení opláštění žeber nebo trativodů geotextilií v rýze nebo zářezu sklonu přes 1:2 š do 2,5 m</t>
  </si>
  <si>
    <t>-1137625106</t>
  </si>
  <si>
    <t>obalení drenáže</t>
  </si>
  <si>
    <t>3,0*90</t>
  </si>
  <si>
    <t>34</t>
  </si>
  <si>
    <t>69311068</t>
  </si>
  <si>
    <t>geotextilie netkaná PP 300g/m2</t>
  </si>
  <si>
    <t>-1067452398</t>
  </si>
  <si>
    <t>270*1,15</t>
  </si>
  <si>
    <t>na přesahy 15%</t>
  </si>
  <si>
    <t>35</t>
  </si>
  <si>
    <t>564861111</t>
  </si>
  <si>
    <t>Podklad ze štěrkodrtě ŠD tl 200 mm</t>
  </si>
  <si>
    <t>1730943753</t>
  </si>
  <si>
    <t>konstrukce vozovky</t>
  </si>
  <si>
    <t>1075</t>
  </si>
  <si>
    <t>695</t>
  </si>
  <si>
    <t>36</t>
  </si>
  <si>
    <t>564751114</t>
  </si>
  <si>
    <t>Podklad z kameniva hrubého drceného vel. 32-63 mm tl 180 mm</t>
  </si>
  <si>
    <t>-2049417621</t>
  </si>
  <si>
    <t>37</t>
  </si>
  <si>
    <t>571907111</t>
  </si>
  <si>
    <t>Posyp krytu kamenivem drceným nebo těženým do 35 kg/m2</t>
  </si>
  <si>
    <t>-1476766204</t>
  </si>
  <si>
    <t>výměra dle TZ - 2x35 kg/m2</t>
  </si>
  <si>
    <t>1075*2</t>
  </si>
  <si>
    <t>695*2</t>
  </si>
  <si>
    <t>38</t>
  </si>
  <si>
    <t>564751111</t>
  </si>
  <si>
    <t>Podklad z kameniva hrubého drceného vel. 32-63 mm tl 150 mm</t>
  </si>
  <si>
    <t>1403362998</t>
  </si>
  <si>
    <t>125</t>
  </si>
  <si>
    <t>39</t>
  </si>
  <si>
    <t>571906111</t>
  </si>
  <si>
    <t>Posyp krytu kamenivem drceným nebo těženým do 30 kg/m2</t>
  </si>
  <si>
    <t>-1841414319</t>
  </si>
  <si>
    <t>891355111</t>
  </si>
  <si>
    <t>Montáž koncových klapek hrdlových DN 200</t>
  </si>
  <si>
    <t>148160158</t>
  </si>
  <si>
    <t>úsek 2 - vyústění do terénu</t>
  </si>
  <si>
    <t>41</t>
  </si>
  <si>
    <t>56231204.HLE</t>
  </si>
  <si>
    <t>Koncová - "žabí" klapka DN200 s klapkou z nerezové oceli a hrdlem pro plastové potrubí</t>
  </si>
  <si>
    <t>1919785752</t>
  </si>
  <si>
    <t>42</t>
  </si>
  <si>
    <t>894000001</t>
  </si>
  <si>
    <t>Revizní drenážní šachta DN 400mm PE-HD vč.poklopu B125 - montáž a dodávka vč.dopravy</t>
  </si>
  <si>
    <t>957567371</t>
  </si>
  <si>
    <t>43</t>
  </si>
  <si>
    <t>895000001</t>
  </si>
  <si>
    <t>Uliční vpusť pr.400mm plastová vč.mříže B125 - montáž a dodávka vč.dopravy</t>
  </si>
  <si>
    <t>-1987695264</t>
  </si>
  <si>
    <t>44</t>
  </si>
  <si>
    <t>894812612</t>
  </si>
  <si>
    <t>Vyříznutí a utěsnění otvoru do DN 160mm ve stěně šachty</t>
  </si>
  <si>
    <t>663353838</t>
  </si>
  <si>
    <t>napojení trativodu do horské vpusti</t>
  </si>
  <si>
    <t>45</t>
  </si>
  <si>
    <t>8948126R1</t>
  </si>
  <si>
    <t xml:space="preserve">Napojení potrubí PE 160 protlaku do kanalizační šachty v Hornické ulici </t>
  </si>
  <si>
    <t>1711967723</t>
  </si>
  <si>
    <t>46</t>
  </si>
  <si>
    <t>919726202</t>
  </si>
  <si>
    <t>Geotextilie pro vyztužení, separaci a filtraci tkaná z PP podélná pevnost v tahu do 50 kN/m (Geolon PP40)</t>
  </si>
  <si>
    <t>1476601992</t>
  </si>
  <si>
    <t>3,0*160</t>
  </si>
  <si>
    <t>47</t>
  </si>
  <si>
    <t>935112211</t>
  </si>
  <si>
    <t>Osazení příkopového žlabu do betonu tl 100 mm z betonových tvárnic š 800 mm</t>
  </si>
  <si>
    <t>546388966</t>
  </si>
  <si>
    <t>48</t>
  </si>
  <si>
    <t>592000001</t>
  </si>
  <si>
    <t>Příkopová tvárnice 590/330 - dodávka vč.dopravy</t>
  </si>
  <si>
    <t>784436591</t>
  </si>
  <si>
    <t>21*3</t>
  </si>
  <si>
    <t>49</t>
  </si>
  <si>
    <t>998225111</t>
  </si>
  <si>
    <t>Přesun hmot pro pozemní komunikace s krytem z kamene, monolitickým betonovým nebo živičným</t>
  </si>
  <si>
    <t>t</t>
  </si>
  <si>
    <t>-1857094747</t>
  </si>
  <si>
    <t>50</t>
  </si>
  <si>
    <t>7620000R1</t>
  </si>
  <si>
    <t>Podchycení stávajících pilířků rozvodů el.energie např.tesařskou konstrukcí</t>
  </si>
  <si>
    <t>-1280605794</t>
  </si>
  <si>
    <t>51</t>
  </si>
  <si>
    <t>2200000R1</t>
  </si>
  <si>
    <t>Stranová úprava kabelu NN při výkopech</t>
  </si>
  <si>
    <t>64</t>
  </si>
  <si>
    <t>1122339458</t>
  </si>
  <si>
    <t>52</t>
  </si>
  <si>
    <t>0100000R1</t>
  </si>
  <si>
    <t>Výškové a polohové vytýčení všech inženýrských sítí na staveništi a jejich ověření u správců</t>
  </si>
  <si>
    <t>kč</t>
  </si>
  <si>
    <t>1024</t>
  </si>
  <si>
    <t>1728190358</t>
  </si>
  <si>
    <t>53</t>
  </si>
  <si>
    <t>0100000R2</t>
  </si>
  <si>
    <t>Vytýčení základních směrových a výškových bodů stavby</t>
  </si>
  <si>
    <t>843491221</t>
  </si>
  <si>
    <t>54</t>
  </si>
  <si>
    <t>0100000R3</t>
  </si>
  <si>
    <t>Zaměření skutečného provedení stavby</t>
  </si>
  <si>
    <t>-1113897717</t>
  </si>
  <si>
    <t>55</t>
  </si>
  <si>
    <t>0300000R1</t>
  </si>
  <si>
    <t>Zařízení staveniště - vybavení (buňky, TOI), označení, zabezpečení, zrušení staveniště, připojení na inženýrské sítě</t>
  </si>
  <si>
    <t>1648597694</t>
  </si>
  <si>
    <t>56</t>
  </si>
  <si>
    <t>0400000R2</t>
  </si>
  <si>
    <t>Zkoušky hutnění konstrukce vozovky (8x pláň, 4x sanace, 12x každá vrstva konstrukce komunikace)</t>
  </si>
  <si>
    <t>2015415874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</si>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</sst>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4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4" fillId="3" borderId="10" xfId="0" applyNumberFormat="1" applyFont="1" applyFill="1" applyBorder="1" applyAlignment="1" applyProtection="1">
      <alignment horizontal="center"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4" fontId="24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4" fillId="3" borderId="13" xfId="0" applyNumberFormat="1" applyFont="1" applyFill="1" applyBorder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4" fontId="24" fillId="0" borderId="14" xfId="0" applyNumberFormat="1" applyFont="1" applyBorder="1" applyAlignment="1" applyProtection="1">
      <alignment vertical="center"/>
      <protection/>
    </xf>
    <xf numFmtId="164" fontId="24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6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vertical="center"/>
      <protection/>
    </xf>
    <xf numFmtId="0" fontId="27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4" fillId="0" borderId="11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4" xfId="0" applyFont="1" applyBorder="1" applyAlignment="1" applyProtection="1">
      <alignment horizontal="center" vertical="center"/>
      <protection/>
    </xf>
    <xf numFmtId="49" fontId="36" fillId="0" borderId="24" xfId="0" applyNumberFormat="1" applyFont="1" applyBorder="1" applyAlignment="1" applyProtection="1">
      <alignment horizontal="left" vertical="center" wrapText="1"/>
      <protection/>
    </xf>
    <xf numFmtId="0" fontId="36" fillId="0" borderId="24" xfId="0" applyFont="1" applyBorder="1" applyAlignment="1" applyProtection="1">
      <alignment horizontal="center" vertical="center" wrapText="1"/>
      <protection/>
    </xf>
    <xf numFmtId="4" fontId="36" fillId="0" borderId="24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4" fontId="27" fillId="5" borderId="0" xfId="0" applyNumberFormat="1" applyFont="1" applyFill="1" applyBorder="1" applyAlignment="1" applyProtection="1">
      <alignment vertical="center"/>
      <protection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36" fillId="0" borderId="24" xfId="0" applyFont="1" applyBorder="1" applyAlignment="1" applyProtection="1">
      <alignment horizontal="left" vertical="center" wrapText="1"/>
      <protection/>
    </xf>
    <xf numFmtId="4" fontId="36" fillId="3" borderId="24" xfId="0" applyNumberFormat="1" applyFont="1" applyFill="1" applyBorder="1" applyAlignment="1" applyProtection="1">
      <alignment vertical="center"/>
      <protection locked="0"/>
    </xf>
    <xf numFmtId="4" fontId="36" fillId="3" borderId="24" xfId="0" applyNumberFormat="1" applyFont="1" applyFill="1" applyBorder="1" applyAlignment="1" applyProtection="1">
      <alignment vertical="center"/>
      <protection/>
    </xf>
    <xf numFmtId="4" fontId="36" fillId="0" borderId="24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15" fillId="2" borderId="0" xfId="20" applyFont="1" applyFill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R2" s="243" t="s">
        <v>8</v>
      </c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0" t="s">
        <v>12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6"/>
      <c r="AS4" s="20" t="s">
        <v>13</v>
      </c>
      <c r="BE4" s="27" t="s">
        <v>14</v>
      </c>
      <c r="BS4" s="21" t="s">
        <v>9</v>
      </c>
    </row>
    <row r="5" spans="2:71" ht="14.45" customHeight="1">
      <c r="B5" s="25"/>
      <c r="C5" s="28"/>
      <c r="D5" s="29" t="s">
        <v>15</v>
      </c>
      <c r="E5" s="28"/>
      <c r="F5" s="28"/>
      <c r="G5" s="28"/>
      <c r="H5" s="28"/>
      <c r="I5" s="28"/>
      <c r="J5" s="28"/>
      <c r="K5" s="204" t="s">
        <v>16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8"/>
      <c r="AQ5" s="26"/>
      <c r="BE5" s="202" t="s">
        <v>17</v>
      </c>
      <c r="BS5" s="21" t="s">
        <v>9</v>
      </c>
    </row>
    <row r="6" spans="2:71" ht="36.95" customHeight="1">
      <c r="B6" s="25"/>
      <c r="C6" s="28"/>
      <c r="D6" s="31" t="s">
        <v>18</v>
      </c>
      <c r="E6" s="28"/>
      <c r="F6" s="28"/>
      <c r="G6" s="28"/>
      <c r="H6" s="28"/>
      <c r="I6" s="28"/>
      <c r="J6" s="28"/>
      <c r="K6" s="206" t="s">
        <v>19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8"/>
      <c r="AQ6" s="26"/>
      <c r="BE6" s="203"/>
      <c r="BS6" s="21" t="s">
        <v>9</v>
      </c>
    </row>
    <row r="7" spans="2:71" ht="14.45" customHeight="1">
      <c r="B7" s="25"/>
      <c r="C7" s="28"/>
      <c r="D7" s="32" t="s">
        <v>20</v>
      </c>
      <c r="E7" s="28"/>
      <c r="F7" s="28"/>
      <c r="G7" s="28"/>
      <c r="H7" s="28"/>
      <c r="I7" s="28"/>
      <c r="J7" s="28"/>
      <c r="K7" s="30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22</v>
      </c>
      <c r="AL7" s="28"/>
      <c r="AM7" s="28"/>
      <c r="AN7" s="30" t="s">
        <v>21</v>
      </c>
      <c r="AO7" s="28"/>
      <c r="AP7" s="28"/>
      <c r="AQ7" s="26"/>
      <c r="BE7" s="203"/>
      <c r="BS7" s="21" t="s">
        <v>9</v>
      </c>
    </row>
    <row r="8" spans="2:71" ht="14.45" customHeight="1">
      <c r="B8" s="25"/>
      <c r="C8" s="28"/>
      <c r="D8" s="32" t="s">
        <v>23</v>
      </c>
      <c r="E8" s="28"/>
      <c r="F8" s="28"/>
      <c r="G8" s="28"/>
      <c r="H8" s="28"/>
      <c r="I8" s="28"/>
      <c r="J8" s="28"/>
      <c r="K8" s="30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25</v>
      </c>
      <c r="AL8" s="28"/>
      <c r="AM8" s="28"/>
      <c r="AN8" s="33" t="s">
        <v>26</v>
      </c>
      <c r="AO8" s="28"/>
      <c r="AP8" s="28"/>
      <c r="AQ8" s="26"/>
      <c r="BE8" s="203"/>
      <c r="BS8" s="21" t="s">
        <v>9</v>
      </c>
    </row>
    <row r="9" spans="2:71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03"/>
      <c r="BS9" s="21" t="s">
        <v>9</v>
      </c>
    </row>
    <row r="10" spans="2:71" ht="14.45" customHeight="1">
      <c r="B10" s="25"/>
      <c r="C10" s="28"/>
      <c r="D10" s="32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28</v>
      </c>
      <c r="AL10" s="28"/>
      <c r="AM10" s="28"/>
      <c r="AN10" s="30" t="s">
        <v>21</v>
      </c>
      <c r="AO10" s="28"/>
      <c r="AP10" s="28"/>
      <c r="AQ10" s="26"/>
      <c r="BE10" s="203"/>
      <c r="BS10" s="21" t="s">
        <v>9</v>
      </c>
    </row>
    <row r="11" spans="2:71" ht="18.4" customHeight="1">
      <c r="B11" s="25"/>
      <c r="C11" s="28"/>
      <c r="D11" s="28"/>
      <c r="E11" s="30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30</v>
      </c>
      <c r="AL11" s="28"/>
      <c r="AM11" s="28"/>
      <c r="AN11" s="30" t="s">
        <v>21</v>
      </c>
      <c r="AO11" s="28"/>
      <c r="AP11" s="28"/>
      <c r="AQ11" s="26"/>
      <c r="BE11" s="203"/>
      <c r="BS11" s="21" t="s">
        <v>9</v>
      </c>
    </row>
    <row r="12" spans="2:71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03"/>
      <c r="BS12" s="21" t="s">
        <v>9</v>
      </c>
    </row>
    <row r="13" spans="2:71" ht="14.45" customHeight="1">
      <c r="B13" s="25"/>
      <c r="C13" s="28"/>
      <c r="D13" s="32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28</v>
      </c>
      <c r="AL13" s="28"/>
      <c r="AM13" s="28"/>
      <c r="AN13" s="34" t="s">
        <v>32</v>
      </c>
      <c r="AO13" s="28"/>
      <c r="AP13" s="28"/>
      <c r="AQ13" s="26"/>
      <c r="BE13" s="203"/>
      <c r="BS13" s="21" t="s">
        <v>9</v>
      </c>
    </row>
    <row r="14" spans="2:71" ht="13.5">
      <c r="B14" s="25"/>
      <c r="C14" s="28"/>
      <c r="D14" s="28"/>
      <c r="E14" s="207" t="s">
        <v>32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32" t="s">
        <v>30</v>
      </c>
      <c r="AL14" s="28"/>
      <c r="AM14" s="28"/>
      <c r="AN14" s="34" t="s">
        <v>32</v>
      </c>
      <c r="AO14" s="28"/>
      <c r="AP14" s="28"/>
      <c r="AQ14" s="26"/>
      <c r="BE14" s="203"/>
      <c r="BS14" s="21" t="s">
        <v>9</v>
      </c>
    </row>
    <row r="15" spans="2:71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03"/>
      <c r="BS15" s="21" t="s">
        <v>6</v>
      </c>
    </row>
    <row r="16" spans="2:71" ht="14.45" customHeight="1">
      <c r="B16" s="25"/>
      <c r="C16" s="28"/>
      <c r="D16" s="32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28</v>
      </c>
      <c r="AL16" s="28"/>
      <c r="AM16" s="28"/>
      <c r="AN16" s="30" t="s">
        <v>21</v>
      </c>
      <c r="AO16" s="28"/>
      <c r="AP16" s="28"/>
      <c r="AQ16" s="26"/>
      <c r="BE16" s="203"/>
      <c r="BS16" s="21" t="s">
        <v>6</v>
      </c>
    </row>
    <row r="17" spans="2:71" ht="18.4" customHeight="1">
      <c r="B17" s="25"/>
      <c r="C17" s="28"/>
      <c r="D17" s="28"/>
      <c r="E17" s="30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30</v>
      </c>
      <c r="AL17" s="28"/>
      <c r="AM17" s="28"/>
      <c r="AN17" s="30" t="s">
        <v>21</v>
      </c>
      <c r="AO17" s="28"/>
      <c r="AP17" s="28"/>
      <c r="AQ17" s="26"/>
      <c r="BE17" s="203"/>
      <c r="BS17" s="21" t="s">
        <v>35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03"/>
      <c r="BS18" s="21" t="s">
        <v>9</v>
      </c>
    </row>
    <row r="19" spans="2:71" ht="14.45" customHeight="1">
      <c r="B19" s="25"/>
      <c r="C19" s="28"/>
      <c r="D19" s="32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28</v>
      </c>
      <c r="AL19" s="28"/>
      <c r="AM19" s="28"/>
      <c r="AN19" s="30" t="s">
        <v>21</v>
      </c>
      <c r="AO19" s="28"/>
      <c r="AP19" s="28"/>
      <c r="AQ19" s="26"/>
      <c r="BE19" s="203"/>
      <c r="BS19" s="21" t="s">
        <v>9</v>
      </c>
    </row>
    <row r="20" spans="2:57" ht="18.4" customHeight="1">
      <c r="B20" s="25"/>
      <c r="C20" s="28"/>
      <c r="D20" s="28"/>
      <c r="E20" s="30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30</v>
      </c>
      <c r="AL20" s="28"/>
      <c r="AM20" s="28"/>
      <c r="AN20" s="30" t="s">
        <v>21</v>
      </c>
      <c r="AO20" s="28"/>
      <c r="AP20" s="28"/>
      <c r="AQ20" s="26"/>
      <c r="BE20" s="203"/>
    </row>
    <row r="21" spans="2:57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03"/>
    </row>
    <row r="22" spans="2:57" ht="13.5">
      <c r="B22" s="25"/>
      <c r="C22" s="28"/>
      <c r="D22" s="32" t="s">
        <v>38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03"/>
    </row>
    <row r="23" spans="2:57" ht="16.5" customHeight="1">
      <c r="B23" s="25"/>
      <c r="C23" s="28"/>
      <c r="D23" s="28"/>
      <c r="E23" s="209" t="s">
        <v>21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8"/>
      <c r="AP23" s="28"/>
      <c r="AQ23" s="26"/>
      <c r="BE23" s="203"/>
    </row>
    <row r="24" spans="2:57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03"/>
    </row>
    <row r="25" spans="2:57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03"/>
    </row>
    <row r="26" spans="2:57" ht="14.45" customHeight="1">
      <c r="B26" s="25"/>
      <c r="C26" s="28"/>
      <c r="D26" s="36" t="s">
        <v>39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10">
        <f>ROUND(AG87,2)</f>
        <v>0</v>
      </c>
      <c r="AL26" s="205"/>
      <c r="AM26" s="205"/>
      <c r="AN26" s="205"/>
      <c r="AO26" s="205"/>
      <c r="AP26" s="28"/>
      <c r="AQ26" s="26"/>
      <c r="BE26" s="203"/>
    </row>
    <row r="27" spans="2:57" ht="14.45" customHeight="1">
      <c r="B27" s="25"/>
      <c r="C27" s="28"/>
      <c r="D27" s="36" t="s">
        <v>40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10">
        <f>ROUND(AG90,2)</f>
        <v>0</v>
      </c>
      <c r="AL27" s="210"/>
      <c r="AM27" s="210"/>
      <c r="AN27" s="210"/>
      <c r="AO27" s="210"/>
      <c r="AP27" s="28"/>
      <c r="AQ27" s="26"/>
      <c r="BE27" s="203"/>
    </row>
    <row r="28" spans="2:57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03"/>
    </row>
    <row r="29" spans="2:57" s="1" customFormat="1" ht="25.9" customHeight="1">
      <c r="B29" s="37"/>
      <c r="C29" s="38"/>
      <c r="D29" s="40" t="s">
        <v>41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11">
        <f>ROUND(AK26+AK27,2)</f>
        <v>0</v>
      </c>
      <c r="AL29" s="212"/>
      <c r="AM29" s="212"/>
      <c r="AN29" s="212"/>
      <c r="AO29" s="212"/>
      <c r="AP29" s="38"/>
      <c r="AQ29" s="39"/>
      <c r="BE29" s="203"/>
    </row>
    <row r="30" spans="2:57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03"/>
    </row>
    <row r="31" spans="2:57" s="2" customFormat="1" ht="14.45" customHeight="1">
      <c r="B31" s="42"/>
      <c r="C31" s="43"/>
      <c r="D31" s="44" t="s">
        <v>42</v>
      </c>
      <c r="E31" s="43"/>
      <c r="F31" s="44" t="s">
        <v>43</v>
      </c>
      <c r="G31" s="43"/>
      <c r="H31" s="43"/>
      <c r="I31" s="43"/>
      <c r="J31" s="43"/>
      <c r="K31" s="43"/>
      <c r="L31" s="213">
        <v>0.21</v>
      </c>
      <c r="M31" s="214"/>
      <c r="N31" s="214"/>
      <c r="O31" s="214"/>
      <c r="P31" s="43"/>
      <c r="Q31" s="43"/>
      <c r="R31" s="43"/>
      <c r="S31" s="43"/>
      <c r="T31" s="46" t="s">
        <v>44</v>
      </c>
      <c r="U31" s="43"/>
      <c r="V31" s="43"/>
      <c r="W31" s="215">
        <f>ROUND(AZ87+SUM(CD91:CD95),2)</f>
        <v>0</v>
      </c>
      <c r="X31" s="214"/>
      <c r="Y31" s="214"/>
      <c r="Z31" s="214"/>
      <c r="AA31" s="214"/>
      <c r="AB31" s="214"/>
      <c r="AC31" s="214"/>
      <c r="AD31" s="214"/>
      <c r="AE31" s="214"/>
      <c r="AF31" s="43"/>
      <c r="AG31" s="43"/>
      <c r="AH31" s="43"/>
      <c r="AI31" s="43"/>
      <c r="AJ31" s="43"/>
      <c r="AK31" s="215">
        <f>ROUND(AV87+SUM(BY91:BY95),2)</f>
        <v>0</v>
      </c>
      <c r="AL31" s="214"/>
      <c r="AM31" s="214"/>
      <c r="AN31" s="214"/>
      <c r="AO31" s="214"/>
      <c r="AP31" s="43"/>
      <c r="AQ31" s="47"/>
      <c r="BE31" s="203"/>
    </row>
    <row r="32" spans="2:57" s="2" customFormat="1" ht="14.45" customHeight="1">
      <c r="B32" s="42"/>
      <c r="C32" s="43"/>
      <c r="D32" s="43"/>
      <c r="E32" s="43"/>
      <c r="F32" s="44" t="s">
        <v>45</v>
      </c>
      <c r="G32" s="43"/>
      <c r="H32" s="43"/>
      <c r="I32" s="43"/>
      <c r="J32" s="43"/>
      <c r="K32" s="43"/>
      <c r="L32" s="213">
        <v>0.15</v>
      </c>
      <c r="M32" s="214"/>
      <c r="N32" s="214"/>
      <c r="O32" s="214"/>
      <c r="P32" s="43"/>
      <c r="Q32" s="43"/>
      <c r="R32" s="43"/>
      <c r="S32" s="43"/>
      <c r="T32" s="46" t="s">
        <v>44</v>
      </c>
      <c r="U32" s="43"/>
      <c r="V32" s="43"/>
      <c r="W32" s="215">
        <f>ROUND(BA87+SUM(CE91:CE95),2)</f>
        <v>0</v>
      </c>
      <c r="X32" s="214"/>
      <c r="Y32" s="214"/>
      <c r="Z32" s="214"/>
      <c r="AA32" s="214"/>
      <c r="AB32" s="214"/>
      <c r="AC32" s="214"/>
      <c r="AD32" s="214"/>
      <c r="AE32" s="214"/>
      <c r="AF32" s="43"/>
      <c r="AG32" s="43"/>
      <c r="AH32" s="43"/>
      <c r="AI32" s="43"/>
      <c r="AJ32" s="43"/>
      <c r="AK32" s="215">
        <f>ROUND(AW87+SUM(BZ91:BZ95),2)</f>
        <v>0</v>
      </c>
      <c r="AL32" s="214"/>
      <c r="AM32" s="214"/>
      <c r="AN32" s="214"/>
      <c r="AO32" s="214"/>
      <c r="AP32" s="43"/>
      <c r="AQ32" s="47"/>
      <c r="BE32" s="203"/>
    </row>
    <row r="33" spans="2:57" s="2" customFormat="1" ht="14.45" customHeight="1" hidden="1">
      <c r="B33" s="42"/>
      <c r="C33" s="43"/>
      <c r="D33" s="43"/>
      <c r="E33" s="43"/>
      <c r="F33" s="44" t="s">
        <v>46</v>
      </c>
      <c r="G33" s="43"/>
      <c r="H33" s="43"/>
      <c r="I33" s="43"/>
      <c r="J33" s="43"/>
      <c r="K33" s="43"/>
      <c r="L33" s="213">
        <v>0.21</v>
      </c>
      <c r="M33" s="214"/>
      <c r="N33" s="214"/>
      <c r="O33" s="214"/>
      <c r="P33" s="43"/>
      <c r="Q33" s="43"/>
      <c r="R33" s="43"/>
      <c r="S33" s="43"/>
      <c r="T33" s="46" t="s">
        <v>44</v>
      </c>
      <c r="U33" s="43"/>
      <c r="V33" s="43"/>
      <c r="W33" s="215">
        <f>ROUND(BB87+SUM(CF91:CF95),2)</f>
        <v>0</v>
      </c>
      <c r="X33" s="214"/>
      <c r="Y33" s="214"/>
      <c r="Z33" s="214"/>
      <c r="AA33" s="214"/>
      <c r="AB33" s="214"/>
      <c r="AC33" s="214"/>
      <c r="AD33" s="214"/>
      <c r="AE33" s="214"/>
      <c r="AF33" s="43"/>
      <c r="AG33" s="43"/>
      <c r="AH33" s="43"/>
      <c r="AI33" s="43"/>
      <c r="AJ33" s="43"/>
      <c r="AK33" s="215">
        <v>0</v>
      </c>
      <c r="AL33" s="214"/>
      <c r="AM33" s="214"/>
      <c r="AN33" s="214"/>
      <c r="AO33" s="214"/>
      <c r="AP33" s="43"/>
      <c r="AQ33" s="47"/>
      <c r="BE33" s="203"/>
    </row>
    <row r="34" spans="2:57" s="2" customFormat="1" ht="14.45" customHeight="1" hidden="1">
      <c r="B34" s="42"/>
      <c r="C34" s="43"/>
      <c r="D34" s="43"/>
      <c r="E34" s="43"/>
      <c r="F34" s="44" t="s">
        <v>47</v>
      </c>
      <c r="G34" s="43"/>
      <c r="H34" s="43"/>
      <c r="I34" s="43"/>
      <c r="J34" s="43"/>
      <c r="K34" s="43"/>
      <c r="L34" s="213">
        <v>0.15</v>
      </c>
      <c r="M34" s="214"/>
      <c r="N34" s="214"/>
      <c r="O34" s="214"/>
      <c r="P34" s="43"/>
      <c r="Q34" s="43"/>
      <c r="R34" s="43"/>
      <c r="S34" s="43"/>
      <c r="T34" s="46" t="s">
        <v>44</v>
      </c>
      <c r="U34" s="43"/>
      <c r="V34" s="43"/>
      <c r="W34" s="215">
        <f>ROUND(BC87+SUM(CG91:CG95),2)</f>
        <v>0</v>
      </c>
      <c r="X34" s="214"/>
      <c r="Y34" s="214"/>
      <c r="Z34" s="214"/>
      <c r="AA34" s="214"/>
      <c r="AB34" s="214"/>
      <c r="AC34" s="214"/>
      <c r="AD34" s="214"/>
      <c r="AE34" s="214"/>
      <c r="AF34" s="43"/>
      <c r="AG34" s="43"/>
      <c r="AH34" s="43"/>
      <c r="AI34" s="43"/>
      <c r="AJ34" s="43"/>
      <c r="AK34" s="215">
        <v>0</v>
      </c>
      <c r="AL34" s="214"/>
      <c r="AM34" s="214"/>
      <c r="AN34" s="214"/>
      <c r="AO34" s="214"/>
      <c r="AP34" s="43"/>
      <c r="AQ34" s="47"/>
      <c r="BE34" s="203"/>
    </row>
    <row r="35" spans="2:43" s="2" customFormat="1" ht="14.45" customHeight="1" hidden="1">
      <c r="B35" s="42"/>
      <c r="C35" s="43"/>
      <c r="D35" s="43"/>
      <c r="E35" s="43"/>
      <c r="F35" s="44" t="s">
        <v>48</v>
      </c>
      <c r="G35" s="43"/>
      <c r="H35" s="43"/>
      <c r="I35" s="43"/>
      <c r="J35" s="43"/>
      <c r="K35" s="43"/>
      <c r="L35" s="213">
        <v>0</v>
      </c>
      <c r="M35" s="214"/>
      <c r="N35" s="214"/>
      <c r="O35" s="214"/>
      <c r="P35" s="43"/>
      <c r="Q35" s="43"/>
      <c r="R35" s="43"/>
      <c r="S35" s="43"/>
      <c r="T35" s="46" t="s">
        <v>44</v>
      </c>
      <c r="U35" s="43"/>
      <c r="V35" s="43"/>
      <c r="W35" s="215">
        <f>ROUND(BD87+SUM(CH91:CH95),2)</f>
        <v>0</v>
      </c>
      <c r="X35" s="214"/>
      <c r="Y35" s="214"/>
      <c r="Z35" s="214"/>
      <c r="AA35" s="214"/>
      <c r="AB35" s="214"/>
      <c r="AC35" s="214"/>
      <c r="AD35" s="214"/>
      <c r="AE35" s="214"/>
      <c r="AF35" s="43"/>
      <c r="AG35" s="43"/>
      <c r="AH35" s="43"/>
      <c r="AI35" s="43"/>
      <c r="AJ35" s="43"/>
      <c r="AK35" s="215">
        <v>0</v>
      </c>
      <c r="AL35" s="214"/>
      <c r="AM35" s="214"/>
      <c r="AN35" s="214"/>
      <c r="AO35" s="214"/>
      <c r="AP35" s="43"/>
      <c r="AQ35" s="47"/>
    </row>
    <row r="36" spans="2:43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43" s="1" customFormat="1" ht="25.9" customHeight="1">
      <c r="B37" s="37"/>
      <c r="C37" s="48"/>
      <c r="D37" s="49" t="s">
        <v>49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50</v>
      </c>
      <c r="U37" s="50"/>
      <c r="V37" s="50"/>
      <c r="W37" s="50"/>
      <c r="X37" s="216" t="s">
        <v>51</v>
      </c>
      <c r="Y37" s="217"/>
      <c r="Z37" s="217"/>
      <c r="AA37" s="217"/>
      <c r="AB37" s="217"/>
      <c r="AC37" s="50"/>
      <c r="AD37" s="50"/>
      <c r="AE37" s="50"/>
      <c r="AF37" s="50"/>
      <c r="AG37" s="50"/>
      <c r="AH37" s="50"/>
      <c r="AI37" s="50"/>
      <c r="AJ37" s="50"/>
      <c r="AK37" s="218">
        <f>SUM(AK29:AK35)</f>
        <v>0</v>
      </c>
      <c r="AL37" s="217"/>
      <c r="AM37" s="217"/>
      <c r="AN37" s="217"/>
      <c r="AO37" s="219"/>
      <c r="AP37" s="48"/>
      <c r="AQ37" s="39"/>
    </row>
    <row r="38" spans="2:43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43" ht="13.5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43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43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43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43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43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43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43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43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43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3.5">
      <c r="B49" s="37"/>
      <c r="C49" s="38"/>
      <c r="D49" s="52" t="s">
        <v>52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53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 ht="13.5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 ht="13.5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 ht="13.5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 ht="13.5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 ht="13.5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 ht="13.5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 ht="13.5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3.5">
      <c r="B58" s="37"/>
      <c r="C58" s="38"/>
      <c r="D58" s="57" t="s">
        <v>54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55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54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55</v>
      </c>
      <c r="AN58" s="58"/>
      <c r="AO58" s="60"/>
      <c r="AP58" s="38"/>
      <c r="AQ58" s="39"/>
    </row>
    <row r="59" spans="2:43" ht="13.5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3.5">
      <c r="B60" s="37"/>
      <c r="C60" s="38"/>
      <c r="D60" s="52" t="s">
        <v>56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57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 ht="13.5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 ht="13.5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 ht="13.5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 ht="13.5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 ht="13.5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 ht="13.5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 ht="13.5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3.5">
      <c r="B69" s="37"/>
      <c r="C69" s="38"/>
      <c r="D69" s="57" t="s">
        <v>54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55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54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55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" customHeight="1">
      <c r="B76" s="37"/>
      <c r="C76" s="200" t="s">
        <v>58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9"/>
    </row>
    <row r="77" spans="2:43" s="3" customFormat="1" ht="14.45" customHeight="1">
      <c r="B77" s="67"/>
      <c r="C77" s="32" t="s">
        <v>15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SONA6320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" customHeight="1">
      <c r="B78" s="70"/>
      <c r="C78" s="71" t="s">
        <v>18</v>
      </c>
      <c r="D78" s="72"/>
      <c r="E78" s="72"/>
      <c r="F78" s="72"/>
      <c r="G78" s="72"/>
      <c r="H78" s="72"/>
      <c r="I78" s="72"/>
      <c r="J78" s="72"/>
      <c r="K78" s="72"/>
      <c r="L78" s="220" t="str">
        <f>K6</f>
        <v>Habartov, oprava cesty k zahrádkám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3.5">
      <c r="B80" s="37"/>
      <c r="C80" s="32" t="s">
        <v>23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25</v>
      </c>
      <c r="AJ80" s="38"/>
      <c r="AK80" s="38"/>
      <c r="AL80" s="38"/>
      <c r="AM80" s="75" t="str">
        <f>IF(AN8="","",AN8)</f>
        <v>18. 7. 2018</v>
      </c>
      <c r="AN80" s="38"/>
      <c r="AO80" s="38"/>
      <c r="AP80" s="38"/>
      <c r="AQ80" s="39"/>
    </row>
    <row r="81" spans="2:43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2:56" s="1" customFormat="1" ht="13.5">
      <c r="B82" s="37"/>
      <c r="C82" s="32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IF(E11="","",E11)</f>
        <v>Město Habartov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33</v>
      </c>
      <c r="AJ82" s="38"/>
      <c r="AK82" s="38"/>
      <c r="AL82" s="38"/>
      <c r="AM82" s="222" t="str">
        <f>IF(E17="","",E17)</f>
        <v>Eva Žiláková, Abertamy</v>
      </c>
      <c r="AN82" s="222"/>
      <c r="AO82" s="222"/>
      <c r="AP82" s="222"/>
      <c r="AQ82" s="39"/>
      <c r="AS82" s="223" t="s">
        <v>59</v>
      </c>
      <c r="AT82" s="224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2:56" s="1" customFormat="1" ht="13.5">
      <c r="B83" s="37"/>
      <c r="C83" s="32" t="s">
        <v>31</v>
      </c>
      <c r="D83" s="38"/>
      <c r="E83" s="38"/>
      <c r="F83" s="38"/>
      <c r="G83" s="38"/>
      <c r="H83" s="38"/>
      <c r="I83" s="38"/>
      <c r="J83" s="38"/>
      <c r="K83" s="38"/>
      <c r="L83" s="68" t="str">
        <f>IF(E14="Vyplň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36</v>
      </c>
      <c r="AJ83" s="38"/>
      <c r="AK83" s="38"/>
      <c r="AL83" s="38"/>
      <c r="AM83" s="222" t="str">
        <f>IF(E20="","",E20)</f>
        <v>Neubauerová Soňa, SK-Projekt Ostrov</v>
      </c>
      <c r="AN83" s="222"/>
      <c r="AO83" s="222"/>
      <c r="AP83" s="222"/>
      <c r="AQ83" s="39"/>
      <c r="AS83" s="225"/>
      <c r="AT83" s="226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2:56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27"/>
      <c r="AT84" s="228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2:56" s="1" customFormat="1" ht="29.25" customHeight="1">
      <c r="B85" s="37"/>
      <c r="C85" s="229" t="s">
        <v>60</v>
      </c>
      <c r="D85" s="230"/>
      <c r="E85" s="230"/>
      <c r="F85" s="230"/>
      <c r="G85" s="230"/>
      <c r="H85" s="81"/>
      <c r="I85" s="231" t="s">
        <v>61</v>
      </c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1" t="s">
        <v>62</v>
      </c>
      <c r="AH85" s="230"/>
      <c r="AI85" s="230"/>
      <c r="AJ85" s="230"/>
      <c r="AK85" s="230"/>
      <c r="AL85" s="230"/>
      <c r="AM85" s="230"/>
      <c r="AN85" s="231" t="s">
        <v>63</v>
      </c>
      <c r="AO85" s="230"/>
      <c r="AP85" s="232"/>
      <c r="AQ85" s="39"/>
      <c r="AS85" s="82" t="s">
        <v>64</v>
      </c>
      <c r="AT85" s="83" t="s">
        <v>65</v>
      </c>
      <c r="AU85" s="83" t="s">
        <v>66</v>
      </c>
      <c r="AV85" s="83" t="s">
        <v>67</v>
      </c>
      <c r="AW85" s="83" t="s">
        <v>68</v>
      </c>
      <c r="AX85" s="83" t="s">
        <v>69</v>
      </c>
      <c r="AY85" s="83" t="s">
        <v>70</v>
      </c>
      <c r="AZ85" s="83" t="s">
        <v>71</v>
      </c>
      <c r="BA85" s="83" t="s">
        <v>72</v>
      </c>
      <c r="BB85" s="83" t="s">
        <v>73</v>
      </c>
      <c r="BC85" s="83" t="s">
        <v>74</v>
      </c>
      <c r="BD85" s="84" t="s">
        <v>75</v>
      </c>
    </row>
    <row r="86" spans="2:56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2:76" s="4" customFormat="1" ht="32.45" customHeight="1">
      <c r="B87" s="70"/>
      <c r="C87" s="86" t="s">
        <v>76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40">
        <f>ROUND(AG88,2)</f>
        <v>0</v>
      </c>
      <c r="AH87" s="240"/>
      <c r="AI87" s="240"/>
      <c r="AJ87" s="240"/>
      <c r="AK87" s="240"/>
      <c r="AL87" s="240"/>
      <c r="AM87" s="240"/>
      <c r="AN87" s="241">
        <f>SUM(AG87,AT87)</f>
        <v>0</v>
      </c>
      <c r="AO87" s="241"/>
      <c r="AP87" s="241"/>
      <c r="AQ87" s="73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77</v>
      </c>
      <c r="BT87" s="92" t="s">
        <v>78</v>
      </c>
      <c r="BV87" s="92" t="s">
        <v>79</v>
      </c>
      <c r="BW87" s="92" t="s">
        <v>80</v>
      </c>
      <c r="BX87" s="92" t="s">
        <v>81</v>
      </c>
    </row>
    <row r="88" spans="1:76" s="5" customFormat="1" ht="31.5" customHeight="1">
      <c r="A88" s="93" t="s">
        <v>82</v>
      </c>
      <c r="B88" s="94"/>
      <c r="C88" s="95"/>
      <c r="D88" s="235" t="s">
        <v>16</v>
      </c>
      <c r="E88" s="235"/>
      <c r="F88" s="235"/>
      <c r="G88" s="235"/>
      <c r="H88" s="235"/>
      <c r="I88" s="96"/>
      <c r="J88" s="235" t="s">
        <v>19</v>
      </c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5"/>
      <c r="AB88" s="235"/>
      <c r="AC88" s="235"/>
      <c r="AD88" s="235"/>
      <c r="AE88" s="235"/>
      <c r="AF88" s="235"/>
      <c r="AG88" s="233">
        <f>'SONA6320 - Habartov, opra...'!M29</f>
        <v>0</v>
      </c>
      <c r="AH88" s="234"/>
      <c r="AI88" s="234"/>
      <c r="AJ88" s="234"/>
      <c r="AK88" s="234"/>
      <c r="AL88" s="234"/>
      <c r="AM88" s="234"/>
      <c r="AN88" s="233">
        <f>SUM(AG88,AT88)</f>
        <v>0</v>
      </c>
      <c r="AO88" s="234"/>
      <c r="AP88" s="234"/>
      <c r="AQ88" s="97"/>
      <c r="AS88" s="98">
        <f>'SONA6320 - Habartov, opra...'!M27</f>
        <v>0</v>
      </c>
      <c r="AT88" s="99">
        <f>ROUND(SUM(AV88:AW88),2)</f>
        <v>0</v>
      </c>
      <c r="AU88" s="100">
        <f>'SONA6320 - Habartov, opra...'!W127</f>
        <v>0</v>
      </c>
      <c r="AV88" s="99">
        <f>'SONA6320 - Habartov, opra...'!M31</f>
        <v>0</v>
      </c>
      <c r="AW88" s="99">
        <f>'SONA6320 - Habartov, opra...'!M32</f>
        <v>0</v>
      </c>
      <c r="AX88" s="99">
        <f>'SONA6320 - Habartov, opra...'!M33</f>
        <v>0</v>
      </c>
      <c r="AY88" s="99">
        <f>'SONA6320 - Habartov, opra...'!M34</f>
        <v>0</v>
      </c>
      <c r="AZ88" s="99">
        <f>'SONA6320 - Habartov, opra...'!H31</f>
        <v>0</v>
      </c>
      <c r="BA88" s="99">
        <f>'SONA6320 - Habartov, opra...'!H32</f>
        <v>0</v>
      </c>
      <c r="BB88" s="99">
        <f>'SONA6320 - Habartov, opra...'!H33</f>
        <v>0</v>
      </c>
      <c r="BC88" s="99">
        <f>'SONA6320 - Habartov, opra...'!H34</f>
        <v>0</v>
      </c>
      <c r="BD88" s="101">
        <f>'SONA6320 - Habartov, opra...'!H35</f>
        <v>0</v>
      </c>
      <c r="BT88" s="102" t="s">
        <v>83</v>
      </c>
      <c r="BU88" s="102" t="s">
        <v>84</v>
      </c>
      <c r="BV88" s="102" t="s">
        <v>79</v>
      </c>
      <c r="BW88" s="102" t="s">
        <v>80</v>
      </c>
      <c r="BX88" s="102" t="s">
        <v>81</v>
      </c>
    </row>
    <row r="89" spans="2:43" ht="13.5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2:48" s="1" customFormat="1" ht="30" customHeight="1">
      <c r="B90" s="37"/>
      <c r="C90" s="86" t="s">
        <v>85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41">
        <f>ROUND(SUM(AG91:AG94),2)</f>
        <v>0</v>
      </c>
      <c r="AH90" s="241"/>
      <c r="AI90" s="241"/>
      <c r="AJ90" s="241"/>
      <c r="AK90" s="241"/>
      <c r="AL90" s="241"/>
      <c r="AM90" s="241"/>
      <c r="AN90" s="241">
        <f>ROUND(SUM(AN91:AN94),2)</f>
        <v>0</v>
      </c>
      <c r="AO90" s="241"/>
      <c r="AP90" s="241"/>
      <c r="AQ90" s="39"/>
      <c r="AS90" s="82" t="s">
        <v>86</v>
      </c>
      <c r="AT90" s="83" t="s">
        <v>87</v>
      </c>
      <c r="AU90" s="83" t="s">
        <v>42</v>
      </c>
      <c r="AV90" s="84" t="s">
        <v>65</v>
      </c>
    </row>
    <row r="91" spans="2:89" s="1" customFormat="1" ht="19.9" customHeight="1">
      <c r="B91" s="37"/>
      <c r="C91" s="38"/>
      <c r="D91" s="103" t="s">
        <v>88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36">
        <f>ROUND(AG87*AS91,2)</f>
        <v>0</v>
      </c>
      <c r="AH91" s="237"/>
      <c r="AI91" s="237"/>
      <c r="AJ91" s="237"/>
      <c r="AK91" s="237"/>
      <c r="AL91" s="237"/>
      <c r="AM91" s="237"/>
      <c r="AN91" s="237">
        <f>ROUND(AG91+AV91,2)</f>
        <v>0</v>
      </c>
      <c r="AO91" s="237"/>
      <c r="AP91" s="237"/>
      <c r="AQ91" s="39"/>
      <c r="AS91" s="104">
        <v>0</v>
      </c>
      <c r="AT91" s="105" t="s">
        <v>89</v>
      </c>
      <c r="AU91" s="105" t="s">
        <v>43</v>
      </c>
      <c r="AV91" s="106">
        <f>ROUND(IF(AU91="základní",AG91*L31,IF(AU91="snížená",AG91*L32,0)),2)</f>
        <v>0</v>
      </c>
      <c r="BV91" s="21" t="s">
        <v>90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7"/>
      <c r="C92" s="38"/>
      <c r="D92" s="238" t="s">
        <v>91</v>
      </c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38"/>
      <c r="AD92" s="38"/>
      <c r="AE92" s="38"/>
      <c r="AF92" s="38"/>
      <c r="AG92" s="236">
        <f>AG87*AS92</f>
        <v>0</v>
      </c>
      <c r="AH92" s="237"/>
      <c r="AI92" s="237"/>
      <c r="AJ92" s="237"/>
      <c r="AK92" s="237"/>
      <c r="AL92" s="237"/>
      <c r="AM92" s="237"/>
      <c r="AN92" s="237">
        <f>AG92+AV92</f>
        <v>0</v>
      </c>
      <c r="AO92" s="237"/>
      <c r="AP92" s="237"/>
      <c r="AQ92" s="39"/>
      <c r="AS92" s="108">
        <v>0</v>
      </c>
      <c r="AT92" s="109" t="s">
        <v>89</v>
      </c>
      <c r="AU92" s="109" t="s">
        <v>43</v>
      </c>
      <c r="AV92" s="110">
        <f>ROUND(IF(AU92="nulová",0,IF(OR(AU92="základní",AU92="zákl. přenesená"),AG92*L31,AG92*L32)),2)</f>
        <v>0</v>
      </c>
      <c r="BV92" s="21" t="s">
        <v>92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7"/>
      <c r="C93" s="38"/>
      <c r="D93" s="238" t="s">
        <v>91</v>
      </c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38"/>
      <c r="AD93" s="38"/>
      <c r="AE93" s="38"/>
      <c r="AF93" s="38"/>
      <c r="AG93" s="236">
        <f>AG87*AS93</f>
        <v>0</v>
      </c>
      <c r="AH93" s="237"/>
      <c r="AI93" s="237"/>
      <c r="AJ93" s="237"/>
      <c r="AK93" s="237"/>
      <c r="AL93" s="237"/>
      <c r="AM93" s="237"/>
      <c r="AN93" s="237">
        <f>AG93+AV93</f>
        <v>0</v>
      </c>
      <c r="AO93" s="237"/>
      <c r="AP93" s="237"/>
      <c r="AQ93" s="39"/>
      <c r="AS93" s="108">
        <v>0</v>
      </c>
      <c r="AT93" s="109" t="s">
        <v>89</v>
      </c>
      <c r="AU93" s="109" t="s">
        <v>43</v>
      </c>
      <c r="AV93" s="110">
        <f>ROUND(IF(AU93="nulová",0,IF(OR(AU93="základní",AU93="zákl. přenesená"),AG93*L31,AG93*L32)),2)</f>
        <v>0</v>
      </c>
      <c r="BV93" s="21" t="s">
        <v>92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7"/>
      <c r="C94" s="38"/>
      <c r="D94" s="238" t="s">
        <v>91</v>
      </c>
      <c r="E94" s="239"/>
      <c r="F94" s="239"/>
      <c r="G94" s="239"/>
      <c r="H94" s="239"/>
      <c r="I94" s="239"/>
      <c r="J94" s="239"/>
      <c r="K94" s="239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38"/>
      <c r="AD94" s="38"/>
      <c r="AE94" s="38"/>
      <c r="AF94" s="38"/>
      <c r="AG94" s="236">
        <f>AG87*AS94</f>
        <v>0</v>
      </c>
      <c r="AH94" s="237"/>
      <c r="AI94" s="237"/>
      <c r="AJ94" s="237"/>
      <c r="AK94" s="237"/>
      <c r="AL94" s="237"/>
      <c r="AM94" s="237"/>
      <c r="AN94" s="237">
        <f>AG94+AV94</f>
        <v>0</v>
      </c>
      <c r="AO94" s="237"/>
      <c r="AP94" s="237"/>
      <c r="AQ94" s="39"/>
      <c r="AS94" s="111">
        <v>0</v>
      </c>
      <c r="AT94" s="112" t="s">
        <v>89</v>
      </c>
      <c r="AU94" s="112" t="s">
        <v>43</v>
      </c>
      <c r="AV94" s="113">
        <f>ROUND(IF(AU94="nulová",0,IF(OR(AU94="základní",AU94="zákl. přenesená"),AG94*L31,AG94*L32)),2)</f>
        <v>0</v>
      </c>
      <c r="BV94" s="21" t="s">
        <v>92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2:43" s="1" customFormat="1" ht="30" customHeight="1">
      <c r="B96" s="37"/>
      <c r="C96" s="114" t="s">
        <v>93</v>
      </c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242">
        <f>ROUND(AG87+AG90,2)</f>
        <v>0</v>
      </c>
      <c r="AH96" s="242"/>
      <c r="AI96" s="242"/>
      <c r="AJ96" s="242"/>
      <c r="AK96" s="242"/>
      <c r="AL96" s="242"/>
      <c r="AM96" s="242"/>
      <c r="AN96" s="242">
        <f>AN87+AN90</f>
        <v>0</v>
      </c>
      <c r="AO96" s="242"/>
      <c r="AP96" s="242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sheetProtection algorithmName="SHA-512" hashValue="6lp/bTqcY6XAw3Sv3KBnG3K4J5vUEjWkpZ6Wx9RH+f1ncxlFL51tzytTlsqHAyI/otH6P1A/PgucF4eKb/QMVw==" saltValue="RE0cW6W2Dbuf8pflLmut89RAwJ19m47vkAwuyaML42vbDlGaLHlGPEMpgEx7KvOurKgC1TAqUPfpBTVwQbdf4w==" spinCount="10" sheet="1" objects="1" scenarios="1" formatColumns="0" formatRows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NA6320 - Habartov, opra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94</v>
      </c>
      <c r="G1" s="16"/>
      <c r="H1" s="292" t="s">
        <v>95</v>
      </c>
      <c r="I1" s="292"/>
      <c r="J1" s="292"/>
      <c r="K1" s="292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198" t="s">
        <v>7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S2" s="243" t="s">
        <v>8</v>
      </c>
      <c r="T2" s="244"/>
      <c r="U2" s="244"/>
      <c r="V2" s="244"/>
      <c r="W2" s="244"/>
      <c r="X2" s="244"/>
      <c r="Y2" s="244"/>
      <c r="Z2" s="244"/>
      <c r="AA2" s="244"/>
      <c r="AB2" s="244"/>
      <c r="AC2" s="244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99</v>
      </c>
    </row>
    <row r="4" spans="2:46" ht="36.95" customHeight="1">
      <c r="B4" s="25"/>
      <c r="C4" s="200" t="s">
        <v>100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6"/>
      <c r="T4" s="20" t="s">
        <v>13</v>
      </c>
      <c r="AT4" s="21" t="s">
        <v>6</v>
      </c>
    </row>
    <row r="5" spans="2:18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2:18" s="1" customFormat="1" ht="32.85" customHeight="1">
      <c r="B6" s="37"/>
      <c r="C6" s="38"/>
      <c r="D6" s="31" t="s">
        <v>18</v>
      </c>
      <c r="E6" s="38"/>
      <c r="F6" s="206" t="s">
        <v>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38"/>
      <c r="R6" s="39"/>
    </row>
    <row r="7" spans="2:18" s="1" customFormat="1" ht="14.45" customHeight="1">
      <c r="B7" s="37"/>
      <c r="C7" s="38"/>
      <c r="D7" s="32" t="s">
        <v>20</v>
      </c>
      <c r="E7" s="38"/>
      <c r="F7" s="30" t="s">
        <v>21</v>
      </c>
      <c r="G7" s="38"/>
      <c r="H7" s="38"/>
      <c r="I7" s="38"/>
      <c r="J7" s="38"/>
      <c r="K7" s="38"/>
      <c r="L7" s="38"/>
      <c r="M7" s="32" t="s">
        <v>22</v>
      </c>
      <c r="N7" s="38"/>
      <c r="O7" s="30" t="s">
        <v>21</v>
      </c>
      <c r="P7" s="38"/>
      <c r="Q7" s="38"/>
      <c r="R7" s="39"/>
    </row>
    <row r="8" spans="2:18" s="1" customFormat="1" ht="14.45" customHeight="1">
      <c r="B8" s="37"/>
      <c r="C8" s="38"/>
      <c r="D8" s="32" t="s">
        <v>23</v>
      </c>
      <c r="E8" s="38"/>
      <c r="F8" s="30" t="s">
        <v>24</v>
      </c>
      <c r="G8" s="38"/>
      <c r="H8" s="38"/>
      <c r="I8" s="38"/>
      <c r="J8" s="38"/>
      <c r="K8" s="38"/>
      <c r="L8" s="38"/>
      <c r="M8" s="32" t="s">
        <v>25</v>
      </c>
      <c r="N8" s="38"/>
      <c r="O8" s="246" t="str">
        <f>'Rekapitulace stavby'!AN8</f>
        <v>18. 7. 2018</v>
      </c>
      <c r="P8" s="247"/>
      <c r="Q8" s="38"/>
      <c r="R8" s="39"/>
    </row>
    <row r="9" spans="2:18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2:18" s="1" customFormat="1" ht="14.45" customHeight="1">
      <c r="B10" s="37"/>
      <c r="C10" s="38"/>
      <c r="D10" s="32" t="s">
        <v>27</v>
      </c>
      <c r="E10" s="38"/>
      <c r="F10" s="38"/>
      <c r="G10" s="38"/>
      <c r="H10" s="38"/>
      <c r="I10" s="38"/>
      <c r="J10" s="38"/>
      <c r="K10" s="38"/>
      <c r="L10" s="38"/>
      <c r="M10" s="32" t="s">
        <v>28</v>
      </c>
      <c r="N10" s="38"/>
      <c r="O10" s="204" t="s">
        <v>21</v>
      </c>
      <c r="P10" s="204"/>
      <c r="Q10" s="38"/>
      <c r="R10" s="39"/>
    </row>
    <row r="11" spans="2:18" s="1" customFormat="1" ht="18" customHeight="1">
      <c r="B11" s="37"/>
      <c r="C11" s="38"/>
      <c r="D11" s="38"/>
      <c r="E11" s="30" t="s">
        <v>29</v>
      </c>
      <c r="F11" s="38"/>
      <c r="G11" s="38"/>
      <c r="H11" s="38"/>
      <c r="I11" s="38"/>
      <c r="J11" s="38"/>
      <c r="K11" s="38"/>
      <c r="L11" s="38"/>
      <c r="M11" s="32" t="s">
        <v>30</v>
      </c>
      <c r="N11" s="38"/>
      <c r="O11" s="204" t="s">
        <v>21</v>
      </c>
      <c r="P11" s="204"/>
      <c r="Q11" s="38"/>
      <c r="R11" s="39"/>
    </row>
    <row r="12" spans="2:18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2:18" s="1" customFormat="1" ht="14.45" customHeight="1">
      <c r="B13" s="37"/>
      <c r="C13" s="38"/>
      <c r="D13" s="32" t="s">
        <v>31</v>
      </c>
      <c r="E13" s="38"/>
      <c r="F13" s="38"/>
      <c r="G13" s="38"/>
      <c r="H13" s="38"/>
      <c r="I13" s="38"/>
      <c r="J13" s="38"/>
      <c r="K13" s="38"/>
      <c r="L13" s="38"/>
      <c r="M13" s="32" t="s">
        <v>28</v>
      </c>
      <c r="N13" s="38"/>
      <c r="O13" s="248" t="str">
        <f>IF('Rekapitulace stavby'!AN13="","",'Rekapitulace stavby'!AN13)</f>
        <v>Vyplň údaj</v>
      </c>
      <c r="P13" s="204"/>
      <c r="Q13" s="38"/>
      <c r="R13" s="39"/>
    </row>
    <row r="14" spans="2:18" s="1" customFormat="1" ht="18" customHeight="1">
      <c r="B14" s="37"/>
      <c r="C14" s="38"/>
      <c r="D14" s="38"/>
      <c r="E14" s="248" t="str">
        <f>IF('Rekapitulace stavby'!E14="","",'Rekapitulace stavby'!E14)</f>
        <v>Vyplň údaj</v>
      </c>
      <c r="F14" s="249"/>
      <c r="G14" s="249"/>
      <c r="H14" s="249"/>
      <c r="I14" s="249"/>
      <c r="J14" s="249"/>
      <c r="K14" s="249"/>
      <c r="L14" s="249"/>
      <c r="M14" s="32" t="s">
        <v>30</v>
      </c>
      <c r="N14" s="38"/>
      <c r="O14" s="248" t="str">
        <f>IF('Rekapitulace stavby'!AN14="","",'Rekapitulace stavby'!AN14)</f>
        <v>Vyplň údaj</v>
      </c>
      <c r="P14" s="204"/>
      <c r="Q14" s="38"/>
      <c r="R14" s="39"/>
    </row>
    <row r="15" spans="2:18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2:18" s="1" customFormat="1" ht="14.45" customHeight="1">
      <c r="B16" s="37"/>
      <c r="C16" s="38"/>
      <c r="D16" s="32" t="s">
        <v>33</v>
      </c>
      <c r="E16" s="38"/>
      <c r="F16" s="38"/>
      <c r="G16" s="38"/>
      <c r="H16" s="38"/>
      <c r="I16" s="38"/>
      <c r="J16" s="38"/>
      <c r="K16" s="38"/>
      <c r="L16" s="38"/>
      <c r="M16" s="32" t="s">
        <v>28</v>
      </c>
      <c r="N16" s="38"/>
      <c r="O16" s="204" t="s">
        <v>21</v>
      </c>
      <c r="P16" s="204"/>
      <c r="Q16" s="38"/>
      <c r="R16" s="39"/>
    </row>
    <row r="17" spans="2:18" s="1" customFormat="1" ht="18" customHeight="1">
      <c r="B17" s="37"/>
      <c r="C17" s="38"/>
      <c r="D17" s="38"/>
      <c r="E17" s="30" t="s">
        <v>34</v>
      </c>
      <c r="F17" s="38"/>
      <c r="G17" s="38"/>
      <c r="H17" s="38"/>
      <c r="I17" s="38"/>
      <c r="J17" s="38"/>
      <c r="K17" s="38"/>
      <c r="L17" s="38"/>
      <c r="M17" s="32" t="s">
        <v>30</v>
      </c>
      <c r="N17" s="38"/>
      <c r="O17" s="204" t="s">
        <v>21</v>
      </c>
      <c r="P17" s="204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36</v>
      </c>
      <c r="E19" s="38"/>
      <c r="F19" s="38"/>
      <c r="G19" s="38"/>
      <c r="H19" s="38"/>
      <c r="I19" s="38"/>
      <c r="J19" s="38"/>
      <c r="K19" s="38"/>
      <c r="L19" s="38"/>
      <c r="M19" s="32" t="s">
        <v>28</v>
      </c>
      <c r="N19" s="38"/>
      <c r="O19" s="204" t="s">
        <v>21</v>
      </c>
      <c r="P19" s="204"/>
      <c r="Q19" s="38"/>
      <c r="R19" s="39"/>
    </row>
    <row r="20" spans="2:18" s="1" customFormat="1" ht="18" customHeight="1">
      <c r="B20" s="37"/>
      <c r="C20" s="38"/>
      <c r="D20" s="38"/>
      <c r="E20" s="30" t="s">
        <v>37</v>
      </c>
      <c r="F20" s="38"/>
      <c r="G20" s="38"/>
      <c r="H20" s="38"/>
      <c r="I20" s="38"/>
      <c r="J20" s="38"/>
      <c r="K20" s="38"/>
      <c r="L20" s="38"/>
      <c r="M20" s="32" t="s">
        <v>30</v>
      </c>
      <c r="N20" s="38"/>
      <c r="O20" s="204" t="s">
        <v>21</v>
      </c>
      <c r="P20" s="204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38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6.5" customHeight="1">
      <c r="B23" s="37"/>
      <c r="C23" s="38"/>
      <c r="D23" s="38"/>
      <c r="E23" s="209" t="s">
        <v>21</v>
      </c>
      <c r="F23" s="209"/>
      <c r="G23" s="209"/>
      <c r="H23" s="209"/>
      <c r="I23" s="209"/>
      <c r="J23" s="209"/>
      <c r="K23" s="209"/>
      <c r="L23" s="209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7" t="s">
        <v>101</v>
      </c>
      <c r="E26" s="38"/>
      <c r="F26" s="38"/>
      <c r="G26" s="38"/>
      <c r="H26" s="38"/>
      <c r="I26" s="38"/>
      <c r="J26" s="38"/>
      <c r="K26" s="38"/>
      <c r="L26" s="38"/>
      <c r="M26" s="210">
        <f>N87</f>
        <v>0</v>
      </c>
      <c r="N26" s="210"/>
      <c r="O26" s="210"/>
      <c r="P26" s="210"/>
      <c r="Q26" s="38"/>
      <c r="R26" s="39"/>
    </row>
    <row r="27" spans="2:18" s="1" customFormat="1" ht="14.45" customHeight="1">
      <c r="B27" s="37"/>
      <c r="C27" s="38"/>
      <c r="D27" s="36" t="s">
        <v>88</v>
      </c>
      <c r="E27" s="38"/>
      <c r="F27" s="38"/>
      <c r="G27" s="38"/>
      <c r="H27" s="38"/>
      <c r="I27" s="38"/>
      <c r="J27" s="38"/>
      <c r="K27" s="38"/>
      <c r="L27" s="38"/>
      <c r="M27" s="210">
        <f>N103</f>
        <v>0</v>
      </c>
      <c r="N27" s="210"/>
      <c r="O27" s="210"/>
      <c r="P27" s="210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8" t="s">
        <v>41</v>
      </c>
      <c r="E29" s="38"/>
      <c r="F29" s="38"/>
      <c r="G29" s="38"/>
      <c r="H29" s="38"/>
      <c r="I29" s="38"/>
      <c r="J29" s="38"/>
      <c r="K29" s="38"/>
      <c r="L29" s="38"/>
      <c r="M29" s="250">
        <f>ROUND(M26+M27,2)</f>
        <v>0</v>
      </c>
      <c r="N29" s="245"/>
      <c r="O29" s="245"/>
      <c r="P29" s="245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42</v>
      </c>
      <c r="E31" s="44" t="s">
        <v>43</v>
      </c>
      <c r="F31" s="45">
        <v>0.21</v>
      </c>
      <c r="G31" s="119" t="s">
        <v>44</v>
      </c>
      <c r="H31" s="251">
        <f>(SUM(BE103:BE110)+SUM(BE127:BE386))</f>
        <v>0</v>
      </c>
      <c r="I31" s="245"/>
      <c r="J31" s="245"/>
      <c r="K31" s="38"/>
      <c r="L31" s="38"/>
      <c r="M31" s="251">
        <f>ROUND((SUM(BE103:BE110)+SUM(BE127:BE386)),2)*F31</f>
        <v>0</v>
      </c>
      <c r="N31" s="245"/>
      <c r="O31" s="245"/>
      <c r="P31" s="245"/>
      <c r="Q31" s="38"/>
      <c r="R31" s="39"/>
    </row>
    <row r="32" spans="2:18" s="1" customFormat="1" ht="14.45" customHeight="1">
      <c r="B32" s="37"/>
      <c r="C32" s="38"/>
      <c r="D32" s="38"/>
      <c r="E32" s="44" t="s">
        <v>45</v>
      </c>
      <c r="F32" s="45">
        <v>0.15</v>
      </c>
      <c r="G32" s="119" t="s">
        <v>44</v>
      </c>
      <c r="H32" s="251">
        <f>(SUM(BF103:BF110)+SUM(BF127:BF386))</f>
        <v>0</v>
      </c>
      <c r="I32" s="245"/>
      <c r="J32" s="245"/>
      <c r="K32" s="38"/>
      <c r="L32" s="38"/>
      <c r="M32" s="251">
        <f>ROUND((SUM(BF103:BF110)+SUM(BF127:BF386)),2)*F32</f>
        <v>0</v>
      </c>
      <c r="N32" s="245"/>
      <c r="O32" s="245"/>
      <c r="P32" s="245"/>
      <c r="Q32" s="38"/>
      <c r="R32" s="39"/>
    </row>
    <row r="33" spans="2:18" s="1" customFormat="1" ht="14.45" customHeight="1" hidden="1">
      <c r="B33" s="37"/>
      <c r="C33" s="38"/>
      <c r="D33" s="38"/>
      <c r="E33" s="44" t="s">
        <v>46</v>
      </c>
      <c r="F33" s="45">
        <v>0.21</v>
      </c>
      <c r="G33" s="119" t="s">
        <v>44</v>
      </c>
      <c r="H33" s="251">
        <f>(SUM(BG103:BG110)+SUM(BG127:BG386))</f>
        <v>0</v>
      </c>
      <c r="I33" s="245"/>
      <c r="J33" s="245"/>
      <c r="K33" s="38"/>
      <c r="L33" s="38"/>
      <c r="M33" s="251">
        <v>0</v>
      </c>
      <c r="N33" s="245"/>
      <c r="O33" s="245"/>
      <c r="P33" s="245"/>
      <c r="Q33" s="38"/>
      <c r="R33" s="39"/>
    </row>
    <row r="34" spans="2:18" s="1" customFormat="1" ht="14.45" customHeight="1" hidden="1">
      <c r="B34" s="37"/>
      <c r="C34" s="38"/>
      <c r="D34" s="38"/>
      <c r="E34" s="44" t="s">
        <v>47</v>
      </c>
      <c r="F34" s="45">
        <v>0.15</v>
      </c>
      <c r="G34" s="119" t="s">
        <v>44</v>
      </c>
      <c r="H34" s="251">
        <f>(SUM(BH103:BH110)+SUM(BH127:BH386))</f>
        <v>0</v>
      </c>
      <c r="I34" s="245"/>
      <c r="J34" s="245"/>
      <c r="K34" s="38"/>
      <c r="L34" s="38"/>
      <c r="M34" s="251">
        <v>0</v>
      </c>
      <c r="N34" s="245"/>
      <c r="O34" s="245"/>
      <c r="P34" s="245"/>
      <c r="Q34" s="38"/>
      <c r="R34" s="39"/>
    </row>
    <row r="35" spans="2:18" s="1" customFormat="1" ht="14.45" customHeight="1" hidden="1">
      <c r="B35" s="37"/>
      <c r="C35" s="38"/>
      <c r="D35" s="38"/>
      <c r="E35" s="44" t="s">
        <v>48</v>
      </c>
      <c r="F35" s="45">
        <v>0</v>
      </c>
      <c r="G35" s="119" t="s">
        <v>44</v>
      </c>
      <c r="H35" s="251">
        <f>(SUM(BI103:BI110)+SUM(BI127:BI386))</f>
        <v>0</v>
      </c>
      <c r="I35" s="245"/>
      <c r="J35" s="245"/>
      <c r="K35" s="38"/>
      <c r="L35" s="38"/>
      <c r="M35" s="251">
        <v>0</v>
      </c>
      <c r="N35" s="245"/>
      <c r="O35" s="245"/>
      <c r="P35" s="245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5"/>
      <c r="D37" s="120" t="s">
        <v>49</v>
      </c>
      <c r="E37" s="81"/>
      <c r="F37" s="81"/>
      <c r="G37" s="121" t="s">
        <v>50</v>
      </c>
      <c r="H37" s="122" t="s">
        <v>51</v>
      </c>
      <c r="I37" s="81"/>
      <c r="J37" s="81"/>
      <c r="K37" s="81"/>
      <c r="L37" s="252">
        <f>SUM(M29:M35)</f>
        <v>0</v>
      </c>
      <c r="M37" s="252"/>
      <c r="N37" s="252"/>
      <c r="O37" s="252"/>
      <c r="P37" s="253"/>
      <c r="Q37" s="115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ht="13.5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/>
    </row>
    <row r="41" spans="2:18" ht="13.5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/>
    </row>
    <row r="42" spans="2:18" ht="13.5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/>
    </row>
    <row r="43" spans="2:18" ht="13.5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/>
    </row>
    <row r="44" spans="2:18" ht="13.5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/>
    </row>
    <row r="45" spans="2:18" ht="13.5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/>
    </row>
    <row r="46" spans="2:18" ht="13.5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/>
    </row>
    <row r="47" spans="2:18" ht="13.5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6"/>
    </row>
    <row r="48" spans="2:18" ht="13.5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/>
    </row>
    <row r="49" spans="2:18" ht="13.5">
      <c r="B49" s="25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/>
    </row>
    <row r="50" spans="2:18" s="1" customFormat="1" ht="13.5">
      <c r="B50" s="37"/>
      <c r="C50" s="38"/>
      <c r="D50" s="52" t="s">
        <v>52</v>
      </c>
      <c r="E50" s="53"/>
      <c r="F50" s="53"/>
      <c r="G50" s="53"/>
      <c r="H50" s="54"/>
      <c r="I50" s="38"/>
      <c r="J50" s="52" t="s">
        <v>53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5"/>
      <c r="C51" s="28"/>
      <c r="D51" s="55"/>
      <c r="E51" s="28"/>
      <c r="F51" s="28"/>
      <c r="G51" s="28"/>
      <c r="H51" s="56"/>
      <c r="I51" s="28"/>
      <c r="J51" s="55"/>
      <c r="K51" s="28"/>
      <c r="L51" s="28"/>
      <c r="M51" s="28"/>
      <c r="N51" s="28"/>
      <c r="O51" s="28"/>
      <c r="P51" s="56"/>
      <c r="Q51" s="28"/>
      <c r="R51" s="26"/>
    </row>
    <row r="52" spans="2:18" ht="13.5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 ht="13.5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 ht="13.5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 ht="13.5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 ht="13.5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 ht="13.5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 ht="13.5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 s="1" customFormat="1" ht="13.5">
      <c r="B59" s="37"/>
      <c r="C59" s="38"/>
      <c r="D59" s="57" t="s">
        <v>54</v>
      </c>
      <c r="E59" s="58"/>
      <c r="F59" s="58"/>
      <c r="G59" s="59" t="s">
        <v>55</v>
      </c>
      <c r="H59" s="60"/>
      <c r="I59" s="38"/>
      <c r="J59" s="57" t="s">
        <v>54</v>
      </c>
      <c r="K59" s="58"/>
      <c r="L59" s="58"/>
      <c r="M59" s="58"/>
      <c r="N59" s="59" t="s">
        <v>55</v>
      </c>
      <c r="O59" s="58"/>
      <c r="P59" s="60"/>
      <c r="Q59" s="38"/>
      <c r="R59" s="39"/>
    </row>
    <row r="60" spans="2:18" ht="13.5">
      <c r="B60" s="25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6"/>
    </row>
    <row r="61" spans="2:18" s="1" customFormat="1" ht="13.5">
      <c r="B61" s="37"/>
      <c r="C61" s="38"/>
      <c r="D61" s="52" t="s">
        <v>56</v>
      </c>
      <c r="E61" s="53"/>
      <c r="F61" s="53"/>
      <c r="G61" s="53"/>
      <c r="H61" s="54"/>
      <c r="I61" s="38"/>
      <c r="J61" s="52" t="s">
        <v>57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5"/>
      <c r="C62" s="28"/>
      <c r="D62" s="55"/>
      <c r="E62" s="28"/>
      <c r="F62" s="28"/>
      <c r="G62" s="28"/>
      <c r="H62" s="56"/>
      <c r="I62" s="28"/>
      <c r="J62" s="55"/>
      <c r="K62" s="28"/>
      <c r="L62" s="28"/>
      <c r="M62" s="28"/>
      <c r="N62" s="28"/>
      <c r="O62" s="28"/>
      <c r="P62" s="56"/>
      <c r="Q62" s="28"/>
      <c r="R62" s="26"/>
    </row>
    <row r="63" spans="2:18" ht="13.5">
      <c r="B63" s="25"/>
      <c r="C63" s="28"/>
      <c r="D63" s="55"/>
      <c r="E63" s="28"/>
      <c r="F63" s="28"/>
      <c r="G63" s="28"/>
      <c r="H63" s="56"/>
      <c r="I63" s="28"/>
      <c r="J63" s="55"/>
      <c r="K63" s="28"/>
      <c r="L63" s="28"/>
      <c r="M63" s="28"/>
      <c r="N63" s="28"/>
      <c r="O63" s="28"/>
      <c r="P63" s="56"/>
      <c r="Q63" s="28"/>
      <c r="R63" s="26"/>
    </row>
    <row r="64" spans="2:18" ht="13.5">
      <c r="B64" s="25"/>
      <c r="C64" s="28"/>
      <c r="D64" s="55"/>
      <c r="E64" s="28"/>
      <c r="F64" s="28"/>
      <c r="G64" s="28"/>
      <c r="H64" s="56"/>
      <c r="I64" s="28"/>
      <c r="J64" s="55"/>
      <c r="K64" s="28"/>
      <c r="L64" s="28"/>
      <c r="M64" s="28"/>
      <c r="N64" s="28"/>
      <c r="O64" s="28"/>
      <c r="P64" s="56"/>
      <c r="Q64" s="28"/>
      <c r="R64" s="26"/>
    </row>
    <row r="65" spans="2:18" ht="13.5">
      <c r="B65" s="25"/>
      <c r="C65" s="28"/>
      <c r="D65" s="55"/>
      <c r="E65" s="28"/>
      <c r="F65" s="28"/>
      <c r="G65" s="28"/>
      <c r="H65" s="56"/>
      <c r="I65" s="28"/>
      <c r="J65" s="55"/>
      <c r="K65" s="28"/>
      <c r="L65" s="28"/>
      <c r="M65" s="28"/>
      <c r="N65" s="28"/>
      <c r="O65" s="28"/>
      <c r="P65" s="56"/>
      <c r="Q65" s="28"/>
      <c r="R65" s="26"/>
    </row>
    <row r="66" spans="2:18" ht="13.5">
      <c r="B66" s="25"/>
      <c r="C66" s="28"/>
      <c r="D66" s="55"/>
      <c r="E66" s="28"/>
      <c r="F66" s="28"/>
      <c r="G66" s="28"/>
      <c r="H66" s="56"/>
      <c r="I66" s="28"/>
      <c r="J66" s="55"/>
      <c r="K66" s="28"/>
      <c r="L66" s="28"/>
      <c r="M66" s="28"/>
      <c r="N66" s="28"/>
      <c r="O66" s="28"/>
      <c r="P66" s="56"/>
      <c r="Q66" s="28"/>
      <c r="R66" s="26"/>
    </row>
    <row r="67" spans="2:18" ht="13.5">
      <c r="B67" s="25"/>
      <c r="C67" s="28"/>
      <c r="D67" s="55"/>
      <c r="E67" s="28"/>
      <c r="F67" s="28"/>
      <c r="G67" s="28"/>
      <c r="H67" s="56"/>
      <c r="I67" s="28"/>
      <c r="J67" s="55"/>
      <c r="K67" s="28"/>
      <c r="L67" s="28"/>
      <c r="M67" s="28"/>
      <c r="N67" s="28"/>
      <c r="O67" s="28"/>
      <c r="P67" s="56"/>
      <c r="Q67" s="28"/>
      <c r="R67" s="26"/>
    </row>
    <row r="68" spans="2:18" ht="13.5">
      <c r="B68" s="25"/>
      <c r="C68" s="28"/>
      <c r="D68" s="55"/>
      <c r="E68" s="28"/>
      <c r="F68" s="28"/>
      <c r="G68" s="28"/>
      <c r="H68" s="56"/>
      <c r="I68" s="28"/>
      <c r="J68" s="55"/>
      <c r="K68" s="28"/>
      <c r="L68" s="28"/>
      <c r="M68" s="28"/>
      <c r="N68" s="28"/>
      <c r="O68" s="28"/>
      <c r="P68" s="56"/>
      <c r="Q68" s="28"/>
      <c r="R68" s="26"/>
    </row>
    <row r="69" spans="2:18" ht="13.5">
      <c r="B69" s="25"/>
      <c r="C69" s="28"/>
      <c r="D69" s="55"/>
      <c r="E69" s="28"/>
      <c r="F69" s="28"/>
      <c r="G69" s="28"/>
      <c r="H69" s="56"/>
      <c r="I69" s="28"/>
      <c r="J69" s="55"/>
      <c r="K69" s="28"/>
      <c r="L69" s="28"/>
      <c r="M69" s="28"/>
      <c r="N69" s="28"/>
      <c r="O69" s="28"/>
      <c r="P69" s="56"/>
      <c r="Q69" s="28"/>
      <c r="R69" s="26"/>
    </row>
    <row r="70" spans="2:18" s="1" customFormat="1" ht="13.5">
      <c r="B70" s="37"/>
      <c r="C70" s="38"/>
      <c r="D70" s="57" t="s">
        <v>54</v>
      </c>
      <c r="E70" s="58"/>
      <c r="F70" s="58"/>
      <c r="G70" s="59" t="s">
        <v>55</v>
      </c>
      <c r="H70" s="60"/>
      <c r="I70" s="38"/>
      <c r="J70" s="57" t="s">
        <v>54</v>
      </c>
      <c r="K70" s="58"/>
      <c r="L70" s="58"/>
      <c r="M70" s="58"/>
      <c r="N70" s="59" t="s">
        <v>55</v>
      </c>
      <c r="O70" s="58"/>
      <c r="P70" s="60"/>
      <c r="Q70" s="38"/>
      <c r="R70" s="39"/>
    </row>
    <row r="71" spans="2:18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18" s="1" customFormat="1" ht="6.95" customHeight="1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5"/>
    </row>
    <row r="76" spans="2:21" s="1" customFormat="1" ht="36.95" customHeight="1">
      <c r="B76" s="37"/>
      <c r="C76" s="200" t="s">
        <v>102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9"/>
      <c r="T76" s="126"/>
      <c r="U76" s="126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26"/>
      <c r="U77" s="126"/>
    </row>
    <row r="78" spans="2:21" s="1" customFormat="1" ht="36.95" customHeight="1">
      <c r="B78" s="37"/>
      <c r="C78" s="71" t="s">
        <v>18</v>
      </c>
      <c r="D78" s="38"/>
      <c r="E78" s="38"/>
      <c r="F78" s="220" t="str">
        <f>F6</f>
        <v>Habartov, oprava cesty k zahrádkám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8"/>
      <c r="R78" s="39"/>
      <c r="T78" s="126"/>
      <c r="U78" s="126"/>
    </row>
    <row r="79" spans="2:21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T79" s="126"/>
      <c r="U79" s="126"/>
    </row>
    <row r="80" spans="2:21" s="1" customFormat="1" ht="18" customHeight="1">
      <c r="B80" s="37"/>
      <c r="C80" s="32" t="s">
        <v>23</v>
      </c>
      <c r="D80" s="38"/>
      <c r="E80" s="38"/>
      <c r="F80" s="30" t="str">
        <f>F8</f>
        <v xml:space="preserve"> </v>
      </c>
      <c r="G80" s="38"/>
      <c r="H80" s="38"/>
      <c r="I80" s="38"/>
      <c r="J80" s="38"/>
      <c r="K80" s="32" t="s">
        <v>25</v>
      </c>
      <c r="L80" s="38"/>
      <c r="M80" s="247" t="str">
        <f>IF(O8="","",O8)</f>
        <v>18. 7. 2018</v>
      </c>
      <c r="N80" s="247"/>
      <c r="O80" s="247"/>
      <c r="P80" s="247"/>
      <c r="Q80" s="38"/>
      <c r="R80" s="39"/>
      <c r="T80" s="126"/>
      <c r="U80" s="126"/>
    </row>
    <row r="81" spans="2:21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T81" s="126"/>
      <c r="U81" s="126"/>
    </row>
    <row r="82" spans="2:21" s="1" customFormat="1" ht="13.5">
      <c r="B82" s="37"/>
      <c r="C82" s="32" t="s">
        <v>27</v>
      </c>
      <c r="D82" s="38"/>
      <c r="E82" s="38"/>
      <c r="F82" s="30" t="str">
        <f>E11</f>
        <v>Město Habartov</v>
      </c>
      <c r="G82" s="38"/>
      <c r="H82" s="38"/>
      <c r="I82" s="38"/>
      <c r="J82" s="38"/>
      <c r="K82" s="32" t="s">
        <v>33</v>
      </c>
      <c r="L82" s="38"/>
      <c r="M82" s="204" t="str">
        <f>E17</f>
        <v>Eva Žiláková, Abertamy</v>
      </c>
      <c r="N82" s="204"/>
      <c r="O82" s="204"/>
      <c r="P82" s="204"/>
      <c r="Q82" s="204"/>
      <c r="R82" s="39"/>
      <c r="T82" s="126"/>
      <c r="U82" s="126"/>
    </row>
    <row r="83" spans="2:21" s="1" customFormat="1" ht="14.45" customHeight="1">
      <c r="B83" s="37"/>
      <c r="C83" s="32" t="s">
        <v>31</v>
      </c>
      <c r="D83" s="38"/>
      <c r="E83" s="38"/>
      <c r="F83" s="30" t="str">
        <f>IF(E14="","",E14)</f>
        <v>Vyplň údaj</v>
      </c>
      <c r="G83" s="38"/>
      <c r="H83" s="38"/>
      <c r="I83" s="38"/>
      <c r="J83" s="38"/>
      <c r="K83" s="32" t="s">
        <v>36</v>
      </c>
      <c r="L83" s="38"/>
      <c r="M83" s="204" t="str">
        <f>E20</f>
        <v>Neubauerová Soňa, SK-Projekt Ostrov</v>
      </c>
      <c r="N83" s="204"/>
      <c r="O83" s="204"/>
      <c r="P83" s="204"/>
      <c r="Q83" s="204"/>
      <c r="R83" s="39"/>
      <c r="T83" s="126"/>
      <c r="U83" s="126"/>
    </row>
    <row r="84" spans="2:21" s="1" customFormat="1" ht="10.35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T84" s="126"/>
      <c r="U84" s="126"/>
    </row>
    <row r="85" spans="2:21" s="1" customFormat="1" ht="29.25" customHeight="1">
      <c r="B85" s="37"/>
      <c r="C85" s="254" t="s">
        <v>103</v>
      </c>
      <c r="D85" s="255"/>
      <c r="E85" s="255"/>
      <c r="F85" s="255"/>
      <c r="G85" s="255"/>
      <c r="H85" s="115"/>
      <c r="I85" s="115"/>
      <c r="J85" s="115"/>
      <c r="K85" s="115"/>
      <c r="L85" s="115"/>
      <c r="M85" s="115"/>
      <c r="N85" s="254" t="s">
        <v>104</v>
      </c>
      <c r="O85" s="255"/>
      <c r="P85" s="255"/>
      <c r="Q85" s="255"/>
      <c r="R85" s="39"/>
      <c r="T85" s="126"/>
      <c r="U85" s="126"/>
    </row>
    <row r="86" spans="2:21" s="1" customFormat="1" ht="10.3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T86" s="126"/>
      <c r="U86" s="126"/>
    </row>
    <row r="87" spans="2:47" s="1" customFormat="1" ht="29.25" customHeight="1">
      <c r="B87" s="37"/>
      <c r="C87" s="127" t="s">
        <v>105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241">
        <f>N127</f>
        <v>0</v>
      </c>
      <c r="O87" s="256"/>
      <c r="P87" s="256"/>
      <c r="Q87" s="256"/>
      <c r="R87" s="39"/>
      <c r="T87" s="126"/>
      <c r="U87" s="126"/>
      <c r="AU87" s="21" t="s">
        <v>106</v>
      </c>
    </row>
    <row r="88" spans="2:21" s="6" customFormat="1" ht="24.95" customHeight="1">
      <c r="B88" s="128"/>
      <c r="C88" s="129"/>
      <c r="D88" s="130" t="s">
        <v>107</v>
      </c>
      <c r="E88" s="129"/>
      <c r="F88" s="129"/>
      <c r="G88" s="129"/>
      <c r="H88" s="129"/>
      <c r="I88" s="129"/>
      <c r="J88" s="129"/>
      <c r="K88" s="129"/>
      <c r="L88" s="129"/>
      <c r="M88" s="129"/>
      <c r="N88" s="257">
        <f>N128</f>
        <v>0</v>
      </c>
      <c r="O88" s="258"/>
      <c r="P88" s="258"/>
      <c r="Q88" s="258"/>
      <c r="R88" s="131"/>
      <c r="T88" s="132"/>
      <c r="U88" s="132"/>
    </row>
    <row r="89" spans="2:21" s="7" customFormat="1" ht="19.9" customHeight="1">
      <c r="B89" s="133"/>
      <c r="C89" s="134"/>
      <c r="D89" s="103" t="s">
        <v>108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37">
        <f>N129</f>
        <v>0</v>
      </c>
      <c r="O89" s="259"/>
      <c r="P89" s="259"/>
      <c r="Q89" s="259"/>
      <c r="R89" s="135"/>
      <c r="T89" s="136"/>
      <c r="U89" s="136"/>
    </row>
    <row r="90" spans="2:21" s="7" customFormat="1" ht="19.9" customHeight="1">
      <c r="B90" s="133"/>
      <c r="C90" s="134"/>
      <c r="D90" s="103" t="s">
        <v>109</v>
      </c>
      <c r="E90" s="134"/>
      <c r="F90" s="134"/>
      <c r="G90" s="134"/>
      <c r="H90" s="134"/>
      <c r="I90" s="134"/>
      <c r="J90" s="134"/>
      <c r="K90" s="134"/>
      <c r="L90" s="134"/>
      <c r="M90" s="134"/>
      <c r="N90" s="237">
        <f>N268</f>
        <v>0</v>
      </c>
      <c r="O90" s="259"/>
      <c r="P90" s="259"/>
      <c r="Q90" s="259"/>
      <c r="R90" s="135"/>
      <c r="T90" s="136"/>
      <c r="U90" s="136"/>
    </row>
    <row r="91" spans="2:21" s="7" customFormat="1" ht="19.9" customHeight="1">
      <c r="B91" s="133"/>
      <c r="C91" s="134"/>
      <c r="D91" s="103" t="s">
        <v>110</v>
      </c>
      <c r="E91" s="134"/>
      <c r="F91" s="134"/>
      <c r="G91" s="134"/>
      <c r="H91" s="134"/>
      <c r="I91" s="134"/>
      <c r="J91" s="134"/>
      <c r="K91" s="134"/>
      <c r="L91" s="134"/>
      <c r="M91" s="134"/>
      <c r="N91" s="237">
        <f>N296</f>
        <v>0</v>
      </c>
      <c r="O91" s="259"/>
      <c r="P91" s="259"/>
      <c r="Q91" s="259"/>
      <c r="R91" s="135"/>
      <c r="T91" s="136"/>
      <c r="U91" s="136"/>
    </row>
    <row r="92" spans="2:21" s="7" customFormat="1" ht="19.9" customHeight="1">
      <c r="B92" s="133"/>
      <c r="C92" s="134"/>
      <c r="D92" s="103" t="s">
        <v>111</v>
      </c>
      <c r="E92" s="134"/>
      <c r="F92" s="134"/>
      <c r="G92" s="134"/>
      <c r="H92" s="134"/>
      <c r="I92" s="134"/>
      <c r="J92" s="134"/>
      <c r="K92" s="134"/>
      <c r="L92" s="134"/>
      <c r="M92" s="134"/>
      <c r="N92" s="237">
        <f>N321</f>
        <v>0</v>
      </c>
      <c r="O92" s="259"/>
      <c r="P92" s="259"/>
      <c r="Q92" s="259"/>
      <c r="R92" s="135"/>
      <c r="T92" s="136"/>
      <c r="U92" s="136"/>
    </row>
    <row r="93" spans="2:21" s="7" customFormat="1" ht="19.9" customHeight="1">
      <c r="B93" s="133"/>
      <c r="C93" s="134"/>
      <c r="D93" s="103" t="s">
        <v>112</v>
      </c>
      <c r="E93" s="134"/>
      <c r="F93" s="134"/>
      <c r="G93" s="134"/>
      <c r="H93" s="134"/>
      <c r="I93" s="134"/>
      <c r="J93" s="134"/>
      <c r="K93" s="134"/>
      <c r="L93" s="134"/>
      <c r="M93" s="134"/>
      <c r="N93" s="237">
        <f>N340</f>
        <v>0</v>
      </c>
      <c r="O93" s="259"/>
      <c r="P93" s="259"/>
      <c r="Q93" s="259"/>
      <c r="R93" s="135"/>
      <c r="T93" s="136"/>
      <c r="U93" s="136"/>
    </row>
    <row r="94" spans="2:21" s="7" customFormat="1" ht="19.9" customHeight="1">
      <c r="B94" s="133"/>
      <c r="C94" s="134"/>
      <c r="D94" s="103" t="s">
        <v>113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37">
        <f>N358</f>
        <v>0</v>
      </c>
      <c r="O94" s="259"/>
      <c r="P94" s="259"/>
      <c r="Q94" s="259"/>
      <c r="R94" s="135"/>
      <c r="T94" s="136"/>
      <c r="U94" s="136"/>
    </row>
    <row r="95" spans="2:21" s="7" customFormat="1" ht="19.9" customHeight="1">
      <c r="B95" s="133"/>
      <c r="C95" s="134"/>
      <c r="D95" s="103" t="s">
        <v>114</v>
      </c>
      <c r="E95" s="134"/>
      <c r="F95" s="134"/>
      <c r="G95" s="134"/>
      <c r="H95" s="134"/>
      <c r="I95" s="134"/>
      <c r="J95" s="134"/>
      <c r="K95" s="134"/>
      <c r="L95" s="134"/>
      <c r="M95" s="134"/>
      <c r="N95" s="237">
        <f>N362</f>
        <v>0</v>
      </c>
      <c r="O95" s="259"/>
      <c r="P95" s="259"/>
      <c r="Q95" s="259"/>
      <c r="R95" s="135"/>
      <c r="T95" s="136"/>
      <c r="U95" s="136"/>
    </row>
    <row r="96" spans="2:21" s="7" customFormat="1" ht="19.9" customHeight="1">
      <c r="B96" s="133"/>
      <c r="C96" s="134"/>
      <c r="D96" s="103" t="s">
        <v>115</v>
      </c>
      <c r="E96" s="134"/>
      <c r="F96" s="134"/>
      <c r="G96" s="134"/>
      <c r="H96" s="134"/>
      <c r="I96" s="134"/>
      <c r="J96" s="134"/>
      <c r="K96" s="134"/>
      <c r="L96" s="134"/>
      <c r="M96" s="134"/>
      <c r="N96" s="237">
        <f>N371</f>
        <v>0</v>
      </c>
      <c r="O96" s="259"/>
      <c r="P96" s="259"/>
      <c r="Q96" s="259"/>
      <c r="R96" s="135"/>
      <c r="T96" s="136"/>
      <c r="U96" s="136"/>
    </row>
    <row r="97" spans="2:21" s="6" customFormat="1" ht="24.95" customHeight="1">
      <c r="B97" s="128"/>
      <c r="C97" s="129"/>
      <c r="D97" s="130" t="s">
        <v>116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57">
        <f>N373</f>
        <v>0</v>
      </c>
      <c r="O97" s="258"/>
      <c r="P97" s="258"/>
      <c r="Q97" s="258"/>
      <c r="R97" s="131"/>
      <c r="T97" s="132"/>
      <c r="U97" s="132"/>
    </row>
    <row r="98" spans="2:21" s="7" customFormat="1" ht="19.9" customHeight="1">
      <c r="B98" s="133"/>
      <c r="C98" s="134"/>
      <c r="D98" s="103" t="s">
        <v>117</v>
      </c>
      <c r="E98" s="134"/>
      <c r="F98" s="134"/>
      <c r="G98" s="134"/>
      <c r="H98" s="134"/>
      <c r="I98" s="134"/>
      <c r="J98" s="134"/>
      <c r="K98" s="134"/>
      <c r="L98" s="134"/>
      <c r="M98" s="134"/>
      <c r="N98" s="237">
        <f>N374</f>
        <v>0</v>
      </c>
      <c r="O98" s="259"/>
      <c r="P98" s="259"/>
      <c r="Q98" s="259"/>
      <c r="R98" s="135"/>
      <c r="T98" s="136"/>
      <c r="U98" s="136"/>
    </row>
    <row r="99" spans="2:21" s="6" customFormat="1" ht="24.95" customHeight="1">
      <c r="B99" s="128"/>
      <c r="C99" s="129"/>
      <c r="D99" s="130" t="s">
        <v>118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57">
        <f>N378</f>
        <v>0</v>
      </c>
      <c r="O99" s="258"/>
      <c r="P99" s="258"/>
      <c r="Q99" s="258"/>
      <c r="R99" s="131"/>
      <c r="T99" s="132"/>
      <c r="U99" s="132"/>
    </row>
    <row r="100" spans="2:21" s="7" customFormat="1" ht="19.9" customHeight="1">
      <c r="B100" s="133"/>
      <c r="C100" s="134"/>
      <c r="D100" s="103" t="s">
        <v>119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237">
        <f>N379</f>
        <v>0</v>
      </c>
      <c r="O100" s="259"/>
      <c r="P100" s="259"/>
      <c r="Q100" s="259"/>
      <c r="R100" s="135"/>
      <c r="T100" s="136"/>
      <c r="U100" s="136"/>
    </row>
    <row r="101" spans="2:21" s="6" customFormat="1" ht="24.95" customHeight="1">
      <c r="B101" s="128"/>
      <c r="C101" s="129"/>
      <c r="D101" s="130" t="s">
        <v>120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57">
        <f>N381</f>
        <v>0</v>
      </c>
      <c r="O101" s="258"/>
      <c r="P101" s="258"/>
      <c r="Q101" s="258"/>
      <c r="R101" s="131"/>
      <c r="T101" s="132"/>
      <c r="U101" s="132"/>
    </row>
    <row r="102" spans="2:21" s="1" customFormat="1" ht="21.75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9"/>
      <c r="T102" s="126"/>
      <c r="U102" s="126"/>
    </row>
    <row r="103" spans="2:21" s="1" customFormat="1" ht="29.25" customHeight="1">
      <c r="B103" s="37"/>
      <c r="C103" s="127" t="s">
        <v>121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256">
        <f>ROUND(N104+N105+N106+N107+N108+N109,2)</f>
        <v>0</v>
      </c>
      <c r="O103" s="260"/>
      <c r="P103" s="260"/>
      <c r="Q103" s="260"/>
      <c r="R103" s="39"/>
      <c r="T103" s="137"/>
      <c r="U103" s="138" t="s">
        <v>42</v>
      </c>
    </row>
    <row r="104" spans="2:65" s="1" customFormat="1" ht="18" customHeight="1">
      <c r="B104" s="37"/>
      <c r="C104" s="38"/>
      <c r="D104" s="238" t="s">
        <v>122</v>
      </c>
      <c r="E104" s="239"/>
      <c r="F104" s="239"/>
      <c r="G104" s="239"/>
      <c r="H104" s="239"/>
      <c r="I104" s="38"/>
      <c r="J104" s="38"/>
      <c r="K104" s="38"/>
      <c r="L104" s="38"/>
      <c r="M104" s="38"/>
      <c r="N104" s="236">
        <f>ROUND(N87*T104,2)</f>
        <v>0</v>
      </c>
      <c r="O104" s="237"/>
      <c r="P104" s="237"/>
      <c r="Q104" s="237"/>
      <c r="R104" s="39"/>
      <c r="S104" s="139"/>
      <c r="T104" s="140"/>
      <c r="U104" s="141" t="s">
        <v>43</v>
      </c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42" t="s">
        <v>123</v>
      </c>
      <c r="AZ104" s="139"/>
      <c r="BA104" s="139"/>
      <c r="BB104" s="139"/>
      <c r="BC104" s="139"/>
      <c r="BD104" s="139"/>
      <c r="BE104" s="143">
        <f aca="true" t="shared" si="0" ref="BE104:BE109">IF(U104="základní",N104,0)</f>
        <v>0</v>
      </c>
      <c r="BF104" s="143">
        <f aca="true" t="shared" si="1" ref="BF104:BF109">IF(U104="snížená",N104,0)</f>
        <v>0</v>
      </c>
      <c r="BG104" s="143">
        <f aca="true" t="shared" si="2" ref="BG104:BG109">IF(U104="zákl. přenesená",N104,0)</f>
        <v>0</v>
      </c>
      <c r="BH104" s="143">
        <f aca="true" t="shared" si="3" ref="BH104:BH109">IF(U104="sníž. přenesená",N104,0)</f>
        <v>0</v>
      </c>
      <c r="BI104" s="143">
        <f aca="true" t="shared" si="4" ref="BI104:BI109">IF(U104="nulová",N104,0)</f>
        <v>0</v>
      </c>
      <c r="BJ104" s="142" t="s">
        <v>83</v>
      </c>
      <c r="BK104" s="139"/>
      <c r="BL104" s="139"/>
      <c r="BM104" s="139"/>
    </row>
    <row r="105" spans="2:65" s="1" customFormat="1" ht="18" customHeight="1">
      <c r="B105" s="37"/>
      <c r="C105" s="38"/>
      <c r="D105" s="238" t="s">
        <v>124</v>
      </c>
      <c r="E105" s="239"/>
      <c r="F105" s="239"/>
      <c r="G105" s="239"/>
      <c r="H105" s="239"/>
      <c r="I105" s="38"/>
      <c r="J105" s="38"/>
      <c r="K105" s="38"/>
      <c r="L105" s="38"/>
      <c r="M105" s="38"/>
      <c r="N105" s="236">
        <f>ROUND(N87*T105,2)</f>
        <v>0</v>
      </c>
      <c r="O105" s="237"/>
      <c r="P105" s="237"/>
      <c r="Q105" s="237"/>
      <c r="R105" s="39"/>
      <c r="S105" s="139"/>
      <c r="T105" s="140"/>
      <c r="U105" s="141" t="s">
        <v>43</v>
      </c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42" t="s">
        <v>123</v>
      </c>
      <c r="AZ105" s="139"/>
      <c r="BA105" s="139"/>
      <c r="BB105" s="139"/>
      <c r="BC105" s="139"/>
      <c r="BD105" s="139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83</v>
      </c>
      <c r="BK105" s="139"/>
      <c r="BL105" s="139"/>
      <c r="BM105" s="139"/>
    </row>
    <row r="106" spans="2:65" s="1" customFormat="1" ht="18" customHeight="1">
      <c r="B106" s="37"/>
      <c r="C106" s="38"/>
      <c r="D106" s="238" t="s">
        <v>125</v>
      </c>
      <c r="E106" s="239"/>
      <c r="F106" s="239"/>
      <c r="G106" s="239"/>
      <c r="H106" s="239"/>
      <c r="I106" s="38"/>
      <c r="J106" s="38"/>
      <c r="K106" s="38"/>
      <c r="L106" s="38"/>
      <c r="M106" s="38"/>
      <c r="N106" s="236">
        <f>ROUND(N87*T106,2)</f>
        <v>0</v>
      </c>
      <c r="O106" s="237"/>
      <c r="P106" s="237"/>
      <c r="Q106" s="237"/>
      <c r="R106" s="39"/>
      <c r="S106" s="139"/>
      <c r="T106" s="140"/>
      <c r="U106" s="141" t="s">
        <v>43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2" t="s">
        <v>123</v>
      </c>
      <c r="AZ106" s="139"/>
      <c r="BA106" s="139"/>
      <c r="BB106" s="139"/>
      <c r="BC106" s="139"/>
      <c r="BD106" s="139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83</v>
      </c>
      <c r="BK106" s="139"/>
      <c r="BL106" s="139"/>
      <c r="BM106" s="139"/>
    </row>
    <row r="107" spans="2:65" s="1" customFormat="1" ht="18" customHeight="1">
      <c r="B107" s="37"/>
      <c r="C107" s="38"/>
      <c r="D107" s="238" t="s">
        <v>126</v>
      </c>
      <c r="E107" s="239"/>
      <c r="F107" s="239"/>
      <c r="G107" s="239"/>
      <c r="H107" s="239"/>
      <c r="I107" s="38"/>
      <c r="J107" s="38"/>
      <c r="K107" s="38"/>
      <c r="L107" s="38"/>
      <c r="M107" s="38"/>
      <c r="N107" s="236">
        <f>ROUND(N87*T107,2)</f>
        <v>0</v>
      </c>
      <c r="O107" s="237"/>
      <c r="P107" s="237"/>
      <c r="Q107" s="237"/>
      <c r="R107" s="39"/>
      <c r="S107" s="139"/>
      <c r="T107" s="140"/>
      <c r="U107" s="141" t="s">
        <v>43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2" t="s">
        <v>123</v>
      </c>
      <c r="AZ107" s="139"/>
      <c r="BA107" s="139"/>
      <c r="BB107" s="139"/>
      <c r="BC107" s="139"/>
      <c r="BD107" s="139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83</v>
      </c>
      <c r="BK107" s="139"/>
      <c r="BL107" s="139"/>
      <c r="BM107" s="139"/>
    </row>
    <row r="108" spans="2:65" s="1" customFormat="1" ht="18" customHeight="1">
      <c r="B108" s="37"/>
      <c r="C108" s="38"/>
      <c r="D108" s="238" t="s">
        <v>127</v>
      </c>
      <c r="E108" s="239"/>
      <c r="F108" s="239"/>
      <c r="G108" s="239"/>
      <c r="H108" s="239"/>
      <c r="I108" s="38"/>
      <c r="J108" s="38"/>
      <c r="K108" s="38"/>
      <c r="L108" s="38"/>
      <c r="M108" s="38"/>
      <c r="N108" s="236">
        <f>ROUND(N87*T108,2)</f>
        <v>0</v>
      </c>
      <c r="O108" s="237"/>
      <c r="P108" s="237"/>
      <c r="Q108" s="237"/>
      <c r="R108" s="39"/>
      <c r="S108" s="139"/>
      <c r="T108" s="140"/>
      <c r="U108" s="141" t="s">
        <v>43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2" t="s">
        <v>123</v>
      </c>
      <c r="AZ108" s="139"/>
      <c r="BA108" s="139"/>
      <c r="BB108" s="139"/>
      <c r="BC108" s="139"/>
      <c r="BD108" s="139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83</v>
      </c>
      <c r="BK108" s="139"/>
      <c r="BL108" s="139"/>
      <c r="BM108" s="139"/>
    </row>
    <row r="109" spans="2:65" s="1" customFormat="1" ht="18" customHeight="1">
      <c r="B109" s="37"/>
      <c r="C109" s="38"/>
      <c r="D109" s="103" t="s">
        <v>128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236">
        <f>ROUND(N87*T109,2)</f>
        <v>0</v>
      </c>
      <c r="O109" s="237"/>
      <c r="P109" s="237"/>
      <c r="Q109" s="237"/>
      <c r="R109" s="39"/>
      <c r="S109" s="139"/>
      <c r="T109" s="144"/>
      <c r="U109" s="145" t="s">
        <v>43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2" t="s">
        <v>129</v>
      </c>
      <c r="AZ109" s="139"/>
      <c r="BA109" s="139"/>
      <c r="BB109" s="139"/>
      <c r="BC109" s="139"/>
      <c r="BD109" s="139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83</v>
      </c>
      <c r="BK109" s="139"/>
      <c r="BL109" s="139"/>
      <c r="BM109" s="139"/>
    </row>
    <row r="110" spans="2:21" s="1" customFormat="1" ht="13.5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  <c r="T110" s="126"/>
      <c r="U110" s="126"/>
    </row>
    <row r="111" spans="2:21" s="1" customFormat="1" ht="29.25" customHeight="1">
      <c r="B111" s="37"/>
      <c r="C111" s="114" t="s">
        <v>93</v>
      </c>
      <c r="D111" s="115"/>
      <c r="E111" s="115"/>
      <c r="F111" s="115"/>
      <c r="G111" s="115"/>
      <c r="H111" s="115"/>
      <c r="I111" s="115"/>
      <c r="J111" s="115"/>
      <c r="K111" s="115"/>
      <c r="L111" s="242">
        <f>ROUND(SUM(N87+N103),2)</f>
        <v>0</v>
      </c>
      <c r="M111" s="242"/>
      <c r="N111" s="242"/>
      <c r="O111" s="242"/>
      <c r="P111" s="242"/>
      <c r="Q111" s="242"/>
      <c r="R111" s="39"/>
      <c r="T111" s="126"/>
      <c r="U111" s="126"/>
    </row>
    <row r="112" spans="2:21" s="1" customFormat="1" ht="6.95" customHeight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  <c r="T112" s="126"/>
      <c r="U112" s="126"/>
    </row>
    <row r="116" spans="2:18" s="1" customFormat="1" ht="6.95" customHeight="1">
      <c r="B116" s="64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6"/>
    </row>
    <row r="117" spans="2:18" s="1" customFormat="1" ht="36.95" customHeight="1">
      <c r="B117" s="37"/>
      <c r="C117" s="200" t="s">
        <v>130</v>
      </c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39"/>
    </row>
    <row r="118" spans="2:18" s="1" customFormat="1" ht="6.95" customHeight="1"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9"/>
    </row>
    <row r="119" spans="2:18" s="1" customFormat="1" ht="36.95" customHeight="1">
      <c r="B119" s="37"/>
      <c r="C119" s="71" t="s">
        <v>18</v>
      </c>
      <c r="D119" s="38"/>
      <c r="E119" s="38"/>
      <c r="F119" s="220" t="str">
        <f>F6</f>
        <v>Habartov, oprava cesty k zahrádkám</v>
      </c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38"/>
      <c r="R119" s="39"/>
    </row>
    <row r="120" spans="2:18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9"/>
    </row>
    <row r="121" spans="2:18" s="1" customFormat="1" ht="18" customHeight="1">
      <c r="B121" s="37"/>
      <c r="C121" s="32" t="s">
        <v>23</v>
      </c>
      <c r="D121" s="38"/>
      <c r="E121" s="38"/>
      <c r="F121" s="30" t="str">
        <f>F8</f>
        <v xml:space="preserve"> </v>
      </c>
      <c r="G121" s="38"/>
      <c r="H121" s="38"/>
      <c r="I121" s="38"/>
      <c r="J121" s="38"/>
      <c r="K121" s="32" t="s">
        <v>25</v>
      </c>
      <c r="L121" s="38"/>
      <c r="M121" s="247" t="str">
        <f>IF(O8="","",O8)</f>
        <v>18. 7. 2018</v>
      </c>
      <c r="N121" s="247"/>
      <c r="O121" s="247"/>
      <c r="P121" s="247"/>
      <c r="Q121" s="38"/>
      <c r="R121" s="39"/>
    </row>
    <row r="122" spans="2:18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18" s="1" customFormat="1" ht="13.5">
      <c r="B123" s="37"/>
      <c r="C123" s="32" t="s">
        <v>27</v>
      </c>
      <c r="D123" s="38"/>
      <c r="E123" s="38"/>
      <c r="F123" s="30" t="str">
        <f>E11</f>
        <v>Město Habartov</v>
      </c>
      <c r="G123" s="38"/>
      <c r="H123" s="38"/>
      <c r="I123" s="38"/>
      <c r="J123" s="38"/>
      <c r="K123" s="32" t="s">
        <v>33</v>
      </c>
      <c r="L123" s="38"/>
      <c r="M123" s="204" t="str">
        <f>E17</f>
        <v>Eva Žiláková, Abertamy</v>
      </c>
      <c r="N123" s="204"/>
      <c r="O123" s="204"/>
      <c r="P123" s="204"/>
      <c r="Q123" s="204"/>
      <c r="R123" s="39"/>
    </row>
    <row r="124" spans="2:18" s="1" customFormat="1" ht="14.45" customHeight="1">
      <c r="B124" s="37"/>
      <c r="C124" s="32" t="s">
        <v>31</v>
      </c>
      <c r="D124" s="38"/>
      <c r="E124" s="38"/>
      <c r="F124" s="30" t="str">
        <f>IF(E14="","",E14)</f>
        <v>Vyplň údaj</v>
      </c>
      <c r="G124" s="38"/>
      <c r="H124" s="38"/>
      <c r="I124" s="38"/>
      <c r="J124" s="38"/>
      <c r="K124" s="32" t="s">
        <v>36</v>
      </c>
      <c r="L124" s="38"/>
      <c r="M124" s="204" t="str">
        <f>E20</f>
        <v>Neubauerová Soňa, SK-Projekt Ostrov</v>
      </c>
      <c r="N124" s="204"/>
      <c r="O124" s="204"/>
      <c r="P124" s="204"/>
      <c r="Q124" s="204"/>
      <c r="R124" s="39"/>
    </row>
    <row r="125" spans="2:18" s="1" customFormat="1" ht="10.35" customHeight="1">
      <c r="B125" s="37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9"/>
    </row>
    <row r="126" spans="2:27" s="8" customFormat="1" ht="29.25" customHeight="1">
      <c r="B126" s="146"/>
      <c r="C126" s="147" t="s">
        <v>131</v>
      </c>
      <c r="D126" s="148" t="s">
        <v>132</v>
      </c>
      <c r="E126" s="148" t="s">
        <v>60</v>
      </c>
      <c r="F126" s="261" t="s">
        <v>133</v>
      </c>
      <c r="G126" s="261"/>
      <c r="H126" s="261"/>
      <c r="I126" s="261"/>
      <c r="J126" s="148" t="s">
        <v>134</v>
      </c>
      <c r="K126" s="148" t="s">
        <v>135</v>
      </c>
      <c r="L126" s="261" t="s">
        <v>136</v>
      </c>
      <c r="M126" s="261"/>
      <c r="N126" s="261" t="s">
        <v>104</v>
      </c>
      <c r="O126" s="261"/>
      <c r="P126" s="261"/>
      <c r="Q126" s="262"/>
      <c r="R126" s="149"/>
      <c r="T126" s="82" t="s">
        <v>137</v>
      </c>
      <c r="U126" s="83" t="s">
        <v>42</v>
      </c>
      <c r="V126" s="83" t="s">
        <v>138</v>
      </c>
      <c r="W126" s="83" t="s">
        <v>139</v>
      </c>
      <c r="X126" s="83" t="s">
        <v>140</v>
      </c>
      <c r="Y126" s="83" t="s">
        <v>141</v>
      </c>
      <c r="Z126" s="83" t="s">
        <v>142</v>
      </c>
      <c r="AA126" s="84" t="s">
        <v>143</v>
      </c>
    </row>
    <row r="127" spans="2:63" s="1" customFormat="1" ht="29.25" customHeight="1">
      <c r="B127" s="37"/>
      <c r="C127" s="86" t="s">
        <v>101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281">
        <f>BK127</f>
        <v>0</v>
      </c>
      <c r="O127" s="282"/>
      <c r="P127" s="282"/>
      <c r="Q127" s="282"/>
      <c r="R127" s="39"/>
      <c r="T127" s="85"/>
      <c r="U127" s="53"/>
      <c r="V127" s="53"/>
      <c r="W127" s="150">
        <f>W128+W373+W378+W381+W387</f>
        <v>0</v>
      </c>
      <c r="X127" s="53"/>
      <c r="Y127" s="150">
        <f>Y128+Y373+Y378+Y381+Y387</f>
        <v>1646.5251800000005</v>
      </c>
      <c r="Z127" s="53"/>
      <c r="AA127" s="151">
        <f>AA128+AA373+AA378+AA381+AA387</f>
        <v>0</v>
      </c>
      <c r="AT127" s="21" t="s">
        <v>77</v>
      </c>
      <c r="AU127" s="21" t="s">
        <v>106</v>
      </c>
      <c r="BK127" s="152">
        <f>BK128+BK373+BK378+BK381+BK387</f>
        <v>0</v>
      </c>
    </row>
    <row r="128" spans="2:63" s="9" customFormat="1" ht="37.35" customHeight="1">
      <c r="B128" s="153"/>
      <c r="C128" s="154"/>
      <c r="D128" s="155" t="s">
        <v>107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N128" s="283">
        <f>BK128</f>
        <v>0</v>
      </c>
      <c r="O128" s="257"/>
      <c r="P128" s="257"/>
      <c r="Q128" s="257"/>
      <c r="R128" s="156"/>
      <c r="T128" s="157"/>
      <c r="U128" s="154"/>
      <c r="V128" s="154"/>
      <c r="W128" s="158">
        <f>W129+W268+W296+W321+W340+W358+W362+W371</f>
        <v>0</v>
      </c>
      <c r="X128" s="154"/>
      <c r="Y128" s="158">
        <f>Y129+Y268+Y296+Y321+Y340+Y358+Y362+Y371</f>
        <v>1646.5251800000005</v>
      </c>
      <c r="Z128" s="154"/>
      <c r="AA128" s="159">
        <f>AA129+AA268+AA296+AA321+AA340+AA358+AA362+AA371</f>
        <v>0</v>
      </c>
      <c r="AR128" s="160" t="s">
        <v>83</v>
      </c>
      <c r="AT128" s="161" t="s">
        <v>77</v>
      </c>
      <c r="AU128" s="161" t="s">
        <v>78</v>
      </c>
      <c r="AY128" s="160" t="s">
        <v>144</v>
      </c>
      <c r="BK128" s="162">
        <f>BK129+BK268+BK296+BK321+BK340+BK358+BK362+BK371</f>
        <v>0</v>
      </c>
    </row>
    <row r="129" spans="2:63" s="9" customFormat="1" ht="19.9" customHeight="1">
      <c r="B129" s="153"/>
      <c r="C129" s="154"/>
      <c r="D129" s="163" t="s">
        <v>108</v>
      </c>
      <c r="E129" s="163"/>
      <c r="F129" s="163"/>
      <c r="G129" s="163"/>
      <c r="H129" s="163"/>
      <c r="I129" s="163"/>
      <c r="J129" s="163"/>
      <c r="K129" s="163"/>
      <c r="L129" s="163"/>
      <c r="M129" s="163"/>
      <c r="N129" s="284">
        <f>BK129</f>
        <v>0</v>
      </c>
      <c r="O129" s="285"/>
      <c r="P129" s="285"/>
      <c r="Q129" s="285"/>
      <c r="R129" s="156"/>
      <c r="T129" s="157"/>
      <c r="U129" s="154"/>
      <c r="V129" s="154"/>
      <c r="W129" s="158">
        <f>SUM(W130:W267)</f>
        <v>0</v>
      </c>
      <c r="X129" s="154"/>
      <c r="Y129" s="158">
        <f>SUM(Y130:Y267)</f>
        <v>0.10115</v>
      </c>
      <c r="Z129" s="154"/>
      <c r="AA129" s="159">
        <f>SUM(AA130:AA267)</f>
        <v>0</v>
      </c>
      <c r="AR129" s="160" t="s">
        <v>83</v>
      </c>
      <c r="AT129" s="161" t="s">
        <v>77</v>
      </c>
      <c r="AU129" s="161" t="s">
        <v>83</v>
      </c>
      <c r="AY129" s="160" t="s">
        <v>144</v>
      </c>
      <c r="BK129" s="162">
        <f>SUM(BK130:BK267)</f>
        <v>0</v>
      </c>
    </row>
    <row r="130" spans="2:65" s="1" customFormat="1" ht="25.5" customHeight="1">
      <c r="B130" s="37"/>
      <c r="C130" s="164" t="s">
        <v>83</v>
      </c>
      <c r="D130" s="164" t="s">
        <v>145</v>
      </c>
      <c r="E130" s="165" t="s">
        <v>146</v>
      </c>
      <c r="F130" s="263" t="s">
        <v>147</v>
      </c>
      <c r="G130" s="263"/>
      <c r="H130" s="263"/>
      <c r="I130" s="263"/>
      <c r="J130" s="166" t="s">
        <v>148</v>
      </c>
      <c r="K130" s="167">
        <v>30</v>
      </c>
      <c r="L130" s="264">
        <v>0</v>
      </c>
      <c r="M130" s="265"/>
      <c r="N130" s="266">
        <f>ROUND(L130*K130,2)</f>
        <v>0</v>
      </c>
      <c r="O130" s="266"/>
      <c r="P130" s="266"/>
      <c r="Q130" s="266"/>
      <c r="R130" s="39"/>
      <c r="T130" s="168" t="s">
        <v>21</v>
      </c>
      <c r="U130" s="46" t="s">
        <v>43</v>
      </c>
      <c r="V130" s="38"/>
      <c r="W130" s="169">
        <f>V130*K130</f>
        <v>0</v>
      </c>
      <c r="X130" s="169">
        <v>5E-05</v>
      </c>
      <c r="Y130" s="169">
        <f>X130*K130</f>
        <v>0.0015</v>
      </c>
      <c r="Z130" s="169">
        <v>0</v>
      </c>
      <c r="AA130" s="170">
        <f>Z130*K130</f>
        <v>0</v>
      </c>
      <c r="AR130" s="21" t="s">
        <v>149</v>
      </c>
      <c r="AT130" s="21" t="s">
        <v>145</v>
      </c>
      <c r="AU130" s="21" t="s">
        <v>99</v>
      </c>
      <c r="AY130" s="21" t="s">
        <v>144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21" t="s">
        <v>83</v>
      </c>
      <c r="BK130" s="107">
        <f>ROUND(L130*K130,2)</f>
        <v>0</v>
      </c>
      <c r="BL130" s="21" t="s">
        <v>149</v>
      </c>
      <c r="BM130" s="21" t="s">
        <v>150</v>
      </c>
    </row>
    <row r="131" spans="2:51" s="10" customFormat="1" ht="16.5" customHeight="1">
      <c r="B131" s="171"/>
      <c r="C131" s="172"/>
      <c r="D131" s="172"/>
      <c r="E131" s="173" t="s">
        <v>21</v>
      </c>
      <c r="F131" s="267" t="s">
        <v>151</v>
      </c>
      <c r="G131" s="268"/>
      <c r="H131" s="268"/>
      <c r="I131" s="268"/>
      <c r="J131" s="172"/>
      <c r="K131" s="173" t="s">
        <v>21</v>
      </c>
      <c r="L131" s="172"/>
      <c r="M131" s="172"/>
      <c r="N131" s="172"/>
      <c r="O131" s="172"/>
      <c r="P131" s="172"/>
      <c r="Q131" s="172"/>
      <c r="R131" s="174"/>
      <c r="T131" s="175"/>
      <c r="U131" s="172"/>
      <c r="V131" s="172"/>
      <c r="W131" s="172"/>
      <c r="X131" s="172"/>
      <c r="Y131" s="172"/>
      <c r="Z131" s="172"/>
      <c r="AA131" s="176"/>
      <c r="AT131" s="177" t="s">
        <v>152</v>
      </c>
      <c r="AU131" s="177" t="s">
        <v>99</v>
      </c>
      <c r="AV131" s="10" t="s">
        <v>83</v>
      </c>
      <c r="AW131" s="10" t="s">
        <v>35</v>
      </c>
      <c r="AX131" s="10" t="s">
        <v>78</v>
      </c>
      <c r="AY131" s="177" t="s">
        <v>144</v>
      </c>
    </row>
    <row r="132" spans="2:51" s="11" customFormat="1" ht="16.5" customHeight="1">
      <c r="B132" s="178"/>
      <c r="C132" s="179"/>
      <c r="D132" s="179"/>
      <c r="E132" s="180" t="s">
        <v>21</v>
      </c>
      <c r="F132" s="269" t="s">
        <v>153</v>
      </c>
      <c r="G132" s="270"/>
      <c r="H132" s="270"/>
      <c r="I132" s="270"/>
      <c r="J132" s="179"/>
      <c r="K132" s="181">
        <v>30</v>
      </c>
      <c r="L132" s="179"/>
      <c r="M132" s="179"/>
      <c r="N132" s="179"/>
      <c r="O132" s="179"/>
      <c r="P132" s="179"/>
      <c r="Q132" s="179"/>
      <c r="R132" s="182"/>
      <c r="T132" s="183"/>
      <c r="U132" s="179"/>
      <c r="V132" s="179"/>
      <c r="W132" s="179"/>
      <c r="X132" s="179"/>
      <c r="Y132" s="179"/>
      <c r="Z132" s="179"/>
      <c r="AA132" s="184"/>
      <c r="AT132" s="185" t="s">
        <v>152</v>
      </c>
      <c r="AU132" s="185" t="s">
        <v>99</v>
      </c>
      <c r="AV132" s="11" t="s">
        <v>99</v>
      </c>
      <c r="AW132" s="11" t="s">
        <v>35</v>
      </c>
      <c r="AX132" s="11" t="s">
        <v>83</v>
      </c>
      <c r="AY132" s="185" t="s">
        <v>144</v>
      </c>
    </row>
    <row r="133" spans="2:65" s="1" customFormat="1" ht="25.5" customHeight="1">
      <c r="B133" s="37"/>
      <c r="C133" s="164" t="s">
        <v>99</v>
      </c>
      <c r="D133" s="164" t="s">
        <v>145</v>
      </c>
      <c r="E133" s="165" t="s">
        <v>154</v>
      </c>
      <c r="F133" s="263" t="s">
        <v>155</v>
      </c>
      <c r="G133" s="263"/>
      <c r="H133" s="263"/>
      <c r="I133" s="263"/>
      <c r="J133" s="166" t="s">
        <v>148</v>
      </c>
      <c r="K133" s="167">
        <v>30</v>
      </c>
      <c r="L133" s="264">
        <v>0</v>
      </c>
      <c r="M133" s="265"/>
      <c r="N133" s="266">
        <f>ROUND(L133*K133,2)</f>
        <v>0</v>
      </c>
      <c r="O133" s="266"/>
      <c r="P133" s="266"/>
      <c r="Q133" s="266"/>
      <c r="R133" s="39"/>
      <c r="T133" s="168" t="s">
        <v>21</v>
      </c>
      <c r="U133" s="46" t="s">
        <v>43</v>
      </c>
      <c r="V133" s="38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21" t="s">
        <v>149</v>
      </c>
      <c r="AT133" s="21" t="s">
        <v>145</v>
      </c>
      <c r="AU133" s="21" t="s">
        <v>99</v>
      </c>
      <c r="AY133" s="21" t="s">
        <v>144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21" t="s">
        <v>83</v>
      </c>
      <c r="BK133" s="107">
        <f>ROUND(L133*K133,2)</f>
        <v>0</v>
      </c>
      <c r="BL133" s="21" t="s">
        <v>149</v>
      </c>
      <c r="BM133" s="21" t="s">
        <v>156</v>
      </c>
    </row>
    <row r="134" spans="2:65" s="1" customFormat="1" ht="25.5" customHeight="1">
      <c r="B134" s="37"/>
      <c r="C134" s="164" t="s">
        <v>157</v>
      </c>
      <c r="D134" s="164" t="s">
        <v>145</v>
      </c>
      <c r="E134" s="165" t="s">
        <v>158</v>
      </c>
      <c r="F134" s="263" t="s">
        <v>159</v>
      </c>
      <c r="G134" s="263"/>
      <c r="H134" s="263"/>
      <c r="I134" s="263"/>
      <c r="J134" s="166" t="s">
        <v>160</v>
      </c>
      <c r="K134" s="167">
        <v>147</v>
      </c>
      <c r="L134" s="264">
        <v>0</v>
      </c>
      <c r="M134" s="265"/>
      <c r="N134" s="266">
        <f>ROUND(L134*K134,2)</f>
        <v>0</v>
      </c>
      <c r="O134" s="266"/>
      <c r="P134" s="266"/>
      <c r="Q134" s="266"/>
      <c r="R134" s="39"/>
      <c r="T134" s="168" t="s">
        <v>21</v>
      </c>
      <c r="U134" s="46" t="s">
        <v>43</v>
      </c>
      <c r="V134" s="38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21" t="s">
        <v>149</v>
      </c>
      <c r="AT134" s="21" t="s">
        <v>145</v>
      </c>
      <c r="AU134" s="21" t="s">
        <v>99</v>
      </c>
      <c r="AY134" s="21" t="s">
        <v>144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21" t="s">
        <v>83</v>
      </c>
      <c r="BK134" s="107">
        <f>ROUND(L134*K134,2)</f>
        <v>0</v>
      </c>
      <c r="BL134" s="21" t="s">
        <v>149</v>
      </c>
      <c r="BM134" s="21" t="s">
        <v>161</v>
      </c>
    </row>
    <row r="135" spans="2:51" s="10" customFormat="1" ht="16.5" customHeight="1">
      <c r="B135" s="171"/>
      <c r="C135" s="172"/>
      <c r="D135" s="172"/>
      <c r="E135" s="173" t="s">
        <v>21</v>
      </c>
      <c r="F135" s="267" t="s">
        <v>162</v>
      </c>
      <c r="G135" s="268"/>
      <c r="H135" s="268"/>
      <c r="I135" s="268"/>
      <c r="J135" s="172"/>
      <c r="K135" s="173" t="s">
        <v>21</v>
      </c>
      <c r="L135" s="172"/>
      <c r="M135" s="172"/>
      <c r="N135" s="172"/>
      <c r="O135" s="172"/>
      <c r="P135" s="172"/>
      <c r="Q135" s="172"/>
      <c r="R135" s="174"/>
      <c r="T135" s="175"/>
      <c r="U135" s="172"/>
      <c r="V135" s="172"/>
      <c r="W135" s="172"/>
      <c r="X135" s="172"/>
      <c r="Y135" s="172"/>
      <c r="Z135" s="172"/>
      <c r="AA135" s="176"/>
      <c r="AT135" s="177" t="s">
        <v>152</v>
      </c>
      <c r="AU135" s="177" t="s">
        <v>99</v>
      </c>
      <c r="AV135" s="10" t="s">
        <v>83</v>
      </c>
      <c r="AW135" s="10" t="s">
        <v>35</v>
      </c>
      <c r="AX135" s="10" t="s">
        <v>78</v>
      </c>
      <c r="AY135" s="177" t="s">
        <v>144</v>
      </c>
    </row>
    <row r="136" spans="2:51" s="10" customFormat="1" ht="16.5" customHeight="1">
      <c r="B136" s="171"/>
      <c r="C136" s="172"/>
      <c r="D136" s="172"/>
      <c r="E136" s="173" t="s">
        <v>21</v>
      </c>
      <c r="F136" s="271" t="s">
        <v>163</v>
      </c>
      <c r="G136" s="272"/>
      <c r="H136" s="272"/>
      <c r="I136" s="272"/>
      <c r="J136" s="172"/>
      <c r="K136" s="173" t="s">
        <v>21</v>
      </c>
      <c r="L136" s="172"/>
      <c r="M136" s="172"/>
      <c r="N136" s="172"/>
      <c r="O136" s="172"/>
      <c r="P136" s="172"/>
      <c r="Q136" s="172"/>
      <c r="R136" s="174"/>
      <c r="T136" s="175"/>
      <c r="U136" s="172"/>
      <c r="V136" s="172"/>
      <c r="W136" s="172"/>
      <c r="X136" s="172"/>
      <c r="Y136" s="172"/>
      <c r="Z136" s="172"/>
      <c r="AA136" s="176"/>
      <c r="AT136" s="177" t="s">
        <v>152</v>
      </c>
      <c r="AU136" s="177" t="s">
        <v>99</v>
      </c>
      <c r="AV136" s="10" t="s">
        <v>83</v>
      </c>
      <c r="AW136" s="10" t="s">
        <v>35</v>
      </c>
      <c r="AX136" s="10" t="s">
        <v>78</v>
      </c>
      <c r="AY136" s="177" t="s">
        <v>144</v>
      </c>
    </row>
    <row r="137" spans="2:51" s="10" customFormat="1" ht="16.5" customHeight="1">
      <c r="B137" s="171"/>
      <c r="C137" s="172"/>
      <c r="D137" s="172"/>
      <c r="E137" s="173" t="s">
        <v>21</v>
      </c>
      <c r="F137" s="271" t="s">
        <v>164</v>
      </c>
      <c r="G137" s="272"/>
      <c r="H137" s="272"/>
      <c r="I137" s="272"/>
      <c r="J137" s="172"/>
      <c r="K137" s="173" t="s">
        <v>21</v>
      </c>
      <c r="L137" s="172"/>
      <c r="M137" s="172"/>
      <c r="N137" s="172"/>
      <c r="O137" s="172"/>
      <c r="P137" s="172"/>
      <c r="Q137" s="172"/>
      <c r="R137" s="174"/>
      <c r="T137" s="175"/>
      <c r="U137" s="172"/>
      <c r="V137" s="172"/>
      <c r="W137" s="172"/>
      <c r="X137" s="172"/>
      <c r="Y137" s="172"/>
      <c r="Z137" s="172"/>
      <c r="AA137" s="176"/>
      <c r="AT137" s="177" t="s">
        <v>152</v>
      </c>
      <c r="AU137" s="177" t="s">
        <v>99</v>
      </c>
      <c r="AV137" s="10" t="s">
        <v>83</v>
      </c>
      <c r="AW137" s="10" t="s">
        <v>35</v>
      </c>
      <c r="AX137" s="10" t="s">
        <v>78</v>
      </c>
      <c r="AY137" s="177" t="s">
        <v>144</v>
      </c>
    </row>
    <row r="138" spans="2:51" s="11" customFormat="1" ht="16.5" customHeight="1">
      <c r="B138" s="178"/>
      <c r="C138" s="179"/>
      <c r="D138" s="179"/>
      <c r="E138" s="180" t="s">
        <v>21</v>
      </c>
      <c r="F138" s="269" t="s">
        <v>165</v>
      </c>
      <c r="G138" s="270"/>
      <c r="H138" s="270"/>
      <c r="I138" s="270"/>
      <c r="J138" s="179"/>
      <c r="K138" s="181">
        <v>24</v>
      </c>
      <c r="L138" s="179"/>
      <c r="M138" s="179"/>
      <c r="N138" s="179"/>
      <c r="O138" s="179"/>
      <c r="P138" s="179"/>
      <c r="Q138" s="179"/>
      <c r="R138" s="182"/>
      <c r="T138" s="183"/>
      <c r="U138" s="179"/>
      <c r="V138" s="179"/>
      <c r="W138" s="179"/>
      <c r="X138" s="179"/>
      <c r="Y138" s="179"/>
      <c r="Z138" s="179"/>
      <c r="AA138" s="184"/>
      <c r="AT138" s="185" t="s">
        <v>152</v>
      </c>
      <c r="AU138" s="185" t="s">
        <v>99</v>
      </c>
      <c r="AV138" s="11" t="s">
        <v>99</v>
      </c>
      <c r="AW138" s="11" t="s">
        <v>35</v>
      </c>
      <c r="AX138" s="11" t="s">
        <v>78</v>
      </c>
      <c r="AY138" s="185" t="s">
        <v>144</v>
      </c>
    </row>
    <row r="139" spans="2:51" s="10" customFormat="1" ht="16.5" customHeight="1">
      <c r="B139" s="171"/>
      <c r="C139" s="172"/>
      <c r="D139" s="172"/>
      <c r="E139" s="173" t="s">
        <v>21</v>
      </c>
      <c r="F139" s="271" t="s">
        <v>166</v>
      </c>
      <c r="G139" s="272"/>
      <c r="H139" s="272"/>
      <c r="I139" s="272"/>
      <c r="J139" s="172"/>
      <c r="K139" s="173" t="s">
        <v>21</v>
      </c>
      <c r="L139" s="172"/>
      <c r="M139" s="172"/>
      <c r="N139" s="172"/>
      <c r="O139" s="172"/>
      <c r="P139" s="172"/>
      <c r="Q139" s="172"/>
      <c r="R139" s="174"/>
      <c r="T139" s="175"/>
      <c r="U139" s="172"/>
      <c r="V139" s="172"/>
      <c r="W139" s="172"/>
      <c r="X139" s="172"/>
      <c r="Y139" s="172"/>
      <c r="Z139" s="172"/>
      <c r="AA139" s="176"/>
      <c r="AT139" s="177" t="s">
        <v>152</v>
      </c>
      <c r="AU139" s="177" t="s">
        <v>99</v>
      </c>
      <c r="AV139" s="10" t="s">
        <v>83</v>
      </c>
      <c r="AW139" s="10" t="s">
        <v>35</v>
      </c>
      <c r="AX139" s="10" t="s">
        <v>78</v>
      </c>
      <c r="AY139" s="177" t="s">
        <v>144</v>
      </c>
    </row>
    <row r="140" spans="2:51" s="11" customFormat="1" ht="16.5" customHeight="1">
      <c r="B140" s="178"/>
      <c r="C140" s="179"/>
      <c r="D140" s="179"/>
      <c r="E140" s="180" t="s">
        <v>21</v>
      </c>
      <c r="F140" s="269" t="s">
        <v>167</v>
      </c>
      <c r="G140" s="270"/>
      <c r="H140" s="270"/>
      <c r="I140" s="270"/>
      <c r="J140" s="179"/>
      <c r="K140" s="181">
        <v>13.5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152</v>
      </c>
      <c r="AU140" s="185" t="s">
        <v>99</v>
      </c>
      <c r="AV140" s="11" t="s">
        <v>99</v>
      </c>
      <c r="AW140" s="11" t="s">
        <v>35</v>
      </c>
      <c r="AX140" s="11" t="s">
        <v>78</v>
      </c>
      <c r="AY140" s="185" t="s">
        <v>144</v>
      </c>
    </row>
    <row r="141" spans="2:51" s="10" customFormat="1" ht="16.5" customHeight="1">
      <c r="B141" s="171"/>
      <c r="C141" s="172"/>
      <c r="D141" s="172"/>
      <c r="E141" s="173" t="s">
        <v>21</v>
      </c>
      <c r="F141" s="271" t="s">
        <v>168</v>
      </c>
      <c r="G141" s="272"/>
      <c r="H141" s="272"/>
      <c r="I141" s="272"/>
      <c r="J141" s="172"/>
      <c r="K141" s="173" t="s">
        <v>21</v>
      </c>
      <c r="L141" s="172"/>
      <c r="M141" s="172"/>
      <c r="N141" s="172"/>
      <c r="O141" s="172"/>
      <c r="P141" s="172"/>
      <c r="Q141" s="172"/>
      <c r="R141" s="174"/>
      <c r="T141" s="175"/>
      <c r="U141" s="172"/>
      <c r="V141" s="172"/>
      <c r="W141" s="172"/>
      <c r="X141" s="172"/>
      <c r="Y141" s="172"/>
      <c r="Z141" s="172"/>
      <c r="AA141" s="176"/>
      <c r="AT141" s="177" t="s">
        <v>152</v>
      </c>
      <c r="AU141" s="177" t="s">
        <v>99</v>
      </c>
      <c r="AV141" s="10" t="s">
        <v>83</v>
      </c>
      <c r="AW141" s="10" t="s">
        <v>35</v>
      </c>
      <c r="AX141" s="10" t="s">
        <v>78</v>
      </c>
      <c r="AY141" s="177" t="s">
        <v>144</v>
      </c>
    </row>
    <row r="142" spans="2:51" s="11" customFormat="1" ht="16.5" customHeight="1">
      <c r="B142" s="178"/>
      <c r="C142" s="179"/>
      <c r="D142" s="179"/>
      <c r="E142" s="180" t="s">
        <v>21</v>
      </c>
      <c r="F142" s="269" t="s">
        <v>169</v>
      </c>
      <c r="G142" s="270"/>
      <c r="H142" s="270"/>
      <c r="I142" s="270"/>
      <c r="J142" s="179"/>
      <c r="K142" s="181">
        <v>109.5</v>
      </c>
      <c r="L142" s="179"/>
      <c r="M142" s="179"/>
      <c r="N142" s="179"/>
      <c r="O142" s="179"/>
      <c r="P142" s="179"/>
      <c r="Q142" s="179"/>
      <c r="R142" s="182"/>
      <c r="T142" s="183"/>
      <c r="U142" s="179"/>
      <c r="V142" s="179"/>
      <c r="W142" s="179"/>
      <c r="X142" s="179"/>
      <c r="Y142" s="179"/>
      <c r="Z142" s="179"/>
      <c r="AA142" s="184"/>
      <c r="AT142" s="185" t="s">
        <v>152</v>
      </c>
      <c r="AU142" s="185" t="s">
        <v>99</v>
      </c>
      <c r="AV142" s="11" t="s">
        <v>99</v>
      </c>
      <c r="AW142" s="11" t="s">
        <v>35</v>
      </c>
      <c r="AX142" s="11" t="s">
        <v>78</v>
      </c>
      <c r="AY142" s="185" t="s">
        <v>144</v>
      </c>
    </row>
    <row r="143" spans="2:51" s="12" customFormat="1" ht="16.5" customHeight="1">
      <c r="B143" s="186"/>
      <c r="C143" s="187"/>
      <c r="D143" s="187"/>
      <c r="E143" s="188" t="s">
        <v>21</v>
      </c>
      <c r="F143" s="273" t="s">
        <v>170</v>
      </c>
      <c r="G143" s="274"/>
      <c r="H143" s="274"/>
      <c r="I143" s="274"/>
      <c r="J143" s="187"/>
      <c r="K143" s="189">
        <v>147</v>
      </c>
      <c r="L143" s="187"/>
      <c r="M143" s="187"/>
      <c r="N143" s="187"/>
      <c r="O143" s="187"/>
      <c r="P143" s="187"/>
      <c r="Q143" s="187"/>
      <c r="R143" s="190"/>
      <c r="T143" s="191"/>
      <c r="U143" s="187"/>
      <c r="V143" s="187"/>
      <c r="W143" s="187"/>
      <c r="X143" s="187"/>
      <c r="Y143" s="187"/>
      <c r="Z143" s="187"/>
      <c r="AA143" s="192"/>
      <c r="AT143" s="193" t="s">
        <v>152</v>
      </c>
      <c r="AU143" s="193" t="s">
        <v>99</v>
      </c>
      <c r="AV143" s="12" t="s">
        <v>149</v>
      </c>
      <c r="AW143" s="12" t="s">
        <v>35</v>
      </c>
      <c r="AX143" s="12" t="s">
        <v>83</v>
      </c>
      <c r="AY143" s="193" t="s">
        <v>144</v>
      </c>
    </row>
    <row r="144" spans="2:65" s="1" customFormat="1" ht="38.25" customHeight="1">
      <c r="B144" s="37"/>
      <c r="C144" s="164" t="s">
        <v>149</v>
      </c>
      <c r="D144" s="164" t="s">
        <v>145</v>
      </c>
      <c r="E144" s="165" t="s">
        <v>171</v>
      </c>
      <c r="F144" s="263" t="s">
        <v>172</v>
      </c>
      <c r="G144" s="263"/>
      <c r="H144" s="263"/>
      <c r="I144" s="263"/>
      <c r="J144" s="166" t="s">
        <v>160</v>
      </c>
      <c r="K144" s="167">
        <v>191.4</v>
      </c>
      <c r="L144" s="264">
        <v>0</v>
      </c>
      <c r="M144" s="265"/>
      <c r="N144" s="266">
        <f>ROUND(L144*K144,2)</f>
        <v>0</v>
      </c>
      <c r="O144" s="266"/>
      <c r="P144" s="266"/>
      <c r="Q144" s="266"/>
      <c r="R144" s="39"/>
      <c r="T144" s="168" t="s">
        <v>21</v>
      </c>
      <c r="U144" s="46" t="s">
        <v>43</v>
      </c>
      <c r="V144" s="38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21" t="s">
        <v>149</v>
      </c>
      <c r="AT144" s="21" t="s">
        <v>145</v>
      </c>
      <c r="AU144" s="21" t="s">
        <v>99</v>
      </c>
      <c r="AY144" s="21" t="s">
        <v>144</v>
      </c>
      <c r="BE144" s="107">
        <f>IF(U144="základní",N144,0)</f>
        <v>0</v>
      </c>
      <c r="BF144" s="107">
        <f>IF(U144="snížená",N144,0)</f>
        <v>0</v>
      </c>
      <c r="BG144" s="107">
        <f>IF(U144="zákl. přenesená",N144,0)</f>
        <v>0</v>
      </c>
      <c r="BH144" s="107">
        <f>IF(U144="sníž. přenesená",N144,0)</f>
        <v>0</v>
      </c>
      <c r="BI144" s="107">
        <f>IF(U144="nulová",N144,0)</f>
        <v>0</v>
      </c>
      <c r="BJ144" s="21" t="s">
        <v>83</v>
      </c>
      <c r="BK144" s="107">
        <f>ROUND(L144*K144,2)</f>
        <v>0</v>
      </c>
      <c r="BL144" s="21" t="s">
        <v>149</v>
      </c>
      <c r="BM144" s="21" t="s">
        <v>173</v>
      </c>
    </row>
    <row r="145" spans="2:51" s="10" customFormat="1" ht="16.5" customHeight="1">
      <c r="B145" s="171"/>
      <c r="C145" s="172"/>
      <c r="D145" s="172"/>
      <c r="E145" s="173" t="s">
        <v>21</v>
      </c>
      <c r="F145" s="267" t="s">
        <v>174</v>
      </c>
      <c r="G145" s="268"/>
      <c r="H145" s="268"/>
      <c r="I145" s="268"/>
      <c r="J145" s="172"/>
      <c r="K145" s="173" t="s">
        <v>21</v>
      </c>
      <c r="L145" s="172"/>
      <c r="M145" s="172"/>
      <c r="N145" s="172"/>
      <c r="O145" s="172"/>
      <c r="P145" s="172"/>
      <c r="Q145" s="172"/>
      <c r="R145" s="174"/>
      <c r="T145" s="175"/>
      <c r="U145" s="172"/>
      <c r="V145" s="172"/>
      <c r="W145" s="172"/>
      <c r="X145" s="172"/>
      <c r="Y145" s="172"/>
      <c r="Z145" s="172"/>
      <c r="AA145" s="176"/>
      <c r="AT145" s="177" t="s">
        <v>152</v>
      </c>
      <c r="AU145" s="177" t="s">
        <v>99</v>
      </c>
      <c r="AV145" s="10" t="s">
        <v>83</v>
      </c>
      <c r="AW145" s="10" t="s">
        <v>35</v>
      </c>
      <c r="AX145" s="10" t="s">
        <v>78</v>
      </c>
      <c r="AY145" s="177" t="s">
        <v>144</v>
      </c>
    </row>
    <row r="146" spans="2:51" s="10" customFormat="1" ht="16.5" customHeight="1">
      <c r="B146" s="171"/>
      <c r="C146" s="172"/>
      <c r="D146" s="172"/>
      <c r="E146" s="173" t="s">
        <v>21</v>
      </c>
      <c r="F146" s="271" t="s">
        <v>175</v>
      </c>
      <c r="G146" s="272"/>
      <c r="H146" s="272"/>
      <c r="I146" s="272"/>
      <c r="J146" s="172"/>
      <c r="K146" s="173" t="s">
        <v>21</v>
      </c>
      <c r="L146" s="172"/>
      <c r="M146" s="172"/>
      <c r="N146" s="172"/>
      <c r="O146" s="172"/>
      <c r="P146" s="172"/>
      <c r="Q146" s="172"/>
      <c r="R146" s="174"/>
      <c r="T146" s="175"/>
      <c r="U146" s="172"/>
      <c r="V146" s="172"/>
      <c r="W146" s="172"/>
      <c r="X146" s="172"/>
      <c r="Y146" s="172"/>
      <c r="Z146" s="172"/>
      <c r="AA146" s="176"/>
      <c r="AT146" s="177" t="s">
        <v>152</v>
      </c>
      <c r="AU146" s="177" t="s">
        <v>99</v>
      </c>
      <c r="AV146" s="10" t="s">
        <v>83</v>
      </c>
      <c r="AW146" s="10" t="s">
        <v>35</v>
      </c>
      <c r="AX146" s="10" t="s">
        <v>78</v>
      </c>
      <c r="AY146" s="177" t="s">
        <v>144</v>
      </c>
    </row>
    <row r="147" spans="2:51" s="10" customFormat="1" ht="16.5" customHeight="1">
      <c r="B147" s="171"/>
      <c r="C147" s="172"/>
      <c r="D147" s="172"/>
      <c r="E147" s="173" t="s">
        <v>21</v>
      </c>
      <c r="F147" s="271" t="s">
        <v>164</v>
      </c>
      <c r="G147" s="272"/>
      <c r="H147" s="272"/>
      <c r="I147" s="272"/>
      <c r="J147" s="172"/>
      <c r="K147" s="173" t="s">
        <v>21</v>
      </c>
      <c r="L147" s="172"/>
      <c r="M147" s="172"/>
      <c r="N147" s="172"/>
      <c r="O147" s="172"/>
      <c r="P147" s="172"/>
      <c r="Q147" s="172"/>
      <c r="R147" s="174"/>
      <c r="T147" s="175"/>
      <c r="U147" s="172"/>
      <c r="V147" s="172"/>
      <c r="W147" s="172"/>
      <c r="X147" s="172"/>
      <c r="Y147" s="172"/>
      <c r="Z147" s="172"/>
      <c r="AA147" s="176"/>
      <c r="AT147" s="177" t="s">
        <v>152</v>
      </c>
      <c r="AU147" s="177" t="s">
        <v>99</v>
      </c>
      <c r="AV147" s="10" t="s">
        <v>83</v>
      </c>
      <c r="AW147" s="10" t="s">
        <v>35</v>
      </c>
      <c r="AX147" s="10" t="s">
        <v>78</v>
      </c>
      <c r="AY147" s="177" t="s">
        <v>144</v>
      </c>
    </row>
    <row r="148" spans="2:51" s="10" customFormat="1" ht="16.5" customHeight="1">
      <c r="B148" s="171"/>
      <c r="C148" s="172"/>
      <c r="D148" s="172"/>
      <c r="E148" s="173" t="s">
        <v>21</v>
      </c>
      <c r="F148" s="271" t="s">
        <v>176</v>
      </c>
      <c r="G148" s="272"/>
      <c r="H148" s="272"/>
      <c r="I148" s="272"/>
      <c r="J148" s="172"/>
      <c r="K148" s="173" t="s">
        <v>21</v>
      </c>
      <c r="L148" s="172"/>
      <c r="M148" s="172"/>
      <c r="N148" s="172"/>
      <c r="O148" s="172"/>
      <c r="P148" s="172"/>
      <c r="Q148" s="172"/>
      <c r="R148" s="174"/>
      <c r="T148" s="175"/>
      <c r="U148" s="172"/>
      <c r="V148" s="172"/>
      <c r="W148" s="172"/>
      <c r="X148" s="172"/>
      <c r="Y148" s="172"/>
      <c r="Z148" s="172"/>
      <c r="AA148" s="176"/>
      <c r="AT148" s="177" t="s">
        <v>152</v>
      </c>
      <c r="AU148" s="177" t="s">
        <v>99</v>
      </c>
      <c r="AV148" s="10" t="s">
        <v>83</v>
      </c>
      <c r="AW148" s="10" t="s">
        <v>35</v>
      </c>
      <c r="AX148" s="10" t="s">
        <v>78</v>
      </c>
      <c r="AY148" s="177" t="s">
        <v>144</v>
      </c>
    </row>
    <row r="149" spans="2:51" s="11" customFormat="1" ht="16.5" customHeight="1">
      <c r="B149" s="178"/>
      <c r="C149" s="179"/>
      <c r="D149" s="179"/>
      <c r="E149" s="180" t="s">
        <v>21</v>
      </c>
      <c r="F149" s="269" t="s">
        <v>177</v>
      </c>
      <c r="G149" s="270"/>
      <c r="H149" s="270"/>
      <c r="I149" s="270"/>
      <c r="J149" s="179"/>
      <c r="K149" s="181">
        <v>100.2</v>
      </c>
      <c r="L149" s="179"/>
      <c r="M149" s="179"/>
      <c r="N149" s="179"/>
      <c r="O149" s="179"/>
      <c r="P149" s="179"/>
      <c r="Q149" s="179"/>
      <c r="R149" s="182"/>
      <c r="T149" s="183"/>
      <c r="U149" s="179"/>
      <c r="V149" s="179"/>
      <c r="W149" s="179"/>
      <c r="X149" s="179"/>
      <c r="Y149" s="179"/>
      <c r="Z149" s="179"/>
      <c r="AA149" s="184"/>
      <c r="AT149" s="185" t="s">
        <v>152</v>
      </c>
      <c r="AU149" s="185" t="s">
        <v>99</v>
      </c>
      <c r="AV149" s="11" t="s">
        <v>99</v>
      </c>
      <c r="AW149" s="11" t="s">
        <v>35</v>
      </c>
      <c r="AX149" s="11" t="s">
        <v>78</v>
      </c>
      <c r="AY149" s="185" t="s">
        <v>144</v>
      </c>
    </row>
    <row r="150" spans="2:51" s="10" customFormat="1" ht="16.5" customHeight="1">
      <c r="B150" s="171"/>
      <c r="C150" s="172"/>
      <c r="D150" s="172"/>
      <c r="E150" s="173" t="s">
        <v>21</v>
      </c>
      <c r="F150" s="271" t="s">
        <v>166</v>
      </c>
      <c r="G150" s="272"/>
      <c r="H150" s="272"/>
      <c r="I150" s="272"/>
      <c r="J150" s="172"/>
      <c r="K150" s="173" t="s">
        <v>21</v>
      </c>
      <c r="L150" s="172"/>
      <c r="M150" s="172"/>
      <c r="N150" s="172"/>
      <c r="O150" s="172"/>
      <c r="P150" s="172"/>
      <c r="Q150" s="172"/>
      <c r="R150" s="174"/>
      <c r="T150" s="175"/>
      <c r="U150" s="172"/>
      <c r="V150" s="172"/>
      <c r="W150" s="172"/>
      <c r="X150" s="172"/>
      <c r="Y150" s="172"/>
      <c r="Z150" s="172"/>
      <c r="AA150" s="176"/>
      <c r="AT150" s="177" t="s">
        <v>152</v>
      </c>
      <c r="AU150" s="177" t="s">
        <v>99</v>
      </c>
      <c r="AV150" s="10" t="s">
        <v>83</v>
      </c>
      <c r="AW150" s="10" t="s">
        <v>35</v>
      </c>
      <c r="AX150" s="10" t="s">
        <v>78</v>
      </c>
      <c r="AY150" s="177" t="s">
        <v>144</v>
      </c>
    </row>
    <row r="151" spans="2:51" s="10" customFormat="1" ht="16.5" customHeight="1">
      <c r="B151" s="171"/>
      <c r="C151" s="172"/>
      <c r="D151" s="172"/>
      <c r="E151" s="173" t="s">
        <v>21</v>
      </c>
      <c r="F151" s="271" t="s">
        <v>178</v>
      </c>
      <c r="G151" s="272"/>
      <c r="H151" s="272"/>
      <c r="I151" s="272"/>
      <c r="J151" s="172"/>
      <c r="K151" s="173" t="s">
        <v>21</v>
      </c>
      <c r="L151" s="172"/>
      <c r="M151" s="172"/>
      <c r="N151" s="172"/>
      <c r="O151" s="172"/>
      <c r="P151" s="172"/>
      <c r="Q151" s="172"/>
      <c r="R151" s="174"/>
      <c r="T151" s="175"/>
      <c r="U151" s="172"/>
      <c r="V151" s="172"/>
      <c r="W151" s="172"/>
      <c r="X151" s="172"/>
      <c r="Y151" s="172"/>
      <c r="Z151" s="172"/>
      <c r="AA151" s="176"/>
      <c r="AT151" s="177" t="s">
        <v>152</v>
      </c>
      <c r="AU151" s="177" t="s">
        <v>99</v>
      </c>
      <c r="AV151" s="10" t="s">
        <v>83</v>
      </c>
      <c r="AW151" s="10" t="s">
        <v>35</v>
      </c>
      <c r="AX151" s="10" t="s">
        <v>78</v>
      </c>
      <c r="AY151" s="177" t="s">
        <v>144</v>
      </c>
    </row>
    <row r="152" spans="2:51" s="11" customFormat="1" ht="16.5" customHeight="1">
      <c r="B152" s="178"/>
      <c r="C152" s="179"/>
      <c r="D152" s="179"/>
      <c r="E152" s="180" t="s">
        <v>21</v>
      </c>
      <c r="F152" s="269" t="s">
        <v>179</v>
      </c>
      <c r="G152" s="270"/>
      <c r="H152" s="270"/>
      <c r="I152" s="270"/>
      <c r="J152" s="179"/>
      <c r="K152" s="181">
        <v>16.2</v>
      </c>
      <c r="L152" s="179"/>
      <c r="M152" s="179"/>
      <c r="N152" s="179"/>
      <c r="O152" s="179"/>
      <c r="P152" s="179"/>
      <c r="Q152" s="179"/>
      <c r="R152" s="182"/>
      <c r="T152" s="183"/>
      <c r="U152" s="179"/>
      <c r="V152" s="179"/>
      <c r="W152" s="179"/>
      <c r="X152" s="179"/>
      <c r="Y152" s="179"/>
      <c r="Z152" s="179"/>
      <c r="AA152" s="184"/>
      <c r="AT152" s="185" t="s">
        <v>152</v>
      </c>
      <c r="AU152" s="185" t="s">
        <v>99</v>
      </c>
      <c r="AV152" s="11" t="s">
        <v>99</v>
      </c>
      <c r="AW152" s="11" t="s">
        <v>35</v>
      </c>
      <c r="AX152" s="11" t="s">
        <v>78</v>
      </c>
      <c r="AY152" s="185" t="s">
        <v>144</v>
      </c>
    </row>
    <row r="153" spans="2:51" s="10" customFormat="1" ht="16.5" customHeight="1">
      <c r="B153" s="171"/>
      <c r="C153" s="172"/>
      <c r="D153" s="172"/>
      <c r="E153" s="173" t="s">
        <v>21</v>
      </c>
      <c r="F153" s="271" t="s">
        <v>168</v>
      </c>
      <c r="G153" s="272"/>
      <c r="H153" s="272"/>
      <c r="I153" s="272"/>
      <c r="J153" s="172"/>
      <c r="K153" s="173" t="s">
        <v>21</v>
      </c>
      <c r="L153" s="172"/>
      <c r="M153" s="172"/>
      <c r="N153" s="172"/>
      <c r="O153" s="172"/>
      <c r="P153" s="172"/>
      <c r="Q153" s="172"/>
      <c r="R153" s="174"/>
      <c r="T153" s="175"/>
      <c r="U153" s="172"/>
      <c r="V153" s="172"/>
      <c r="W153" s="172"/>
      <c r="X153" s="172"/>
      <c r="Y153" s="172"/>
      <c r="Z153" s="172"/>
      <c r="AA153" s="176"/>
      <c r="AT153" s="177" t="s">
        <v>152</v>
      </c>
      <c r="AU153" s="177" t="s">
        <v>99</v>
      </c>
      <c r="AV153" s="10" t="s">
        <v>83</v>
      </c>
      <c r="AW153" s="10" t="s">
        <v>35</v>
      </c>
      <c r="AX153" s="10" t="s">
        <v>78</v>
      </c>
      <c r="AY153" s="177" t="s">
        <v>144</v>
      </c>
    </row>
    <row r="154" spans="2:51" s="10" customFormat="1" ht="16.5" customHeight="1">
      <c r="B154" s="171"/>
      <c r="C154" s="172"/>
      <c r="D154" s="172"/>
      <c r="E154" s="173" t="s">
        <v>21</v>
      </c>
      <c r="F154" s="271" t="s">
        <v>180</v>
      </c>
      <c r="G154" s="272"/>
      <c r="H154" s="272"/>
      <c r="I154" s="272"/>
      <c r="J154" s="172"/>
      <c r="K154" s="173" t="s">
        <v>21</v>
      </c>
      <c r="L154" s="172"/>
      <c r="M154" s="172"/>
      <c r="N154" s="172"/>
      <c r="O154" s="172"/>
      <c r="P154" s="172"/>
      <c r="Q154" s="172"/>
      <c r="R154" s="174"/>
      <c r="T154" s="175"/>
      <c r="U154" s="172"/>
      <c r="V154" s="172"/>
      <c r="W154" s="172"/>
      <c r="X154" s="172"/>
      <c r="Y154" s="172"/>
      <c r="Z154" s="172"/>
      <c r="AA154" s="176"/>
      <c r="AT154" s="177" t="s">
        <v>152</v>
      </c>
      <c r="AU154" s="177" t="s">
        <v>99</v>
      </c>
      <c r="AV154" s="10" t="s">
        <v>83</v>
      </c>
      <c r="AW154" s="10" t="s">
        <v>35</v>
      </c>
      <c r="AX154" s="10" t="s">
        <v>78</v>
      </c>
      <c r="AY154" s="177" t="s">
        <v>144</v>
      </c>
    </row>
    <row r="155" spans="2:51" s="11" customFormat="1" ht="16.5" customHeight="1">
      <c r="B155" s="178"/>
      <c r="C155" s="179"/>
      <c r="D155" s="179"/>
      <c r="E155" s="180" t="s">
        <v>21</v>
      </c>
      <c r="F155" s="269" t="s">
        <v>181</v>
      </c>
      <c r="G155" s="270"/>
      <c r="H155" s="270"/>
      <c r="I155" s="270"/>
      <c r="J155" s="179"/>
      <c r="K155" s="181">
        <v>75</v>
      </c>
      <c r="L155" s="179"/>
      <c r="M155" s="179"/>
      <c r="N155" s="179"/>
      <c r="O155" s="179"/>
      <c r="P155" s="179"/>
      <c r="Q155" s="179"/>
      <c r="R155" s="182"/>
      <c r="T155" s="183"/>
      <c r="U155" s="179"/>
      <c r="V155" s="179"/>
      <c r="W155" s="179"/>
      <c r="X155" s="179"/>
      <c r="Y155" s="179"/>
      <c r="Z155" s="179"/>
      <c r="AA155" s="184"/>
      <c r="AT155" s="185" t="s">
        <v>152</v>
      </c>
      <c r="AU155" s="185" t="s">
        <v>99</v>
      </c>
      <c r="AV155" s="11" t="s">
        <v>99</v>
      </c>
      <c r="AW155" s="11" t="s">
        <v>35</v>
      </c>
      <c r="AX155" s="11" t="s">
        <v>78</v>
      </c>
      <c r="AY155" s="185" t="s">
        <v>144</v>
      </c>
    </row>
    <row r="156" spans="2:51" s="12" customFormat="1" ht="16.5" customHeight="1">
      <c r="B156" s="186"/>
      <c r="C156" s="187"/>
      <c r="D156" s="187"/>
      <c r="E156" s="188" t="s">
        <v>21</v>
      </c>
      <c r="F156" s="273" t="s">
        <v>170</v>
      </c>
      <c r="G156" s="274"/>
      <c r="H156" s="274"/>
      <c r="I156" s="274"/>
      <c r="J156" s="187"/>
      <c r="K156" s="189">
        <v>191.4</v>
      </c>
      <c r="L156" s="187"/>
      <c r="M156" s="187"/>
      <c r="N156" s="187"/>
      <c r="O156" s="187"/>
      <c r="P156" s="187"/>
      <c r="Q156" s="187"/>
      <c r="R156" s="190"/>
      <c r="T156" s="191"/>
      <c r="U156" s="187"/>
      <c r="V156" s="187"/>
      <c r="W156" s="187"/>
      <c r="X156" s="187"/>
      <c r="Y156" s="187"/>
      <c r="Z156" s="187"/>
      <c r="AA156" s="192"/>
      <c r="AT156" s="193" t="s">
        <v>152</v>
      </c>
      <c r="AU156" s="193" t="s">
        <v>99</v>
      </c>
      <c r="AV156" s="12" t="s">
        <v>149</v>
      </c>
      <c r="AW156" s="12" t="s">
        <v>35</v>
      </c>
      <c r="AX156" s="12" t="s">
        <v>83</v>
      </c>
      <c r="AY156" s="193" t="s">
        <v>144</v>
      </c>
    </row>
    <row r="157" spans="2:65" s="1" customFormat="1" ht="38.25" customHeight="1">
      <c r="B157" s="37"/>
      <c r="C157" s="164" t="s">
        <v>182</v>
      </c>
      <c r="D157" s="164" t="s">
        <v>145</v>
      </c>
      <c r="E157" s="165" t="s">
        <v>183</v>
      </c>
      <c r="F157" s="263" t="s">
        <v>184</v>
      </c>
      <c r="G157" s="263"/>
      <c r="H157" s="263"/>
      <c r="I157" s="263"/>
      <c r="J157" s="166" t="s">
        <v>160</v>
      </c>
      <c r="K157" s="167">
        <v>382.8</v>
      </c>
      <c r="L157" s="264">
        <v>0</v>
      </c>
      <c r="M157" s="265"/>
      <c r="N157" s="266">
        <f>ROUND(L157*K157,2)</f>
        <v>0</v>
      </c>
      <c r="O157" s="266"/>
      <c r="P157" s="266"/>
      <c r="Q157" s="266"/>
      <c r="R157" s="39"/>
      <c r="T157" s="168" t="s">
        <v>21</v>
      </c>
      <c r="U157" s="46" t="s">
        <v>43</v>
      </c>
      <c r="V157" s="38"/>
      <c r="W157" s="169">
        <f>V157*K157</f>
        <v>0</v>
      </c>
      <c r="X157" s="169">
        <v>0</v>
      </c>
      <c r="Y157" s="169">
        <f>X157*K157</f>
        <v>0</v>
      </c>
      <c r="Z157" s="169">
        <v>0</v>
      </c>
      <c r="AA157" s="170">
        <f>Z157*K157</f>
        <v>0</v>
      </c>
      <c r="AR157" s="21" t="s">
        <v>149</v>
      </c>
      <c r="AT157" s="21" t="s">
        <v>145</v>
      </c>
      <c r="AU157" s="21" t="s">
        <v>99</v>
      </c>
      <c r="AY157" s="21" t="s">
        <v>144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21" t="s">
        <v>83</v>
      </c>
      <c r="BK157" s="107">
        <f>ROUND(L157*K157,2)</f>
        <v>0</v>
      </c>
      <c r="BL157" s="21" t="s">
        <v>149</v>
      </c>
      <c r="BM157" s="21" t="s">
        <v>185</v>
      </c>
    </row>
    <row r="158" spans="2:51" s="10" customFormat="1" ht="16.5" customHeight="1">
      <c r="B158" s="171"/>
      <c r="C158" s="172"/>
      <c r="D158" s="172"/>
      <c r="E158" s="173" t="s">
        <v>21</v>
      </c>
      <c r="F158" s="267" t="s">
        <v>186</v>
      </c>
      <c r="G158" s="268"/>
      <c r="H158" s="268"/>
      <c r="I158" s="268"/>
      <c r="J158" s="172"/>
      <c r="K158" s="173" t="s">
        <v>21</v>
      </c>
      <c r="L158" s="172"/>
      <c r="M158" s="172"/>
      <c r="N158" s="172"/>
      <c r="O158" s="172"/>
      <c r="P158" s="172"/>
      <c r="Q158" s="172"/>
      <c r="R158" s="174"/>
      <c r="T158" s="175"/>
      <c r="U158" s="172"/>
      <c r="V158" s="172"/>
      <c r="W158" s="172"/>
      <c r="X158" s="172"/>
      <c r="Y158" s="172"/>
      <c r="Z158" s="172"/>
      <c r="AA158" s="176"/>
      <c r="AT158" s="177" t="s">
        <v>152</v>
      </c>
      <c r="AU158" s="177" t="s">
        <v>99</v>
      </c>
      <c r="AV158" s="10" t="s">
        <v>83</v>
      </c>
      <c r="AW158" s="10" t="s">
        <v>35</v>
      </c>
      <c r="AX158" s="10" t="s">
        <v>78</v>
      </c>
      <c r="AY158" s="177" t="s">
        <v>144</v>
      </c>
    </row>
    <row r="159" spans="2:51" s="11" customFormat="1" ht="16.5" customHeight="1">
      <c r="B159" s="178"/>
      <c r="C159" s="179"/>
      <c r="D159" s="179"/>
      <c r="E159" s="180" t="s">
        <v>21</v>
      </c>
      <c r="F159" s="269" t="s">
        <v>187</v>
      </c>
      <c r="G159" s="270"/>
      <c r="H159" s="270"/>
      <c r="I159" s="270"/>
      <c r="J159" s="179"/>
      <c r="K159" s="181">
        <v>382.8</v>
      </c>
      <c r="L159" s="179"/>
      <c r="M159" s="179"/>
      <c r="N159" s="179"/>
      <c r="O159" s="179"/>
      <c r="P159" s="179"/>
      <c r="Q159" s="179"/>
      <c r="R159" s="182"/>
      <c r="T159" s="183"/>
      <c r="U159" s="179"/>
      <c r="V159" s="179"/>
      <c r="W159" s="179"/>
      <c r="X159" s="179"/>
      <c r="Y159" s="179"/>
      <c r="Z159" s="179"/>
      <c r="AA159" s="184"/>
      <c r="AT159" s="185" t="s">
        <v>152</v>
      </c>
      <c r="AU159" s="185" t="s">
        <v>99</v>
      </c>
      <c r="AV159" s="11" t="s">
        <v>99</v>
      </c>
      <c r="AW159" s="11" t="s">
        <v>35</v>
      </c>
      <c r="AX159" s="11" t="s">
        <v>83</v>
      </c>
      <c r="AY159" s="185" t="s">
        <v>144</v>
      </c>
    </row>
    <row r="160" spans="2:65" s="1" customFormat="1" ht="38.25" customHeight="1">
      <c r="B160" s="37"/>
      <c r="C160" s="164" t="s">
        <v>188</v>
      </c>
      <c r="D160" s="164" t="s">
        <v>145</v>
      </c>
      <c r="E160" s="165" t="s">
        <v>189</v>
      </c>
      <c r="F160" s="263" t="s">
        <v>190</v>
      </c>
      <c r="G160" s="263"/>
      <c r="H160" s="263"/>
      <c r="I160" s="263"/>
      <c r="J160" s="166" t="s">
        <v>160</v>
      </c>
      <c r="K160" s="167">
        <v>382.8</v>
      </c>
      <c r="L160" s="264">
        <v>0</v>
      </c>
      <c r="M160" s="265"/>
      <c r="N160" s="266">
        <f>ROUND(L160*K160,2)</f>
        <v>0</v>
      </c>
      <c r="O160" s="266"/>
      <c r="P160" s="266"/>
      <c r="Q160" s="266"/>
      <c r="R160" s="39"/>
      <c r="T160" s="168" t="s">
        <v>21</v>
      </c>
      <c r="U160" s="46" t="s">
        <v>43</v>
      </c>
      <c r="V160" s="38"/>
      <c r="W160" s="169">
        <f>V160*K160</f>
        <v>0</v>
      </c>
      <c r="X160" s="169">
        <v>0</v>
      </c>
      <c r="Y160" s="169">
        <f>X160*K160</f>
        <v>0</v>
      </c>
      <c r="Z160" s="169">
        <v>0</v>
      </c>
      <c r="AA160" s="170">
        <f>Z160*K160</f>
        <v>0</v>
      </c>
      <c r="AR160" s="21" t="s">
        <v>149</v>
      </c>
      <c r="AT160" s="21" t="s">
        <v>145</v>
      </c>
      <c r="AU160" s="21" t="s">
        <v>99</v>
      </c>
      <c r="AY160" s="21" t="s">
        <v>144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21" t="s">
        <v>83</v>
      </c>
      <c r="BK160" s="107">
        <f>ROUND(L160*K160,2)</f>
        <v>0</v>
      </c>
      <c r="BL160" s="21" t="s">
        <v>149</v>
      </c>
      <c r="BM160" s="21" t="s">
        <v>191</v>
      </c>
    </row>
    <row r="161" spans="2:51" s="10" customFormat="1" ht="16.5" customHeight="1">
      <c r="B161" s="171"/>
      <c r="C161" s="172"/>
      <c r="D161" s="172"/>
      <c r="E161" s="173" t="s">
        <v>21</v>
      </c>
      <c r="F161" s="267" t="s">
        <v>186</v>
      </c>
      <c r="G161" s="268"/>
      <c r="H161" s="268"/>
      <c r="I161" s="268"/>
      <c r="J161" s="172"/>
      <c r="K161" s="173" t="s">
        <v>21</v>
      </c>
      <c r="L161" s="172"/>
      <c r="M161" s="172"/>
      <c r="N161" s="172"/>
      <c r="O161" s="172"/>
      <c r="P161" s="172"/>
      <c r="Q161" s="172"/>
      <c r="R161" s="174"/>
      <c r="T161" s="175"/>
      <c r="U161" s="172"/>
      <c r="V161" s="172"/>
      <c r="W161" s="172"/>
      <c r="X161" s="172"/>
      <c r="Y161" s="172"/>
      <c r="Z161" s="172"/>
      <c r="AA161" s="176"/>
      <c r="AT161" s="177" t="s">
        <v>152</v>
      </c>
      <c r="AU161" s="177" t="s">
        <v>99</v>
      </c>
      <c r="AV161" s="10" t="s">
        <v>83</v>
      </c>
      <c r="AW161" s="10" t="s">
        <v>35</v>
      </c>
      <c r="AX161" s="10" t="s">
        <v>78</v>
      </c>
      <c r="AY161" s="177" t="s">
        <v>144</v>
      </c>
    </row>
    <row r="162" spans="2:51" s="11" customFormat="1" ht="16.5" customHeight="1">
      <c r="B162" s="178"/>
      <c r="C162" s="179"/>
      <c r="D162" s="179"/>
      <c r="E162" s="180" t="s">
        <v>21</v>
      </c>
      <c r="F162" s="269" t="s">
        <v>187</v>
      </c>
      <c r="G162" s="270"/>
      <c r="H162" s="270"/>
      <c r="I162" s="270"/>
      <c r="J162" s="179"/>
      <c r="K162" s="181">
        <v>382.8</v>
      </c>
      <c r="L162" s="179"/>
      <c r="M162" s="179"/>
      <c r="N162" s="179"/>
      <c r="O162" s="179"/>
      <c r="P162" s="179"/>
      <c r="Q162" s="179"/>
      <c r="R162" s="182"/>
      <c r="T162" s="183"/>
      <c r="U162" s="179"/>
      <c r="V162" s="179"/>
      <c r="W162" s="179"/>
      <c r="X162" s="179"/>
      <c r="Y162" s="179"/>
      <c r="Z162" s="179"/>
      <c r="AA162" s="184"/>
      <c r="AT162" s="185" t="s">
        <v>152</v>
      </c>
      <c r="AU162" s="185" t="s">
        <v>99</v>
      </c>
      <c r="AV162" s="11" t="s">
        <v>99</v>
      </c>
      <c r="AW162" s="11" t="s">
        <v>35</v>
      </c>
      <c r="AX162" s="11" t="s">
        <v>83</v>
      </c>
      <c r="AY162" s="185" t="s">
        <v>144</v>
      </c>
    </row>
    <row r="163" spans="2:65" s="1" customFormat="1" ht="16.5" customHeight="1">
      <c r="B163" s="37"/>
      <c r="C163" s="164" t="s">
        <v>192</v>
      </c>
      <c r="D163" s="164" t="s">
        <v>145</v>
      </c>
      <c r="E163" s="165" t="s">
        <v>193</v>
      </c>
      <c r="F163" s="263" t="s">
        <v>194</v>
      </c>
      <c r="G163" s="263"/>
      <c r="H163" s="263"/>
      <c r="I163" s="263"/>
      <c r="J163" s="166" t="s">
        <v>195</v>
      </c>
      <c r="K163" s="167">
        <v>1</v>
      </c>
      <c r="L163" s="264">
        <v>0</v>
      </c>
      <c r="M163" s="265"/>
      <c r="N163" s="266">
        <f>ROUND(L163*K163,2)</f>
        <v>0</v>
      </c>
      <c r="O163" s="266"/>
      <c r="P163" s="266"/>
      <c r="Q163" s="266"/>
      <c r="R163" s="39"/>
      <c r="T163" s="168" t="s">
        <v>21</v>
      </c>
      <c r="U163" s="46" t="s">
        <v>43</v>
      </c>
      <c r="V163" s="38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21" t="s">
        <v>149</v>
      </c>
      <c r="AT163" s="21" t="s">
        <v>145</v>
      </c>
      <c r="AU163" s="21" t="s">
        <v>99</v>
      </c>
      <c r="AY163" s="21" t="s">
        <v>144</v>
      </c>
      <c r="BE163" s="107">
        <f>IF(U163="základní",N163,0)</f>
        <v>0</v>
      </c>
      <c r="BF163" s="107">
        <f>IF(U163="snížená",N163,0)</f>
        <v>0</v>
      </c>
      <c r="BG163" s="107">
        <f>IF(U163="zákl. přenesená",N163,0)</f>
        <v>0</v>
      </c>
      <c r="BH163" s="107">
        <f>IF(U163="sníž. přenesená",N163,0)</f>
        <v>0</v>
      </c>
      <c r="BI163" s="107">
        <f>IF(U163="nulová",N163,0)</f>
        <v>0</v>
      </c>
      <c r="BJ163" s="21" t="s">
        <v>83</v>
      </c>
      <c r="BK163" s="107">
        <f>ROUND(L163*K163,2)</f>
        <v>0</v>
      </c>
      <c r="BL163" s="21" t="s">
        <v>149</v>
      </c>
      <c r="BM163" s="21" t="s">
        <v>196</v>
      </c>
    </row>
    <row r="164" spans="2:65" s="1" customFormat="1" ht="25.5" customHeight="1">
      <c r="B164" s="37"/>
      <c r="C164" s="164" t="s">
        <v>197</v>
      </c>
      <c r="D164" s="164" t="s">
        <v>145</v>
      </c>
      <c r="E164" s="165" t="s">
        <v>198</v>
      </c>
      <c r="F164" s="263" t="s">
        <v>199</v>
      </c>
      <c r="G164" s="263"/>
      <c r="H164" s="263"/>
      <c r="I164" s="263"/>
      <c r="J164" s="166" t="s">
        <v>160</v>
      </c>
      <c r="K164" s="167">
        <v>15.8</v>
      </c>
      <c r="L164" s="264">
        <v>0</v>
      </c>
      <c r="M164" s="265"/>
      <c r="N164" s="266">
        <f>ROUND(L164*K164,2)</f>
        <v>0</v>
      </c>
      <c r="O164" s="266"/>
      <c r="P164" s="266"/>
      <c r="Q164" s="266"/>
      <c r="R164" s="39"/>
      <c r="T164" s="168" t="s">
        <v>21</v>
      </c>
      <c r="U164" s="46" t="s">
        <v>43</v>
      </c>
      <c r="V164" s="38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1" t="s">
        <v>149</v>
      </c>
      <c r="AT164" s="21" t="s">
        <v>145</v>
      </c>
      <c r="AU164" s="21" t="s">
        <v>99</v>
      </c>
      <c r="AY164" s="21" t="s">
        <v>144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21" t="s">
        <v>83</v>
      </c>
      <c r="BK164" s="107">
        <f>ROUND(L164*K164,2)</f>
        <v>0</v>
      </c>
      <c r="BL164" s="21" t="s">
        <v>149</v>
      </c>
      <c r="BM164" s="21" t="s">
        <v>200</v>
      </c>
    </row>
    <row r="165" spans="2:51" s="10" customFormat="1" ht="16.5" customHeight="1">
      <c r="B165" s="171"/>
      <c r="C165" s="172"/>
      <c r="D165" s="172"/>
      <c r="E165" s="173" t="s">
        <v>21</v>
      </c>
      <c r="F165" s="267" t="s">
        <v>174</v>
      </c>
      <c r="G165" s="268"/>
      <c r="H165" s="268"/>
      <c r="I165" s="268"/>
      <c r="J165" s="172"/>
      <c r="K165" s="173" t="s">
        <v>21</v>
      </c>
      <c r="L165" s="172"/>
      <c r="M165" s="172"/>
      <c r="N165" s="172"/>
      <c r="O165" s="172"/>
      <c r="P165" s="172"/>
      <c r="Q165" s="172"/>
      <c r="R165" s="174"/>
      <c r="T165" s="175"/>
      <c r="U165" s="172"/>
      <c r="V165" s="172"/>
      <c r="W165" s="172"/>
      <c r="X165" s="172"/>
      <c r="Y165" s="172"/>
      <c r="Z165" s="172"/>
      <c r="AA165" s="176"/>
      <c r="AT165" s="177" t="s">
        <v>152</v>
      </c>
      <c r="AU165" s="177" t="s">
        <v>99</v>
      </c>
      <c r="AV165" s="10" t="s">
        <v>83</v>
      </c>
      <c r="AW165" s="10" t="s">
        <v>35</v>
      </c>
      <c r="AX165" s="10" t="s">
        <v>78</v>
      </c>
      <c r="AY165" s="177" t="s">
        <v>144</v>
      </c>
    </row>
    <row r="166" spans="2:51" s="10" customFormat="1" ht="16.5" customHeight="1">
      <c r="B166" s="171"/>
      <c r="C166" s="172"/>
      <c r="D166" s="172"/>
      <c r="E166" s="173" t="s">
        <v>21</v>
      </c>
      <c r="F166" s="271" t="s">
        <v>175</v>
      </c>
      <c r="G166" s="272"/>
      <c r="H166" s="272"/>
      <c r="I166" s="272"/>
      <c r="J166" s="172"/>
      <c r="K166" s="173" t="s">
        <v>21</v>
      </c>
      <c r="L166" s="172"/>
      <c r="M166" s="172"/>
      <c r="N166" s="172"/>
      <c r="O166" s="172"/>
      <c r="P166" s="172"/>
      <c r="Q166" s="172"/>
      <c r="R166" s="174"/>
      <c r="T166" s="175"/>
      <c r="U166" s="172"/>
      <c r="V166" s="172"/>
      <c r="W166" s="172"/>
      <c r="X166" s="172"/>
      <c r="Y166" s="172"/>
      <c r="Z166" s="172"/>
      <c r="AA166" s="176"/>
      <c r="AT166" s="177" t="s">
        <v>152</v>
      </c>
      <c r="AU166" s="177" t="s">
        <v>99</v>
      </c>
      <c r="AV166" s="10" t="s">
        <v>83</v>
      </c>
      <c r="AW166" s="10" t="s">
        <v>35</v>
      </c>
      <c r="AX166" s="10" t="s">
        <v>78</v>
      </c>
      <c r="AY166" s="177" t="s">
        <v>144</v>
      </c>
    </row>
    <row r="167" spans="2:51" s="10" customFormat="1" ht="16.5" customHeight="1">
      <c r="B167" s="171"/>
      <c r="C167" s="172"/>
      <c r="D167" s="172"/>
      <c r="E167" s="173" t="s">
        <v>21</v>
      </c>
      <c r="F167" s="271" t="s">
        <v>201</v>
      </c>
      <c r="G167" s="272"/>
      <c r="H167" s="272"/>
      <c r="I167" s="272"/>
      <c r="J167" s="172"/>
      <c r="K167" s="173" t="s">
        <v>21</v>
      </c>
      <c r="L167" s="172"/>
      <c r="M167" s="172"/>
      <c r="N167" s="172"/>
      <c r="O167" s="172"/>
      <c r="P167" s="172"/>
      <c r="Q167" s="172"/>
      <c r="R167" s="174"/>
      <c r="T167" s="175"/>
      <c r="U167" s="172"/>
      <c r="V167" s="172"/>
      <c r="W167" s="172"/>
      <c r="X167" s="172"/>
      <c r="Y167" s="172"/>
      <c r="Z167" s="172"/>
      <c r="AA167" s="176"/>
      <c r="AT167" s="177" t="s">
        <v>152</v>
      </c>
      <c r="AU167" s="177" t="s">
        <v>99</v>
      </c>
      <c r="AV167" s="10" t="s">
        <v>83</v>
      </c>
      <c r="AW167" s="10" t="s">
        <v>35</v>
      </c>
      <c r="AX167" s="10" t="s">
        <v>78</v>
      </c>
      <c r="AY167" s="177" t="s">
        <v>144</v>
      </c>
    </row>
    <row r="168" spans="2:51" s="10" customFormat="1" ht="16.5" customHeight="1">
      <c r="B168" s="171"/>
      <c r="C168" s="172"/>
      <c r="D168" s="172"/>
      <c r="E168" s="173" t="s">
        <v>21</v>
      </c>
      <c r="F168" s="271" t="s">
        <v>164</v>
      </c>
      <c r="G168" s="272"/>
      <c r="H168" s="272"/>
      <c r="I168" s="272"/>
      <c r="J168" s="172"/>
      <c r="K168" s="173" t="s">
        <v>21</v>
      </c>
      <c r="L168" s="172"/>
      <c r="M168" s="172"/>
      <c r="N168" s="172"/>
      <c r="O168" s="172"/>
      <c r="P168" s="172"/>
      <c r="Q168" s="172"/>
      <c r="R168" s="174"/>
      <c r="T168" s="175"/>
      <c r="U168" s="172"/>
      <c r="V168" s="172"/>
      <c r="W168" s="172"/>
      <c r="X168" s="172"/>
      <c r="Y168" s="172"/>
      <c r="Z168" s="172"/>
      <c r="AA168" s="176"/>
      <c r="AT168" s="177" t="s">
        <v>152</v>
      </c>
      <c r="AU168" s="177" t="s">
        <v>99</v>
      </c>
      <c r="AV168" s="10" t="s">
        <v>83</v>
      </c>
      <c r="AW168" s="10" t="s">
        <v>35</v>
      </c>
      <c r="AX168" s="10" t="s">
        <v>78</v>
      </c>
      <c r="AY168" s="177" t="s">
        <v>144</v>
      </c>
    </row>
    <row r="169" spans="2:51" s="11" customFormat="1" ht="16.5" customHeight="1">
      <c r="B169" s="178"/>
      <c r="C169" s="179"/>
      <c r="D169" s="179"/>
      <c r="E169" s="180" t="s">
        <v>21</v>
      </c>
      <c r="F169" s="269" t="s">
        <v>202</v>
      </c>
      <c r="G169" s="270"/>
      <c r="H169" s="270"/>
      <c r="I169" s="270"/>
      <c r="J169" s="179"/>
      <c r="K169" s="181">
        <v>9.94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152</v>
      </c>
      <c r="AU169" s="185" t="s">
        <v>99</v>
      </c>
      <c r="AV169" s="11" t="s">
        <v>99</v>
      </c>
      <c r="AW169" s="11" t="s">
        <v>35</v>
      </c>
      <c r="AX169" s="11" t="s">
        <v>78</v>
      </c>
      <c r="AY169" s="185" t="s">
        <v>144</v>
      </c>
    </row>
    <row r="170" spans="2:51" s="10" customFormat="1" ht="16.5" customHeight="1">
      <c r="B170" s="171"/>
      <c r="C170" s="172"/>
      <c r="D170" s="172"/>
      <c r="E170" s="173" t="s">
        <v>21</v>
      </c>
      <c r="F170" s="271" t="s">
        <v>168</v>
      </c>
      <c r="G170" s="272"/>
      <c r="H170" s="272"/>
      <c r="I170" s="272"/>
      <c r="J170" s="172"/>
      <c r="K170" s="173" t="s">
        <v>21</v>
      </c>
      <c r="L170" s="172"/>
      <c r="M170" s="172"/>
      <c r="N170" s="172"/>
      <c r="O170" s="172"/>
      <c r="P170" s="172"/>
      <c r="Q170" s="172"/>
      <c r="R170" s="174"/>
      <c r="T170" s="175"/>
      <c r="U170" s="172"/>
      <c r="V170" s="172"/>
      <c r="W170" s="172"/>
      <c r="X170" s="172"/>
      <c r="Y170" s="172"/>
      <c r="Z170" s="172"/>
      <c r="AA170" s="176"/>
      <c r="AT170" s="177" t="s">
        <v>152</v>
      </c>
      <c r="AU170" s="177" t="s">
        <v>99</v>
      </c>
      <c r="AV170" s="10" t="s">
        <v>83</v>
      </c>
      <c r="AW170" s="10" t="s">
        <v>35</v>
      </c>
      <c r="AX170" s="10" t="s">
        <v>78</v>
      </c>
      <c r="AY170" s="177" t="s">
        <v>144</v>
      </c>
    </row>
    <row r="171" spans="2:51" s="11" customFormat="1" ht="16.5" customHeight="1">
      <c r="B171" s="178"/>
      <c r="C171" s="179"/>
      <c r="D171" s="179"/>
      <c r="E171" s="180" t="s">
        <v>21</v>
      </c>
      <c r="F171" s="269" t="s">
        <v>203</v>
      </c>
      <c r="G171" s="270"/>
      <c r="H171" s="270"/>
      <c r="I171" s="270"/>
      <c r="J171" s="179"/>
      <c r="K171" s="181">
        <v>5.86</v>
      </c>
      <c r="L171" s="179"/>
      <c r="M171" s="179"/>
      <c r="N171" s="179"/>
      <c r="O171" s="179"/>
      <c r="P171" s="179"/>
      <c r="Q171" s="179"/>
      <c r="R171" s="182"/>
      <c r="T171" s="183"/>
      <c r="U171" s="179"/>
      <c r="V171" s="179"/>
      <c r="W171" s="179"/>
      <c r="X171" s="179"/>
      <c r="Y171" s="179"/>
      <c r="Z171" s="179"/>
      <c r="AA171" s="184"/>
      <c r="AT171" s="185" t="s">
        <v>152</v>
      </c>
      <c r="AU171" s="185" t="s">
        <v>99</v>
      </c>
      <c r="AV171" s="11" t="s">
        <v>99</v>
      </c>
      <c r="AW171" s="11" t="s">
        <v>35</v>
      </c>
      <c r="AX171" s="11" t="s">
        <v>78</v>
      </c>
      <c r="AY171" s="185" t="s">
        <v>144</v>
      </c>
    </row>
    <row r="172" spans="2:51" s="12" customFormat="1" ht="16.5" customHeight="1">
      <c r="B172" s="186"/>
      <c r="C172" s="187"/>
      <c r="D172" s="187"/>
      <c r="E172" s="188" t="s">
        <v>21</v>
      </c>
      <c r="F172" s="273" t="s">
        <v>170</v>
      </c>
      <c r="G172" s="274"/>
      <c r="H172" s="274"/>
      <c r="I172" s="274"/>
      <c r="J172" s="187"/>
      <c r="K172" s="189">
        <v>15.8</v>
      </c>
      <c r="L172" s="187"/>
      <c r="M172" s="187"/>
      <c r="N172" s="187"/>
      <c r="O172" s="187"/>
      <c r="P172" s="187"/>
      <c r="Q172" s="187"/>
      <c r="R172" s="190"/>
      <c r="T172" s="191"/>
      <c r="U172" s="187"/>
      <c r="V172" s="187"/>
      <c r="W172" s="187"/>
      <c r="X172" s="187"/>
      <c r="Y172" s="187"/>
      <c r="Z172" s="187"/>
      <c r="AA172" s="192"/>
      <c r="AT172" s="193" t="s">
        <v>152</v>
      </c>
      <c r="AU172" s="193" t="s">
        <v>99</v>
      </c>
      <c r="AV172" s="12" t="s">
        <v>149</v>
      </c>
      <c r="AW172" s="12" t="s">
        <v>35</v>
      </c>
      <c r="AX172" s="12" t="s">
        <v>83</v>
      </c>
      <c r="AY172" s="193" t="s">
        <v>144</v>
      </c>
    </row>
    <row r="173" spans="2:65" s="1" customFormat="1" ht="25.5" customHeight="1">
      <c r="B173" s="37"/>
      <c r="C173" s="164" t="s">
        <v>204</v>
      </c>
      <c r="D173" s="164" t="s">
        <v>145</v>
      </c>
      <c r="E173" s="165" t="s">
        <v>205</v>
      </c>
      <c r="F173" s="263" t="s">
        <v>206</v>
      </c>
      <c r="G173" s="263"/>
      <c r="H173" s="263"/>
      <c r="I173" s="263"/>
      <c r="J173" s="166" t="s">
        <v>160</v>
      </c>
      <c r="K173" s="167">
        <v>31.6</v>
      </c>
      <c r="L173" s="264">
        <v>0</v>
      </c>
      <c r="M173" s="265"/>
      <c r="N173" s="266">
        <f>ROUND(L173*K173,2)</f>
        <v>0</v>
      </c>
      <c r="O173" s="266"/>
      <c r="P173" s="266"/>
      <c r="Q173" s="266"/>
      <c r="R173" s="39"/>
      <c r="T173" s="168" t="s">
        <v>21</v>
      </c>
      <c r="U173" s="46" t="s">
        <v>43</v>
      </c>
      <c r="V173" s="38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21" t="s">
        <v>149</v>
      </c>
      <c r="AT173" s="21" t="s">
        <v>145</v>
      </c>
      <c r="AU173" s="21" t="s">
        <v>99</v>
      </c>
      <c r="AY173" s="21" t="s">
        <v>144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21" t="s">
        <v>83</v>
      </c>
      <c r="BK173" s="107">
        <f>ROUND(L173*K173,2)</f>
        <v>0</v>
      </c>
      <c r="BL173" s="21" t="s">
        <v>149</v>
      </c>
      <c r="BM173" s="21" t="s">
        <v>207</v>
      </c>
    </row>
    <row r="174" spans="2:51" s="10" customFormat="1" ht="16.5" customHeight="1">
      <c r="B174" s="171"/>
      <c r="C174" s="172"/>
      <c r="D174" s="172"/>
      <c r="E174" s="173" t="s">
        <v>21</v>
      </c>
      <c r="F174" s="267" t="s">
        <v>186</v>
      </c>
      <c r="G174" s="268"/>
      <c r="H174" s="268"/>
      <c r="I174" s="268"/>
      <c r="J174" s="172"/>
      <c r="K174" s="173" t="s">
        <v>21</v>
      </c>
      <c r="L174" s="172"/>
      <c r="M174" s="172"/>
      <c r="N174" s="172"/>
      <c r="O174" s="172"/>
      <c r="P174" s="172"/>
      <c r="Q174" s="172"/>
      <c r="R174" s="174"/>
      <c r="T174" s="175"/>
      <c r="U174" s="172"/>
      <c r="V174" s="172"/>
      <c r="W174" s="172"/>
      <c r="X174" s="172"/>
      <c r="Y174" s="172"/>
      <c r="Z174" s="172"/>
      <c r="AA174" s="176"/>
      <c r="AT174" s="177" t="s">
        <v>152</v>
      </c>
      <c r="AU174" s="177" t="s">
        <v>99</v>
      </c>
      <c r="AV174" s="10" t="s">
        <v>83</v>
      </c>
      <c r="AW174" s="10" t="s">
        <v>35</v>
      </c>
      <c r="AX174" s="10" t="s">
        <v>78</v>
      </c>
      <c r="AY174" s="177" t="s">
        <v>144</v>
      </c>
    </row>
    <row r="175" spans="2:51" s="11" customFormat="1" ht="16.5" customHeight="1">
      <c r="B175" s="178"/>
      <c r="C175" s="179"/>
      <c r="D175" s="179"/>
      <c r="E175" s="180" t="s">
        <v>21</v>
      </c>
      <c r="F175" s="269" t="s">
        <v>208</v>
      </c>
      <c r="G175" s="270"/>
      <c r="H175" s="270"/>
      <c r="I175" s="270"/>
      <c r="J175" s="179"/>
      <c r="K175" s="181">
        <v>31.6</v>
      </c>
      <c r="L175" s="179"/>
      <c r="M175" s="179"/>
      <c r="N175" s="179"/>
      <c r="O175" s="179"/>
      <c r="P175" s="179"/>
      <c r="Q175" s="179"/>
      <c r="R175" s="182"/>
      <c r="T175" s="183"/>
      <c r="U175" s="179"/>
      <c r="V175" s="179"/>
      <c r="W175" s="179"/>
      <c r="X175" s="179"/>
      <c r="Y175" s="179"/>
      <c r="Z175" s="179"/>
      <c r="AA175" s="184"/>
      <c r="AT175" s="185" t="s">
        <v>152</v>
      </c>
      <c r="AU175" s="185" t="s">
        <v>99</v>
      </c>
      <c r="AV175" s="11" t="s">
        <v>99</v>
      </c>
      <c r="AW175" s="11" t="s">
        <v>35</v>
      </c>
      <c r="AX175" s="11" t="s">
        <v>83</v>
      </c>
      <c r="AY175" s="185" t="s">
        <v>144</v>
      </c>
    </row>
    <row r="176" spans="2:65" s="1" customFormat="1" ht="25.5" customHeight="1">
      <c r="B176" s="37"/>
      <c r="C176" s="164" t="s">
        <v>209</v>
      </c>
      <c r="D176" s="164" t="s">
        <v>145</v>
      </c>
      <c r="E176" s="165" t="s">
        <v>210</v>
      </c>
      <c r="F176" s="263" t="s">
        <v>211</v>
      </c>
      <c r="G176" s="263"/>
      <c r="H176" s="263"/>
      <c r="I176" s="263"/>
      <c r="J176" s="166" t="s">
        <v>160</v>
      </c>
      <c r="K176" s="167">
        <v>31.6</v>
      </c>
      <c r="L176" s="264">
        <v>0</v>
      </c>
      <c r="M176" s="265"/>
      <c r="N176" s="266">
        <f>ROUND(L176*K176,2)</f>
        <v>0</v>
      </c>
      <c r="O176" s="266"/>
      <c r="P176" s="266"/>
      <c r="Q176" s="266"/>
      <c r="R176" s="39"/>
      <c r="T176" s="168" t="s">
        <v>21</v>
      </c>
      <c r="U176" s="46" t="s">
        <v>43</v>
      </c>
      <c r="V176" s="38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149</v>
      </c>
      <c r="AT176" s="21" t="s">
        <v>145</v>
      </c>
      <c r="AU176" s="21" t="s">
        <v>99</v>
      </c>
      <c r="AY176" s="21" t="s">
        <v>144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83</v>
      </c>
      <c r="BK176" s="107">
        <f>ROUND(L176*K176,2)</f>
        <v>0</v>
      </c>
      <c r="BL176" s="21" t="s">
        <v>149</v>
      </c>
      <c r="BM176" s="21" t="s">
        <v>212</v>
      </c>
    </row>
    <row r="177" spans="2:51" s="10" customFormat="1" ht="16.5" customHeight="1">
      <c r="B177" s="171"/>
      <c r="C177" s="172"/>
      <c r="D177" s="172"/>
      <c r="E177" s="173" t="s">
        <v>21</v>
      </c>
      <c r="F177" s="267" t="s">
        <v>186</v>
      </c>
      <c r="G177" s="268"/>
      <c r="H177" s="268"/>
      <c r="I177" s="268"/>
      <c r="J177" s="172"/>
      <c r="K177" s="173" t="s">
        <v>21</v>
      </c>
      <c r="L177" s="172"/>
      <c r="M177" s="172"/>
      <c r="N177" s="172"/>
      <c r="O177" s="172"/>
      <c r="P177" s="172"/>
      <c r="Q177" s="172"/>
      <c r="R177" s="174"/>
      <c r="T177" s="175"/>
      <c r="U177" s="172"/>
      <c r="V177" s="172"/>
      <c r="W177" s="172"/>
      <c r="X177" s="172"/>
      <c r="Y177" s="172"/>
      <c r="Z177" s="172"/>
      <c r="AA177" s="176"/>
      <c r="AT177" s="177" t="s">
        <v>152</v>
      </c>
      <c r="AU177" s="177" t="s">
        <v>99</v>
      </c>
      <c r="AV177" s="10" t="s">
        <v>83</v>
      </c>
      <c r="AW177" s="10" t="s">
        <v>35</v>
      </c>
      <c r="AX177" s="10" t="s">
        <v>78</v>
      </c>
      <c r="AY177" s="177" t="s">
        <v>144</v>
      </c>
    </row>
    <row r="178" spans="2:51" s="11" customFormat="1" ht="16.5" customHeight="1">
      <c r="B178" s="178"/>
      <c r="C178" s="179"/>
      <c r="D178" s="179"/>
      <c r="E178" s="180" t="s">
        <v>21</v>
      </c>
      <c r="F178" s="269" t="s">
        <v>208</v>
      </c>
      <c r="G178" s="270"/>
      <c r="H178" s="270"/>
      <c r="I178" s="270"/>
      <c r="J178" s="179"/>
      <c r="K178" s="181">
        <v>31.6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152</v>
      </c>
      <c r="AU178" s="185" t="s">
        <v>99</v>
      </c>
      <c r="AV178" s="11" t="s">
        <v>99</v>
      </c>
      <c r="AW178" s="11" t="s">
        <v>35</v>
      </c>
      <c r="AX178" s="11" t="s">
        <v>83</v>
      </c>
      <c r="AY178" s="185" t="s">
        <v>144</v>
      </c>
    </row>
    <row r="179" spans="2:65" s="1" customFormat="1" ht="25.5" customHeight="1">
      <c r="B179" s="37"/>
      <c r="C179" s="164" t="s">
        <v>213</v>
      </c>
      <c r="D179" s="164" t="s">
        <v>145</v>
      </c>
      <c r="E179" s="165" t="s">
        <v>214</v>
      </c>
      <c r="F179" s="263" t="s">
        <v>215</v>
      </c>
      <c r="G179" s="263"/>
      <c r="H179" s="263"/>
      <c r="I179" s="263"/>
      <c r="J179" s="166" t="s">
        <v>160</v>
      </c>
      <c r="K179" s="167">
        <v>11.6</v>
      </c>
      <c r="L179" s="264">
        <v>0</v>
      </c>
      <c r="M179" s="265"/>
      <c r="N179" s="266">
        <f>ROUND(L179*K179,2)</f>
        <v>0</v>
      </c>
      <c r="O179" s="266"/>
      <c r="P179" s="266"/>
      <c r="Q179" s="266"/>
      <c r="R179" s="39"/>
      <c r="T179" s="168" t="s">
        <v>21</v>
      </c>
      <c r="U179" s="46" t="s">
        <v>43</v>
      </c>
      <c r="V179" s="38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21" t="s">
        <v>149</v>
      </c>
      <c r="AT179" s="21" t="s">
        <v>145</v>
      </c>
      <c r="AU179" s="21" t="s">
        <v>99</v>
      </c>
      <c r="AY179" s="21" t="s">
        <v>144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83</v>
      </c>
      <c r="BK179" s="107">
        <f>ROUND(L179*K179,2)</f>
        <v>0</v>
      </c>
      <c r="BL179" s="21" t="s">
        <v>149</v>
      </c>
      <c r="BM179" s="21" t="s">
        <v>216</v>
      </c>
    </row>
    <row r="180" spans="2:51" s="10" customFormat="1" ht="16.5" customHeight="1">
      <c r="B180" s="171"/>
      <c r="C180" s="172"/>
      <c r="D180" s="172"/>
      <c r="E180" s="173" t="s">
        <v>21</v>
      </c>
      <c r="F180" s="267" t="s">
        <v>174</v>
      </c>
      <c r="G180" s="268"/>
      <c r="H180" s="268"/>
      <c r="I180" s="268"/>
      <c r="J180" s="172"/>
      <c r="K180" s="173" t="s">
        <v>21</v>
      </c>
      <c r="L180" s="172"/>
      <c r="M180" s="172"/>
      <c r="N180" s="172"/>
      <c r="O180" s="172"/>
      <c r="P180" s="172"/>
      <c r="Q180" s="172"/>
      <c r="R180" s="174"/>
      <c r="T180" s="175"/>
      <c r="U180" s="172"/>
      <c r="V180" s="172"/>
      <c r="W180" s="172"/>
      <c r="X180" s="172"/>
      <c r="Y180" s="172"/>
      <c r="Z180" s="172"/>
      <c r="AA180" s="176"/>
      <c r="AT180" s="177" t="s">
        <v>152</v>
      </c>
      <c r="AU180" s="177" t="s">
        <v>99</v>
      </c>
      <c r="AV180" s="10" t="s">
        <v>83</v>
      </c>
      <c r="AW180" s="10" t="s">
        <v>35</v>
      </c>
      <c r="AX180" s="10" t="s">
        <v>78</v>
      </c>
      <c r="AY180" s="177" t="s">
        <v>144</v>
      </c>
    </row>
    <row r="181" spans="2:51" s="10" customFormat="1" ht="16.5" customHeight="1">
      <c r="B181" s="171"/>
      <c r="C181" s="172"/>
      <c r="D181" s="172"/>
      <c r="E181" s="173" t="s">
        <v>21</v>
      </c>
      <c r="F181" s="271" t="s">
        <v>175</v>
      </c>
      <c r="G181" s="272"/>
      <c r="H181" s="272"/>
      <c r="I181" s="272"/>
      <c r="J181" s="172"/>
      <c r="K181" s="173" t="s">
        <v>21</v>
      </c>
      <c r="L181" s="172"/>
      <c r="M181" s="172"/>
      <c r="N181" s="172"/>
      <c r="O181" s="172"/>
      <c r="P181" s="172"/>
      <c r="Q181" s="172"/>
      <c r="R181" s="174"/>
      <c r="T181" s="175"/>
      <c r="U181" s="172"/>
      <c r="V181" s="172"/>
      <c r="W181" s="172"/>
      <c r="X181" s="172"/>
      <c r="Y181" s="172"/>
      <c r="Z181" s="172"/>
      <c r="AA181" s="176"/>
      <c r="AT181" s="177" t="s">
        <v>152</v>
      </c>
      <c r="AU181" s="177" t="s">
        <v>99</v>
      </c>
      <c r="AV181" s="10" t="s">
        <v>83</v>
      </c>
      <c r="AW181" s="10" t="s">
        <v>35</v>
      </c>
      <c r="AX181" s="10" t="s">
        <v>78</v>
      </c>
      <c r="AY181" s="177" t="s">
        <v>144</v>
      </c>
    </row>
    <row r="182" spans="2:51" s="10" customFormat="1" ht="16.5" customHeight="1">
      <c r="B182" s="171"/>
      <c r="C182" s="172"/>
      <c r="D182" s="172"/>
      <c r="E182" s="173" t="s">
        <v>21</v>
      </c>
      <c r="F182" s="271" t="s">
        <v>217</v>
      </c>
      <c r="G182" s="272"/>
      <c r="H182" s="272"/>
      <c r="I182" s="272"/>
      <c r="J182" s="172"/>
      <c r="K182" s="173" t="s">
        <v>21</v>
      </c>
      <c r="L182" s="172"/>
      <c r="M182" s="172"/>
      <c r="N182" s="172"/>
      <c r="O182" s="172"/>
      <c r="P182" s="172"/>
      <c r="Q182" s="172"/>
      <c r="R182" s="174"/>
      <c r="T182" s="175"/>
      <c r="U182" s="172"/>
      <c r="V182" s="172"/>
      <c r="W182" s="172"/>
      <c r="X182" s="172"/>
      <c r="Y182" s="172"/>
      <c r="Z182" s="172"/>
      <c r="AA182" s="176"/>
      <c r="AT182" s="177" t="s">
        <v>152</v>
      </c>
      <c r="AU182" s="177" t="s">
        <v>99</v>
      </c>
      <c r="AV182" s="10" t="s">
        <v>83</v>
      </c>
      <c r="AW182" s="10" t="s">
        <v>35</v>
      </c>
      <c r="AX182" s="10" t="s">
        <v>78</v>
      </c>
      <c r="AY182" s="177" t="s">
        <v>144</v>
      </c>
    </row>
    <row r="183" spans="2:51" s="10" customFormat="1" ht="16.5" customHeight="1">
      <c r="B183" s="171"/>
      <c r="C183" s="172"/>
      <c r="D183" s="172"/>
      <c r="E183" s="173" t="s">
        <v>21</v>
      </c>
      <c r="F183" s="271" t="s">
        <v>166</v>
      </c>
      <c r="G183" s="272"/>
      <c r="H183" s="272"/>
      <c r="I183" s="272"/>
      <c r="J183" s="172"/>
      <c r="K183" s="173" t="s">
        <v>21</v>
      </c>
      <c r="L183" s="172"/>
      <c r="M183" s="172"/>
      <c r="N183" s="172"/>
      <c r="O183" s="172"/>
      <c r="P183" s="172"/>
      <c r="Q183" s="172"/>
      <c r="R183" s="174"/>
      <c r="T183" s="175"/>
      <c r="U183" s="172"/>
      <c r="V183" s="172"/>
      <c r="W183" s="172"/>
      <c r="X183" s="172"/>
      <c r="Y183" s="172"/>
      <c r="Z183" s="172"/>
      <c r="AA183" s="176"/>
      <c r="AT183" s="177" t="s">
        <v>152</v>
      </c>
      <c r="AU183" s="177" t="s">
        <v>99</v>
      </c>
      <c r="AV183" s="10" t="s">
        <v>83</v>
      </c>
      <c r="AW183" s="10" t="s">
        <v>35</v>
      </c>
      <c r="AX183" s="10" t="s">
        <v>78</v>
      </c>
      <c r="AY183" s="177" t="s">
        <v>144</v>
      </c>
    </row>
    <row r="184" spans="2:51" s="11" customFormat="1" ht="16.5" customHeight="1">
      <c r="B184" s="178"/>
      <c r="C184" s="179"/>
      <c r="D184" s="179"/>
      <c r="E184" s="180" t="s">
        <v>21</v>
      </c>
      <c r="F184" s="269" t="s">
        <v>218</v>
      </c>
      <c r="G184" s="270"/>
      <c r="H184" s="270"/>
      <c r="I184" s="270"/>
      <c r="J184" s="179"/>
      <c r="K184" s="181">
        <v>11.6</v>
      </c>
      <c r="L184" s="179"/>
      <c r="M184" s="179"/>
      <c r="N184" s="179"/>
      <c r="O184" s="179"/>
      <c r="P184" s="179"/>
      <c r="Q184" s="179"/>
      <c r="R184" s="182"/>
      <c r="T184" s="183"/>
      <c r="U184" s="179"/>
      <c r="V184" s="179"/>
      <c r="W184" s="179"/>
      <c r="X184" s="179"/>
      <c r="Y184" s="179"/>
      <c r="Z184" s="179"/>
      <c r="AA184" s="184"/>
      <c r="AT184" s="185" t="s">
        <v>152</v>
      </c>
      <c r="AU184" s="185" t="s">
        <v>99</v>
      </c>
      <c r="AV184" s="11" t="s">
        <v>99</v>
      </c>
      <c r="AW184" s="11" t="s">
        <v>35</v>
      </c>
      <c r="AX184" s="11" t="s">
        <v>83</v>
      </c>
      <c r="AY184" s="185" t="s">
        <v>144</v>
      </c>
    </row>
    <row r="185" spans="2:65" s="1" customFormat="1" ht="25.5" customHeight="1">
      <c r="B185" s="37"/>
      <c r="C185" s="164" t="s">
        <v>219</v>
      </c>
      <c r="D185" s="164" t="s">
        <v>145</v>
      </c>
      <c r="E185" s="165" t="s">
        <v>220</v>
      </c>
      <c r="F185" s="263" t="s">
        <v>221</v>
      </c>
      <c r="G185" s="263"/>
      <c r="H185" s="263"/>
      <c r="I185" s="263"/>
      <c r="J185" s="166" t="s">
        <v>160</v>
      </c>
      <c r="K185" s="167">
        <v>23.2</v>
      </c>
      <c r="L185" s="264">
        <v>0</v>
      </c>
      <c r="M185" s="265"/>
      <c r="N185" s="266">
        <f>ROUND(L185*K185,2)</f>
        <v>0</v>
      </c>
      <c r="O185" s="266"/>
      <c r="P185" s="266"/>
      <c r="Q185" s="266"/>
      <c r="R185" s="39"/>
      <c r="T185" s="168" t="s">
        <v>21</v>
      </c>
      <c r="U185" s="46" t="s">
        <v>43</v>
      </c>
      <c r="V185" s="38"/>
      <c r="W185" s="169">
        <f>V185*K185</f>
        <v>0</v>
      </c>
      <c r="X185" s="169">
        <v>0</v>
      </c>
      <c r="Y185" s="169">
        <f>X185*K185</f>
        <v>0</v>
      </c>
      <c r="Z185" s="169">
        <v>0</v>
      </c>
      <c r="AA185" s="170">
        <f>Z185*K185</f>
        <v>0</v>
      </c>
      <c r="AR185" s="21" t="s">
        <v>149</v>
      </c>
      <c r="AT185" s="21" t="s">
        <v>145</v>
      </c>
      <c r="AU185" s="21" t="s">
        <v>99</v>
      </c>
      <c r="AY185" s="21" t="s">
        <v>144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21" t="s">
        <v>83</v>
      </c>
      <c r="BK185" s="107">
        <f>ROUND(L185*K185,2)</f>
        <v>0</v>
      </c>
      <c r="BL185" s="21" t="s">
        <v>149</v>
      </c>
      <c r="BM185" s="21" t="s">
        <v>222</v>
      </c>
    </row>
    <row r="186" spans="2:51" s="10" customFormat="1" ht="16.5" customHeight="1">
      <c r="B186" s="171"/>
      <c r="C186" s="172"/>
      <c r="D186" s="172"/>
      <c r="E186" s="173" t="s">
        <v>21</v>
      </c>
      <c r="F186" s="267" t="s">
        <v>186</v>
      </c>
      <c r="G186" s="268"/>
      <c r="H186" s="268"/>
      <c r="I186" s="268"/>
      <c r="J186" s="172"/>
      <c r="K186" s="173" t="s">
        <v>21</v>
      </c>
      <c r="L186" s="172"/>
      <c r="M186" s="172"/>
      <c r="N186" s="172"/>
      <c r="O186" s="172"/>
      <c r="P186" s="172"/>
      <c r="Q186" s="172"/>
      <c r="R186" s="174"/>
      <c r="T186" s="175"/>
      <c r="U186" s="172"/>
      <c r="V186" s="172"/>
      <c r="W186" s="172"/>
      <c r="X186" s="172"/>
      <c r="Y186" s="172"/>
      <c r="Z186" s="172"/>
      <c r="AA186" s="176"/>
      <c r="AT186" s="177" t="s">
        <v>152</v>
      </c>
      <c r="AU186" s="177" t="s">
        <v>99</v>
      </c>
      <c r="AV186" s="10" t="s">
        <v>83</v>
      </c>
      <c r="AW186" s="10" t="s">
        <v>35</v>
      </c>
      <c r="AX186" s="10" t="s">
        <v>78</v>
      </c>
      <c r="AY186" s="177" t="s">
        <v>144</v>
      </c>
    </row>
    <row r="187" spans="2:51" s="11" customFormat="1" ht="16.5" customHeight="1">
      <c r="B187" s="178"/>
      <c r="C187" s="179"/>
      <c r="D187" s="179"/>
      <c r="E187" s="180" t="s">
        <v>21</v>
      </c>
      <c r="F187" s="269" t="s">
        <v>223</v>
      </c>
      <c r="G187" s="270"/>
      <c r="H187" s="270"/>
      <c r="I187" s="270"/>
      <c r="J187" s="179"/>
      <c r="K187" s="181">
        <v>23.2</v>
      </c>
      <c r="L187" s="179"/>
      <c r="M187" s="179"/>
      <c r="N187" s="179"/>
      <c r="O187" s="179"/>
      <c r="P187" s="179"/>
      <c r="Q187" s="179"/>
      <c r="R187" s="182"/>
      <c r="T187" s="183"/>
      <c r="U187" s="179"/>
      <c r="V187" s="179"/>
      <c r="W187" s="179"/>
      <c r="X187" s="179"/>
      <c r="Y187" s="179"/>
      <c r="Z187" s="179"/>
      <c r="AA187" s="184"/>
      <c r="AT187" s="185" t="s">
        <v>152</v>
      </c>
      <c r="AU187" s="185" t="s">
        <v>99</v>
      </c>
      <c r="AV187" s="11" t="s">
        <v>99</v>
      </c>
      <c r="AW187" s="11" t="s">
        <v>35</v>
      </c>
      <c r="AX187" s="11" t="s">
        <v>83</v>
      </c>
      <c r="AY187" s="185" t="s">
        <v>144</v>
      </c>
    </row>
    <row r="188" spans="2:65" s="1" customFormat="1" ht="25.5" customHeight="1">
      <c r="B188" s="37"/>
      <c r="C188" s="164" t="s">
        <v>224</v>
      </c>
      <c r="D188" s="164" t="s">
        <v>145</v>
      </c>
      <c r="E188" s="165" t="s">
        <v>225</v>
      </c>
      <c r="F188" s="263" t="s">
        <v>226</v>
      </c>
      <c r="G188" s="263"/>
      <c r="H188" s="263"/>
      <c r="I188" s="263"/>
      <c r="J188" s="166" t="s">
        <v>160</v>
      </c>
      <c r="K188" s="167">
        <v>23.2</v>
      </c>
      <c r="L188" s="264">
        <v>0</v>
      </c>
      <c r="M188" s="265"/>
      <c r="N188" s="266">
        <f>ROUND(L188*K188,2)</f>
        <v>0</v>
      </c>
      <c r="O188" s="266"/>
      <c r="P188" s="266"/>
      <c r="Q188" s="266"/>
      <c r="R188" s="39"/>
      <c r="T188" s="168" t="s">
        <v>21</v>
      </c>
      <c r="U188" s="46" t="s">
        <v>43</v>
      </c>
      <c r="V188" s="38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149</v>
      </c>
      <c r="AT188" s="21" t="s">
        <v>145</v>
      </c>
      <c r="AU188" s="21" t="s">
        <v>99</v>
      </c>
      <c r="AY188" s="21" t="s">
        <v>144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83</v>
      </c>
      <c r="BK188" s="107">
        <f>ROUND(L188*K188,2)</f>
        <v>0</v>
      </c>
      <c r="BL188" s="21" t="s">
        <v>149</v>
      </c>
      <c r="BM188" s="21" t="s">
        <v>227</v>
      </c>
    </row>
    <row r="189" spans="2:51" s="10" customFormat="1" ht="16.5" customHeight="1">
      <c r="B189" s="171"/>
      <c r="C189" s="172"/>
      <c r="D189" s="172"/>
      <c r="E189" s="173" t="s">
        <v>21</v>
      </c>
      <c r="F189" s="267" t="s">
        <v>186</v>
      </c>
      <c r="G189" s="268"/>
      <c r="H189" s="268"/>
      <c r="I189" s="268"/>
      <c r="J189" s="172"/>
      <c r="K189" s="173" t="s">
        <v>21</v>
      </c>
      <c r="L189" s="172"/>
      <c r="M189" s="172"/>
      <c r="N189" s="172"/>
      <c r="O189" s="172"/>
      <c r="P189" s="172"/>
      <c r="Q189" s="172"/>
      <c r="R189" s="174"/>
      <c r="T189" s="175"/>
      <c r="U189" s="172"/>
      <c r="V189" s="172"/>
      <c r="W189" s="172"/>
      <c r="X189" s="172"/>
      <c r="Y189" s="172"/>
      <c r="Z189" s="172"/>
      <c r="AA189" s="176"/>
      <c r="AT189" s="177" t="s">
        <v>152</v>
      </c>
      <c r="AU189" s="177" t="s">
        <v>99</v>
      </c>
      <c r="AV189" s="10" t="s">
        <v>83</v>
      </c>
      <c r="AW189" s="10" t="s">
        <v>35</v>
      </c>
      <c r="AX189" s="10" t="s">
        <v>78</v>
      </c>
      <c r="AY189" s="177" t="s">
        <v>144</v>
      </c>
    </row>
    <row r="190" spans="2:51" s="11" customFormat="1" ht="16.5" customHeight="1">
      <c r="B190" s="178"/>
      <c r="C190" s="179"/>
      <c r="D190" s="179"/>
      <c r="E190" s="180" t="s">
        <v>21</v>
      </c>
      <c r="F190" s="269" t="s">
        <v>223</v>
      </c>
      <c r="G190" s="270"/>
      <c r="H190" s="270"/>
      <c r="I190" s="270"/>
      <c r="J190" s="179"/>
      <c r="K190" s="181">
        <v>23.2</v>
      </c>
      <c r="L190" s="179"/>
      <c r="M190" s="179"/>
      <c r="N190" s="179"/>
      <c r="O190" s="179"/>
      <c r="P190" s="179"/>
      <c r="Q190" s="179"/>
      <c r="R190" s="182"/>
      <c r="T190" s="183"/>
      <c r="U190" s="179"/>
      <c r="V190" s="179"/>
      <c r="W190" s="179"/>
      <c r="X190" s="179"/>
      <c r="Y190" s="179"/>
      <c r="Z190" s="179"/>
      <c r="AA190" s="184"/>
      <c r="AT190" s="185" t="s">
        <v>152</v>
      </c>
      <c r="AU190" s="185" t="s">
        <v>99</v>
      </c>
      <c r="AV190" s="11" t="s">
        <v>99</v>
      </c>
      <c r="AW190" s="11" t="s">
        <v>35</v>
      </c>
      <c r="AX190" s="11" t="s">
        <v>83</v>
      </c>
      <c r="AY190" s="185" t="s">
        <v>144</v>
      </c>
    </row>
    <row r="191" spans="2:65" s="1" customFormat="1" ht="38.25" customHeight="1">
      <c r="B191" s="37"/>
      <c r="C191" s="164" t="s">
        <v>228</v>
      </c>
      <c r="D191" s="164" t="s">
        <v>145</v>
      </c>
      <c r="E191" s="165" t="s">
        <v>229</v>
      </c>
      <c r="F191" s="263" t="s">
        <v>230</v>
      </c>
      <c r="G191" s="263"/>
      <c r="H191" s="263"/>
      <c r="I191" s="263"/>
      <c r="J191" s="166" t="s">
        <v>160</v>
      </c>
      <c r="K191" s="167">
        <v>1609</v>
      </c>
      <c r="L191" s="264">
        <v>0</v>
      </c>
      <c r="M191" s="265"/>
      <c r="N191" s="266">
        <f>ROUND(L191*K191,2)</f>
        <v>0</v>
      </c>
      <c r="O191" s="266"/>
      <c r="P191" s="266"/>
      <c r="Q191" s="266"/>
      <c r="R191" s="39"/>
      <c r="T191" s="168" t="s">
        <v>21</v>
      </c>
      <c r="U191" s="46" t="s">
        <v>43</v>
      </c>
      <c r="V191" s="38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1" t="s">
        <v>149</v>
      </c>
      <c r="AT191" s="21" t="s">
        <v>145</v>
      </c>
      <c r="AU191" s="21" t="s">
        <v>99</v>
      </c>
      <c r="AY191" s="21" t="s">
        <v>144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83</v>
      </c>
      <c r="BK191" s="107">
        <f>ROUND(L191*K191,2)</f>
        <v>0</v>
      </c>
      <c r="BL191" s="21" t="s">
        <v>149</v>
      </c>
      <c r="BM191" s="21" t="s">
        <v>231</v>
      </c>
    </row>
    <row r="192" spans="2:51" s="10" customFormat="1" ht="16.5" customHeight="1">
      <c r="B192" s="171"/>
      <c r="C192" s="172"/>
      <c r="D192" s="172"/>
      <c r="E192" s="173" t="s">
        <v>21</v>
      </c>
      <c r="F192" s="267" t="s">
        <v>232</v>
      </c>
      <c r="G192" s="268"/>
      <c r="H192" s="268"/>
      <c r="I192" s="268"/>
      <c r="J192" s="172"/>
      <c r="K192" s="173" t="s">
        <v>21</v>
      </c>
      <c r="L192" s="172"/>
      <c r="M192" s="172"/>
      <c r="N192" s="172"/>
      <c r="O192" s="172"/>
      <c r="P192" s="172"/>
      <c r="Q192" s="172"/>
      <c r="R192" s="174"/>
      <c r="T192" s="175"/>
      <c r="U192" s="172"/>
      <c r="V192" s="172"/>
      <c r="W192" s="172"/>
      <c r="X192" s="172"/>
      <c r="Y192" s="172"/>
      <c r="Z192" s="172"/>
      <c r="AA192" s="176"/>
      <c r="AT192" s="177" t="s">
        <v>152</v>
      </c>
      <c r="AU192" s="177" t="s">
        <v>99</v>
      </c>
      <c r="AV192" s="10" t="s">
        <v>83</v>
      </c>
      <c r="AW192" s="10" t="s">
        <v>35</v>
      </c>
      <c r="AX192" s="10" t="s">
        <v>78</v>
      </c>
      <c r="AY192" s="177" t="s">
        <v>144</v>
      </c>
    </row>
    <row r="193" spans="2:51" s="11" customFormat="1" ht="16.5" customHeight="1">
      <c r="B193" s="178"/>
      <c r="C193" s="179"/>
      <c r="D193" s="179"/>
      <c r="E193" s="180" t="s">
        <v>21</v>
      </c>
      <c r="F193" s="269" t="s">
        <v>233</v>
      </c>
      <c r="G193" s="270"/>
      <c r="H193" s="270"/>
      <c r="I193" s="270"/>
      <c r="J193" s="179"/>
      <c r="K193" s="181">
        <v>1094</v>
      </c>
      <c r="L193" s="179"/>
      <c r="M193" s="179"/>
      <c r="N193" s="179"/>
      <c r="O193" s="179"/>
      <c r="P193" s="179"/>
      <c r="Q193" s="179"/>
      <c r="R193" s="182"/>
      <c r="T193" s="183"/>
      <c r="U193" s="179"/>
      <c r="V193" s="179"/>
      <c r="W193" s="179"/>
      <c r="X193" s="179"/>
      <c r="Y193" s="179"/>
      <c r="Z193" s="179"/>
      <c r="AA193" s="184"/>
      <c r="AT193" s="185" t="s">
        <v>152</v>
      </c>
      <c r="AU193" s="185" t="s">
        <v>99</v>
      </c>
      <c r="AV193" s="11" t="s">
        <v>99</v>
      </c>
      <c r="AW193" s="11" t="s">
        <v>35</v>
      </c>
      <c r="AX193" s="11" t="s">
        <v>78</v>
      </c>
      <c r="AY193" s="185" t="s">
        <v>144</v>
      </c>
    </row>
    <row r="194" spans="2:51" s="10" customFormat="1" ht="16.5" customHeight="1">
      <c r="B194" s="171"/>
      <c r="C194" s="172"/>
      <c r="D194" s="172"/>
      <c r="E194" s="173" t="s">
        <v>21</v>
      </c>
      <c r="F194" s="271" t="s">
        <v>234</v>
      </c>
      <c r="G194" s="272"/>
      <c r="H194" s="272"/>
      <c r="I194" s="272"/>
      <c r="J194" s="172"/>
      <c r="K194" s="173" t="s">
        <v>21</v>
      </c>
      <c r="L194" s="172"/>
      <c r="M194" s="172"/>
      <c r="N194" s="172"/>
      <c r="O194" s="172"/>
      <c r="P194" s="172"/>
      <c r="Q194" s="172"/>
      <c r="R194" s="174"/>
      <c r="T194" s="175"/>
      <c r="U194" s="172"/>
      <c r="V194" s="172"/>
      <c r="W194" s="172"/>
      <c r="X194" s="172"/>
      <c r="Y194" s="172"/>
      <c r="Z194" s="172"/>
      <c r="AA194" s="176"/>
      <c r="AT194" s="177" t="s">
        <v>152</v>
      </c>
      <c r="AU194" s="177" t="s">
        <v>99</v>
      </c>
      <c r="AV194" s="10" t="s">
        <v>83</v>
      </c>
      <c r="AW194" s="10" t="s">
        <v>35</v>
      </c>
      <c r="AX194" s="10" t="s">
        <v>78</v>
      </c>
      <c r="AY194" s="177" t="s">
        <v>144</v>
      </c>
    </row>
    <row r="195" spans="2:51" s="11" customFormat="1" ht="16.5" customHeight="1">
      <c r="B195" s="178"/>
      <c r="C195" s="179"/>
      <c r="D195" s="179"/>
      <c r="E195" s="180" t="s">
        <v>21</v>
      </c>
      <c r="F195" s="269" t="s">
        <v>235</v>
      </c>
      <c r="G195" s="270"/>
      <c r="H195" s="270"/>
      <c r="I195" s="270"/>
      <c r="J195" s="179"/>
      <c r="K195" s="181">
        <v>147</v>
      </c>
      <c r="L195" s="179"/>
      <c r="M195" s="179"/>
      <c r="N195" s="179"/>
      <c r="O195" s="179"/>
      <c r="P195" s="179"/>
      <c r="Q195" s="179"/>
      <c r="R195" s="182"/>
      <c r="T195" s="183"/>
      <c r="U195" s="179"/>
      <c r="V195" s="179"/>
      <c r="W195" s="179"/>
      <c r="X195" s="179"/>
      <c r="Y195" s="179"/>
      <c r="Z195" s="179"/>
      <c r="AA195" s="184"/>
      <c r="AT195" s="185" t="s">
        <v>152</v>
      </c>
      <c r="AU195" s="185" t="s">
        <v>99</v>
      </c>
      <c r="AV195" s="11" t="s">
        <v>99</v>
      </c>
      <c r="AW195" s="11" t="s">
        <v>35</v>
      </c>
      <c r="AX195" s="11" t="s">
        <v>78</v>
      </c>
      <c r="AY195" s="185" t="s">
        <v>144</v>
      </c>
    </row>
    <row r="196" spans="2:51" s="10" customFormat="1" ht="25.5" customHeight="1">
      <c r="B196" s="171"/>
      <c r="C196" s="172"/>
      <c r="D196" s="172"/>
      <c r="E196" s="173" t="s">
        <v>21</v>
      </c>
      <c r="F196" s="271" t="s">
        <v>236</v>
      </c>
      <c r="G196" s="272"/>
      <c r="H196" s="272"/>
      <c r="I196" s="272"/>
      <c r="J196" s="172"/>
      <c r="K196" s="173" t="s">
        <v>21</v>
      </c>
      <c r="L196" s="172"/>
      <c r="M196" s="172"/>
      <c r="N196" s="172"/>
      <c r="O196" s="172"/>
      <c r="P196" s="172"/>
      <c r="Q196" s="172"/>
      <c r="R196" s="174"/>
      <c r="T196" s="175"/>
      <c r="U196" s="172"/>
      <c r="V196" s="172"/>
      <c r="W196" s="172"/>
      <c r="X196" s="172"/>
      <c r="Y196" s="172"/>
      <c r="Z196" s="172"/>
      <c r="AA196" s="176"/>
      <c r="AT196" s="177" t="s">
        <v>152</v>
      </c>
      <c r="AU196" s="177" t="s">
        <v>99</v>
      </c>
      <c r="AV196" s="10" t="s">
        <v>83</v>
      </c>
      <c r="AW196" s="10" t="s">
        <v>35</v>
      </c>
      <c r="AX196" s="10" t="s">
        <v>78</v>
      </c>
      <c r="AY196" s="177" t="s">
        <v>144</v>
      </c>
    </row>
    <row r="197" spans="2:51" s="11" customFormat="1" ht="16.5" customHeight="1">
      <c r="B197" s="178"/>
      <c r="C197" s="179"/>
      <c r="D197" s="179"/>
      <c r="E197" s="180" t="s">
        <v>21</v>
      </c>
      <c r="F197" s="269" t="s">
        <v>237</v>
      </c>
      <c r="G197" s="270"/>
      <c r="H197" s="270"/>
      <c r="I197" s="270"/>
      <c r="J197" s="179"/>
      <c r="K197" s="181">
        <v>368</v>
      </c>
      <c r="L197" s="179"/>
      <c r="M197" s="179"/>
      <c r="N197" s="179"/>
      <c r="O197" s="179"/>
      <c r="P197" s="179"/>
      <c r="Q197" s="179"/>
      <c r="R197" s="182"/>
      <c r="T197" s="183"/>
      <c r="U197" s="179"/>
      <c r="V197" s="179"/>
      <c r="W197" s="179"/>
      <c r="X197" s="179"/>
      <c r="Y197" s="179"/>
      <c r="Z197" s="179"/>
      <c r="AA197" s="184"/>
      <c r="AT197" s="185" t="s">
        <v>152</v>
      </c>
      <c r="AU197" s="185" t="s">
        <v>99</v>
      </c>
      <c r="AV197" s="11" t="s">
        <v>99</v>
      </c>
      <c r="AW197" s="11" t="s">
        <v>35</v>
      </c>
      <c r="AX197" s="11" t="s">
        <v>78</v>
      </c>
      <c r="AY197" s="185" t="s">
        <v>144</v>
      </c>
    </row>
    <row r="198" spans="2:51" s="12" customFormat="1" ht="16.5" customHeight="1">
      <c r="B198" s="186"/>
      <c r="C198" s="187"/>
      <c r="D198" s="187"/>
      <c r="E198" s="188" t="s">
        <v>21</v>
      </c>
      <c r="F198" s="273" t="s">
        <v>170</v>
      </c>
      <c r="G198" s="274"/>
      <c r="H198" s="274"/>
      <c r="I198" s="274"/>
      <c r="J198" s="187"/>
      <c r="K198" s="189">
        <v>1609</v>
      </c>
      <c r="L198" s="187"/>
      <c r="M198" s="187"/>
      <c r="N198" s="187"/>
      <c r="O198" s="187"/>
      <c r="P198" s="187"/>
      <c r="Q198" s="187"/>
      <c r="R198" s="190"/>
      <c r="T198" s="191"/>
      <c r="U198" s="187"/>
      <c r="V198" s="187"/>
      <c r="W198" s="187"/>
      <c r="X198" s="187"/>
      <c r="Y198" s="187"/>
      <c r="Z198" s="187"/>
      <c r="AA198" s="192"/>
      <c r="AT198" s="193" t="s">
        <v>152</v>
      </c>
      <c r="AU198" s="193" t="s">
        <v>99</v>
      </c>
      <c r="AV198" s="12" t="s">
        <v>149</v>
      </c>
      <c r="AW198" s="12" t="s">
        <v>35</v>
      </c>
      <c r="AX198" s="12" t="s">
        <v>83</v>
      </c>
      <c r="AY198" s="193" t="s">
        <v>144</v>
      </c>
    </row>
    <row r="199" spans="2:65" s="1" customFormat="1" ht="25.5" customHeight="1">
      <c r="B199" s="37"/>
      <c r="C199" s="164" t="s">
        <v>11</v>
      </c>
      <c r="D199" s="164" t="s">
        <v>145</v>
      </c>
      <c r="E199" s="165" t="s">
        <v>238</v>
      </c>
      <c r="F199" s="263" t="s">
        <v>239</v>
      </c>
      <c r="G199" s="263"/>
      <c r="H199" s="263"/>
      <c r="I199" s="263"/>
      <c r="J199" s="166" t="s">
        <v>160</v>
      </c>
      <c r="K199" s="167">
        <v>1388</v>
      </c>
      <c r="L199" s="264">
        <v>0</v>
      </c>
      <c r="M199" s="265"/>
      <c r="N199" s="266">
        <f>ROUND(L199*K199,2)</f>
        <v>0</v>
      </c>
      <c r="O199" s="266"/>
      <c r="P199" s="266"/>
      <c r="Q199" s="266"/>
      <c r="R199" s="39"/>
      <c r="T199" s="168" t="s">
        <v>21</v>
      </c>
      <c r="U199" s="46" t="s">
        <v>43</v>
      </c>
      <c r="V199" s="38"/>
      <c r="W199" s="169">
        <f>V199*K199</f>
        <v>0</v>
      </c>
      <c r="X199" s="169">
        <v>0</v>
      </c>
      <c r="Y199" s="169">
        <f>X199*K199</f>
        <v>0</v>
      </c>
      <c r="Z199" s="169">
        <v>0</v>
      </c>
      <c r="AA199" s="170">
        <f>Z199*K199</f>
        <v>0</v>
      </c>
      <c r="AR199" s="21" t="s">
        <v>149</v>
      </c>
      <c r="AT199" s="21" t="s">
        <v>145</v>
      </c>
      <c r="AU199" s="21" t="s">
        <v>99</v>
      </c>
      <c r="AY199" s="21" t="s">
        <v>144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21" t="s">
        <v>83</v>
      </c>
      <c r="BK199" s="107">
        <f>ROUND(L199*K199,2)</f>
        <v>0</v>
      </c>
      <c r="BL199" s="21" t="s">
        <v>149</v>
      </c>
      <c r="BM199" s="21" t="s">
        <v>240</v>
      </c>
    </row>
    <row r="200" spans="2:51" s="10" customFormat="1" ht="25.5" customHeight="1">
      <c r="B200" s="171"/>
      <c r="C200" s="172"/>
      <c r="D200" s="172"/>
      <c r="E200" s="173" t="s">
        <v>21</v>
      </c>
      <c r="F200" s="267" t="s">
        <v>241</v>
      </c>
      <c r="G200" s="268"/>
      <c r="H200" s="268"/>
      <c r="I200" s="268"/>
      <c r="J200" s="172"/>
      <c r="K200" s="173" t="s">
        <v>21</v>
      </c>
      <c r="L200" s="172"/>
      <c r="M200" s="172"/>
      <c r="N200" s="172"/>
      <c r="O200" s="172"/>
      <c r="P200" s="172"/>
      <c r="Q200" s="172"/>
      <c r="R200" s="174"/>
      <c r="T200" s="175"/>
      <c r="U200" s="172"/>
      <c r="V200" s="172"/>
      <c r="W200" s="172"/>
      <c r="X200" s="172"/>
      <c r="Y200" s="172"/>
      <c r="Z200" s="172"/>
      <c r="AA200" s="176"/>
      <c r="AT200" s="177" t="s">
        <v>152</v>
      </c>
      <c r="AU200" s="177" t="s">
        <v>99</v>
      </c>
      <c r="AV200" s="10" t="s">
        <v>83</v>
      </c>
      <c r="AW200" s="10" t="s">
        <v>35</v>
      </c>
      <c r="AX200" s="10" t="s">
        <v>78</v>
      </c>
      <c r="AY200" s="177" t="s">
        <v>144</v>
      </c>
    </row>
    <row r="201" spans="2:51" s="10" customFormat="1" ht="16.5" customHeight="1">
      <c r="B201" s="171"/>
      <c r="C201" s="172"/>
      <c r="D201" s="172"/>
      <c r="E201" s="173" t="s">
        <v>21</v>
      </c>
      <c r="F201" s="271" t="s">
        <v>242</v>
      </c>
      <c r="G201" s="272"/>
      <c r="H201" s="272"/>
      <c r="I201" s="272"/>
      <c r="J201" s="172"/>
      <c r="K201" s="173" t="s">
        <v>21</v>
      </c>
      <c r="L201" s="172"/>
      <c r="M201" s="172"/>
      <c r="N201" s="172"/>
      <c r="O201" s="172"/>
      <c r="P201" s="172"/>
      <c r="Q201" s="172"/>
      <c r="R201" s="174"/>
      <c r="T201" s="175"/>
      <c r="U201" s="172"/>
      <c r="V201" s="172"/>
      <c r="W201" s="172"/>
      <c r="X201" s="172"/>
      <c r="Y201" s="172"/>
      <c r="Z201" s="172"/>
      <c r="AA201" s="176"/>
      <c r="AT201" s="177" t="s">
        <v>152</v>
      </c>
      <c r="AU201" s="177" t="s">
        <v>99</v>
      </c>
      <c r="AV201" s="10" t="s">
        <v>83</v>
      </c>
      <c r="AW201" s="10" t="s">
        <v>35</v>
      </c>
      <c r="AX201" s="10" t="s">
        <v>78</v>
      </c>
      <c r="AY201" s="177" t="s">
        <v>144</v>
      </c>
    </row>
    <row r="202" spans="2:51" s="11" customFormat="1" ht="16.5" customHeight="1">
      <c r="B202" s="178"/>
      <c r="C202" s="179"/>
      <c r="D202" s="179"/>
      <c r="E202" s="180" t="s">
        <v>21</v>
      </c>
      <c r="F202" s="269" t="s">
        <v>235</v>
      </c>
      <c r="G202" s="270"/>
      <c r="H202" s="270"/>
      <c r="I202" s="270"/>
      <c r="J202" s="179"/>
      <c r="K202" s="181">
        <v>147</v>
      </c>
      <c r="L202" s="179"/>
      <c r="M202" s="179"/>
      <c r="N202" s="179"/>
      <c r="O202" s="179"/>
      <c r="P202" s="179"/>
      <c r="Q202" s="179"/>
      <c r="R202" s="182"/>
      <c r="T202" s="183"/>
      <c r="U202" s="179"/>
      <c r="V202" s="179"/>
      <c r="W202" s="179"/>
      <c r="X202" s="179"/>
      <c r="Y202" s="179"/>
      <c r="Z202" s="179"/>
      <c r="AA202" s="184"/>
      <c r="AT202" s="185" t="s">
        <v>152</v>
      </c>
      <c r="AU202" s="185" t="s">
        <v>99</v>
      </c>
      <c r="AV202" s="11" t="s">
        <v>99</v>
      </c>
      <c r="AW202" s="11" t="s">
        <v>35</v>
      </c>
      <c r="AX202" s="11" t="s">
        <v>78</v>
      </c>
      <c r="AY202" s="185" t="s">
        <v>144</v>
      </c>
    </row>
    <row r="203" spans="2:51" s="10" customFormat="1" ht="16.5" customHeight="1">
      <c r="B203" s="171"/>
      <c r="C203" s="172"/>
      <c r="D203" s="172"/>
      <c r="E203" s="173" t="s">
        <v>21</v>
      </c>
      <c r="F203" s="271" t="s">
        <v>243</v>
      </c>
      <c r="G203" s="272"/>
      <c r="H203" s="272"/>
      <c r="I203" s="272"/>
      <c r="J203" s="172"/>
      <c r="K203" s="173" t="s">
        <v>21</v>
      </c>
      <c r="L203" s="172"/>
      <c r="M203" s="172"/>
      <c r="N203" s="172"/>
      <c r="O203" s="172"/>
      <c r="P203" s="172"/>
      <c r="Q203" s="172"/>
      <c r="R203" s="174"/>
      <c r="T203" s="175"/>
      <c r="U203" s="172"/>
      <c r="V203" s="172"/>
      <c r="W203" s="172"/>
      <c r="X203" s="172"/>
      <c r="Y203" s="172"/>
      <c r="Z203" s="172"/>
      <c r="AA203" s="176"/>
      <c r="AT203" s="177" t="s">
        <v>152</v>
      </c>
      <c r="AU203" s="177" t="s">
        <v>99</v>
      </c>
      <c r="AV203" s="10" t="s">
        <v>83</v>
      </c>
      <c r="AW203" s="10" t="s">
        <v>35</v>
      </c>
      <c r="AX203" s="10" t="s">
        <v>78</v>
      </c>
      <c r="AY203" s="177" t="s">
        <v>144</v>
      </c>
    </row>
    <row r="204" spans="2:51" s="10" customFormat="1" ht="25.5" customHeight="1">
      <c r="B204" s="171"/>
      <c r="C204" s="172"/>
      <c r="D204" s="172"/>
      <c r="E204" s="173" t="s">
        <v>21</v>
      </c>
      <c r="F204" s="271" t="s">
        <v>244</v>
      </c>
      <c r="G204" s="272"/>
      <c r="H204" s="272"/>
      <c r="I204" s="272"/>
      <c r="J204" s="172"/>
      <c r="K204" s="173" t="s">
        <v>21</v>
      </c>
      <c r="L204" s="172"/>
      <c r="M204" s="172"/>
      <c r="N204" s="172"/>
      <c r="O204" s="172"/>
      <c r="P204" s="172"/>
      <c r="Q204" s="172"/>
      <c r="R204" s="174"/>
      <c r="T204" s="175"/>
      <c r="U204" s="172"/>
      <c r="V204" s="172"/>
      <c r="W204" s="172"/>
      <c r="X204" s="172"/>
      <c r="Y204" s="172"/>
      <c r="Z204" s="172"/>
      <c r="AA204" s="176"/>
      <c r="AT204" s="177" t="s">
        <v>152</v>
      </c>
      <c r="AU204" s="177" t="s">
        <v>99</v>
      </c>
      <c r="AV204" s="10" t="s">
        <v>83</v>
      </c>
      <c r="AW204" s="10" t="s">
        <v>35</v>
      </c>
      <c r="AX204" s="10" t="s">
        <v>78</v>
      </c>
      <c r="AY204" s="177" t="s">
        <v>144</v>
      </c>
    </row>
    <row r="205" spans="2:51" s="10" customFormat="1" ht="16.5" customHeight="1">
      <c r="B205" s="171"/>
      <c r="C205" s="172"/>
      <c r="D205" s="172"/>
      <c r="E205" s="173" t="s">
        <v>21</v>
      </c>
      <c r="F205" s="271" t="s">
        <v>245</v>
      </c>
      <c r="G205" s="272"/>
      <c r="H205" s="272"/>
      <c r="I205" s="272"/>
      <c r="J205" s="172"/>
      <c r="K205" s="173" t="s">
        <v>21</v>
      </c>
      <c r="L205" s="172"/>
      <c r="M205" s="172"/>
      <c r="N205" s="172"/>
      <c r="O205" s="172"/>
      <c r="P205" s="172"/>
      <c r="Q205" s="172"/>
      <c r="R205" s="174"/>
      <c r="T205" s="175"/>
      <c r="U205" s="172"/>
      <c r="V205" s="172"/>
      <c r="W205" s="172"/>
      <c r="X205" s="172"/>
      <c r="Y205" s="172"/>
      <c r="Z205" s="172"/>
      <c r="AA205" s="176"/>
      <c r="AT205" s="177" t="s">
        <v>152</v>
      </c>
      <c r="AU205" s="177" t="s">
        <v>99</v>
      </c>
      <c r="AV205" s="10" t="s">
        <v>83</v>
      </c>
      <c r="AW205" s="10" t="s">
        <v>35</v>
      </c>
      <c r="AX205" s="10" t="s">
        <v>78</v>
      </c>
      <c r="AY205" s="177" t="s">
        <v>144</v>
      </c>
    </row>
    <row r="206" spans="2:51" s="11" customFormat="1" ht="16.5" customHeight="1">
      <c r="B206" s="178"/>
      <c r="C206" s="179"/>
      <c r="D206" s="179"/>
      <c r="E206" s="180" t="s">
        <v>21</v>
      </c>
      <c r="F206" s="269" t="s">
        <v>235</v>
      </c>
      <c r="G206" s="270"/>
      <c r="H206" s="270"/>
      <c r="I206" s="270"/>
      <c r="J206" s="179"/>
      <c r="K206" s="181">
        <v>147</v>
      </c>
      <c r="L206" s="179"/>
      <c r="M206" s="179"/>
      <c r="N206" s="179"/>
      <c r="O206" s="179"/>
      <c r="P206" s="179"/>
      <c r="Q206" s="179"/>
      <c r="R206" s="182"/>
      <c r="T206" s="183"/>
      <c r="U206" s="179"/>
      <c r="V206" s="179"/>
      <c r="W206" s="179"/>
      <c r="X206" s="179"/>
      <c r="Y206" s="179"/>
      <c r="Z206" s="179"/>
      <c r="AA206" s="184"/>
      <c r="AT206" s="185" t="s">
        <v>152</v>
      </c>
      <c r="AU206" s="185" t="s">
        <v>99</v>
      </c>
      <c r="AV206" s="11" t="s">
        <v>99</v>
      </c>
      <c r="AW206" s="11" t="s">
        <v>35</v>
      </c>
      <c r="AX206" s="11" t="s">
        <v>78</v>
      </c>
      <c r="AY206" s="185" t="s">
        <v>144</v>
      </c>
    </row>
    <row r="207" spans="2:51" s="10" customFormat="1" ht="16.5" customHeight="1">
      <c r="B207" s="171"/>
      <c r="C207" s="172"/>
      <c r="D207" s="172"/>
      <c r="E207" s="173" t="s">
        <v>21</v>
      </c>
      <c r="F207" s="271" t="s">
        <v>246</v>
      </c>
      <c r="G207" s="272"/>
      <c r="H207" s="272"/>
      <c r="I207" s="272"/>
      <c r="J207" s="172"/>
      <c r="K207" s="173" t="s">
        <v>21</v>
      </c>
      <c r="L207" s="172"/>
      <c r="M207" s="172"/>
      <c r="N207" s="172"/>
      <c r="O207" s="172"/>
      <c r="P207" s="172"/>
      <c r="Q207" s="172"/>
      <c r="R207" s="174"/>
      <c r="T207" s="175"/>
      <c r="U207" s="172"/>
      <c r="V207" s="172"/>
      <c r="W207" s="172"/>
      <c r="X207" s="172"/>
      <c r="Y207" s="172"/>
      <c r="Z207" s="172"/>
      <c r="AA207" s="176"/>
      <c r="AT207" s="177" t="s">
        <v>152</v>
      </c>
      <c r="AU207" s="177" t="s">
        <v>99</v>
      </c>
      <c r="AV207" s="10" t="s">
        <v>83</v>
      </c>
      <c r="AW207" s="10" t="s">
        <v>35</v>
      </c>
      <c r="AX207" s="10" t="s">
        <v>78</v>
      </c>
      <c r="AY207" s="177" t="s">
        <v>144</v>
      </c>
    </row>
    <row r="208" spans="2:51" s="11" customFormat="1" ht="16.5" customHeight="1">
      <c r="B208" s="178"/>
      <c r="C208" s="179"/>
      <c r="D208" s="179"/>
      <c r="E208" s="180" t="s">
        <v>21</v>
      </c>
      <c r="F208" s="269" t="s">
        <v>233</v>
      </c>
      <c r="G208" s="270"/>
      <c r="H208" s="270"/>
      <c r="I208" s="270"/>
      <c r="J208" s="179"/>
      <c r="K208" s="181">
        <v>1094</v>
      </c>
      <c r="L208" s="179"/>
      <c r="M208" s="179"/>
      <c r="N208" s="179"/>
      <c r="O208" s="179"/>
      <c r="P208" s="179"/>
      <c r="Q208" s="179"/>
      <c r="R208" s="182"/>
      <c r="T208" s="183"/>
      <c r="U208" s="179"/>
      <c r="V208" s="179"/>
      <c r="W208" s="179"/>
      <c r="X208" s="179"/>
      <c r="Y208" s="179"/>
      <c r="Z208" s="179"/>
      <c r="AA208" s="184"/>
      <c r="AT208" s="185" t="s">
        <v>152</v>
      </c>
      <c r="AU208" s="185" t="s">
        <v>99</v>
      </c>
      <c r="AV208" s="11" t="s">
        <v>99</v>
      </c>
      <c r="AW208" s="11" t="s">
        <v>35</v>
      </c>
      <c r="AX208" s="11" t="s">
        <v>78</v>
      </c>
      <c r="AY208" s="185" t="s">
        <v>144</v>
      </c>
    </row>
    <row r="209" spans="2:51" s="12" customFormat="1" ht="16.5" customHeight="1">
      <c r="B209" s="186"/>
      <c r="C209" s="187"/>
      <c r="D209" s="187"/>
      <c r="E209" s="188" t="s">
        <v>21</v>
      </c>
      <c r="F209" s="273" t="s">
        <v>170</v>
      </c>
      <c r="G209" s="274"/>
      <c r="H209" s="274"/>
      <c r="I209" s="274"/>
      <c r="J209" s="187"/>
      <c r="K209" s="189">
        <v>1388</v>
      </c>
      <c r="L209" s="187"/>
      <c r="M209" s="187"/>
      <c r="N209" s="187"/>
      <c r="O209" s="187"/>
      <c r="P209" s="187"/>
      <c r="Q209" s="187"/>
      <c r="R209" s="190"/>
      <c r="T209" s="191"/>
      <c r="U209" s="187"/>
      <c r="V209" s="187"/>
      <c r="W209" s="187"/>
      <c r="X209" s="187"/>
      <c r="Y209" s="187"/>
      <c r="Z209" s="187"/>
      <c r="AA209" s="192"/>
      <c r="AT209" s="193" t="s">
        <v>152</v>
      </c>
      <c r="AU209" s="193" t="s">
        <v>99</v>
      </c>
      <c r="AV209" s="12" t="s">
        <v>149</v>
      </c>
      <c r="AW209" s="12" t="s">
        <v>35</v>
      </c>
      <c r="AX209" s="12" t="s">
        <v>83</v>
      </c>
      <c r="AY209" s="193" t="s">
        <v>144</v>
      </c>
    </row>
    <row r="210" spans="2:65" s="1" customFormat="1" ht="25.5" customHeight="1">
      <c r="B210" s="37"/>
      <c r="C210" s="164" t="s">
        <v>247</v>
      </c>
      <c r="D210" s="164" t="s">
        <v>145</v>
      </c>
      <c r="E210" s="165" t="s">
        <v>248</v>
      </c>
      <c r="F210" s="263" t="s">
        <v>249</v>
      </c>
      <c r="G210" s="263"/>
      <c r="H210" s="263"/>
      <c r="I210" s="263"/>
      <c r="J210" s="166" t="s">
        <v>160</v>
      </c>
      <c r="K210" s="167">
        <v>186</v>
      </c>
      <c r="L210" s="264">
        <v>0</v>
      </c>
      <c r="M210" s="265"/>
      <c r="N210" s="266">
        <f>ROUND(L210*K210,2)</f>
        <v>0</v>
      </c>
      <c r="O210" s="266"/>
      <c r="P210" s="266"/>
      <c r="Q210" s="266"/>
      <c r="R210" s="39"/>
      <c r="T210" s="168" t="s">
        <v>21</v>
      </c>
      <c r="U210" s="46" t="s">
        <v>43</v>
      </c>
      <c r="V210" s="38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21" t="s">
        <v>149</v>
      </c>
      <c r="AT210" s="21" t="s">
        <v>145</v>
      </c>
      <c r="AU210" s="21" t="s">
        <v>99</v>
      </c>
      <c r="AY210" s="21" t="s">
        <v>144</v>
      </c>
      <c r="BE210" s="107">
        <f>IF(U210="základní",N210,0)</f>
        <v>0</v>
      </c>
      <c r="BF210" s="107">
        <f>IF(U210="snížená",N210,0)</f>
        <v>0</v>
      </c>
      <c r="BG210" s="107">
        <f>IF(U210="zákl. přenesená",N210,0)</f>
        <v>0</v>
      </c>
      <c r="BH210" s="107">
        <f>IF(U210="sníž. přenesená",N210,0)</f>
        <v>0</v>
      </c>
      <c r="BI210" s="107">
        <f>IF(U210="nulová",N210,0)</f>
        <v>0</v>
      </c>
      <c r="BJ210" s="21" t="s">
        <v>83</v>
      </c>
      <c r="BK210" s="107">
        <f>ROUND(L210*K210,2)</f>
        <v>0</v>
      </c>
      <c r="BL210" s="21" t="s">
        <v>149</v>
      </c>
      <c r="BM210" s="21" t="s">
        <v>250</v>
      </c>
    </row>
    <row r="211" spans="2:51" s="10" customFormat="1" ht="16.5" customHeight="1">
      <c r="B211" s="171"/>
      <c r="C211" s="172"/>
      <c r="D211" s="172"/>
      <c r="E211" s="173" t="s">
        <v>21</v>
      </c>
      <c r="F211" s="267" t="s">
        <v>163</v>
      </c>
      <c r="G211" s="268"/>
      <c r="H211" s="268"/>
      <c r="I211" s="268"/>
      <c r="J211" s="172"/>
      <c r="K211" s="173" t="s">
        <v>21</v>
      </c>
      <c r="L211" s="172"/>
      <c r="M211" s="172"/>
      <c r="N211" s="172"/>
      <c r="O211" s="172"/>
      <c r="P211" s="172"/>
      <c r="Q211" s="172"/>
      <c r="R211" s="174"/>
      <c r="T211" s="175"/>
      <c r="U211" s="172"/>
      <c r="V211" s="172"/>
      <c r="W211" s="172"/>
      <c r="X211" s="172"/>
      <c r="Y211" s="172"/>
      <c r="Z211" s="172"/>
      <c r="AA211" s="176"/>
      <c r="AT211" s="177" t="s">
        <v>152</v>
      </c>
      <c r="AU211" s="177" t="s">
        <v>99</v>
      </c>
      <c r="AV211" s="10" t="s">
        <v>83</v>
      </c>
      <c r="AW211" s="10" t="s">
        <v>35</v>
      </c>
      <c r="AX211" s="10" t="s">
        <v>78</v>
      </c>
      <c r="AY211" s="177" t="s">
        <v>144</v>
      </c>
    </row>
    <row r="212" spans="2:51" s="10" customFormat="1" ht="16.5" customHeight="1">
      <c r="B212" s="171"/>
      <c r="C212" s="172"/>
      <c r="D212" s="172"/>
      <c r="E212" s="173" t="s">
        <v>21</v>
      </c>
      <c r="F212" s="271" t="s">
        <v>251</v>
      </c>
      <c r="G212" s="272"/>
      <c r="H212" s="272"/>
      <c r="I212" s="272"/>
      <c r="J212" s="172"/>
      <c r="K212" s="173" t="s">
        <v>21</v>
      </c>
      <c r="L212" s="172"/>
      <c r="M212" s="172"/>
      <c r="N212" s="172"/>
      <c r="O212" s="172"/>
      <c r="P212" s="172"/>
      <c r="Q212" s="172"/>
      <c r="R212" s="174"/>
      <c r="T212" s="175"/>
      <c r="U212" s="172"/>
      <c r="V212" s="172"/>
      <c r="W212" s="172"/>
      <c r="X212" s="172"/>
      <c r="Y212" s="172"/>
      <c r="Z212" s="172"/>
      <c r="AA212" s="176"/>
      <c r="AT212" s="177" t="s">
        <v>152</v>
      </c>
      <c r="AU212" s="177" t="s">
        <v>99</v>
      </c>
      <c r="AV212" s="10" t="s">
        <v>83</v>
      </c>
      <c r="AW212" s="10" t="s">
        <v>35</v>
      </c>
      <c r="AX212" s="10" t="s">
        <v>78</v>
      </c>
      <c r="AY212" s="177" t="s">
        <v>144</v>
      </c>
    </row>
    <row r="213" spans="2:51" s="10" customFormat="1" ht="16.5" customHeight="1">
      <c r="B213" s="171"/>
      <c r="C213" s="172"/>
      <c r="D213" s="172"/>
      <c r="E213" s="173" t="s">
        <v>21</v>
      </c>
      <c r="F213" s="271" t="s">
        <v>252</v>
      </c>
      <c r="G213" s="272"/>
      <c r="H213" s="272"/>
      <c r="I213" s="272"/>
      <c r="J213" s="172"/>
      <c r="K213" s="173" t="s">
        <v>21</v>
      </c>
      <c r="L213" s="172"/>
      <c r="M213" s="172"/>
      <c r="N213" s="172"/>
      <c r="O213" s="172"/>
      <c r="P213" s="172"/>
      <c r="Q213" s="172"/>
      <c r="R213" s="174"/>
      <c r="T213" s="175"/>
      <c r="U213" s="172"/>
      <c r="V213" s="172"/>
      <c r="W213" s="172"/>
      <c r="X213" s="172"/>
      <c r="Y213" s="172"/>
      <c r="Z213" s="172"/>
      <c r="AA213" s="176"/>
      <c r="AT213" s="177" t="s">
        <v>152</v>
      </c>
      <c r="AU213" s="177" t="s">
        <v>99</v>
      </c>
      <c r="AV213" s="10" t="s">
        <v>83</v>
      </c>
      <c r="AW213" s="10" t="s">
        <v>35</v>
      </c>
      <c r="AX213" s="10" t="s">
        <v>78</v>
      </c>
      <c r="AY213" s="177" t="s">
        <v>144</v>
      </c>
    </row>
    <row r="214" spans="2:51" s="11" customFormat="1" ht="16.5" customHeight="1">
      <c r="B214" s="178"/>
      <c r="C214" s="179"/>
      <c r="D214" s="179"/>
      <c r="E214" s="180" t="s">
        <v>21</v>
      </c>
      <c r="F214" s="269" t="s">
        <v>253</v>
      </c>
      <c r="G214" s="270"/>
      <c r="H214" s="270"/>
      <c r="I214" s="270"/>
      <c r="J214" s="179"/>
      <c r="K214" s="181">
        <v>156</v>
      </c>
      <c r="L214" s="179"/>
      <c r="M214" s="179"/>
      <c r="N214" s="179"/>
      <c r="O214" s="179"/>
      <c r="P214" s="179"/>
      <c r="Q214" s="179"/>
      <c r="R214" s="182"/>
      <c r="T214" s="183"/>
      <c r="U214" s="179"/>
      <c r="V214" s="179"/>
      <c r="W214" s="179"/>
      <c r="X214" s="179"/>
      <c r="Y214" s="179"/>
      <c r="Z214" s="179"/>
      <c r="AA214" s="184"/>
      <c r="AT214" s="185" t="s">
        <v>152</v>
      </c>
      <c r="AU214" s="185" t="s">
        <v>99</v>
      </c>
      <c r="AV214" s="11" t="s">
        <v>99</v>
      </c>
      <c r="AW214" s="11" t="s">
        <v>35</v>
      </c>
      <c r="AX214" s="11" t="s">
        <v>78</v>
      </c>
      <c r="AY214" s="185" t="s">
        <v>144</v>
      </c>
    </row>
    <row r="215" spans="2:51" s="10" customFormat="1" ht="16.5" customHeight="1">
      <c r="B215" s="171"/>
      <c r="C215" s="172"/>
      <c r="D215" s="172"/>
      <c r="E215" s="173" t="s">
        <v>21</v>
      </c>
      <c r="F215" s="271" t="s">
        <v>254</v>
      </c>
      <c r="G215" s="272"/>
      <c r="H215" s="272"/>
      <c r="I215" s="272"/>
      <c r="J215" s="172"/>
      <c r="K215" s="173" t="s">
        <v>21</v>
      </c>
      <c r="L215" s="172"/>
      <c r="M215" s="172"/>
      <c r="N215" s="172"/>
      <c r="O215" s="172"/>
      <c r="P215" s="172"/>
      <c r="Q215" s="172"/>
      <c r="R215" s="174"/>
      <c r="T215" s="175"/>
      <c r="U215" s="172"/>
      <c r="V215" s="172"/>
      <c r="W215" s="172"/>
      <c r="X215" s="172"/>
      <c r="Y215" s="172"/>
      <c r="Z215" s="172"/>
      <c r="AA215" s="176"/>
      <c r="AT215" s="177" t="s">
        <v>152</v>
      </c>
      <c r="AU215" s="177" t="s">
        <v>99</v>
      </c>
      <c r="AV215" s="10" t="s">
        <v>83</v>
      </c>
      <c r="AW215" s="10" t="s">
        <v>35</v>
      </c>
      <c r="AX215" s="10" t="s">
        <v>78</v>
      </c>
      <c r="AY215" s="177" t="s">
        <v>144</v>
      </c>
    </row>
    <row r="216" spans="2:51" s="11" customFormat="1" ht="16.5" customHeight="1">
      <c r="B216" s="178"/>
      <c r="C216" s="179"/>
      <c r="D216" s="179"/>
      <c r="E216" s="180" t="s">
        <v>21</v>
      </c>
      <c r="F216" s="269" t="s">
        <v>153</v>
      </c>
      <c r="G216" s="270"/>
      <c r="H216" s="270"/>
      <c r="I216" s="270"/>
      <c r="J216" s="179"/>
      <c r="K216" s="181">
        <v>30</v>
      </c>
      <c r="L216" s="179"/>
      <c r="M216" s="179"/>
      <c r="N216" s="179"/>
      <c r="O216" s="179"/>
      <c r="P216" s="179"/>
      <c r="Q216" s="179"/>
      <c r="R216" s="182"/>
      <c r="T216" s="183"/>
      <c r="U216" s="179"/>
      <c r="V216" s="179"/>
      <c r="W216" s="179"/>
      <c r="X216" s="179"/>
      <c r="Y216" s="179"/>
      <c r="Z216" s="179"/>
      <c r="AA216" s="184"/>
      <c r="AT216" s="185" t="s">
        <v>152</v>
      </c>
      <c r="AU216" s="185" t="s">
        <v>99</v>
      </c>
      <c r="AV216" s="11" t="s">
        <v>99</v>
      </c>
      <c r="AW216" s="11" t="s">
        <v>35</v>
      </c>
      <c r="AX216" s="11" t="s">
        <v>78</v>
      </c>
      <c r="AY216" s="185" t="s">
        <v>144</v>
      </c>
    </row>
    <row r="217" spans="2:51" s="12" customFormat="1" ht="16.5" customHeight="1">
      <c r="B217" s="186"/>
      <c r="C217" s="187"/>
      <c r="D217" s="187"/>
      <c r="E217" s="188" t="s">
        <v>21</v>
      </c>
      <c r="F217" s="273" t="s">
        <v>170</v>
      </c>
      <c r="G217" s="274"/>
      <c r="H217" s="274"/>
      <c r="I217" s="274"/>
      <c r="J217" s="187"/>
      <c r="K217" s="189">
        <v>186</v>
      </c>
      <c r="L217" s="187"/>
      <c r="M217" s="187"/>
      <c r="N217" s="187"/>
      <c r="O217" s="187"/>
      <c r="P217" s="187"/>
      <c r="Q217" s="187"/>
      <c r="R217" s="190"/>
      <c r="T217" s="191"/>
      <c r="U217" s="187"/>
      <c r="V217" s="187"/>
      <c r="W217" s="187"/>
      <c r="X217" s="187"/>
      <c r="Y217" s="187"/>
      <c r="Z217" s="187"/>
      <c r="AA217" s="192"/>
      <c r="AT217" s="193" t="s">
        <v>152</v>
      </c>
      <c r="AU217" s="193" t="s">
        <v>99</v>
      </c>
      <c r="AV217" s="12" t="s">
        <v>149</v>
      </c>
      <c r="AW217" s="12" t="s">
        <v>35</v>
      </c>
      <c r="AX217" s="12" t="s">
        <v>83</v>
      </c>
      <c r="AY217" s="193" t="s">
        <v>144</v>
      </c>
    </row>
    <row r="218" spans="2:65" s="1" customFormat="1" ht="25.5" customHeight="1">
      <c r="B218" s="37"/>
      <c r="C218" s="164" t="s">
        <v>255</v>
      </c>
      <c r="D218" s="164" t="s">
        <v>145</v>
      </c>
      <c r="E218" s="165" t="s">
        <v>256</v>
      </c>
      <c r="F218" s="263" t="s">
        <v>257</v>
      </c>
      <c r="G218" s="263"/>
      <c r="H218" s="263"/>
      <c r="I218" s="263"/>
      <c r="J218" s="166" t="s">
        <v>160</v>
      </c>
      <c r="K218" s="167">
        <v>40</v>
      </c>
      <c r="L218" s="264">
        <v>0</v>
      </c>
      <c r="M218" s="265"/>
      <c r="N218" s="266">
        <f>ROUND(L218*K218,2)</f>
        <v>0</v>
      </c>
      <c r="O218" s="266"/>
      <c r="P218" s="266"/>
      <c r="Q218" s="266"/>
      <c r="R218" s="39"/>
      <c r="T218" s="168" t="s">
        <v>21</v>
      </c>
      <c r="U218" s="46" t="s">
        <v>43</v>
      </c>
      <c r="V218" s="38"/>
      <c r="W218" s="169">
        <f>V218*K218</f>
        <v>0</v>
      </c>
      <c r="X218" s="169">
        <v>0</v>
      </c>
      <c r="Y218" s="169">
        <f>X218*K218</f>
        <v>0</v>
      </c>
      <c r="Z218" s="169">
        <v>0</v>
      </c>
      <c r="AA218" s="170">
        <f>Z218*K218</f>
        <v>0</v>
      </c>
      <c r="AR218" s="21" t="s">
        <v>149</v>
      </c>
      <c r="AT218" s="21" t="s">
        <v>145</v>
      </c>
      <c r="AU218" s="21" t="s">
        <v>99</v>
      </c>
      <c r="AY218" s="21" t="s">
        <v>144</v>
      </c>
      <c r="BE218" s="107">
        <f>IF(U218="základní",N218,0)</f>
        <v>0</v>
      </c>
      <c r="BF218" s="107">
        <f>IF(U218="snížená",N218,0)</f>
        <v>0</v>
      </c>
      <c r="BG218" s="107">
        <f>IF(U218="zákl. přenesená",N218,0)</f>
        <v>0</v>
      </c>
      <c r="BH218" s="107">
        <f>IF(U218="sníž. přenesená",N218,0)</f>
        <v>0</v>
      </c>
      <c r="BI218" s="107">
        <f>IF(U218="nulová",N218,0)</f>
        <v>0</v>
      </c>
      <c r="BJ218" s="21" t="s">
        <v>83</v>
      </c>
      <c r="BK218" s="107">
        <f>ROUND(L218*K218,2)</f>
        <v>0</v>
      </c>
      <c r="BL218" s="21" t="s">
        <v>149</v>
      </c>
      <c r="BM218" s="21" t="s">
        <v>258</v>
      </c>
    </row>
    <row r="219" spans="2:51" s="10" customFormat="1" ht="16.5" customHeight="1">
      <c r="B219" s="171"/>
      <c r="C219" s="172"/>
      <c r="D219" s="172"/>
      <c r="E219" s="173" t="s">
        <v>21</v>
      </c>
      <c r="F219" s="267" t="s">
        <v>259</v>
      </c>
      <c r="G219" s="268"/>
      <c r="H219" s="268"/>
      <c r="I219" s="268"/>
      <c r="J219" s="172"/>
      <c r="K219" s="173" t="s">
        <v>21</v>
      </c>
      <c r="L219" s="172"/>
      <c r="M219" s="172"/>
      <c r="N219" s="172"/>
      <c r="O219" s="172"/>
      <c r="P219" s="172"/>
      <c r="Q219" s="172"/>
      <c r="R219" s="174"/>
      <c r="T219" s="175"/>
      <c r="U219" s="172"/>
      <c r="V219" s="172"/>
      <c r="W219" s="172"/>
      <c r="X219" s="172"/>
      <c r="Y219" s="172"/>
      <c r="Z219" s="172"/>
      <c r="AA219" s="176"/>
      <c r="AT219" s="177" t="s">
        <v>152</v>
      </c>
      <c r="AU219" s="177" t="s">
        <v>99</v>
      </c>
      <c r="AV219" s="10" t="s">
        <v>83</v>
      </c>
      <c r="AW219" s="10" t="s">
        <v>35</v>
      </c>
      <c r="AX219" s="10" t="s">
        <v>78</v>
      </c>
      <c r="AY219" s="177" t="s">
        <v>144</v>
      </c>
    </row>
    <row r="220" spans="2:51" s="10" customFormat="1" ht="16.5" customHeight="1">
      <c r="B220" s="171"/>
      <c r="C220" s="172"/>
      <c r="D220" s="172"/>
      <c r="E220" s="173" t="s">
        <v>21</v>
      </c>
      <c r="F220" s="271" t="s">
        <v>166</v>
      </c>
      <c r="G220" s="272"/>
      <c r="H220" s="272"/>
      <c r="I220" s="272"/>
      <c r="J220" s="172"/>
      <c r="K220" s="173" t="s">
        <v>21</v>
      </c>
      <c r="L220" s="172"/>
      <c r="M220" s="172"/>
      <c r="N220" s="172"/>
      <c r="O220" s="172"/>
      <c r="P220" s="172"/>
      <c r="Q220" s="172"/>
      <c r="R220" s="174"/>
      <c r="T220" s="175"/>
      <c r="U220" s="172"/>
      <c r="V220" s="172"/>
      <c r="W220" s="172"/>
      <c r="X220" s="172"/>
      <c r="Y220" s="172"/>
      <c r="Z220" s="172"/>
      <c r="AA220" s="176"/>
      <c r="AT220" s="177" t="s">
        <v>152</v>
      </c>
      <c r="AU220" s="177" t="s">
        <v>99</v>
      </c>
      <c r="AV220" s="10" t="s">
        <v>83</v>
      </c>
      <c r="AW220" s="10" t="s">
        <v>35</v>
      </c>
      <c r="AX220" s="10" t="s">
        <v>78</v>
      </c>
      <c r="AY220" s="177" t="s">
        <v>144</v>
      </c>
    </row>
    <row r="221" spans="2:51" s="10" customFormat="1" ht="16.5" customHeight="1">
      <c r="B221" s="171"/>
      <c r="C221" s="172"/>
      <c r="D221" s="172"/>
      <c r="E221" s="173" t="s">
        <v>21</v>
      </c>
      <c r="F221" s="271" t="s">
        <v>260</v>
      </c>
      <c r="G221" s="272"/>
      <c r="H221" s="272"/>
      <c r="I221" s="272"/>
      <c r="J221" s="172"/>
      <c r="K221" s="173" t="s">
        <v>21</v>
      </c>
      <c r="L221" s="172"/>
      <c r="M221" s="172"/>
      <c r="N221" s="172"/>
      <c r="O221" s="172"/>
      <c r="P221" s="172"/>
      <c r="Q221" s="172"/>
      <c r="R221" s="174"/>
      <c r="T221" s="175"/>
      <c r="U221" s="172"/>
      <c r="V221" s="172"/>
      <c r="W221" s="172"/>
      <c r="X221" s="172"/>
      <c r="Y221" s="172"/>
      <c r="Z221" s="172"/>
      <c r="AA221" s="176"/>
      <c r="AT221" s="177" t="s">
        <v>152</v>
      </c>
      <c r="AU221" s="177" t="s">
        <v>99</v>
      </c>
      <c r="AV221" s="10" t="s">
        <v>83</v>
      </c>
      <c r="AW221" s="10" t="s">
        <v>35</v>
      </c>
      <c r="AX221" s="10" t="s">
        <v>78</v>
      </c>
      <c r="AY221" s="177" t="s">
        <v>144</v>
      </c>
    </row>
    <row r="222" spans="2:51" s="11" customFormat="1" ht="16.5" customHeight="1">
      <c r="B222" s="178"/>
      <c r="C222" s="179"/>
      <c r="D222" s="179"/>
      <c r="E222" s="180" t="s">
        <v>21</v>
      </c>
      <c r="F222" s="269" t="s">
        <v>261</v>
      </c>
      <c r="G222" s="270"/>
      <c r="H222" s="270"/>
      <c r="I222" s="270"/>
      <c r="J222" s="179"/>
      <c r="K222" s="181">
        <v>40</v>
      </c>
      <c r="L222" s="179"/>
      <c r="M222" s="179"/>
      <c r="N222" s="179"/>
      <c r="O222" s="179"/>
      <c r="P222" s="179"/>
      <c r="Q222" s="179"/>
      <c r="R222" s="182"/>
      <c r="T222" s="183"/>
      <c r="U222" s="179"/>
      <c r="V222" s="179"/>
      <c r="W222" s="179"/>
      <c r="X222" s="179"/>
      <c r="Y222" s="179"/>
      <c r="Z222" s="179"/>
      <c r="AA222" s="184"/>
      <c r="AT222" s="185" t="s">
        <v>152</v>
      </c>
      <c r="AU222" s="185" t="s">
        <v>99</v>
      </c>
      <c r="AV222" s="11" t="s">
        <v>99</v>
      </c>
      <c r="AW222" s="11" t="s">
        <v>35</v>
      </c>
      <c r="AX222" s="11" t="s">
        <v>83</v>
      </c>
      <c r="AY222" s="185" t="s">
        <v>144</v>
      </c>
    </row>
    <row r="223" spans="2:65" s="1" customFormat="1" ht="25.5" customHeight="1">
      <c r="B223" s="37"/>
      <c r="C223" s="164" t="s">
        <v>262</v>
      </c>
      <c r="D223" s="164" t="s">
        <v>145</v>
      </c>
      <c r="E223" s="165" t="s">
        <v>263</v>
      </c>
      <c r="F223" s="263" t="s">
        <v>264</v>
      </c>
      <c r="G223" s="263"/>
      <c r="H223" s="263"/>
      <c r="I223" s="263"/>
      <c r="J223" s="166" t="s">
        <v>160</v>
      </c>
      <c r="K223" s="167">
        <v>873</v>
      </c>
      <c r="L223" s="264">
        <v>0</v>
      </c>
      <c r="M223" s="265"/>
      <c r="N223" s="266">
        <f>ROUND(L223*K223,2)</f>
        <v>0</v>
      </c>
      <c r="O223" s="266"/>
      <c r="P223" s="266"/>
      <c r="Q223" s="266"/>
      <c r="R223" s="39"/>
      <c r="T223" s="168" t="s">
        <v>21</v>
      </c>
      <c r="U223" s="46" t="s">
        <v>43</v>
      </c>
      <c r="V223" s="38"/>
      <c r="W223" s="169">
        <f>V223*K223</f>
        <v>0</v>
      </c>
      <c r="X223" s="169">
        <v>0</v>
      </c>
      <c r="Y223" s="169">
        <f>X223*K223</f>
        <v>0</v>
      </c>
      <c r="Z223" s="169">
        <v>0</v>
      </c>
      <c r="AA223" s="170">
        <f>Z223*K223</f>
        <v>0</v>
      </c>
      <c r="AR223" s="21" t="s">
        <v>149</v>
      </c>
      <c r="AT223" s="21" t="s">
        <v>145</v>
      </c>
      <c r="AU223" s="21" t="s">
        <v>99</v>
      </c>
      <c r="AY223" s="21" t="s">
        <v>144</v>
      </c>
      <c r="BE223" s="107">
        <f>IF(U223="základní",N223,0)</f>
        <v>0</v>
      </c>
      <c r="BF223" s="107">
        <f>IF(U223="snížená",N223,0)</f>
        <v>0</v>
      </c>
      <c r="BG223" s="107">
        <f>IF(U223="zákl. přenesená",N223,0)</f>
        <v>0</v>
      </c>
      <c r="BH223" s="107">
        <f>IF(U223="sníž. přenesená",N223,0)</f>
        <v>0</v>
      </c>
      <c r="BI223" s="107">
        <f>IF(U223="nulová",N223,0)</f>
        <v>0</v>
      </c>
      <c r="BJ223" s="21" t="s">
        <v>83</v>
      </c>
      <c r="BK223" s="107">
        <f>ROUND(L223*K223,2)</f>
        <v>0</v>
      </c>
      <c r="BL223" s="21" t="s">
        <v>149</v>
      </c>
      <c r="BM223" s="21" t="s">
        <v>265</v>
      </c>
    </row>
    <row r="224" spans="2:51" s="10" customFormat="1" ht="16.5" customHeight="1">
      <c r="B224" s="171"/>
      <c r="C224" s="172"/>
      <c r="D224" s="172"/>
      <c r="E224" s="173" t="s">
        <v>21</v>
      </c>
      <c r="F224" s="267" t="s">
        <v>266</v>
      </c>
      <c r="G224" s="268"/>
      <c r="H224" s="268"/>
      <c r="I224" s="268"/>
      <c r="J224" s="172"/>
      <c r="K224" s="173" t="s">
        <v>21</v>
      </c>
      <c r="L224" s="172"/>
      <c r="M224" s="172"/>
      <c r="N224" s="172"/>
      <c r="O224" s="172"/>
      <c r="P224" s="172"/>
      <c r="Q224" s="172"/>
      <c r="R224" s="174"/>
      <c r="T224" s="175"/>
      <c r="U224" s="172"/>
      <c r="V224" s="172"/>
      <c r="W224" s="172"/>
      <c r="X224" s="172"/>
      <c r="Y224" s="172"/>
      <c r="Z224" s="172"/>
      <c r="AA224" s="176"/>
      <c r="AT224" s="177" t="s">
        <v>152</v>
      </c>
      <c r="AU224" s="177" t="s">
        <v>99</v>
      </c>
      <c r="AV224" s="10" t="s">
        <v>83</v>
      </c>
      <c r="AW224" s="10" t="s">
        <v>35</v>
      </c>
      <c r="AX224" s="10" t="s">
        <v>78</v>
      </c>
      <c r="AY224" s="177" t="s">
        <v>144</v>
      </c>
    </row>
    <row r="225" spans="2:51" s="10" customFormat="1" ht="16.5" customHeight="1">
      <c r="B225" s="171"/>
      <c r="C225" s="172"/>
      <c r="D225" s="172"/>
      <c r="E225" s="173" t="s">
        <v>21</v>
      </c>
      <c r="F225" s="271" t="s">
        <v>267</v>
      </c>
      <c r="G225" s="272"/>
      <c r="H225" s="272"/>
      <c r="I225" s="272"/>
      <c r="J225" s="172"/>
      <c r="K225" s="173" t="s">
        <v>21</v>
      </c>
      <c r="L225" s="172"/>
      <c r="M225" s="172"/>
      <c r="N225" s="172"/>
      <c r="O225" s="172"/>
      <c r="P225" s="172"/>
      <c r="Q225" s="172"/>
      <c r="R225" s="174"/>
      <c r="T225" s="175"/>
      <c r="U225" s="172"/>
      <c r="V225" s="172"/>
      <c r="W225" s="172"/>
      <c r="X225" s="172"/>
      <c r="Y225" s="172"/>
      <c r="Z225" s="172"/>
      <c r="AA225" s="176"/>
      <c r="AT225" s="177" t="s">
        <v>152</v>
      </c>
      <c r="AU225" s="177" t="s">
        <v>99</v>
      </c>
      <c r="AV225" s="10" t="s">
        <v>83</v>
      </c>
      <c r="AW225" s="10" t="s">
        <v>35</v>
      </c>
      <c r="AX225" s="10" t="s">
        <v>78</v>
      </c>
      <c r="AY225" s="177" t="s">
        <v>144</v>
      </c>
    </row>
    <row r="226" spans="2:51" s="11" customFormat="1" ht="16.5" customHeight="1">
      <c r="B226" s="178"/>
      <c r="C226" s="179"/>
      <c r="D226" s="179"/>
      <c r="E226" s="180" t="s">
        <v>21</v>
      </c>
      <c r="F226" s="269" t="s">
        <v>268</v>
      </c>
      <c r="G226" s="270"/>
      <c r="H226" s="270"/>
      <c r="I226" s="270"/>
      <c r="J226" s="179"/>
      <c r="K226" s="181">
        <v>1241</v>
      </c>
      <c r="L226" s="179"/>
      <c r="M226" s="179"/>
      <c r="N226" s="179"/>
      <c r="O226" s="179"/>
      <c r="P226" s="179"/>
      <c r="Q226" s="179"/>
      <c r="R226" s="182"/>
      <c r="T226" s="183"/>
      <c r="U226" s="179"/>
      <c r="V226" s="179"/>
      <c r="W226" s="179"/>
      <c r="X226" s="179"/>
      <c r="Y226" s="179"/>
      <c r="Z226" s="179"/>
      <c r="AA226" s="184"/>
      <c r="AT226" s="185" t="s">
        <v>152</v>
      </c>
      <c r="AU226" s="185" t="s">
        <v>99</v>
      </c>
      <c r="AV226" s="11" t="s">
        <v>99</v>
      </c>
      <c r="AW226" s="11" t="s">
        <v>35</v>
      </c>
      <c r="AX226" s="11" t="s">
        <v>78</v>
      </c>
      <c r="AY226" s="185" t="s">
        <v>144</v>
      </c>
    </row>
    <row r="227" spans="2:51" s="10" customFormat="1" ht="25.5" customHeight="1">
      <c r="B227" s="171"/>
      <c r="C227" s="172"/>
      <c r="D227" s="172"/>
      <c r="E227" s="173" t="s">
        <v>21</v>
      </c>
      <c r="F227" s="271" t="s">
        <v>269</v>
      </c>
      <c r="G227" s="272"/>
      <c r="H227" s="272"/>
      <c r="I227" s="272"/>
      <c r="J227" s="172"/>
      <c r="K227" s="173" t="s">
        <v>21</v>
      </c>
      <c r="L227" s="172"/>
      <c r="M227" s="172"/>
      <c r="N227" s="172"/>
      <c r="O227" s="172"/>
      <c r="P227" s="172"/>
      <c r="Q227" s="172"/>
      <c r="R227" s="174"/>
      <c r="T227" s="175"/>
      <c r="U227" s="172"/>
      <c r="V227" s="172"/>
      <c r="W227" s="172"/>
      <c r="X227" s="172"/>
      <c r="Y227" s="172"/>
      <c r="Z227" s="172"/>
      <c r="AA227" s="176"/>
      <c r="AT227" s="177" t="s">
        <v>152</v>
      </c>
      <c r="AU227" s="177" t="s">
        <v>99</v>
      </c>
      <c r="AV227" s="10" t="s">
        <v>83</v>
      </c>
      <c r="AW227" s="10" t="s">
        <v>35</v>
      </c>
      <c r="AX227" s="10" t="s">
        <v>78</v>
      </c>
      <c r="AY227" s="177" t="s">
        <v>144</v>
      </c>
    </row>
    <row r="228" spans="2:51" s="11" customFormat="1" ht="16.5" customHeight="1">
      <c r="B228" s="178"/>
      <c r="C228" s="179"/>
      <c r="D228" s="179"/>
      <c r="E228" s="180" t="s">
        <v>21</v>
      </c>
      <c r="F228" s="269" t="s">
        <v>270</v>
      </c>
      <c r="G228" s="270"/>
      <c r="H228" s="270"/>
      <c r="I228" s="270"/>
      <c r="J228" s="179"/>
      <c r="K228" s="181">
        <v>-368</v>
      </c>
      <c r="L228" s="179"/>
      <c r="M228" s="179"/>
      <c r="N228" s="179"/>
      <c r="O228" s="179"/>
      <c r="P228" s="179"/>
      <c r="Q228" s="179"/>
      <c r="R228" s="182"/>
      <c r="T228" s="183"/>
      <c r="U228" s="179"/>
      <c r="V228" s="179"/>
      <c r="W228" s="179"/>
      <c r="X228" s="179"/>
      <c r="Y228" s="179"/>
      <c r="Z228" s="179"/>
      <c r="AA228" s="184"/>
      <c r="AT228" s="185" t="s">
        <v>152</v>
      </c>
      <c r="AU228" s="185" t="s">
        <v>99</v>
      </c>
      <c r="AV228" s="11" t="s">
        <v>99</v>
      </c>
      <c r="AW228" s="11" t="s">
        <v>35</v>
      </c>
      <c r="AX228" s="11" t="s">
        <v>78</v>
      </c>
      <c r="AY228" s="185" t="s">
        <v>144</v>
      </c>
    </row>
    <row r="229" spans="2:51" s="12" customFormat="1" ht="16.5" customHeight="1">
      <c r="B229" s="186"/>
      <c r="C229" s="187"/>
      <c r="D229" s="187"/>
      <c r="E229" s="188" t="s">
        <v>21</v>
      </c>
      <c r="F229" s="273" t="s">
        <v>170</v>
      </c>
      <c r="G229" s="274"/>
      <c r="H229" s="274"/>
      <c r="I229" s="274"/>
      <c r="J229" s="187"/>
      <c r="K229" s="189">
        <v>873</v>
      </c>
      <c r="L229" s="187"/>
      <c r="M229" s="187"/>
      <c r="N229" s="187"/>
      <c r="O229" s="187"/>
      <c r="P229" s="187"/>
      <c r="Q229" s="187"/>
      <c r="R229" s="190"/>
      <c r="T229" s="191"/>
      <c r="U229" s="187"/>
      <c r="V229" s="187"/>
      <c r="W229" s="187"/>
      <c r="X229" s="187"/>
      <c r="Y229" s="187"/>
      <c r="Z229" s="187"/>
      <c r="AA229" s="192"/>
      <c r="AT229" s="193" t="s">
        <v>152</v>
      </c>
      <c r="AU229" s="193" t="s">
        <v>99</v>
      </c>
      <c r="AV229" s="12" t="s">
        <v>149</v>
      </c>
      <c r="AW229" s="12" t="s">
        <v>35</v>
      </c>
      <c r="AX229" s="12" t="s">
        <v>83</v>
      </c>
      <c r="AY229" s="193" t="s">
        <v>144</v>
      </c>
    </row>
    <row r="230" spans="2:65" s="1" customFormat="1" ht="16.5" customHeight="1">
      <c r="B230" s="37"/>
      <c r="C230" s="164" t="s">
        <v>271</v>
      </c>
      <c r="D230" s="164" t="s">
        <v>145</v>
      </c>
      <c r="E230" s="165" t="s">
        <v>272</v>
      </c>
      <c r="F230" s="263" t="s">
        <v>273</v>
      </c>
      <c r="G230" s="263"/>
      <c r="H230" s="263"/>
      <c r="I230" s="263"/>
      <c r="J230" s="166" t="s">
        <v>160</v>
      </c>
      <c r="K230" s="167">
        <v>873</v>
      </c>
      <c r="L230" s="264">
        <v>0</v>
      </c>
      <c r="M230" s="265"/>
      <c r="N230" s="266">
        <f>ROUND(L230*K230,2)</f>
        <v>0</v>
      </c>
      <c r="O230" s="266"/>
      <c r="P230" s="266"/>
      <c r="Q230" s="266"/>
      <c r="R230" s="39"/>
      <c r="T230" s="168" t="s">
        <v>21</v>
      </c>
      <c r="U230" s="46" t="s">
        <v>43</v>
      </c>
      <c r="V230" s="38"/>
      <c r="W230" s="169">
        <f>V230*K230</f>
        <v>0</v>
      </c>
      <c r="X230" s="169">
        <v>0</v>
      </c>
      <c r="Y230" s="169">
        <f>X230*K230</f>
        <v>0</v>
      </c>
      <c r="Z230" s="169">
        <v>0</v>
      </c>
      <c r="AA230" s="170">
        <f>Z230*K230</f>
        <v>0</v>
      </c>
      <c r="AR230" s="21" t="s">
        <v>149</v>
      </c>
      <c r="AT230" s="21" t="s">
        <v>145</v>
      </c>
      <c r="AU230" s="21" t="s">
        <v>99</v>
      </c>
      <c r="AY230" s="21" t="s">
        <v>144</v>
      </c>
      <c r="BE230" s="107">
        <f>IF(U230="základní",N230,0)</f>
        <v>0</v>
      </c>
      <c r="BF230" s="107">
        <f>IF(U230="snížená",N230,0)</f>
        <v>0</v>
      </c>
      <c r="BG230" s="107">
        <f>IF(U230="zákl. přenesená",N230,0)</f>
        <v>0</v>
      </c>
      <c r="BH230" s="107">
        <f>IF(U230="sníž. přenesená",N230,0)</f>
        <v>0</v>
      </c>
      <c r="BI230" s="107">
        <f>IF(U230="nulová",N230,0)</f>
        <v>0</v>
      </c>
      <c r="BJ230" s="21" t="s">
        <v>83</v>
      </c>
      <c r="BK230" s="107">
        <f>ROUND(L230*K230,2)</f>
        <v>0</v>
      </c>
      <c r="BL230" s="21" t="s">
        <v>149</v>
      </c>
      <c r="BM230" s="21" t="s">
        <v>274</v>
      </c>
    </row>
    <row r="231" spans="2:51" s="10" customFormat="1" ht="16.5" customHeight="1">
      <c r="B231" s="171"/>
      <c r="C231" s="172"/>
      <c r="D231" s="172"/>
      <c r="E231" s="173" t="s">
        <v>21</v>
      </c>
      <c r="F231" s="267" t="s">
        <v>275</v>
      </c>
      <c r="G231" s="268"/>
      <c r="H231" s="268"/>
      <c r="I231" s="268"/>
      <c r="J231" s="172"/>
      <c r="K231" s="173" t="s">
        <v>21</v>
      </c>
      <c r="L231" s="172"/>
      <c r="M231" s="172"/>
      <c r="N231" s="172"/>
      <c r="O231" s="172"/>
      <c r="P231" s="172"/>
      <c r="Q231" s="172"/>
      <c r="R231" s="174"/>
      <c r="T231" s="175"/>
      <c r="U231" s="172"/>
      <c r="V231" s="172"/>
      <c r="W231" s="172"/>
      <c r="X231" s="172"/>
      <c r="Y231" s="172"/>
      <c r="Z231" s="172"/>
      <c r="AA231" s="176"/>
      <c r="AT231" s="177" t="s">
        <v>152</v>
      </c>
      <c r="AU231" s="177" t="s">
        <v>99</v>
      </c>
      <c r="AV231" s="10" t="s">
        <v>83</v>
      </c>
      <c r="AW231" s="10" t="s">
        <v>35</v>
      </c>
      <c r="AX231" s="10" t="s">
        <v>78</v>
      </c>
      <c r="AY231" s="177" t="s">
        <v>144</v>
      </c>
    </row>
    <row r="232" spans="2:51" s="11" customFormat="1" ht="16.5" customHeight="1">
      <c r="B232" s="178"/>
      <c r="C232" s="179"/>
      <c r="D232" s="179"/>
      <c r="E232" s="180" t="s">
        <v>21</v>
      </c>
      <c r="F232" s="269" t="s">
        <v>276</v>
      </c>
      <c r="G232" s="270"/>
      <c r="H232" s="270"/>
      <c r="I232" s="270"/>
      <c r="J232" s="179"/>
      <c r="K232" s="181">
        <v>873</v>
      </c>
      <c r="L232" s="179"/>
      <c r="M232" s="179"/>
      <c r="N232" s="179"/>
      <c r="O232" s="179"/>
      <c r="P232" s="179"/>
      <c r="Q232" s="179"/>
      <c r="R232" s="182"/>
      <c r="T232" s="183"/>
      <c r="U232" s="179"/>
      <c r="V232" s="179"/>
      <c r="W232" s="179"/>
      <c r="X232" s="179"/>
      <c r="Y232" s="179"/>
      <c r="Z232" s="179"/>
      <c r="AA232" s="184"/>
      <c r="AT232" s="185" t="s">
        <v>152</v>
      </c>
      <c r="AU232" s="185" t="s">
        <v>99</v>
      </c>
      <c r="AV232" s="11" t="s">
        <v>99</v>
      </c>
      <c r="AW232" s="11" t="s">
        <v>35</v>
      </c>
      <c r="AX232" s="11" t="s">
        <v>83</v>
      </c>
      <c r="AY232" s="185" t="s">
        <v>144</v>
      </c>
    </row>
    <row r="233" spans="2:65" s="1" customFormat="1" ht="25.5" customHeight="1">
      <c r="B233" s="37"/>
      <c r="C233" s="164" t="s">
        <v>277</v>
      </c>
      <c r="D233" s="164" t="s">
        <v>145</v>
      </c>
      <c r="E233" s="165" t="s">
        <v>278</v>
      </c>
      <c r="F233" s="263" t="s">
        <v>279</v>
      </c>
      <c r="G233" s="263"/>
      <c r="H233" s="263"/>
      <c r="I233" s="263"/>
      <c r="J233" s="166" t="s">
        <v>280</v>
      </c>
      <c r="K233" s="167">
        <v>1951</v>
      </c>
      <c r="L233" s="264">
        <v>0</v>
      </c>
      <c r="M233" s="265"/>
      <c r="N233" s="266">
        <f>ROUND(L233*K233,2)</f>
        <v>0</v>
      </c>
      <c r="O233" s="266"/>
      <c r="P233" s="266"/>
      <c r="Q233" s="266"/>
      <c r="R233" s="39"/>
      <c r="T233" s="168" t="s">
        <v>21</v>
      </c>
      <c r="U233" s="46" t="s">
        <v>43</v>
      </c>
      <c r="V233" s="38"/>
      <c r="W233" s="169">
        <f>V233*K233</f>
        <v>0</v>
      </c>
      <c r="X233" s="169">
        <v>0</v>
      </c>
      <c r="Y233" s="169">
        <f>X233*K233</f>
        <v>0</v>
      </c>
      <c r="Z233" s="169">
        <v>0</v>
      </c>
      <c r="AA233" s="170">
        <f>Z233*K233</f>
        <v>0</v>
      </c>
      <c r="AR233" s="21" t="s">
        <v>149</v>
      </c>
      <c r="AT233" s="21" t="s">
        <v>145</v>
      </c>
      <c r="AU233" s="21" t="s">
        <v>99</v>
      </c>
      <c r="AY233" s="21" t="s">
        <v>144</v>
      </c>
      <c r="BE233" s="107">
        <f>IF(U233="základní",N233,0)</f>
        <v>0</v>
      </c>
      <c r="BF233" s="107">
        <f>IF(U233="snížená",N233,0)</f>
        <v>0</v>
      </c>
      <c r="BG233" s="107">
        <f>IF(U233="zákl. přenesená",N233,0)</f>
        <v>0</v>
      </c>
      <c r="BH233" s="107">
        <f>IF(U233="sníž. přenesená",N233,0)</f>
        <v>0</v>
      </c>
      <c r="BI233" s="107">
        <f>IF(U233="nulová",N233,0)</f>
        <v>0</v>
      </c>
      <c r="BJ233" s="21" t="s">
        <v>83</v>
      </c>
      <c r="BK233" s="107">
        <f>ROUND(L233*K233,2)</f>
        <v>0</v>
      </c>
      <c r="BL233" s="21" t="s">
        <v>149</v>
      </c>
      <c r="BM233" s="21" t="s">
        <v>281</v>
      </c>
    </row>
    <row r="234" spans="2:51" s="10" customFormat="1" ht="16.5" customHeight="1">
      <c r="B234" s="171"/>
      <c r="C234" s="172"/>
      <c r="D234" s="172"/>
      <c r="E234" s="173" t="s">
        <v>21</v>
      </c>
      <c r="F234" s="267" t="s">
        <v>282</v>
      </c>
      <c r="G234" s="268"/>
      <c r="H234" s="268"/>
      <c r="I234" s="268"/>
      <c r="J234" s="172"/>
      <c r="K234" s="173" t="s">
        <v>21</v>
      </c>
      <c r="L234" s="172"/>
      <c r="M234" s="172"/>
      <c r="N234" s="172"/>
      <c r="O234" s="172"/>
      <c r="P234" s="172"/>
      <c r="Q234" s="172"/>
      <c r="R234" s="174"/>
      <c r="T234" s="175"/>
      <c r="U234" s="172"/>
      <c r="V234" s="172"/>
      <c r="W234" s="172"/>
      <c r="X234" s="172"/>
      <c r="Y234" s="172"/>
      <c r="Z234" s="172"/>
      <c r="AA234" s="176"/>
      <c r="AT234" s="177" t="s">
        <v>152</v>
      </c>
      <c r="AU234" s="177" t="s">
        <v>99</v>
      </c>
      <c r="AV234" s="10" t="s">
        <v>83</v>
      </c>
      <c r="AW234" s="10" t="s">
        <v>35</v>
      </c>
      <c r="AX234" s="10" t="s">
        <v>78</v>
      </c>
      <c r="AY234" s="177" t="s">
        <v>144</v>
      </c>
    </row>
    <row r="235" spans="2:51" s="11" customFormat="1" ht="16.5" customHeight="1">
      <c r="B235" s="178"/>
      <c r="C235" s="179"/>
      <c r="D235" s="179"/>
      <c r="E235" s="180" t="s">
        <v>21</v>
      </c>
      <c r="F235" s="269" t="s">
        <v>283</v>
      </c>
      <c r="G235" s="270"/>
      <c r="H235" s="270"/>
      <c r="I235" s="270"/>
      <c r="J235" s="179"/>
      <c r="K235" s="181">
        <v>1951</v>
      </c>
      <c r="L235" s="179"/>
      <c r="M235" s="179"/>
      <c r="N235" s="179"/>
      <c r="O235" s="179"/>
      <c r="P235" s="179"/>
      <c r="Q235" s="179"/>
      <c r="R235" s="182"/>
      <c r="T235" s="183"/>
      <c r="U235" s="179"/>
      <c r="V235" s="179"/>
      <c r="W235" s="179"/>
      <c r="X235" s="179"/>
      <c r="Y235" s="179"/>
      <c r="Z235" s="179"/>
      <c r="AA235" s="184"/>
      <c r="AT235" s="185" t="s">
        <v>152</v>
      </c>
      <c r="AU235" s="185" t="s">
        <v>99</v>
      </c>
      <c r="AV235" s="11" t="s">
        <v>99</v>
      </c>
      <c r="AW235" s="11" t="s">
        <v>35</v>
      </c>
      <c r="AX235" s="11" t="s">
        <v>83</v>
      </c>
      <c r="AY235" s="185" t="s">
        <v>144</v>
      </c>
    </row>
    <row r="236" spans="2:65" s="1" customFormat="1" ht="25.5" customHeight="1">
      <c r="B236" s="37"/>
      <c r="C236" s="164" t="s">
        <v>10</v>
      </c>
      <c r="D236" s="164" t="s">
        <v>145</v>
      </c>
      <c r="E236" s="165" t="s">
        <v>284</v>
      </c>
      <c r="F236" s="263" t="s">
        <v>285</v>
      </c>
      <c r="G236" s="263"/>
      <c r="H236" s="263"/>
      <c r="I236" s="263"/>
      <c r="J236" s="166" t="s">
        <v>280</v>
      </c>
      <c r="K236" s="167">
        <v>1420</v>
      </c>
      <c r="L236" s="264">
        <v>0</v>
      </c>
      <c r="M236" s="265"/>
      <c r="N236" s="266">
        <f>ROUND(L236*K236,2)</f>
        <v>0</v>
      </c>
      <c r="O236" s="266"/>
      <c r="P236" s="266"/>
      <c r="Q236" s="266"/>
      <c r="R236" s="39"/>
      <c r="T236" s="168" t="s">
        <v>21</v>
      </c>
      <c r="U236" s="46" t="s">
        <v>43</v>
      </c>
      <c r="V236" s="38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21" t="s">
        <v>149</v>
      </c>
      <c r="AT236" s="21" t="s">
        <v>145</v>
      </c>
      <c r="AU236" s="21" t="s">
        <v>99</v>
      </c>
      <c r="AY236" s="21" t="s">
        <v>144</v>
      </c>
      <c r="BE236" s="107">
        <f>IF(U236="základní",N236,0)</f>
        <v>0</v>
      </c>
      <c r="BF236" s="107">
        <f>IF(U236="snížená",N236,0)</f>
        <v>0</v>
      </c>
      <c r="BG236" s="107">
        <f>IF(U236="zákl. přenesená",N236,0)</f>
        <v>0</v>
      </c>
      <c r="BH236" s="107">
        <f>IF(U236="sníž. přenesená",N236,0)</f>
        <v>0</v>
      </c>
      <c r="BI236" s="107">
        <f>IF(U236="nulová",N236,0)</f>
        <v>0</v>
      </c>
      <c r="BJ236" s="21" t="s">
        <v>83</v>
      </c>
      <c r="BK236" s="107">
        <f>ROUND(L236*K236,2)</f>
        <v>0</v>
      </c>
      <c r="BL236" s="21" t="s">
        <v>149</v>
      </c>
      <c r="BM236" s="21" t="s">
        <v>286</v>
      </c>
    </row>
    <row r="237" spans="2:51" s="10" customFormat="1" ht="16.5" customHeight="1">
      <c r="B237" s="171"/>
      <c r="C237" s="172"/>
      <c r="D237" s="172"/>
      <c r="E237" s="173" t="s">
        <v>21</v>
      </c>
      <c r="F237" s="267" t="s">
        <v>287</v>
      </c>
      <c r="G237" s="268"/>
      <c r="H237" s="268"/>
      <c r="I237" s="268"/>
      <c r="J237" s="172"/>
      <c r="K237" s="173" t="s">
        <v>21</v>
      </c>
      <c r="L237" s="172"/>
      <c r="M237" s="172"/>
      <c r="N237" s="172"/>
      <c r="O237" s="172"/>
      <c r="P237" s="172"/>
      <c r="Q237" s="172"/>
      <c r="R237" s="174"/>
      <c r="T237" s="175"/>
      <c r="U237" s="172"/>
      <c r="V237" s="172"/>
      <c r="W237" s="172"/>
      <c r="X237" s="172"/>
      <c r="Y237" s="172"/>
      <c r="Z237" s="172"/>
      <c r="AA237" s="176"/>
      <c r="AT237" s="177" t="s">
        <v>152</v>
      </c>
      <c r="AU237" s="177" t="s">
        <v>99</v>
      </c>
      <c r="AV237" s="10" t="s">
        <v>83</v>
      </c>
      <c r="AW237" s="10" t="s">
        <v>35</v>
      </c>
      <c r="AX237" s="10" t="s">
        <v>78</v>
      </c>
      <c r="AY237" s="177" t="s">
        <v>144</v>
      </c>
    </row>
    <row r="238" spans="2:51" s="10" customFormat="1" ht="16.5" customHeight="1">
      <c r="B238" s="171"/>
      <c r="C238" s="172"/>
      <c r="D238" s="172"/>
      <c r="E238" s="173" t="s">
        <v>21</v>
      </c>
      <c r="F238" s="271" t="s">
        <v>163</v>
      </c>
      <c r="G238" s="272"/>
      <c r="H238" s="272"/>
      <c r="I238" s="272"/>
      <c r="J238" s="172"/>
      <c r="K238" s="173" t="s">
        <v>21</v>
      </c>
      <c r="L238" s="172"/>
      <c r="M238" s="172"/>
      <c r="N238" s="172"/>
      <c r="O238" s="172"/>
      <c r="P238" s="172"/>
      <c r="Q238" s="172"/>
      <c r="R238" s="174"/>
      <c r="T238" s="175"/>
      <c r="U238" s="172"/>
      <c r="V238" s="172"/>
      <c r="W238" s="172"/>
      <c r="X238" s="172"/>
      <c r="Y238" s="172"/>
      <c r="Z238" s="172"/>
      <c r="AA238" s="176"/>
      <c r="AT238" s="177" t="s">
        <v>152</v>
      </c>
      <c r="AU238" s="177" t="s">
        <v>99</v>
      </c>
      <c r="AV238" s="10" t="s">
        <v>83</v>
      </c>
      <c r="AW238" s="10" t="s">
        <v>35</v>
      </c>
      <c r="AX238" s="10" t="s">
        <v>78</v>
      </c>
      <c r="AY238" s="177" t="s">
        <v>144</v>
      </c>
    </row>
    <row r="239" spans="2:51" s="10" customFormat="1" ht="16.5" customHeight="1">
      <c r="B239" s="171"/>
      <c r="C239" s="172"/>
      <c r="D239" s="172"/>
      <c r="E239" s="173" t="s">
        <v>21</v>
      </c>
      <c r="F239" s="271" t="s">
        <v>164</v>
      </c>
      <c r="G239" s="272"/>
      <c r="H239" s="272"/>
      <c r="I239" s="272"/>
      <c r="J239" s="172"/>
      <c r="K239" s="173" t="s">
        <v>21</v>
      </c>
      <c r="L239" s="172"/>
      <c r="M239" s="172"/>
      <c r="N239" s="172"/>
      <c r="O239" s="172"/>
      <c r="P239" s="172"/>
      <c r="Q239" s="172"/>
      <c r="R239" s="174"/>
      <c r="T239" s="175"/>
      <c r="U239" s="172"/>
      <c r="V239" s="172"/>
      <c r="W239" s="172"/>
      <c r="X239" s="172"/>
      <c r="Y239" s="172"/>
      <c r="Z239" s="172"/>
      <c r="AA239" s="176"/>
      <c r="AT239" s="177" t="s">
        <v>152</v>
      </c>
      <c r="AU239" s="177" t="s">
        <v>99</v>
      </c>
      <c r="AV239" s="10" t="s">
        <v>83</v>
      </c>
      <c r="AW239" s="10" t="s">
        <v>35</v>
      </c>
      <c r="AX239" s="10" t="s">
        <v>78</v>
      </c>
      <c r="AY239" s="177" t="s">
        <v>144</v>
      </c>
    </row>
    <row r="240" spans="2:51" s="11" customFormat="1" ht="16.5" customHeight="1">
      <c r="B240" s="178"/>
      <c r="C240" s="179"/>
      <c r="D240" s="179"/>
      <c r="E240" s="180" t="s">
        <v>21</v>
      </c>
      <c r="F240" s="269" t="s">
        <v>288</v>
      </c>
      <c r="G240" s="270"/>
      <c r="H240" s="270"/>
      <c r="I240" s="270"/>
      <c r="J240" s="179"/>
      <c r="K240" s="181">
        <v>650</v>
      </c>
      <c r="L240" s="179"/>
      <c r="M240" s="179"/>
      <c r="N240" s="179"/>
      <c r="O240" s="179"/>
      <c r="P240" s="179"/>
      <c r="Q240" s="179"/>
      <c r="R240" s="182"/>
      <c r="T240" s="183"/>
      <c r="U240" s="179"/>
      <c r="V240" s="179"/>
      <c r="W240" s="179"/>
      <c r="X240" s="179"/>
      <c r="Y240" s="179"/>
      <c r="Z240" s="179"/>
      <c r="AA240" s="184"/>
      <c r="AT240" s="185" t="s">
        <v>152</v>
      </c>
      <c r="AU240" s="185" t="s">
        <v>99</v>
      </c>
      <c r="AV240" s="11" t="s">
        <v>99</v>
      </c>
      <c r="AW240" s="11" t="s">
        <v>35</v>
      </c>
      <c r="AX240" s="11" t="s">
        <v>78</v>
      </c>
      <c r="AY240" s="185" t="s">
        <v>144</v>
      </c>
    </row>
    <row r="241" spans="2:51" s="10" customFormat="1" ht="16.5" customHeight="1">
      <c r="B241" s="171"/>
      <c r="C241" s="172"/>
      <c r="D241" s="172"/>
      <c r="E241" s="173" t="s">
        <v>21</v>
      </c>
      <c r="F241" s="271" t="s">
        <v>166</v>
      </c>
      <c r="G241" s="272"/>
      <c r="H241" s="272"/>
      <c r="I241" s="272"/>
      <c r="J241" s="172"/>
      <c r="K241" s="173" t="s">
        <v>21</v>
      </c>
      <c r="L241" s="172"/>
      <c r="M241" s="172"/>
      <c r="N241" s="172"/>
      <c r="O241" s="172"/>
      <c r="P241" s="172"/>
      <c r="Q241" s="172"/>
      <c r="R241" s="174"/>
      <c r="T241" s="175"/>
      <c r="U241" s="172"/>
      <c r="V241" s="172"/>
      <c r="W241" s="172"/>
      <c r="X241" s="172"/>
      <c r="Y241" s="172"/>
      <c r="Z241" s="172"/>
      <c r="AA241" s="176"/>
      <c r="AT241" s="177" t="s">
        <v>152</v>
      </c>
      <c r="AU241" s="177" t="s">
        <v>99</v>
      </c>
      <c r="AV241" s="10" t="s">
        <v>83</v>
      </c>
      <c r="AW241" s="10" t="s">
        <v>35</v>
      </c>
      <c r="AX241" s="10" t="s">
        <v>78</v>
      </c>
      <c r="AY241" s="177" t="s">
        <v>144</v>
      </c>
    </row>
    <row r="242" spans="2:51" s="11" customFormat="1" ht="16.5" customHeight="1">
      <c r="B242" s="178"/>
      <c r="C242" s="179"/>
      <c r="D242" s="179"/>
      <c r="E242" s="180" t="s">
        <v>21</v>
      </c>
      <c r="F242" s="269" t="s">
        <v>289</v>
      </c>
      <c r="G242" s="270"/>
      <c r="H242" s="270"/>
      <c r="I242" s="270"/>
      <c r="J242" s="179"/>
      <c r="K242" s="181">
        <v>120</v>
      </c>
      <c r="L242" s="179"/>
      <c r="M242" s="179"/>
      <c r="N242" s="179"/>
      <c r="O242" s="179"/>
      <c r="P242" s="179"/>
      <c r="Q242" s="179"/>
      <c r="R242" s="182"/>
      <c r="T242" s="183"/>
      <c r="U242" s="179"/>
      <c r="V242" s="179"/>
      <c r="W242" s="179"/>
      <c r="X242" s="179"/>
      <c r="Y242" s="179"/>
      <c r="Z242" s="179"/>
      <c r="AA242" s="184"/>
      <c r="AT242" s="185" t="s">
        <v>152</v>
      </c>
      <c r="AU242" s="185" t="s">
        <v>99</v>
      </c>
      <c r="AV242" s="11" t="s">
        <v>99</v>
      </c>
      <c r="AW242" s="11" t="s">
        <v>35</v>
      </c>
      <c r="AX242" s="11" t="s">
        <v>78</v>
      </c>
      <c r="AY242" s="185" t="s">
        <v>144</v>
      </c>
    </row>
    <row r="243" spans="2:51" s="10" customFormat="1" ht="16.5" customHeight="1">
      <c r="B243" s="171"/>
      <c r="C243" s="172"/>
      <c r="D243" s="172"/>
      <c r="E243" s="173" t="s">
        <v>21</v>
      </c>
      <c r="F243" s="271" t="s">
        <v>168</v>
      </c>
      <c r="G243" s="272"/>
      <c r="H243" s="272"/>
      <c r="I243" s="272"/>
      <c r="J243" s="172"/>
      <c r="K243" s="173" t="s">
        <v>21</v>
      </c>
      <c r="L243" s="172"/>
      <c r="M243" s="172"/>
      <c r="N243" s="172"/>
      <c r="O243" s="172"/>
      <c r="P243" s="172"/>
      <c r="Q243" s="172"/>
      <c r="R243" s="174"/>
      <c r="T243" s="175"/>
      <c r="U243" s="172"/>
      <c r="V243" s="172"/>
      <c r="W243" s="172"/>
      <c r="X243" s="172"/>
      <c r="Y243" s="172"/>
      <c r="Z243" s="172"/>
      <c r="AA243" s="176"/>
      <c r="AT243" s="177" t="s">
        <v>152</v>
      </c>
      <c r="AU243" s="177" t="s">
        <v>99</v>
      </c>
      <c r="AV243" s="10" t="s">
        <v>83</v>
      </c>
      <c r="AW243" s="10" t="s">
        <v>35</v>
      </c>
      <c r="AX243" s="10" t="s">
        <v>78</v>
      </c>
      <c r="AY243" s="177" t="s">
        <v>144</v>
      </c>
    </row>
    <row r="244" spans="2:51" s="11" customFormat="1" ht="16.5" customHeight="1">
      <c r="B244" s="178"/>
      <c r="C244" s="179"/>
      <c r="D244" s="179"/>
      <c r="E244" s="180" t="s">
        <v>21</v>
      </c>
      <c r="F244" s="269" t="s">
        <v>288</v>
      </c>
      <c r="G244" s="270"/>
      <c r="H244" s="270"/>
      <c r="I244" s="270"/>
      <c r="J244" s="179"/>
      <c r="K244" s="181">
        <v>650</v>
      </c>
      <c r="L244" s="179"/>
      <c r="M244" s="179"/>
      <c r="N244" s="179"/>
      <c r="O244" s="179"/>
      <c r="P244" s="179"/>
      <c r="Q244" s="179"/>
      <c r="R244" s="182"/>
      <c r="T244" s="183"/>
      <c r="U244" s="179"/>
      <c r="V244" s="179"/>
      <c r="W244" s="179"/>
      <c r="X244" s="179"/>
      <c r="Y244" s="179"/>
      <c r="Z244" s="179"/>
      <c r="AA244" s="184"/>
      <c r="AT244" s="185" t="s">
        <v>152</v>
      </c>
      <c r="AU244" s="185" t="s">
        <v>99</v>
      </c>
      <c r="AV244" s="11" t="s">
        <v>99</v>
      </c>
      <c r="AW244" s="11" t="s">
        <v>35</v>
      </c>
      <c r="AX244" s="11" t="s">
        <v>78</v>
      </c>
      <c r="AY244" s="185" t="s">
        <v>144</v>
      </c>
    </row>
    <row r="245" spans="2:51" s="12" customFormat="1" ht="16.5" customHeight="1">
      <c r="B245" s="186"/>
      <c r="C245" s="187"/>
      <c r="D245" s="187"/>
      <c r="E245" s="188" t="s">
        <v>21</v>
      </c>
      <c r="F245" s="273" t="s">
        <v>170</v>
      </c>
      <c r="G245" s="274"/>
      <c r="H245" s="274"/>
      <c r="I245" s="274"/>
      <c r="J245" s="187"/>
      <c r="K245" s="189">
        <v>1420</v>
      </c>
      <c r="L245" s="187"/>
      <c r="M245" s="187"/>
      <c r="N245" s="187"/>
      <c r="O245" s="187"/>
      <c r="P245" s="187"/>
      <c r="Q245" s="187"/>
      <c r="R245" s="190"/>
      <c r="T245" s="191"/>
      <c r="U245" s="187"/>
      <c r="V245" s="187"/>
      <c r="W245" s="187"/>
      <c r="X245" s="187"/>
      <c r="Y245" s="187"/>
      <c r="Z245" s="187"/>
      <c r="AA245" s="192"/>
      <c r="AT245" s="193" t="s">
        <v>152</v>
      </c>
      <c r="AU245" s="193" t="s">
        <v>99</v>
      </c>
      <c r="AV245" s="12" t="s">
        <v>149</v>
      </c>
      <c r="AW245" s="12" t="s">
        <v>35</v>
      </c>
      <c r="AX245" s="12" t="s">
        <v>83</v>
      </c>
      <c r="AY245" s="193" t="s">
        <v>144</v>
      </c>
    </row>
    <row r="246" spans="2:65" s="1" customFormat="1" ht="25.5" customHeight="1">
      <c r="B246" s="37"/>
      <c r="C246" s="164" t="s">
        <v>290</v>
      </c>
      <c r="D246" s="164" t="s">
        <v>145</v>
      </c>
      <c r="E246" s="165" t="s">
        <v>291</v>
      </c>
      <c r="F246" s="263" t="s">
        <v>292</v>
      </c>
      <c r="G246" s="263"/>
      <c r="H246" s="263"/>
      <c r="I246" s="263"/>
      <c r="J246" s="166" t="s">
        <v>280</v>
      </c>
      <c r="K246" s="167">
        <v>160</v>
      </c>
      <c r="L246" s="264">
        <v>0</v>
      </c>
      <c r="M246" s="265"/>
      <c r="N246" s="266">
        <f>ROUND(L246*K246,2)</f>
        <v>0</v>
      </c>
      <c r="O246" s="266"/>
      <c r="P246" s="266"/>
      <c r="Q246" s="266"/>
      <c r="R246" s="39"/>
      <c r="T246" s="168" t="s">
        <v>21</v>
      </c>
      <c r="U246" s="46" t="s">
        <v>43</v>
      </c>
      <c r="V246" s="38"/>
      <c r="W246" s="169">
        <f>V246*K246</f>
        <v>0</v>
      </c>
      <c r="X246" s="169">
        <v>0</v>
      </c>
      <c r="Y246" s="169">
        <f>X246*K246</f>
        <v>0</v>
      </c>
      <c r="Z246" s="169">
        <v>0</v>
      </c>
      <c r="AA246" s="170">
        <f>Z246*K246</f>
        <v>0</v>
      </c>
      <c r="AR246" s="21" t="s">
        <v>149</v>
      </c>
      <c r="AT246" s="21" t="s">
        <v>145</v>
      </c>
      <c r="AU246" s="21" t="s">
        <v>99</v>
      </c>
      <c r="AY246" s="21" t="s">
        <v>144</v>
      </c>
      <c r="BE246" s="107">
        <f>IF(U246="základní",N246,0)</f>
        <v>0</v>
      </c>
      <c r="BF246" s="107">
        <f>IF(U246="snížená",N246,0)</f>
        <v>0</v>
      </c>
      <c r="BG246" s="107">
        <f>IF(U246="zákl. přenesená",N246,0)</f>
        <v>0</v>
      </c>
      <c r="BH246" s="107">
        <f>IF(U246="sníž. přenesená",N246,0)</f>
        <v>0</v>
      </c>
      <c r="BI246" s="107">
        <f>IF(U246="nulová",N246,0)</f>
        <v>0</v>
      </c>
      <c r="BJ246" s="21" t="s">
        <v>83</v>
      </c>
      <c r="BK246" s="107">
        <f>ROUND(L246*K246,2)</f>
        <v>0</v>
      </c>
      <c r="BL246" s="21" t="s">
        <v>149</v>
      </c>
      <c r="BM246" s="21" t="s">
        <v>293</v>
      </c>
    </row>
    <row r="247" spans="2:51" s="11" customFormat="1" ht="16.5" customHeight="1">
      <c r="B247" s="178"/>
      <c r="C247" s="179"/>
      <c r="D247" s="179"/>
      <c r="E247" s="180" t="s">
        <v>21</v>
      </c>
      <c r="F247" s="275" t="s">
        <v>294</v>
      </c>
      <c r="G247" s="276"/>
      <c r="H247" s="276"/>
      <c r="I247" s="276"/>
      <c r="J247" s="179"/>
      <c r="K247" s="181">
        <v>160</v>
      </c>
      <c r="L247" s="179"/>
      <c r="M247" s="179"/>
      <c r="N247" s="179"/>
      <c r="O247" s="179"/>
      <c r="P247" s="179"/>
      <c r="Q247" s="179"/>
      <c r="R247" s="182"/>
      <c r="T247" s="183"/>
      <c r="U247" s="179"/>
      <c r="V247" s="179"/>
      <c r="W247" s="179"/>
      <c r="X247" s="179"/>
      <c r="Y247" s="179"/>
      <c r="Z247" s="179"/>
      <c r="AA247" s="184"/>
      <c r="AT247" s="185" t="s">
        <v>152</v>
      </c>
      <c r="AU247" s="185" t="s">
        <v>99</v>
      </c>
      <c r="AV247" s="11" t="s">
        <v>99</v>
      </c>
      <c r="AW247" s="11" t="s">
        <v>35</v>
      </c>
      <c r="AX247" s="11" t="s">
        <v>83</v>
      </c>
      <c r="AY247" s="185" t="s">
        <v>144</v>
      </c>
    </row>
    <row r="248" spans="2:65" s="1" customFormat="1" ht="38.25" customHeight="1">
      <c r="B248" s="37"/>
      <c r="C248" s="164" t="s">
        <v>295</v>
      </c>
      <c r="D248" s="164" t="s">
        <v>145</v>
      </c>
      <c r="E248" s="165" t="s">
        <v>296</v>
      </c>
      <c r="F248" s="263" t="s">
        <v>297</v>
      </c>
      <c r="G248" s="263"/>
      <c r="H248" s="263"/>
      <c r="I248" s="263"/>
      <c r="J248" s="166" t="s">
        <v>280</v>
      </c>
      <c r="K248" s="167">
        <v>1420</v>
      </c>
      <c r="L248" s="264">
        <v>0</v>
      </c>
      <c r="M248" s="265"/>
      <c r="N248" s="266">
        <f>ROUND(L248*K248,2)</f>
        <v>0</v>
      </c>
      <c r="O248" s="266"/>
      <c r="P248" s="266"/>
      <c r="Q248" s="266"/>
      <c r="R248" s="39"/>
      <c r="T248" s="168" t="s">
        <v>21</v>
      </c>
      <c r="U248" s="46" t="s">
        <v>43</v>
      </c>
      <c r="V248" s="38"/>
      <c r="W248" s="169">
        <f>V248*K248</f>
        <v>0</v>
      </c>
      <c r="X248" s="169">
        <v>0</v>
      </c>
      <c r="Y248" s="169">
        <f>X248*K248</f>
        <v>0</v>
      </c>
      <c r="Z248" s="169">
        <v>0</v>
      </c>
      <c r="AA248" s="170">
        <f>Z248*K248</f>
        <v>0</v>
      </c>
      <c r="AR248" s="21" t="s">
        <v>149</v>
      </c>
      <c r="AT248" s="21" t="s">
        <v>145</v>
      </c>
      <c r="AU248" s="21" t="s">
        <v>99</v>
      </c>
      <c r="AY248" s="21" t="s">
        <v>144</v>
      </c>
      <c r="BE248" s="107">
        <f>IF(U248="základní",N248,0)</f>
        <v>0</v>
      </c>
      <c r="BF248" s="107">
        <f>IF(U248="snížená",N248,0)</f>
        <v>0</v>
      </c>
      <c r="BG248" s="107">
        <f>IF(U248="zákl. přenesená",N248,0)</f>
        <v>0</v>
      </c>
      <c r="BH248" s="107">
        <f>IF(U248="sníž. přenesená",N248,0)</f>
        <v>0</v>
      </c>
      <c r="BI248" s="107">
        <f>IF(U248="nulová",N248,0)</f>
        <v>0</v>
      </c>
      <c r="BJ248" s="21" t="s">
        <v>83</v>
      </c>
      <c r="BK248" s="107">
        <f>ROUND(L248*K248,2)</f>
        <v>0</v>
      </c>
      <c r="BL248" s="21" t="s">
        <v>149</v>
      </c>
      <c r="BM248" s="21" t="s">
        <v>298</v>
      </c>
    </row>
    <row r="249" spans="2:51" s="10" customFormat="1" ht="16.5" customHeight="1">
      <c r="B249" s="171"/>
      <c r="C249" s="172"/>
      <c r="D249" s="172"/>
      <c r="E249" s="173" t="s">
        <v>21</v>
      </c>
      <c r="F249" s="267" t="s">
        <v>299</v>
      </c>
      <c r="G249" s="268"/>
      <c r="H249" s="268"/>
      <c r="I249" s="268"/>
      <c r="J249" s="172"/>
      <c r="K249" s="173" t="s">
        <v>21</v>
      </c>
      <c r="L249" s="172"/>
      <c r="M249" s="172"/>
      <c r="N249" s="172"/>
      <c r="O249" s="172"/>
      <c r="P249" s="172"/>
      <c r="Q249" s="172"/>
      <c r="R249" s="174"/>
      <c r="T249" s="175"/>
      <c r="U249" s="172"/>
      <c r="V249" s="172"/>
      <c r="W249" s="172"/>
      <c r="X249" s="172"/>
      <c r="Y249" s="172"/>
      <c r="Z249" s="172"/>
      <c r="AA249" s="176"/>
      <c r="AT249" s="177" t="s">
        <v>152</v>
      </c>
      <c r="AU249" s="177" t="s">
        <v>99</v>
      </c>
      <c r="AV249" s="10" t="s">
        <v>83</v>
      </c>
      <c r="AW249" s="10" t="s">
        <v>35</v>
      </c>
      <c r="AX249" s="10" t="s">
        <v>78</v>
      </c>
      <c r="AY249" s="177" t="s">
        <v>144</v>
      </c>
    </row>
    <row r="250" spans="2:51" s="10" customFormat="1" ht="16.5" customHeight="1">
      <c r="B250" s="171"/>
      <c r="C250" s="172"/>
      <c r="D250" s="172"/>
      <c r="E250" s="173" t="s">
        <v>21</v>
      </c>
      <c r="F250" s="271" t="s">
        <v>163</v>
      </c>
      <c r="G250" s="272"/>
      <c r="H250" s="272"/>
      <c r="I250" s="272"/>
      <c r="J250" s="172"/>
      <c r="K250" s="173" t="s">
        <v>21</v>
      </c>
      <c r="L250" s="172"/>
      <c r="M250" s="172"/>
      <c r="N250" s="172"/>
      <c r="O250" s="172"/>
      <c r="P250" s="172"/>
      <c r="Q250" s="172"/>
      <c r="R250" s="174"/>
      <c r="T250" s="175"/>
      <c r="U250" s="172"/>
      <c r="V250" s="172"/>
      <c r="W250" s="172"/>
      <c r="X250" s="172"/>
      <c r="Y250" s="172"/>
      <c r="Z250" s="172"/>
      <c r="AA250" s="176"/>
      <c r="AT250" s="177" t="s">
        <v>152</v>
      </c>
      <c r="AU250" s="177" t="s">
        <v>99</v>
      </c>
      <c r="AV250" s="10" t="s">
        <v>83</v>
      </c>
      <c r="AW250" s="10" t="s">
        <v>35</v>
      </c>
      <c r="AX250" s="10" t="s">
        <v>78</v>
      </c>
      <c r="AY250" s="177" t="s">
        <v>144</v>
      </c>
    </row>
    <row r="251" spans="2:51" s="10" customFormat="1" ht="16.5" customHeight="1">
      <c r="B251" s="171"/>
      <c r="C251" s="172"/>
      <c r="D251" s="172"/>
      <c r="E251" s="173" t="s">
        <v>21</v>
      </c>
      <c r="F251" s="271" t="s">
        <v>164</v>
      </c>
      <c r="G251" s="272"/>
      <c r="H251" s="272"/>
      <c r="I251" s="272"/>
      <c r="J251" s="172"/>
      <c r="K251" s="173" t="s">
        <v>21</v>
      </c>
      <c r="L251" s="172"/>
      <c r="M251" s="172"/>
      <c r="N251" s="172"/>
      <c r="O251" s="172"/>
      <c r="P251" s="172"/>
      <c r="Q251" s="172"/>
      <c r="R251" s="174"/>
      <c r="T251" s="175"/>
      <c r="U251" s="172"/>
      <c r="V251" s="172"/>
      <c r="W251" s="172"/>
      <c r="X251" s="172"/>
      <c r="Y251" s="172"/>
      <c r="Z251" s="172"/>
      <c r="AA251" s="176"/>
      <c r="AT251" s="177" t="s">
        <v>152</v>
      </c>
      <c r="AU251" s="177" t="s">
        <v>99</v>
      </c>
      <c r="AV251" s="10" t="s">
        <v>83</v>
      </c>
      <c r="AW251" s="10" t="s">
        <v>35</v>
      </c>
      <c r="AX251" s="10" t="s">
        <v>78</v>
      </c>
      <c r="AY251" s="177" t="s">
        <v>144</v>
      </c>
    </row>
    <row r="252" spans="2:51" s="11" customFormat="1" ht="16.5" customHeight="1">
      <c r="B252" s="178"/>
      <c r="C252" s="179"/>
      <c r="D252" s="179"/>
      <c r="E252" s="180" t="s">
        <v>21</v>
      </c>
      <c r="F252" s="269" t="s">
        <v>288</v>
      </c>
      <c r="G252" s="270"/>
      <c r="H252" s="270"/>
      <c r="I252" s="270"/>
      <c r="J252" s="179"/>
      <c r="K252" s="181">
        <v>650</v>
      </c>
      <c r="L252" s="179"/>
      <c r="M252" s="179"/>
      <c r="N252" s="179"/>
      <c r="O252" s="179"/>
      <c r="P252" s="179"/>
      <c r="Q252" s="179"/>
      <c r="R252" s="182"/>
      <c r="T252" s="183"/>
      <c r="U252" s="179"/>
      <c r="V252" s="179"/>
      <c r="W252" s="179"/>
      <c r="X252" s="179"/>
      <c r="Y252" s="179"/>
      <c r="Z252" s="179"/>
      <c r="AA252" s="184"/>
      <c r="AT252" s="185" t="s">
        <v>152</v>
      </c>
      <c r="AU252" s="185" t="s">
        <v>99</v>
      </c>
      <c r="AV252" s="11" t="s">
        <v>99</v>
      </c>
      <c r="AW252" s="11" t="s">
        <v>35</v>
      </c>
      <c r="AX252" s="11" t="s">
        <v>78</v>
      </c>
      <c r="AY252" s="185" t="s">
        <v>144</v>
      </c>
    </row>
    <row r="253" spans="2:51" s="10" customFormat="1" ht="16.5" customHeight="1">
      <c r="B253" s="171"/>
      <c r="C253" s="172"/>
      <c r="D253" s="172"/>
      <c r="E253" s="173" t="s">
        <v>21</v>
      </c>
      <c r="F253" s="271" t="s">
        <v>166</v>
      </c>
      <c r="G253" s="272"/>
      <c r="H253" s="272"/>
      <c r="I253" s="272"/>
      <c r="J253" s="172"/>
      <c r="K253" s="173" t="s">
        <v>21</v>
      </c>
      <c r="L253" s="172"/>
      <c r="M253" s="172"/>
      <c r="N253" s="172"/>
      <c r="O253" s="172"/>
      <c r="P253" s="172"/>
      <c r="Q253" s="172"/>
      <c r="R253" s="174"/>
      <c r="T253" s="175"/>
      <c r="U253" s="172"/>
      <c r="V253" s="172"/>
      <c r="W253" s="172"/>
      <c r="X253" s="172"/>
      <c r="Y253" s="172"/>
      <c r="Z253" s="172"/>
      <c r="AA253" s="176"/>
      <c r="AT253" s="177" t="s">
        <v>152</v>
      </c>
      <c r="AU253" s="177" t="s">
        <v>99</v>
      </c>
      <c r="AV253" s="10" t="s">
        <v>83</v>
      </c>
      <c r="AW253" s="10" t="s">
        <v>35</v>
      </c>
      <c r="AX253" s="10" t="s">
        <v>78</v>
      </c>
      <c r="AY253" s="177" t="s">
        <v>144</v>
      </c>
    </row>
    <row r="254" spans="2:51" s="11" customFormat="1" ht="16.5" customHeight="1">
      <c r="B254" s="178"/>
      <c r="C254" s="179"/>
      <c r="D254" s="179"/>
      <c r="E254" s="180" t="s">
        <v>21</v>
      </c>
      <c r="F254" s="269" t="s">
        <v>289</v>
      </c>
      <c r="G254" s="270"/>
      <c r="H254" s="270"/>
      <c r="I254" s="270"/>
      <c r="J254" s="179"/>
      <c r="K254" s="181">
        <v>120</v>
      </c>
      <c r="L254" s="179"/>
      <c r="M254" s="179"/>
      <c r="N254" s="179"/>
      <c r="O254" s="179"/>
      <c r="P254" s="179"/>
      <c r="Q254" s="179"/>
      <c r="R254" s="182"/>
      <c r="T254" s="183"/>
      <c r="U254" s="179"/>
      <c r="V254" s="179"/>
      <c r="W254" s="179"/>
      <c r="X254" s="179"/>
      <c r="Y254" s="179"/>
      <c r="Z254" s="179"/>
      <c r="AA254" s="184"/>
      <c r="AT254" s="185" t="s">
        <v>152</v>
      </c>
      <c r="AU254" s="185" t="s">
        <v>99</v>
      </c>
      <c r="AV254" s="11" t="s">
        <v>99</v>
      </c>
      <c r="AW254" s="11" t="s">
        <v>35</v>
      </c>
      <c r="AX254" s="11" t="s">
        <v>78</v>
      </c>
      <c r="AY254" s="185" t="s">
        <v>144</v>
      </c>
    </row>
    <row r="255" spans="2:51" s="10" customFormat="1" ht="16.5" customHeight="1">
      <c r="B255" s="171"/>
      <c r="C255" s="172"/>
      <c r="D255" s="172"/>
      <c r="E255" s="173" t="s">
        <v>21</v>
      </c>
      <c r="F255" s="271" t="s">
        <v>168</v>
      </c>
      <c r="G255" s="272"/>
      <c r="H255" s="272"/>
      <c r="I255" s="272"/>
      <c r="J255" s="172"/>
      <c r="K255" s="173" t="s">
        <v>21</v>
      </c>
      <c r="L255" s="172"/>
      <c r="M255" s="172"/>
      <c r="N255" s="172"/>
      <c r="O255" s="172"/>
      <c r="P255" s="172"/>
      <c r="Q255" s="172"/>
      <c r="R255" s="174"/>
      <c r="T255" s="175"/>
      <c r="U255" s="172"/>
      <c r="V255" s="172"/>
      <c r="W255" s="172"/>
      <c r="X255" s="172"/>
      <c r="Y255" s="172"/>
      <c r="Z255" s="172"/>
      <c r="AA255" s="176"/>
      <c r="AT255" s="177" t="s">
        <v>152</v>
      </c>
      <c r="AU255" s="177" t="s">
        <v>99</v>
      </c>
      <c r="AV255" s="10" t="s">
        <v>83</v>
      </c>
      <c r="AW255" s="10" t="s">
        <v>35</v>
      </c>
      <c r="AX255" s="10" t="s">
        <v>78</v>
      </c>
      <c r="AY255" s="177" t="s">
        <v>144</v>
      </c>
    </row>
    <row r="256" spans="2:51" s="11" customFormat="1" ht="16.5" customHeight="1">
      <c r="B256" s="178"/>
      <c r="C256" s="179"/>
      <c r="D256" s="179"/>
      <c r="E256" s="180" t="s">
        <v>21</v>
      </c>
      <c r="F256" s="269" t="s">
        <v>288</v>
      </c>
      <c r="G256" s="270"/>
      <c r="H256" s="270"/>
      <c r="I256" s="270"/>
      <c r="J256" s="179"/>
      <c r="K256" s="181">
        <v>650</v>
      </c>
      <c r="L256" s="179"/>
      <c r="M256" s="179"/>
      <c r="N256" s="179"/>
      <c r="O256" s="179"/>
      <c r="P256" s="179"/>
      <c r="Q256" s="179"/>
      <c r="R256" s="182"/>
      <c r="T256" s="183"/>
      <c r="U256" s="179"/>
      <c r="V256" s="179"/>
      <c r="W256" s="179"/>
      <c r="X256" s="179"/>
      <c r="Y256" s="179"/>
      <c r="Z256" s="179"/>
      <c r="AA256" s="184"/>
      <c r="AT256" s="185" t="s">
        <v>152</v>
      </c>
      <c r="AU256" s="185" t="s">
        <v>99</v>
      </c>
      <c r="AV256" s="11" t="s">
        <v>99</v>
      </c>
      <c r="AW256" s="11" t="s">
        <v>35</v>
      </c>
      <c r="AX256" s="11" t="s">
        <v>78</v>
      </c>
      <c r="AY256" s="185" t="s">
        <v>144</v>
      </c>
    </row>
    <row r="257" spans="2:51" s="12" customFormat="1" ht="16.5" customHeight="1">
      <c r="B257" s="186"/>
      <c r="C257" s="187"/>
      <c r="D257" s="187"/>
      <c r="E257" s="188" t="s">
        <v>21</v>
      </c>
      <c r="F257" s="273" t="s">
        <v>170</v>
      </c>
      <c r="G257" s="274"/>
      <c r="H257" s="274"/>
      <c r="I257" s="274"/>
      <c r="J257" s="187"/>
      <c r="K257" s="189">
        <v>1420</v>
      </c>
      <c r="L257" s="187"/>
      <c r="M257" s="187"/>
      <c r="N257" s="187"/>
      <c r="O257" s="187"/>
      <c r="P257" s="187"/>
      <c r="Q257" s="187"/>
      <c r="R257" s="190"/>
      <c r="T257" s="191"/>
      <c r="U257" s="187"/>
      <c r="V257" s="187"/>
      <c r="W257" s="187"/>
      <c r="X257" s="187"/>
      <c r="Y257" s="187"/>
      <c r="Z257" s="187"/>
      <c r="AA257" s="192"/>
      <c r="AT257" s="193" t="s">
        <v>152</v>
      </c>
      <c r="AU257" s="193" t="s">
        <v>99</v>
      </c>
      <c r="AV257" s="12" t="s">
        <v>149</v>
      </c>
      <c r="AW257" s="12" t="s">
        <v>35</v>
      </c>
      <c r="AX257" s="12" t="s">
        <v>83</v>
      </c>
      <c r="AY257" s="193" t="s">
        <v>144</v>
      </c>
    </row>
    <row r="258" spans="2:65" s="1" customFormat="1" ht="38.25" customHeight="1">
      <c r="B258" s="37"/>
      <c r="C258" s="164" t="s">
        <v>300</v>
      </c>
      <c r="D258" s="164" t="s">
        <v>145</v>
      </c>
      <c r="E258" s="165" t="s">
        <v>301</v>
      </c>
      <c r="F258" s="263" t="s">
        <v>302</v>
      </c>
      <c r="G258" s="263"/>
      <c r="H258" s="263"/>
      <c r="I258" s="263"/>
      <c r="J258" s="166" t="s">
        <v>280</v>
      </c>
      <c r="K258" s="167">
        <v>1420</v>
      </c>
      <c r="L258" s="264">
        <v>0</v>
      </c>
      <c r="M258" s="265"/>
      <c r="N258" s="266">
        <f>ROUND(L258*K258,2)</f>
        <v>0</v>
      </c>
      <c r="O258" s="266"/>
      <c r="P258" s="266"/>
      <c r="Q258" s="266"/>
      <c r="R258" s="39"/>
      <c r="T258" s="168" t="s">
        <v>21</v>
      </c>
      <c r="U258" s="46" t="s">
        <v>43</v>
      </c>
      <c r="V258" s="38"/>
      <c r="W258" s="169">
        <f>V258*K258</f>
        <v>0</v>
      </c>
      <c r="X258" s="169">
        <v>0</v>
      </c>
      <c r="Y258" s="169">
        <f>X258*K258</f>
        <v>0</v>
      </c>
      <c r="Z258" s="169">
        <v>0</v>
      </c>
      <c r="AA258" s="170">
        <f>Z258*K258</f>
        <v>0</v>
      </c>
      <c r="AR258" s="21" t="s">
        <v>149</v>
      </c>
      <c r="AT258" s="21" t="s">
        <v>145</v>
      </c>
      <c r="AU258" s="21" t="s">
        <v>99</v>
      </c>
      <c r="AY258" s="21" t="s">
        <v>144</v>
      </c>
      <c r="BE258" s="107">
        <f>IF(U258="základní",N258,0)</f>
        <v>0</v>
      </c>
      <c r="BF258" s="107">
        <f>IF(U258="snížená",N258,0)</f>
        <v>0</v>
      </c>
      <c r="BG258" s="107">
        <f>IF(U258="zákl. přenesená",N258,0)</f>
        <v>0</v>
      </c>
      <c r="BH258" s="107">
        <f>IF(U258="sníž. přenesená",N258,0)</f>
        <v>0</v>
      </c>
      <c r="BI258" s="107">
        <f>IF(U258="nulová",N258,0)</f>
        <v>0</v>
      </c>
      <c r="BJ258" s="21" t="s">
        <v>83</v>
      </c>
      <c r="BK258" s="107">
        <f>ROUND(L258*K258,2)</f>
        <v>0</v>
      </c>
      <c r="BL258" s="21" t="s">
        <v>149</v>
      </c>
      <c r="BM258" s="21" t="s">
        <v>303</v>
      </c>
    </row>
    <row r="259" spans="2:65" s="1" customFormat="1" ht="16.5" customHeight="1">
      <c r="B259" s="37"/>
      <c r="C259" s="194" t="s">
        <v>304</v>
      </c>
      <c r="D259" s="194" t="s">
        <v>305</v>
      </c>
      <c r="E259" s="195" t="s">
        <v>306</v>
      </c>
      <c r="F259" s="277" t="s">
        <v>307</v>
      </c>
      <c r="G259" s="277"/>
      <c r="H259" s="277"/>
      <c r="I259" s="277"/>
      <c r="J259" s="196" t="s">
        <v>308</v>
      </c>
      <c r="K259" s="197">
        <v>73.13</v>
      </c>
      <c r="L259" s="278">
        <v>0</v>
      </c>
      <c r="M259" s="279"/>
      <c r="N259" s="280">
        <f>ROUND(L259*K259,2)</f>
        <v>0</v>
      </c>
      <c r="O259" s="266"/>
      <c r="P259" s="266"/>
      <c r="Q259" s="266"/>
      <c r="R259" s="39"/>
      <c r="T259" s="168" t="s">
        <v>21</v>
      </c>
      <c r="U259" s="46" t="s">
        <v>43</v>
      </c>
      <c r="V259" s="38"/>
      <c r="W259" s="169">
        <f>V259*K259</f>
        <v>0</v>
      </c>
      <c r="X259" s="169">
        <v>0.001</v>
      </c>
      <c r="Y259" s="169">
        <f>X259*K259</f>
        <v>0.07313</v>
      </c>
      <c r="Z259" s="169">
        <v>0</v>
      </c>
      <c r="AA259" s="170">
        <f>Z259*K259</f>
        <v>0</v>
      </c>
      <c r="AR259" s="21" t="s">
        <v>197</v>
      </c>
      <c r="AT259" s="21" t="s">
        <v>305</v>
      </c>
      <c r="AU259" s="21" t="s">
        <v>99</v>
      </c>
      <c r="AY259" s="21" t="s">
        <v>144</v>
      </c>
      <c r="BE259" s="107">
        <f>IF(U259="základní",N259,0)</f>
        <v>0</v>
      </c>
      <c r="BF259" s="107">
        <f>IF(U259="snížená",N259,0)</f>
        <v>0</v>
      </c>
      <c r="BG259" s="107">
        <f>IF(U259="zákl. přenesená",N259,0)</f>
        <v>0</v>
      </c>
      <c r="BH259" s="107">
        <f>IF(U259="sníž. přenesená",N259,0)</f>
        <v>0</v>
      </c>
      <c r="BI259" s="107">
        <f>IF(U259="nulová",N259,0)</f>
        <v>0</v>
      </c>
      <c r="BJ259" s="21" t="s">
        <v>83</v>
      </c>
      <c r="BK259" s="107">
        <f>ROUND(L259*K259,2)</f>
        <v>0</v>
      </c>
      <c r="BL259" s="21" t="s">
        <v>149</v>
      </c>
      <c r="BM259" s="21" t="s">
        <v>309</v>
      </c>
    </row>
    <row r="260" spans="2:51" s="11" customFormat="1" ht="16.5" customHeight="1">
      <c r="B260" s="178"/>
      <c r="C260" s="179"/>
      <c r="D260" s="179"/>
      <c r="E260" s="180" t="s">
        <v>21</v>
      </c>
      <c r="F260" s="275" t="s">
        <v>310</v>
      </c>
      <c r="G260" s="276"/>
      <c r="H260" s="276"/>
      <c r="I260" s="276"/>
      <c r="J260" s="179"/>
      <c r="K260" s="181">
        <v>73.13</v>
      </c>
      <c r="L260" s="179"/>
      <c r="M260" s="179"/>
      <c r="N260" s="179"/>
      <c r="O260" s="179"/>
      <c r="P260" s="179"/>
      <c r="Q260" s="179"/>
      <c r="R260" s="182"/>
      <c r="T260" s="183"/>
      <c r="U260" s="179"/>
      <c r="V260" s="179"/>
      <c r="W260" s="179"/>
      <c r="X260" s="179"/>
      <c r="Y260" s="179"/>
      <c r="Z260" s="179"/>
      <c r="AA260" s="184"/>
      <c r="AT260" s="185" t="s">
        <v>152</v>
      </c>
      <c r="AU260" s="185" t="s">
        <v>99</v>
      </c>
      <c r="AV260" s="11" t="s">
        <v>99</v>
      </c>
      <c r="AW260" s="11" t="s">
        <v>35</v>
      </c>
      <c r="AX260" s="11" t="s">
        <v>83</v>
      </c>
      <c r="AY260" s="185" t="s">
        <v>144</v>
      </c>
    </row>
    <row r="261" spans="2:65" s="1" customFormat="1" ht="38.25" customHeight="1">
      <c r="B261" s="37"/>
      <c r="C261" s="164" t="s">
        <v>311</v>
      </c>
      <c r="D261" s="164" t="s">
        <v>145</v>
      </c>
      <c r="E261" s="165" t="s">
        <v>312</v>
      </c>
      <c r="F261" s="263" t="s">
        <v>313</v>
      </c>
      <c r="G261" s="263"/>
      <c r="H261" s="263"/>
      <c r="I261" s="263"/>
      <c r="J261" s="166" t="s">
        <v>314</v>
      </c>
      <c r="K261" s="167">
        <v>4</v>
      </c>
      <c r="L261" s="264">
        <v>0</v>
      </c>
      <c r="M261" s="265"/>
      <c r="N261" s="266">
        <f>ROUND(L261*K261,2)</f>
        <v>0</v>
      </c>
      <c r="O261" s="266"/>
      <c r="P261" s="266"/>
      <c r="Q261" s="266"/>
      <c r="R261" s="39"/>
      <c r="T261" s="168" t="s">
        <v>21</v>
      </c>
      <c r="U261" s="46" t="s">
        <v>43</v>
      </c>
      <c r="V261" s="38"/>
      <c r="W261" s="169">
        <f>V261*K261</f>
        <v>0</v>
      </c>
      <c r="X261" s="169">
        <v>0</v>
      </c>
      <c r="Y261" s="169">
        <f>X261*K261</f>
        <v>0</v>
      </c>
      <c r="Z261" s="169">
        <v>0</v>
      </c>
      <c r="AA261" s="170">
        <f>Z261*K261</f>
        <v>0</v>
      </c>
      <c r="AR261" s="21" t="s">
        <v>149</v>
      </c>
      <c r="AT261" s="21" t="s">
        <v>145</v>
      </c>
      <c r="AU261" s="21" t="s">
        <v>99</v>
      </c>
      <c r="AY261" s="21" t="s">
        <v>144</v>
      </c>
      <c r="BE261" s="107">
        <f>IF(U261="základní",N261,0)</f>
        <v>0</v>
      </c>
      <c r="BF261" s="107">
        <f>IF(U261="snížená",N261,0)</f>
        <v>0</v>
      </c>
      <c r="BG261" s="107">
        <f>IF(U261="zákl. přenesená",N261,0)</f>
        <v>0</v>
      </c>
      <c r="BH261" s="107">
        <f>IF(U261="sníž. přenesená",N261,0)</f>
        <v>0</v>
      </c>
      <c r="BI261" s="107">
        <f>IF(U261="nulová",N261,0)</f>
        <v>0</v>
      </c>
      <c r="BJ261" s="21" t="s">
        <v>83</v>
      </c>
      <c r="BK261" s="107">
        <f>ROUND(L261*K261,2)</f>
        <v>0</v>
      </c>
      <c r="BL261" s="21" t="s">
        <v>149</v>
      </c>
      <c r="BM261" s="21" t="s">
        <v>315</v>
      </c>
    </row>
    <row r="262" spans="2:51" s="10" customFormat="1" ht="16.5" customHeight="1">
      <c r="B262" s="171"/>
      <c r="C262" s="172"/>
      <c r="D262" s="172"/>
      <c r="E262" s="173" t="s">
        <v>21</v>
      </c>
      <c r="F262" s="267" t="s">
        <v>316</v>
      </c>
      <c r="G262" s="268"/>
      <c r="H262" s="268"/>
      <c r="I262" s="268"/>
      <c r="J262" s="172"/>
      <c r="K262" s="173" t="s">
        <v>21</v>
      </c>
      <c r="L262" s="172"/>
      <c r="M262" s="172"/>
      <c r="N262" s="172"/>
      <c r="O262" s="172"/>
      <c r="P262" s="172"/>
      <c r="Q262" s="172"/>
      <c r="R262" s="174"/>
      <c r="T262" s="175"/>
      <c r="U262" s="172"/>
      <c r="V262" s="172"/>
      <c r="W262" s="172"/>
      <c r="X262" s="172"/>
      <c r="Y262" s="172"/>
      <c r="Z262" s="172"/>
      <c r="AA262" s="176"/>
      <c r="AT262" s="177" t="s">
        <v>152</v>
      </c>
      <c r="AU262" s="177" t="s">
        <v>99</v>
      </c>
      <c r="AV262" s="10" t="s">
        <v>83</v>
      </c>
      <c r="AW262" s="10" t="s">
        <v>35</v>
      </c>
      <c r="AX262" s="10" t="s">
        <v>78</v>
      </c>
      <c r="AY262" s="177" t="s">
        <v>144</v>
      </c>
    </row>
    <row r="263" spans="2:51" s="11" customFormat="1" ht="16.5" customHeight="1">
      <c r="B263" s="178"/>
      <c r="C263" s="179"/>
      <c r="D263" s="179"/>
      <c r="E263" s="180" t="s">
        <v>21</v>
      </c>
      <c r="F263" s="269" t="s">
        <v>149</v>
      </c>
      <c r="G263" s="270"/>
      <c r="H263" s="270"/>
      <c r="I263" s="270"/>
      <c r="J263" s="179"/>
      <c r="K263" s="181">
        <v>4</v>
      </c>
      <c r="L263" s="179"/>
      <c r="M263" s="179"/>
      <c r="N263" s="179"/>
      <c r="O263" s="179"/>
      <c r="P263" s="179"/>
      <c r="Q263" s="179"/>
      <c r="R263" s="182"/>
      <c r="T263" s="183"/>
      <c r="U263" s="179"/>
      <c r="V263" s="179"/>
      <c r="W263" s="179"/>
      <c r="X263" s="179"/>
      <c r="Y263" s="179"/>
      <c r="Z263" s="179"/>
      <c r="AA263" s="184"/>
      <c r="AT263" s="185" t="s">
        <v>152</v>
      </c>
      <c r="AU263" s="185" t="s">
        <v>99</v>
      </c>
      <c r="AV263" s="11" t="s">
        <v>99</v>
      </c>
      <c r="AW263" s="11" t="s">
        <v>35</v>
      </c>
      <c r="AX263" s="11" t="s">
        <v>83</v>
      </c>
      <c r="AY263" s="185" t="s">
        <v>144</v>
      </c>
    </row>
    <row r="264" spans="2:65" s="1" customFormat="1" ht="25.5" customHeight="1">
      <c r="B264" s="37"/>
      <c r="C264" s="194" t="s">
        <v>317</v>
      </c>
      <c r="D264" s="194" t="s">
        <v>305</v>
      </c>
      <c r="E264" s="195" t="s">
        <v>318</v>
      </c>
      <c r="F264" s="277" t="s">
        <v>319</v>
      </c>
      <c r="G264" s="277"/>
      <c r="H264" s="277"/>
      <c r="I264" s="277"/>
      <c r="J264" s="196" t="s">
        <v>314</v>
      </c>
      <c r="K264" s="197">
        <v>4</v>
      </c>
      <c r="L264" s="278">
        <v>0</v>
      </c>
      <c r="M264" s="279"/>
      <c r="N264" s="280">
        <f>ROUND(L264*K264,2)</f>
        <v>0</v>
      </c>
      <c r="O264" s="266"/>
      <c r="P264" s="266"/>
      <c r="Q264" s="266"/>
      <c r="R264" s="39"/>
      <c r="T264" s="168" t="s">
        <v>21</v>
      </c>
      <c r="U264" s="46" t="s">
        <v>43</v>
      </c>
      <c r="V264" s="38"/>
      <c r="W264" s="169">
        <f>V264*K264</f>
        <v>0</v>
      </c>
      <c r="X264" s="169">
        <v>0.00663</v>
      </c>
      <c r="Y264" s="169">
        <f>X264*K264</f>
        <v>0.02652</v>
      </c>
      <c r="Z264" s="169">
        <v>0</v>
      </c>
      <c r="AA264" s="170">
        <f>Z264*K264</f>
        <v>0</v>
      </c>
      <c r="AR264" s="21" t="s">
        <v>197</v>
      </c>
      <c r="AT264" s="21" t="s">
        <v>305</v>
      </c>
      <c r="AU264" s="21" t="s">
        <v>99</v>
      </c>
      <c r="AY264" s="21" t="s">
        <v>144</v>
      </c>
      <c r="BE264" s="107">
        <f>IF(U264="základní",N264,0)</f>
        <v>0</v>
      </c>
      <c r="BF264" s="107">
        <f>IF(U264="snížená",N264,0)</f>
        <v>0</v>
      </c>
      <c r="BG264" s="107">
        <f>IF(U264="zákl. přenesená",N264,0)</f>
        <v>0</v>
      </c>
      <c r="BH264" s="107">
        <f>IF(U264="sníž. přenesená",N264,0)</f>
        <v>0</v>
      </c>
      <c r="BI264" s="107">
        <f>IF(U264="nulová",N264,0)</f>
        <v>0</v>
      </c>
      <c r="BJ264" s="21" t="s">
        <v>83</v>
      </c>
      <c r="BK264" s="107">
        <f>ROUND(L264*K264,2)</f>
        <v>0</v>
      </c>
      <c r="BL264" s="21" t="s">
        <v>149</v>
      </c>
      <c r="BM264" s="21" t="s">
        <v>320</v>
      </c>
    </row>
    <row r="265" spans="2:51" s="10" customFormat="1" ht="16.5" customHeight="1">
      <c r="B265" s="171"/>
      <c r="C265" s="172"/>
      <c r="D265" s="172"/>
      <c r="E265" s="173" t="s">
        <v>21</v>
      </c>
      <c r="F265" s="267" t="s">
        <v>321</v>
      </c>
      <c r="G265" s="268"/>
      <c r="H265" s="268"/>
      <c r="I265" s="268"/>
      <c r="J265" s="172"/>
      <c r="K265" s="173" t="s">
        <v>21</v>
      </c>
      <c r="L265" s="172"/>
      <c r="M265" s="172"/>
      <c r="N265" s="172"/>
      <c r="O265" s="172"/>
      <c r="P265" s="172"/>
      <c r="Q265" s="172"/>
      <c r="R265" s="174"/>
      <c r="T265" s="175"/>
      <c r="U265" s="172"/>
      <c r="V265" s="172"/>
      <c r="W265" s="172"/>
      <c r="X265" s="172"/>
      <c r="Y265" s="172"/>
      <c r="Z265" s="172"/>
      <c r="AA265" s="176"/>
      <c r="AT265" s="177" t="s">
        <v>152</v>
      </c>
      <c r="AU265" s="177" t="s">
        <v>99</v>
      </c>
      <c r="AV265" s="10" t="s">
        <v>83</v>
      </c>
      <c r="AW265" s="10" t="s">
        <v>35</v>
      </c>
      <c r="AX265" s="10" t="s">
        <v>78</v>
      </c>
      <c r="AY265" s="177" t="s">
        <v>144</v>
      </c>
    </row>
    <row r="266" spans="2:51" s="11" customFormat="1" ht="16.5" customHeight="1">
      <c r="B266" s="178"/>
      <c r="C266" s="179"/>
      <c r="D266" s="179"/>
      <c r="E266" s="180" t="s">
        <v>21</v>
      </c>
      <c r="F266" s="269" t="s">
        <v>149</v>
      </c>
      <c r="G266" s="270"/>
      <c r="H266" s="270"/>
      <c r="I266" s="270"/>
      <c r="J266" s="179"/>
      <c r="K266" s="181">
        <v>4</v>
      </c>
      <c r="L266" s="179"/>
      <c r="M266" s="179"/>
      <c r="N266" s="179"/>
      <c r="O266" s="179"/>
      <c r="P266" s="179"/>
      <c r="Q266" s="179"/>
      <c r="R266" s="182"/>
      <c r="T266" s="183"/>
      <c r="U266" s="179"/>
      <c r="V266" s="179"/>
      <c r="W266" s="179"/>
      <c r="X266" s="179"/>
      <c r="Y266" s="179"/>
      <c r="Z266" s="179"/>
      <c r="AA266" s="184"/>
      <c r="AT266" s="185" t="s">
        <v>152</v>
      </c>
      <c r="AU266" s="185" t="s">
        <v>99</v>
      </c>
      <c r="AV266" s="11" t="s">
        <v>99</v>
      </c>
      <c r="AW266" s="11" t="s">
        <v>35</v>
      </c>
      <c r="AX266" s="11" t="s">
        <v>83</v>
      </c>
      <c r="AY266" s="185" t="s">
        <v>144</v>
      </c>
    </row>
    <row r="267" spans="2:65" s="1" customFormat="1" ht="38.25" customHeight="1">
      <c r="B267" s="37"/>
      <c r="C267" s="164" t="s">
        <v>322</v>
      </c>
      <c r="D267" s="164" t="s">
        <v>145</v>
      </c>
      <c r="E267" s="165" t="s">
        <v>323</v>
      </c>
      <c r="F267" s="263" t="s">
        <v>324</v>
      </c>
      <c r="G267" s="263"/>
      <c r="H267" s="263"/>
      <c r="I267" s="263"/>
      <c r="J267" s="166" t="s">
        <v>325</v>
      </c>
      <c r="K267" s="167">
        <v>1</v>
      </c>
      <c r="L267" s="264">
        <v>0</v>
      </c>
      <c r="M267" s="265"/>
      <c r="N267" s="266">
        <f>ROUND(L267*K267,2)</f>
        <v>0</v>
      </c>
      <c r="O267" s="266"/>
      <c r="P267" s="266"/>
      <c r="Q267" s="266"/>
      <c r="R267" s="39"/>
      <c r="T267" s="168" t="s">
        <v>21</v>
      </c>
      <c r="U267" s="46" t="s">
        <v>43</v>
      </c>
      <c r="V267" s="38"/>
      <c r="W267" s="169">
        <f>V267*K267</f>
        <v>0</v>
      </c>
      <c r="X267" s="169">
        <v>0</v>
      </c>
      <c r="Y267" s="169">
        <f>X267*K267</f>
        <v>0</v>
      </c>
      <c r="Z267" s="169">
        <v>0</v>
      </c>
      <c r="AA267" s="170">
        <f>Z267*K267</f>
        <v>0</v>
      </c>
      <c r="AR267" s="21" t="s">
        <v>149</v>
      </c>
      <c r="AT267" s="21" t="s">
        <v>145</v>
      </c>
      <c r="AU267" s="21" t="s">
        <v>99</v>
      </c>
      <c r="AY267" s="21" t="s">
        <v>144</v>
      </c>
      <c r="BE267" s="107">
        <f>IF(U267="základní",N267,0)</f>
        <v>0</v>
      </c>
      <c r="BF267" s="107">
        <f>IF(U267="snížená",N267,0)</f>
        <v>0</v>
      </c>
      <c r="BG267" s="107">
        <f>IF(U267="zákl. přenesená",N267,0)</f>
        <v>0</v>
      </c>
      <c r="BH267" s="107">
        <f>IF(U267="sníž. přenesená",N267,0)</f>
        <v>0</v>
      </c>
      <c r="BI267" s="107">
        <f>IF(U267="nulová",N267,0)</f>
        <v>0</v>
      </c>
      <c r="BJ267" s="21" t="s">
        <v>83</v>
      </c>
      <c r="BK267" s="107">
        <f>ROUND(L267*K267,2)</f>
        <v>0</v>
      </c>
      <c r="BL267" s="21" t="s">
        <v>149</v>
      </c>
      <c r="BM267" s="21" t="s">
        <v>326</v>
      </c>
    </row>
    <row r="268" spans="2:63" s="9" customFormat="1" ht="29.85" customHeight="1">
      <c r="B268" s="153"/>
      <c r="C268" s="154"/>
      <c r="D268" s="163" t="s">
        <v>109</v>
      </c>
      <c r="E268" s="163"/>
      <c r="F268" s="163"/>
      <c r="G268" s="163"/>
      <c r="H268" s="163"/>
      <c r="I268" s="163"/>
      <c r="J268" s="163"/>
      <c r="K268" s="163"/>
      <c r="L268" s="163"/>
      <c r="M268" s="163"/>
      <c r="N268" s="286">
        <f>BK268</f>
        <v>0</v>
      </c>
      <c r="O268" s="287"/>
      <c r="P268" s="287"/>
      <c r="Q268" s="287"/>
      <c r="R268" s="156"/>
      <c r="T268" s="157"/>
      <c r="U268" s="154"/>
      <c r="V268" s="154"/>
      <c r="W268" s="158">
        <f>SUM(W269:W295)</f>
        <v>0</v>
      </c>
      <c r="X268" s="154"/>
      <c r="Y268" s="158">
        <f>SUM(Y269:Y295)</f>
        <v>165.41504999999998</v>
      </c>
      <c r="Z268" s="154"/>
      <c r="AA268" s="159">
        <f>SUM(AA269:AA295)</f>
        <v>0</v>
      </c>
      <c r="AR268" s="160" t="s">
        <v>83</v>
      </c>
      <c r="AT268" s="161" t="s">
        <v>77</v>
      </c>
      <c r="AU268" s="161" t="s">
        <v>83</v>
      </c>
      <c r="AY268" s="160" t="s">
        <v>144</v>
      </c>
      <c r="BK268" s="162">
        <f>SUM(BK269:BK295)</f>
        <v>0</v>
      </c>
    </row>
    <row r="269" spans="2:65" s="1" customFormat="1" ht="38.25" customHeight="1">
      <c r="B269" s="37"/>
      <c r="C269" s="164" t="s">
        <v>327</v>
      </c>
      <c r="D269" s="164" t="s">
        <v>145</v>
      </c>
      <c r="E269" s="165" t="s">
        <v>328</v>
      </c>
      <c r="F269" s="263" t="s">
        <v>329</v>
      </c>
      <c r="G269" s="263"/>
      <c r="H269" s="263"/>
      <c r="I269" s="263"/>
      <c r="J269" s="166" t="s">
        <v>314</v>
      </c>
      <c r="K269" s="167">
        <v>560</v>
      </c>
      <c r="L269" s="264">
        <v>0</v>
      </c>
      <c r="M269" s="265"/>
      <c r="N269" s="266">
        <f>ROUND(L269*K269,2)</f>
        <v>0</v>
      </c>
      <c r="O269" s="266"/>
      <c r="P269" s="266"/>
      <c r="Q269" s="266"/>
      <c r="R269" s="39"/>
      <c r="T269" s="168" t="s">
        <v>21</v>
      </c>
      <c r="U269" s="46" t="s">
        <v>43</v>
      </c>
      <c r="V269" s="38"/>
      <c r="W269" s="169">
        <f>V269*K269</f>
        <v>0</v>
      </c>
      <c r="X269" s="169">
        <v>0.23058</v>
      </c>
      <c r="Y269" s="169">
        <f>X269*K269</f>
        <v>129.1248</v>
      </c>
      <c r="Z269" s="169">
        <v>0</v>
      </c>
      <c r="AA269" s="170">
        <f>Z269*K269</f>
        <v>0</v>
      </c>
      <c r="AR269" s="21" t="s">
        <v>149</v>
      </c>
      <c r="AT269" s="21" t="s">
        <v>145</v>
      </c>
      <c r="AU269" s="21" t="s">
        <v>99</v>
      </c>
      <c r="AY269" s="21" t="s">
        <v>144</v>
      </c>
      <c r="BE269" s="107">
        <f>IF(U269="základní",N269,0)</f>
        <v>0</v>
      </c>
      <c r="BF269" s="107">
        <f>IF(U269="snížená",N269,0)</f>
        <v>0</v>
      </c>
      <c r="BG269" s="107">
        <f>IF(U269="zákl. přenesená",N269,0)</f>
        <v>0</v>
      </c>
      <c r="BH269" s="107">
        <f>IF(U269="sníž. přenesená",N269,0)</f>
        <v>0</v>
      </c>
      <c r="BI269" s="107">
        <f>IF(U269="nulová",N269,0)</f>
        <v>0</v>
      </c>
      <c r="BJ269" s="21" t="s">
        <v>83</v>
      </c>
      <c r="BK269" s="107">
        <f>ROUND(L269*K269,2)</f>
        <v>0</v>
      </c>
      <c r="BL269" s="21" t="s">
        <v>149</v>
      </c>
      <c r="BM269" s="21" t="s">
        <v>330</v>
      </c>
    </row>
    <row r="270" spans="2:51" s="10" customFormat="1" ht="16.5" customHeight="1">
      <c r="B270" s="171"/>
      <c r="C270" s="172"/>
      <c r="D270" s="172"/>
      <c r="E270" s="173" t="s">
        <v>21</v>
      </c>
      <c r="F270" s="267" t="s">
        <v>331</v>
      </c>
      <c r="G270" s="268"/>
      <c r="H270" s="268"/>
      <c r="I270" s="268"/>
      <c r="J270" s="172"/>
      <c r="K270" s="173" t="s">
        <v>21</v>
      </c>
      <c r="L270" s="172"/>
      <c r="M270" s="172"/>
      <c r="N270" s="172"/>
      <c r="O270" s="172"/>
      <c r="P270" s="172"/>
      <c r="Q270" s="172"/>
      <c r="R270" s="174"/>
      <c r="T270" s="175"/>
      <c r="U270" s="172"/>
      <c r="V270" s="172"/>
      <c r="W270" s="172"/>
      <c r="X270" s="172"/>
      <c r="Y270" s="172"/>
      <c r="Z270" s="172"/>
      <c r="AA270" s="176"/>
      <c r="AT270" s="177" t="s">
        <v>152</v>
      </c>
      <c r="AU270" s="177" t="s">
        <v>99</v>
      </c>
      <c r="AV270" s="10" t="s">
        <v>83</v>
      </c>
      <c r="AW270" s="10" t="s">
        <v>35</v>
      </c>
      <c r="AX270" s="10" t="s">
        <v>78</v>
      </c>
      <c r="AY270" s="177" t="s">
        <v>144</v>
      </c>
    </row>
    <row r="271" spans="2:51" s="10" customFormat="1" ht="16.5" customHeight="1">
      <c r="B271" s="171"/>
      <c r="C271" s="172"/>
      <c r="D271" s="172"/>
      <c r="E271" s="173" t="s">
        <v>21</v>
      </c>
      <c r="F271" s="271" t="s">
        <v>163</v>
      </c>
      <c r="G271" s="272"/>
      <c r="H271" s="272"/>
      <c r="I271" s="272"/>
      <c r="J271" s="172"/>
      <c r="K271" s="173" t="s">
        <v>21</v>
      </c>
      <c r="L271" s="172"/>
      <c r="M271" s="172"/>
      <c r="N271" s="172"/>
      <c r="O271" s="172"/>
      <c r="P271" s="172"/>
      <c r="Q271" s="172"/>
      <c r="R271" s="174"/>
      <c r="T271" s="175"/>
      <c r="U271" s="172"/>
      <c r="V271" s="172"/>
      <c r="W271" s="172"/>
      <c r="X271" s="172"/>
      <c r="Y271" s="172"/>
      <c r="Z271" s="172"/>
      <c r="AA271" s="176"/>
      <c r="AT271" s="177" t="s">
        <v>152</v>
      </c>
      <c r="AU271" s="177" t="s">
        <v>99</v>
      </c>
      <c r="AV271" s="10" t="s">
        <v>83</v>
      </c>
      <c r="AW271" s="10" t="s">
        <v>35</v>
      </c>
      <c r="AX271" s="10" t="s">
        <v>78</v>
      </c>
      <c r="AY271" s="177" t="s">
        <v>144</v>
      </c>
    </row>
    <row r="272" spans="2:51" s="10" customFormat="1" ht="16.5" customHeight="1">
      <c r="B272" s="171"/>
      <c r="C272" s="172"/>
      <c r="D272" s="172"/>
      <c r="E272" s="173" t="s">
        <v>21</v>
      </c>
      <c r="F272" s="271" t="s">
        <v>164</v>
      </c>
      <c r="G272" s="272"/>
      <c r="H272" s="272"/>
      <c r="I272" s="272"/>
      <c r="J272" s="172"/>
      <c r="K272" s="173" t="s">
        <v>21</v>
      </c>
      <c r="L272" s="172"/>
      <c r="M272" s="172"/>
      <c r="N272" s="172"/>
      <c r="O272" s="172"/>
      <c r="P272" s="172"/>
      <c r="Q272" s="172"/>
      <c r="R272" s="174"/>
      <c r="T272" s="175"/>
      <c r="U272" s="172"/>
      <c r="V272" s="172"/>
      <c r="W272" s="172"/>
      <c r="X272" s="172"/>
      <c r="Y272" s="172"/>
      <c r="Z272" s="172"/>
      <c r="AA272" s="176"/>
      <c r="AT272" s="177" t="s">
        <v>152</v>
      </c>
      <c r="AU272" s="177" t="s">
        <v>99</v>
      </c>
      <c r="AV272" s="10" t="s">
        <v>83</v>
      </c>
      <c r="AW272" s="10" t="s">
        <v>35</v>
      </c>
      <c r="AX272" s="10" t="s">
        <v>78</v>
      </c>
      <c r="AY272" s="177" t="s">
        <v>144</v>
      </c>
    </row>
    <row r="273" spans="2:51" s="11" customFormat="1" ht="16.5" customHeight="1">
      <c r="B273" s="178"/>
      <c r="C273" s="179"/>
      <c r="D273" s="179"/>
      <c r="E273" s="180" t="s">
        <v>21</v>
      </c>
      <c r="F273" s="269" t="s">
        <v>332</v>
      </c>
      <c r="G273" s="270"/>
      <c r="H273" s="270"/>
      <c r="I273" s="270"/>
      <c r="J273" s="179"/>
      <c r="K273" s="181">
        <v>355</v>
      </c>
      <c r="L273" s="179"/>
      <c r="M273" s="179"/>
      <c r="N273" s="179"/>
      <c r="O273" s="179"/>
      <c r="P273" s="179"/>
      <c r="Q273" s="179"/>
      <c r="R273" s="182"/>
      <c r="T273" s="183"/>
      <c r="U273" s="179"/>
      <c r="V273" s="179"/>
      <c r="W273" s="179"/>
      <c r="X273" s="179"/>
      <c r="Y273" s="179"/>
      <c r="Z273" s="179"/>
      <c r="AA273" s="184"/>
      <c r="AT273" s="185" t="s">
        <v>152</v>
      </c>
      <c r="AU273" s="185" t="s">
        <v>99</v>
      </c>
      <c r="AV273" s="11" t="s">
        <v>99</v>
      </c>
      <c r="AW273" s="11" t="s">
        <v>35</v>
      </c>
      <c r="AX273" s="11" t="s">
        <v>78</v>
      </c>
      <c r="AY273" s="185" t="s">
        <v>144</v>
      </c>
    </row>
    <row r="274" spans="2:51" s="10" customFormat="1" ht="16.5" customHeight="1">
      <c r="B274" s="171"/>
      <c r="C274" s="172"/>
      <c r="D274" s="172"/>
      <c r="E274" s="173" t="s">
        <v>21</v>
      </c>
      <c r="F274" s="271" t="s">
        <v>168</v>
      </c>
      <c r="G274" s="272"/>
      <c r="H274" s="272"/>
      <c r="I274" s="272"/>
      <c r="J274" s="172"/>
      <c r="K274" s="173" t="s">
        <v>21</v>
      </c>
      <c r="L274" s="172"/>
      <c r="M274" s="172"/>
      <c r="N274" s="172"/>
      <c r="O274" s="172"/>
      <c r="P274" s="172"/>
      <c r="Q274" s="172"/>
      <c r="R274" s="174"/>
      <c r="T274" s="175"/>
      <c r="U274" s="172"/>
      <c r="V274" s="172"/>
      <c r="W274" s="172"/>
      <c r="X274" s="172"/>
      <c r="Y274" s="172"/>
      <c r="Z274" s="172"/>
      <c r="AA274" s="176"/>
      <c r="AT274" s="177" t="s">
        <v>152</v>
      </c>
      <c r="AU274" s="177" t="s">
        <v>99</v>
      </c>
      <c r="AV274" s="10" t="s">
        <v>83</v>
      </c>
      <c r="AW274" s="10" t="s">
        <v>35</v>
      </c>
      <c r="AX274" s="10" t="s">
        <v>78</v>
      </c>
      <c r="AY274" s="177" t="s">
        <v>144</v>
      </c>
    </row>
    <row r="275" spans="2:51" s="11" customFormat="1" ht="16.5" customHeight="1">
      <c r="B275" s="178"/>
      <c r="C275" s="179"/>
      <c r="D275" s="179"/>
      <c r="E275" s="180" t="s">
        <v>21</v>
      </c>
      <c r="F275" s="269" t="s">
        <v>333</v>
      </c>
      <c r="G275" s="270"/>
      <c r="H275" s="270"/>
      <c r="I275" s="270"/>
      <c r="J275" s="179"/>
      <c r="K275" s="181">
        <v>205</v>
      </c>
      <c r="L275" s="179"/>
      <c r="M275" s="179"/>
      <c r="N275" s="179"/>
      <c r="O275" s="179"/>
      <c r="P275" s="179"/>
      <c r="Q275" s="179"/>
      <c r="R275" s="182"/>
      <c r="T275" s="183"/>
      <c r="U275" s="179"/>
      <c r="V275" s="179"/>
      <c r="W275" s="179"/>
      <c r="X275" s="179"/>
      <c r="Y275" s="179"/>
      <c r="Z275" s="179"/>
      <c r="AA275" s="184"/>
      <c r="AT275" s="185" t="s">
        <v>152</v>
      </c>
      <c r="AU275" s="185" t="s">
        <v>99</v>
      </c>
      <c r="AV275" s="11" t="s">
        <v>99</v>
      </c>
      <c r="AW275" s="11" t="s">
        <v>35</v>
      </c>
      <c r="AX275" s="11" t="s">
        <v>78</v>
      </c>
      <c r="AY275" s="185" t="s">
        <v>144</v>
      </c>
    </row>
    <row r="276" spans="2:51" s="12" customFormat="1" ht="16.5" customHeight="1">
      <c r="B276" s="186"/>
      <c r="C276" s="187"/>
      <c r="D276" s="187"/>
      <c r="E276" s="188" t="s">
        <v>21</v>
      </c>
      <c r="F276" s="273" t="s">
        <v>170</v>
      </c>
      <c r="G276" s="274"/>
      <c r="H276" s="274"/>
      <c r="I276" s="274"/>
      <c r="J276" s="187"/>
      <c r="K276" s="189">
        <v>560</v>
      </c>
      <c r="L276" s="187"/>
      <c r="M276" s="187"/>
      <c r="N276" s="187"/>
      <c r="O276" s="187"/>
      <c r="P276" s="187"/>
      <c r="Q276" s="187"/>
      <c r="R276" s="190"/>
      <c r="T276" s="191"/>
      <c r="U276" s="187"/>
      <c r="V276" s="187"/>
      <c r="W276" s="187"/>
      <c r="X276" s="187"/>
      <c r="Y276" s="187"/>
      <c r="Z276" s="187"/>
      <c r="AA276" s="192"/>
      <c r="AT276" s="193" t="s">
        <v>152</v>
      </c>
      <c r="AU276" s="193" t="s">
        <v>99</v>
      </c>
      <c r="AV276" s="12" t="s">
        <v>149</v>
      </c>
      <c r="AW276" s="12" t="s">
        <v>35</v>
      </c>
      <c r="AX276" s="12" t="s">
        <v>83</v>
      </c>
      <c r="AY276" s="193" t="s">
        <v>144</v>
      </c>
    </row>
    <row r="277" spans="2:65" s="1" customFormat="1" ht="25.5" customHeight="1">
      <c r="B277" s="37"/>
      <c r="C277" s="164" t="s">
        <v>153</v>
      </c>
      <c r="D277" s="164" t="s">
        <v>145</v>
      </c>
      <c r="E277" s="165" t="s">
        <v>334</v>
      </c>
      <c r="F277" s="263" t="s">
        <v>335</v>
      </c>
      <c r="G277" s="263"/>
      <c r="H277" s="263"/>
      <c r="I277" s="263"/>
      <c r="J277" s="166" t="s">
        <v>314</v>
      </c>
      <c r="K277" s="167">
        <v>78</v>
      </c>
      <c r="L277" s="264">
        <v>0</v>
      </c>
      <c r="M277" s="265"/>
      <c r="N277" s="266">
        <f>ROUND(L277*K277,2)</f>
        <v>0</v>
      </c>
      <c r="O277" s="266"/>
      <c r="P277" s="266"/>
      <c r="Q277" s="266"/>
      <c r="R277" s="39"/>
      <c r="T277" s="168" t="s">
        <v>21</v>
      </c>
      <c r="U277" s="46" t="s">
        <v>43</v>
      </c>
      <c r="V277" s="38"/>
      <c r="W277" s="169">
        <f>V277*K277</f>
        <v>0</v>
      </c>
      <c r="X277" s="169">
        <v>0.00191</v>
      </c>
      <c r="Y277" s="169">
        <f>X277*K277</f>
        <v>0.14898</v>
      </c>
      <c r="Z277" s="169">
        <v>0</v>
      </c>
      <c r="AA277" s="170">
        <f>Z277*K277</f>
        <v>0</v>
      </c>
      <c r="AR277" s="21" t="s">
        <v>149</v>
      </c>
      <c r="AT277" s="21" t="s">
        <v>145</v>
      </c>
      <c r="AU277" s="21" t="s">
        <v>99</v>
      </c>
      <c r="AY277" s="21" t="s">
        <v>144</v>
      </c>
      <c r="BE277" s="107">
        <f>IF(U277="základní",N277,0)</f>
        <v>0</v>
      </c>
      <c r="BF277" s="107">
        <f>IF(U277="snížená",N277,0)</f>
        <v>0</v>
      </c>
      <c r="BG277" s="107">
        <f>IF(U277="zákl. přenesená",N277,0)</f>
        <v>0</v>
      </c>
      <c r="BH277" s="107">
        <f>IF(U277="sníž. přenesená",N277,0)</f>
        <v>0</v>
      </c>
      <c r="BI277" s="107">
        <f>IF(U277="nulová",N277,0)</f>
        <v>0</v>
      </c>
      <c r="BJ277" s="21" t="s">
        <v>83</v>
      </c>
      <c r="BK277" s="107">
        <f>ROUND(L277*K277,2)</f>
        <v>0</v>
      </c>
      <c r="BL277" s="21" t="s">
        <v>149</v>
      </c>
      <c r="BM277" s="21" t="s">
        <v>336</v>
      </c>
    </row>
    <row r="278" spans="2:51" s="10" customFormat="1" ht="16.5" customHeight="1">
      <c r="B278" s="171"/>
      <c r="C278" s="172"/>
      <c r="D278" s="172"/>
      <c r="E278" s="173" t="s">
        <v>21</v>
      </c>
      <c r="F278" s="267" t="s">
        <v>166</v>
      </c>
      <c r="G278" s="268"/>
      <c r="H278" s="268"/>
      <c r="I278" s="268"/>
      <c r="J278" s="172"/>
      <c r="K278" s="173" t="s">
        <v>21</v>
      </c>
      <c r="L278" s="172"/>
      <c r="M278" s="172"/>
      <c r="N278" s="172"/>
      <c r="O278" s="172"/>
      <c r="P278" s="172"/>
      <c r="Q278" s="172"/>
      <c r="R278" s="174"/>
      <c r="T278" s="175"/>
      <c r="U278" s="172"/>
      <c r="V278" s="172"/>
      <c r="W278" s="172"/>
      <c r="X278" s="172"/>
      <c r="Y278" s="172"/>
      <c r="Z278" s="172"/>
      <c r="AA278" s="176"/>
      <c r="AT278" s="177" t="s">
        <v>152</v>
      </c>
      <c r="AU278" s="177" t="s">
        <v>99</v>
      </c>
      <c r="AV278" s="10" t="s">
        <v>83</v>
      </c>
      <c r="AW278" s="10" t="s">
        <v>35</v>
      </c>
      <c r="AX278" s="10" t="s">
        <v>78</v>
      </c>
      <c r="AY278" s="177" t="s">
        <v>144</v>
      </c>
    </row>
    <row r="279" spans="2:51" s="10" customFormat="1" ht="16.5" customHeight="1">
      <c r="B279" s="171"/>
      <c r="C279" s="172"/>
      <c r="D279" s="172"/>
      <c r="E279" s="173" t="s">
        <v>21</v>
      </c>
      <c r="F279" s="271" t="s">
        <v>337</v>
      </c>
      <c r="G279" s="272"/>
      <c r="H279" s="272"/>
      <c r="I279" s="272"/>
      <c r="J279" s="172"/>
      <c r="K279" s="173" t="s">
        <v>21</v>
      </c>
      <c r="L279" s="172"/>
      <c r="M279" s="172"/>
      <c r="N279" s="172"/>
      <c r="O279" s="172"/>
      <c r="P279" s="172"/>
      <c r="Q279" s="172"/>
      <c r="R279" s="174"/>
      <c r="T279" s="175"/>
      <c r="U279" s="172"/>
      <c r="V279" s="172"/>
      <c r="W279" s="172"/>
      <c r="X279" s="172"/>
      <c r="Y279" s="172"/>
      <c r="Z279" s="172"/>
      <c r="AA279" s="176"/>
      <c r="AT279" s="177" t="s">
        <v>152</v>
      </c>
      <c r="AU279" s="177" t="s">
        <v>99</v>
      </c>
      <c r="AV279" s="10" t="s">
        <v>83</v>
      </c>
      <c r="AW279" s="10" t="s">
        <v>35</v>
      </c>
      <c r="AX279" s="10" t="s">
        <v>78</v>
      </c>
      <c r="AY279" s="177" t="s">
        <v>144</v>
      </c>
    </row>
    <row r="280" spans="2:51" s="11" customFormat="1" ht="16.5" customHeight="1">
      <c r="B280" s="178"/>
      <c r="C280" s="179"/>
      <c r="D280" s="179"/>
      <c r="E280" s="180" t="s">
        <v>21</v>
      </c>
      <c r="F280" s="269" t="s">
        <v>338</v>
      </c>
      <c r="G280" s="270"/>
      <c r="H280" s="270"/>
      <c r="I280" s="270"/>
      <c r="J280" s="179"/>
      <c r="K280" s="181">
        <v>78</v>
      </c>
      <c r="L280" s="179"/>
      <c r="M280" s="179"/>
      <c r="N280" s="179"/>
      <c r="O280" s="179"/>
      <c r="P280" s="179"/>
      <c r="Q280" s="179"/>
      <c r="R280" s="182"/>
      <c r="T280" s="183"/>
      <c r="U280" s="179"/>
      <c r="V280" s="179"/>
      <c r="W280" s="179"/>
      <c r="X280" s="179"/>
      <c r="Y280" s="179"/>
      <c r="Z280" s="179"/>
      <c r="AA280" s="184"/>
      <c r="AT280" s="185" t="s">
        <v>152</v>
      </c>
      <c r="AU280" s="185" t="s">
        <v>99</v>
      </c>
      <c r="AV280" s="11" t="s">
        <v>99</v>
      </c>
      <c r="AW280" s="11" t="s">
        <v>35</v>
      </c>
      <c r="AX280" s="11" t="s">
        <v>83</v>
      </c>
      <c r="AY280" s="185" t="s">
        <v>144</v>
      </c>
    </row>
    <row r="281" spans="2:65" s="1" customFormat="1" ht="25.5" customHeight="1">
      <c r="B281" s="37"/>
      <c r="C281" s="164" t="s">
        <v>339</v>
      </c>
      <c r="D281" s="164" t="s">
        <v>145</v>
      </c>
      <c r="E281" s="165" t="s">
        <v>340</v>
      </c>
      <c r="F281" s="263" t="s">
        <v>341</v>
      </c>
      <c r="G281" s="263"/>
      <c r="H281" s="263"/>
      <c r="I281" s="263"/>
      <c r="J281" s="166" t="s">
        <v>314</v>
      </c>
      <c r="K281" s="167">
        <v>12</v>
      </c>
      <c r="L281" s="264">
        <v>0</v>
      </c>
      <c r="M281" s="265"/>
      <c r="N281" s="266">
        <f>ROUND(L281*K281,2)</f>
        <v>0</v>
      </c>
      <c r="O281" s="266"/>
      <c r="P281" s="266"/>
      <c r="Q281" s="266"/>
      <c r="R281" s="39"/>
      <c r="T281" s="168" t="s">
        <v>21</v>
      </c>
      <c r="U281" s="46" t="s">
        <v>43</v>
      </c>
      <c r="V281" s="38"/>
      <c r="W281" s="169">
        <f>V281*K281</f>
        <v>0</v>
      </c>
      <c r="X281" s="169">
        <v>0.00191</v>
      </c>
      <c r="Y281" s="169">
        <f>X281*K281</f>
        <v>0.02292</v>
      </c>
      <c r="Z281" s="169">
        <v>0</v>
      </c>
      <c r="AA281" s="170">
        <f>Z281*K281</f>
        <v>0</v>
      </c>
      <c r="AR281" s="21" t="s">
        <v>149</v>
      </c>
      <c r="AT281" s="21" t="s">
        <v>145</v>
      </c>
      <c r="AU281" s="21" t="s">
        <v>99</v>
      </c>
      <c r="AY281" s="21" t="s">
        <v>144</v>
      </c>
      <c r="BE281" s="107">
        <f>IF(U281="základní",N281,0)</f>
        <v>0</v>
      </c>
      <c r="BF281" s="107">
        <f>IF(U281="snížená",N281,0)</f>
        <v>0</v>
      </c>
      <c r="BG281" s="107">
        <f>IF(U281="zákl. přenesená",N281,0)</f>
        <v>0</v>
      </c>
      <c r="BH281" s="107">
        <f>IF(U281="sníž. přenesená",N281,0)</f>
        <v>0</v>
      </c>
      <c r="BI281" s="107">
        <f>IF(U281="nulová",N281,0)</f>
        <v>0</v>
      </c>
      <c r="BJ281" s="21" t="s">
        <v>83</v>
      </c>
      <c r="BK281" s="107">
        <f>ROUND(L281*K281,2)</f>
        <v>0</v>
      </c>
      <c r="BL281" s="21" t="s">
        <v>149</v>
      </c>
      <c r="BM281" s="21" t="s">
        <v>342</v>
      </c>
    </row>
    <row r="282" spans="2:51" s="10" customFormat="1" ht="16.5" customHeight="1">
      <c r="B282" s="171"/>
      <c r="C282" s="172"/>
      <c r="D282" s="172"/>
      <c r="E282" s="173" t="s">
        <v>21</v>
      </c>
      <c r="F282" s="267" t="s">
        <v>166</v>
      </c>
      <c r="G282" s="268"/>
      <c r="H282" s="268"/>
      <c r="I282" s="268"/>
      <c r="J282" s="172"/>
      <c r="K282" s="173" t="s">
        <v>21</v>
      </c>
      <c r="L282" s="172"/>
      <c r="M282" s="172"/>
      <c r="N282" s="172"/>
      <c r="O282" s="172"/>
      <c r="P282" s="172"/>
      <c r="Q282" s="172"/>
      <c r="R282" s="174"/>
      <c r="T282" s="175"/>
      <c r="U282" s="172"/>
      <c r="V282" s="172"/>
      <c r="W282" s="172"/>
      <c r="X282" s="172"/>
      <c r="Y282" s="172"/>
      <c r="Z282" s="172"/>
      <c r="AA282" s="176"/>
      <c r="AT282" s="177" t="s">
        <v>152</v>
      </c>
      <c r="AU282" s="177" t="s">
        <v>99</v>
      </c>
      <c r="AV282" s="10" t="s">
        <v>83</v>
      </c>
      <c r="AW282" s="10" t="s">
        <v>35</v>
      </c>
      <c r="AX282" s="10" t="s">
        <v>78</v>
      </c>
      <c r="AY282" s="177" t="s">
        <v>144</v>
      </c>
    </row>
    <row r="283" spans="2:51" s="10" customFormat="1" ht="25.5" customHeight="1">
      <c r="B283" s="171"/>
      <c r="C283" s="172"/>
      <c r="D283" s="172"/>
      <c r="E283" s="173" t="s">
        <v>21</v>
      </c>
      <c r="F283" s="271" t="s">
        <v>343</v>
      </c>
      <c r="G283" s="272"/>
      <c r="H283" s="272"/>
      <c r="I283" s="272"/>
      <c r="J283" s="172"/>
      <c r="K283" s="173" t="s">
        <v>21</v>
      </c>
      <c r="L283" s="172"/>
      <c r="M283" s="172"/>
      <c r="N283" s="172"/>
      <c r="O283" s="172"/>
      <c r="P283" s="172"/>
      <c r="Q283" s="172"/>
      <c r="R283" s="174"/>
      <c r="T283" s="175"/>
      <c r="U283" s="172"/>
      <c r="V283" s="172"/>
      <c r="W283" s="172"/>
      <c r="X283" s="172"/>
      <c r="Y283" s="172"/>
      <c r="Z283" s="172"/>
      <c r="AA283" s="176"/>
      <c r="AT283" s="177" t="s">
        <v>152</v>
      </c>
      <c r="AU283" s="177" t="s">
        <v>99</v>
      </c>
      <c r="AV283" s="10" t="s">
        <v>83</v>
      </c>
      <c r="AW283" s="10" t="s">
        <v>35</v>
      </c>
      <c r="AX283" s="10" t="s">
        <v>78</v>
      </c>
      <c r="AY283" s="177" t="s">
        <v>144</v>
      </c>
    </row>
    <row r="284" spans="2:51" s="11" customFormat="1" ht="16.5" customHeight="1">
      <c r="B284" s="178"/>
      <c r="C284" s="179"/>
      <c r="D284" s="179"/>
      <c r="E284" s="180" t="s">
        <v>21</v>
      </c>
      <c r="F284" s="269" t="s">
        <v>344</v>
      </c>
      <c r="G284" s="270"/>
      <c r="H284" s="270"/>
      <c r="I284" s="270"/>
      <c r="J284" s="179"/>
      <c r="K284" s="181">
        <v>12</v>
      </c>
      <c r="L284" s="179"/>
      <c r="M284" s="179"/>
      <c r="N284" s="179"/>
      <c r="O284" s="179"/>
      <c r="P284" s="179"/>
      <c r="Q284" s="179"/>
      <c r="R284" s="182"/>
      <c r="T284" s="183"/>
      <c r="U284" s="179"/>
      <c r="V284" s="179"/>
      <c r="W284" s="179"/>
      <c r="X284" s="179"/>
      <c r="Y284" s="179"/>
      <c r="Z284" s="179"/>
      <c r="AA284" s="184"/>
      <c r="AT284" s="185" t="s">
        <v>152</v>
      </c>
      <c r="AU284" s="185" t="s">
        <v>99</v>
      </c>
      <c r="AV284" s="11" t="s">
        <v>99</v>
      </c>
      <c r="AW284" s="11" t="s">
        <v>35</v>
      </c>
      <c r="AX284" s="11" t="s">
        <v>83</v>
      </c>
      <c r="AY284" s="185" t="s">
        <v>144</v>
      </c>
    </row>
    <row r="285" spans="2:65" s="1" customFormat="1" ht="38.25" customHeight="1">
      <c r="B285" s="37"/>
      <c r="C285" s="164" t="s">
        <v>345</v>
      </c>
      <c r="D285" s="164" t="s">
        <v>145</v>
      </c>
      <c r="E285" s="165" t="s">
        <v>346</v>
      </c>
      <c r="F285" s="263" t="s">
        <v>347</v>
      </c>
      <c r="G285" s="263"/>
      <c r="H285" s="263"/>
      <c r="I285" s="263"/>
      <c r="J285" s="166" t="s">
        <v>160</v>
      </c>
      <c r="K285" s="167">
        <v>22.05</v>
      </c>
      <c r="L285" s="264">
        <v>0</v>
      </c>
      <c r="M285" s="265"/>
      <c r="N285" s="266">
        <f>ROUND(L285*K285,2)</f>
        <v>0</v>
      </c>
      <c r="O285" s="266"/>
      <c r="P285" s="266"/>
      <c r="Q285" s="266"/>
      <c r="R285" s="39"/>
      <c r="T285" s="168" t="s">
        <v>21</v>
      </c>
      <c r="U285" s="46" t="s">
        <v>43</v>
      </c>
      <c r="V285" s="38"/>
      <c r="W285" s="169">
        <f>V285*K285</f>
        <v>0</v>
      </c>
      <c r="X285" s="169">
        <v>1.63</v>
      </c>
      <c r="Y285" s="169">
        <f>X285*K285</f>
        <v>35.9415</v>
      </c>
      <c r="Z285" s="169">
        <v>0</v>
      </c>
      <c r="AA285" s="170">
        <f>Z285*K285</f>
        <v>0</v>
      </c>
      <c r="AR285" s="21" t="s">
        <v>149</v>
      </c>
      <c r="AT285" s="21" t="s">
        <v>145</v>
      </c>
      <c r="AU285" s="21" t="s">
        <v>99</v>
      </c>
      <c r="AY285" s="21" t="s">
        <v>144</v>
      </c>
      <c r="BE285" s="107">
        <f>IF(U285="základní",N285,0)</f>
        <v>0</v>
      </c>
      <c r="BF285" s="107">
        <f>IF(U285="snížená",N285,0)</f>
        <v>0</v>
      </c>
      <c r="BG285" s="107">
        <f>IF(U285="zákl. přenesená",N285,0)</f>
        <v>0</v>
      </c>
      <c r="BH285" s="107">
        <f>IF(U285="sníž. přenesená",N285,0)</f>
        <v>0</v>
      </c>
      <c r="BI285" s="107">
        <f>IF(U285="nulová",N285,0)</f>
        <v>0</v>
      </c>
      <c r="BJ285" s="21" t="s">
        <v>83</v>
      </c>
      <c r="BK285" s="107">
        <f>ROUND(L285*K285,2)</f>
        <v>0</v>
      </c>
      <c r="BL285" s="21" t="s">
        <v>149</v>
      </c>
      <c r="BM285" s="21" t="s">
        <v>348</v>
      </c>
    </row>
    <row r="286" spans="2:51" s="10" customFormat="1" ht="16.5" customHeight="1">
      <c r="B286" s="171"/>
      <c r="C286" s="172"/>
      <c r="D286" s="172"/>
      <c r="E286" s="173" t="s">
        <v>21</v>
      </c>
      <c r="F286" s="267" t="s">
        <v>166</v>
      </c>
      <c r="G286" s="268"/>
      <c r="H286" s="268"/>
      <c r="I286" s="268"/>
      <c r="J286" s="172"/>
      <c r="K286" s="173" t="s">
        <v>21</v>
      </c>
      <c r="L286" s="172"/>
      <c r="M286" s="172"/>
      <c r="N286" s="172"/>
      <c r="O286" s="172"/>
      <c r="P286" s="172"/>
      <c r="Q286" s="172"/>
      <c r="R286" s="174"/>
      <c r="T286" s="175"/>
      <c r="U286" s="172"/>
      <c r="V286" s="172"/>
      <c r="W286" s="172"/>
      <c r="X286" s="172"/>
      <c r="Y286" s="172"/>
      <c r="Z286" s="172"/>
      <c r="AA286" s="176"/>
      <c r="AT286" s="177" t="s">
        <v>152</v>
      </c>
      <c r="AU286" s="177" t="s">
        <v>99</v>
      </c>
      <c r="AV286" s="10" t="s">
        <v>83</v>
      </c>
      <c r="AW286" s="10" t="s">
        <v>35</v>
      </c>
      <c r="AX286" s="10" t="s">
        <v>78</v>
      </c>
      <c r="AY286" s="177" t="s">
        <v>144</v>
      </c>
    </row>
    <row r="287" spans="2:51" s="10" customFormat="1" ht="16.5" customHeight="1">
      <c r="B287" s="171"/>
      <c r="C287" s="172"/>
      <c r="D287" s="172"/>
      <c r="E287" s="173" t="s">
        <v>21</v>
      </c>
      <c r="F287" s="271" t="s">
        <v>349</v>
      </c>
      <c r="G287" s="272"/>
      <c r="H287" s="272"/>
      <c r="I287" s="272"/>
      <c r="J287" s="172"/>
      <c r="K287" s="173" t="s">
        <v>21</v>
      </c>
      <c r="L287" s="172"/>
      <c r="M287" s="172"/>
      <c r="N287" s="172"/>
      <c r="O287" s="172"/>
      <c r="P287" s="172"/>
      <c r="Q287" s="172"/>
      <c r="R287" s="174"/>
      <c r="T287" s="175"/>
      <c r="U287" s="172"/>
      <c r="V287" s="172"/>
      <c r="W287" s="172"/>
      <c r="X287" s="172"/>
      <c r="Y287" s="172"/>
      <c r="Z287" s="172"/>
      <c r="AA287" s="176"/>
      <c r="AT287" s="177" t="s">
        <v>152</v>
      </c>
      <c r="AU287" s="177" t="s">
        <v>99</v>
      </c>
      <c r="AV287" s="10" t="s">
        <v>83</v>
      </c>
      <c r="AW287" s="10" t="s">
        <v>35</v>
      </c>
      <c r="AX287" s="10" t="s">
        <v>78</v>
      </c>
      <c r="AY287" s="177" t="s">
        <v>144</v>
      </c>
    </row>
    <row r="288" spans="2:51" s="11" customFormat="1" ht="16.5" customHeight="1">
      <c r="B288" s="178"/>
      <c r="C288" s="179"/>
      <c r="D288" s="179"/>
      <c r="E288" s="180" t="s">
        <v>21</v>
      </c>
      <c r="F288" s="269" t="s">
        <v>350</v>
      </c>
      <c r="G288" s="270"/>
      <c r="H288" s="270"/>
      <c r="I288" s="270"/>
      <c r="J288" s="179"/>
      <c r="K288" s="181">
        <v>22.05</v>
      </c>
      <c r="L288" s="179"/>
      <c r="M288" s="179"/>
      <c r="N288" s="179"/>
      <c r="O288" s="179"/>
      <c r="P288" s="179"/>
      <c r="Q288" s="179"/>
      <c r="R288" s="182"/>
      <c r="T288" s="183"/>
      <c r="U288" s="179"/>
      <c r="V288" s="179"/>
      <c r="W288" s="179"/>
      <c r="X288" s="179"/>
      <c r="Y288" s="179"/>
      <c r="Z288" s="179"/>
      <c r="AA288" s="184"/>
      <c r="AT288" s="185" t="s">
        <v>152</v>
      </c>
      <c r="AU288" s="185" t="s">
        <v>99</v>
      </c>
      <c r="AV288" s="11" t="s">
        <v>99</v>
      </c>
      <c r="AW288" s="11" t="s">
        <v>35</v>
      </c>
      <c r="AX288" s="11" t="s">
        <v>83</v>
      </c>
      <c r="AY288" s="185" t="s">
        <v>144</v>
      </c>
    </row>
    <row r="289" spans="2:65" s="1" customFormat="1" ht="38.25" customHeight="1">
      <c r="B289" s="37"/>
      <c r="C289" s="164" t="s">
        <v>351</v>
      </c>
      <c r="D289" s="164" t="s">
        <v>145</v>
      </c>
      <c r="E289" s="165" t="s">
        <v>352</v>
      </c>
      <c r="F289" s="263" t="s">
        <v>353</v>
      </c>
      <c r="G289" s="263"/>
      <c r="H289" s="263"/>
      <c r="I289" s="263"/>
      <c r="J289" s="166" t="s">
        <v>280</v>
      </c>
      <c r="K289" s="167">
        <v>270</v>
      </c>
      <c r="L289" s="264">
        <v>0</v>
      </c>
      <c r="M289" s="265"/>
      <c r="N289" s="266">
        <f>ROUND(L289*K289,2)</f>
        <v>0</v>
      </c>
      <c r="O289" s="266"/>
      <c r="P289" s="266"/>
      <c r="Q289" s="266"/>
      <c r="R289" s="39"/>
      <c r="T289" s="168" t="s">
        <v>21</v>
      </c>
      <c r="U289" s="46" t="s">
        <v>43</v>
      </c>
      <c r="V289" s="38"/>
      <c r="W289" s="169">
        <f>V289*K289</f>
        <v>0</v>
      </c>
      <c r="X289" s="169">
        <v>0.00031</v>
      </c>
      <c r="Y289" s="169">
        <f>X289*K289</f>
        <v>0.0837</v>
      </c>
      <c r="Z289" s="169">
        <v>0</v>
      </c>
      <c r="AA289" s="170">
        <f>Z289*K289</f>
        <v>0</v>
      </c>
      <c r="AR289" s="21" t="s">
        <v>149</v>
      </c>
      <c r="AT289" s="21" t="s">
        <v>145</v>
      </c>
      <c r="AU289" s="21" t="s">
        <v>99</v>
      </c>
      <c r="AY289" s="21" t="s">
        <v>144</v>
      </c>
      <c r="BE289" s="107">
        <f>IF(U289="základní",N289,0)</f>
        <v>0</v>
      </c>
      <c r="BF289" s="107">
        <f>IF(U289="snížená",N289,0)</f>
        <v>0</v>
      </c>
      <c r="BG289" s="107">
        <f>IF(U289="zákl. přenesená",N289,0)</f>
        <v>0</v>
      </c>
      <c r="BH289" s="107">
        <f>IF(U289="sníž. přenesená",N289,0)</f>
        <v>0</v>
      </c>
      <c r="BI289" s="107">
        <f>IF(U289="nulová",N289,0)</f>
        <v>0</v>
      </c>
      <c r="BJ289" s="21" t="s">
        <v>83</v>
      </c>
      <c r="BK289" s="107">
        <f>ROUND(L289*K289,2)</f>
        <v>0</v>
      </c>
      <c r="BL289" s="21" t="s">
        <v>149</v>
      </c>
      <c r="BM289" s="21" t="s">
        <v>354</v>
      </c>
    </row>
    <row r="290" spans="2:51" s="10" customFormat="1" ht="16.5" customHeight="1">
      <c r="B290" s="171"/>
      <c r="C290" s="172"/>
      <c r="D290" s="172"/>
      <c r="E290" s="173" t="s">
        <v>21</v>
      </c>
      <c r="F290" s="267" t="s">
        <v>355</v>
      </c>
      <c r="G290" s="268"/>
      <c r="H290" s="268"/>
      <c r="I290" s="268"/>
      <c r="J290" s="172"/>
      <c r="K290" s="173" t="s">
        <v>21</v>
      </c>
      <c r="L290" s="172"/>
      <c r="M290" s="172"/>
      <c r="N290" s="172"/>
      <c r="O290" s="172"/>
      <c r="P290" s="172"/>
      <c r="Q290" s="172"/>
      <c r="R290" s="174"/>
      <c r="T290" s="175"/>
      <c r="U290" s="172"/>
      <c r="V290" s="172"/>
      <c r="W290" s="172"/>
      <c r="X290" s="172"/>
      <c r="Y290" s="172"/>
      <c r="Z290" s="172"/>
      <c r="AA290" s="176"/>
      <c r="AT290" s="177" t="s">
        <v>152</v>
      </c>
      <c r="AU290" s="177" t="s">
        <v>99</v>
      </c>
      <c r="AV290" s="10" t="s">
        <v>83</v>
      </c>
      <c r="AW290" s="10" t="s">
        <v>35</v>
      </c>
      <c r="AX290" s="10" t="s">
        <v>78</v>
      </c>
      <c r="AY290" s="177" t="s">
        <v>144</v>
      </c>
    </row>
    <row r="291" spans="2:51" s="10" customFormat="1" ht="16.5" customHeight="1">
      <c r="B291" s="171"/>
      <c r="C291" s="172"/>
      <c r="D291" s="172"/>
      <c r="E291" s="173" t="s">
        <v>21</v>
      </c>
      <c r="F291" s="271" t="s">
        <v>166</v>
      </c>
      <c r="G291" s="272"/>
      <c r="H291" s="272"/>
      <c r="I291" s="272"/>
      <c r="J291" s="172"/>
      <c r="K291" s="173" t="s">
        <v>21</v>
      </c>
      <c r="L291" s="172"/>
      <c r="M291" s="172"/>
      <c r="N291" s="172"/>
      <c r="O291" s="172"/>
      <c r="P291" s="172"/>
      <c r="Q291" s="172"/>
      <c r="R291" s="174"/>
      <c r="T291" s="175"/>
      <c r="U291" s="172"/>
      <c r="V291" s="172"/>
      <c r="W291" s="172"/>
      <c r="X291" s="172"/>
      <c r="Y291" s="172"/>
      <c r="Z291" s="172"/>
      <c r="AA291" s="176"/>
      <c r="AT291" s="177" t="s">
        <v>152</v>
      </c>
      <c r="AU291" s="177" t="s">
        <v>99</v>
      </c>
      <c r="AV291" s="10" t="s">
        <v>83</v>
      </c>
      <c r="AW291" s="10" t="s">
        <v>35</v>
      </c>
      <c r="AX291" s="10" t="s">
        <v>78</v>
      </c>
      <c r="AY291" s="177" t="s">
        <v>144</v>
      </c>
    </row>
    <row r="292" spans="2:51" s="11" customFormat="1" ht="16.5" customHeight="1">
      <c r="B292" s="178"/>
      <c r="C292" s="179"/>
      <c r="D292" s="179"/>
      <c r="E292" s="180" t="s">
        <v>21</v>
      </c>
      <c r="F292" s="269" t="s">
        <v>356</v>
      </c>
      <c r="G292" s="270"/>
      <c r="H292" s="270"/>
      <c r="I292" s="270"/>
      <c r="J292" s="179"/>
      <c r="K292" s="181">
        <v>270</v>
      </c>
      <c r="L292" s="179"/>
      <c r="M292" s="179"/>
      <c r="N292" s="179"/>
      <c r="O292" s="179"/>
      <c r="P292" s="179"/>
      <c r="Q292" s="179"/>
      <c r="R292" s="182"/>
      <c r="T292" s="183"/>
      <c r="U292" s="179"/>
      <c r="V292" s="179"/>
      <c r="W292" s="179"/>
      <c r="X292" s="179"/>
      <c r="Y292" s="179"/>
      <c r="Z292" s="179"/>
      <c r="AA292" s="184"/>
      <c r="AT292" s="185" t="s">
        <v>152</v>
      </c>
      <c r="AU292" s="185" t="s">
        <v>99</v>
      </c>
      <c r="AV292" s="11" t="s">
        <v>99</v>
      </c>
      <c r="AW292" s="11" t="s">
        <v>35</v>
      </c>
      <c r="AX292" s="11" t="s">
        <v>83</v>
      </c>
      <c r="AY292" s="185" t="s">
        <v>144</v>
      </c>
    </row>
    <row r="293" spans="2:65" s="1" customFormat="1" ht="16.5" customHeight="1">
      <c r="B293" s="37"/>
      <c r="C293" s="194" t="s">
        <v>357</v>
      </c>
      <c r="D293" s="194" t="s">
        <v>305</v>
      </c>
      <c r="E293" s="195" t="s">
        <v>358</v>
      </c>
      <c r="F293" s="277" t="s">
        <v>359</v>
      </c>
      <c r="G293" s="277"/>
      <c r="H293" s="277"/>
      <c r="I293" s="277"/>
      <c r="J293" s="196" t="s">
        <v>280</v>
      </c>
      <c r="K293" s="197">
        <v>310.5</v>
      </c>
      <c r="L293" s="278">
        <v>0</v>
      </c>
      <c r="M293" s="279"/>
      <c r="N293" s="280">
        <f>ROUND(L293*K293,2)</f>
        <v>0</v>
      </c>
      <c r="O293" s="266"/>
      <c r="P293" s="266"/>
      <c r="Q293" s="266"/>
      <c r="R293" s="39"/>
      <c r="T293" s="168" t="s">
        <v>21</v>
      </c>
      <c r="U293" s="46" t="s">
        <v>43</v>
      </c>
      <c r="V293" s="38"/>
      <c r="W293" s="169">
        <f>V293*K293</f>
        <v>0</v>
      </c>
      <c r="X293" s="169">
        <v>0.0003</v>
      </c>
      <c r="Y293" s="169">
        <f>X293*K293</f>
        <v>0.09315</v>
      </c>
      <c r="Z293" s="169">
        <v>0</v>
      </c>
      <c r="AA293" s="170">
        <f>Z293*K293</f>
        <v>0</v>
      </c>
      <c r="AR293" s="21" t="s">
        <v>197</v>
      </c>
      <c r="AT293" s="21" t="s">
        <v>305</v>
      </c>
      <c r="AU293" s="21" t="s">
        <v>99</v>
      </c>
      <c r="AY293" s="21" t="s">
        <v>144</v>
      </c>
      <c r="BE293" s="107">
        <f>IF(U293="základní",N293,0)</f>
        <v>0</v>
      </c>
      <c r="BF293" s="107">
        <f>IF(U293="snížená",N293,0)</f>
        <v>0</v>
      </c>
      <c r="BG293" s="107">
        <f>IF(U293="zákl. přenesená",N293,0)</f>
        <v>0</v>
      </c>
      <c r="BH293" s="107">
        <f>IF(U293="sníž. přenesená",N293,0)</f>
        <v>0</v>
      </c>
      <c r="BI293" s="107">
        <f>IF(U293="nulová",N293,0)</f>
        <v>0</v>
      </c>
      <c r="BJ293" s="21" t="s">
        <v>83</v>
      </c>
      <c r="BK293" s="107">
        <f>ROUND(L293*K293,2)</f>
        <v>0</v>
      </c>
      <c r="BL293" s="21" t="s">
        <v>149</v>
      </c>
      <c r="BM293" s="21" t="s">
        <v>360</v>
      </c>
    </row>
    <row r="294" spans="2:51" s="11" customFormat="1" ht="16.5" customHeight="1">
      <c r="B294" s="178"/>
      <c r="C294" s="179"/>
      <c r="D294" s="179"/>
      <c r="E294" s="180" t="s">
        <v>21</v>
      </c>
      <c r="F294" s="275" t="s">
        <v>361</v>
      </c>
      <c r="G294" s="276"/>
      <c r="H294" s="276"/>
      <c r="I294" s="276"/>
      <c r="J294" s="179"/>
      <c r="K294" s="181">
        <v>310.5</v>
      </c>
      <c r="L294" s="179"/>
      <c r="M294" s="179"/>
      <c r="N294" s="179"/>
      <c r="O294" s="179"/>
      <c r="P294" s="179"/>
      <c r="Q294" s="179"/>
      <c r="R294" s="182"/>
      <c r="T294" s="183"/>
      <c r="U294" s="179"/>
      <c r="V294" s="179"/>
      <c r="W294" s="179"/>
      <c r="X294" s="179"/>
      <c r="Y294" s="179"/>
      <c r="Z294" s="179"/>
      <c r="AA294" s="184"/>
      <c r="AT294" s="185" t="s">
        <v>152</v>
      </c>
      <c r="AU294" s="185" t="s">
        <v>99</v>
      </c>
      <c r="AV294" s="11" t="s">
        <v>99</v>
      </c>
      <c r="AW294" s="11" t="s">
        <v>35</v>
      </c>
      <c r="AX294" s="11" t="s">
        <v>83</v>
      </c>
      <c r="AY294" s="185" t="s">
        <v>144</v>
      </c>
    </row>
    <row r="295" spans="2:51" s="10" customFormat="1" ht="16.5" customHeight="1">
      <c r="B295" s="171"/>
      <c r="C295" s="172"/>
      <c r="D295" s="172"/>
      <c r="E295" s="173" t="s">
        <v>21</v>
      </c>
      <c r="F295" s="271" t="s">
        <v>362</v>
      </c>
      <c r="G295" s="272"/>
      <c r="H295" s="272"/>
      <c r="I295" s="272"/>
      <c r="J295" s="172"/>
      <c r="K295" s="173" t="s">
        <v>21</v>
      </c>
      <c r="L295" s="172"/>
      <c r="M295" s="172"/>
      <c r="N295" s="172"/>
      <c r="O295" s="172"/>
      <c r="P295" s="172"/>
      <c r="Q295" s="172"/>
      <c r="R295" s="174"/>
      <c r="T295" s="175"/>
      <c r="U295" s="172"/>
      <c r="V295" s="172"/>
      <c r="W295" s="172"/>
      <c r="X295" s="172"/>
      <c r="Y295" s="172"/>
      <c r="Z295" s="172"/>
      <c r="AA295" s="176"/>
      <c r="AT295" s="177" t="s">
        <v>152</v>
      </c>
      <c r="AU295" s="177" t="s">
        <v>99</v>
      </c>
      <c r="AV295" s="10" t="s">
        <v>83</v>
      </c>
      <c r="AW295" s="10" t="s">
        <v>35</v>
      </c>
      <c r="AX295" s="10" t="s">
        <v>78</v>
      </c>
      <c r="AY295" s="177" t="s">
        <v>144</v>
      </c>
    </row>
    <row r="296" spans="2:63" s="9" customFormat="1" ht="29.85" customHeight="1">
      <c r="B296" s="153"/>
      <c r="C296" s="154"/>
      <c r="D296" s="163" t="s">
        <v>110</v>
      </c>
      <c r="E296" s="163"/>
      <c r="F296" s="163"/>
      <c r="G296" s="163"/>
      <c r="H296" s="163"/>
      <c r="I296" s="163"/>
      <c r="J296" s="163"/>
      <c r="K296" s="163"/>
      <c r="L296" s="163"/>
      <c r="M296" s="163"/>
      <c r="N296" s="284">
        <f>BK296</f>
        <v>0</v>
      </c>
      <c r="O296" s="285"/>
      <c r="P296" s="285"/>
      <c r="Q296" s="285"/>
      <c r="R296" s="156"/>
      <c r="T296" s="157"/>
      <c r="U296" s="154"/>
      <c r="V296" s="154"/>
      <c r="W296" s="158">
        <f>SUM(W297:W320)</f>
        <v>0</v>
      </c>
      <c r="X296" s="154"/>
      <c r="Y296" s="158">
        <f>SUM(Y297:Y320)</f>
        <v>1416.4779000000003</v>
      </c>
      <c r="Z296" s="154"/>
      <c r="AA296" s="159">
        <f>SUM(AA297:AA320)</f>
        <v>0</v>
      </c>
      <c r="AR296" s="160" t="s">
        <v>83</v>
      </c>
      <c r="AT296" s="161" t="s">
        <v>77</v>
      </c>
      <c r="AU296" s="161" t="s">
        <v>83</v>
      </c>
      <c r="AY296" s="160" t="s">
        <v>144</v>
      </c>
      <c r="BK296" s="162">
        <f>SUM(BK297:BK320)</f>
        <v>0</v>
      </c>
    </row>
    <row r="297" spans="2:65" s="1" customFormat="1" ht="16.5" customHeight="1">
      <c r="B297" s="37"/>
      <c r="C297" s="164" t="s">
        <v>363</v>
      </c>
      <c r="D297" s="164" t="s">
        <v>145</v>
      </c>
      <c r="E297" s="165" t="s">
        <v>364</v>
      </c>
      <c r="F297" s="263" t="s">
        <v>365</v>
      </c>
      <c r="G297" s="263"/>
      <c r="H297" s="263"/>
      <c r="I297" s="263"/>
      <c r="J297" s="166" t="s">
        <v>280</v>
      </c>
      <c r="K297" s="167">
        <v>1770</v>
      </c>
      <c r="L297" s="264">
        <v>0</v>
      </c>
      <c r="M297" s="265"/>
      <c r="N297" s="266">
        <f>ROUND(L297*K297,2)</f>
        <v>0</v>
      </c>
      <c r="O297" s="266"/>
      <c r="P297" s="266"/>
      <c r="Q297" s="266"/>
      <c r="R297" s="39"/>
      <c r="T297" s="168" t="s">
        <v>21</v>
      </c>
      <c r="U297" s="46" t="s">
        <v>43</v>
      </c>
      <c r="V297" s="38"/>
      <c r="W297" s="169">
        <f>V297*K297</f>
        <v>0</v>
      </c>
      <c r="X297" s="169">
        <v>0.378</v>
      </c>
      <c r="Y297" s="169">
        <f>X297*K297</f>
        <v>669.0600000000001</v>
      </c>
      <c r="Z297" s="169">
        <v>0</v>
      </c>
      <c r="AA297" s="170">
        <f>Z297*K297</f>
        <v>0</v>
      </c>
      <c r="AR297" s="21" t="s">
        <v>149</v>
      </c>
      <c r="AT297" s="21" t="s">
        <v>145</v>
      </c>
      <c r="AU297" s="21" t="s">
        <v>99</v>
      </c>
      <c r="AY297" s="21" t="s">
        <v>144</v>
      </c>
      <c r="BE297" s="107">
        <f>IF(U297="základní",N297,0)</f>
        <v>0</v>
      </c>
      <c r="BF297" s="107">
        <f>IF(U297="snížená",N297,0)</f>
        <v>0</v>
      </c>
      <c r="BG297" s="107">
        <f>IF(U297="zákl. přenesená",N297,0)</f>
        <v>0</v>
      </c>
      <c r="BH297" s="107">
        <f>IF(U297="sníž. přenesená",N297,0)</f>
        <v>0</v>
      </c>
      <c r="BI297" s="107">
        <f>IF(U297="nulová",N297,0)</f>
        <v>0</v>
      </c>
      <c r="BJ297" s="21" t="s">
        <v>83</v>
      </c>
      <c r="BK297" s="107">
        <f>ROUND(L297*K297,2)</f>
        <v>0</v>
      </c>
      <c r="BL297" s="21" t="s">
        <v>149</v>
      </c>
      <c r="BM297" s="21" t="s">
        <v>366</v>
      </c>
    </row>
    <row r="298" spans="2:51" s="10" customFormat="1" ht="16.5" customHeight="1">
      <c r="B298" s="171"/>
      <c r="C298" s="172"/>
      <c r="D298" s="172"/>
      <c r="E298" s="173" t="s">
        <v>21</v>
      </c>
      <c r="F298" s="267" t="s">
        <v>367</v>
      </c>
      <c r="G298" s="268"/>
      <c r="H298" s="268"/>
      <c r="I298" s="268"/>
      <c r="J298" s="172"/>
      <c r="K298" s="173" t="s">
        <v>21</v>
      </c>
      <c r="L298" s="172"/>
      <c r="M298" s="172"/>
      <c r="N298" s="172"/>
      <c r="O298" s="172"/>
      <c r="P298" s="172"/>
      <c r="Q298" s="172"/>
      <c r="R298" s="174"/>
      <c r="T298" s="175"/>
      <c r="U298" s="172"/>
      <c r="V298" s="172"/>
      <c r="W298" s="172"/>
      <c r="X298" s="172"/>
      <c r="Y298" s="172"/>
      <c r="Z298" s="172"/>
      <c r="AA298" s="176"/>
      <c r="AT298" s="177" t="s">
        <v>152</v>
      </c>
      <c r="AU298" s="177" t="s">
        <v>99</v>
      </c>
      <c r="AV298" s="10" t="s">
        <v>83</v>
      </c>
      <c r="AW298" s="10" t="s">
        <v>35</v>
      </c>
      <c r="AX298" s="10" t="s">
        <v>78</v>
      </c>
      <c r="AY298" s="177" t="s">
        <v>144</v>
      </c>
    </row>
    <row r="299" spans="2:51" s="10" customFormat="1" ht="16.5" customHeight="1">
      <c r="B299" s="171"/>
      <c r="C299" s="172"/>
      <c r="D299" s="172"/>
      <c r="E299" s="173" t="s">
        <v>21</v>
      </c>
      <c r="F299" s="271" t="s">
        <v>163</v>
      </c>
      <c r="G299" s="272"/>
      <c r="H299" s="272"/>
      <c r="I299" s="272"/>
      <c r="J299" s="172"/>
      <c r="K299" s="173" t="s">
        <v>21</v>
      </c>
      <c r="L299" s="172"/>
      <c r="M299" s="172"/>
      <c r="N299" s="172"/>
      <c r="O299" s="172"/>
      <c r="P299" s="172"/>
      <c r="Q299" s="172"/>
      <c r="R299" s="174"/>
      <c r="T299" s="175"/>
      <c r="U299" s="172"/>
      <c r="V299" s="172"/>
      <c r="W299" s="172"/>
      <c r="X299" s="172"/>
      <c r="Y299" s="172"/>
      <c r="Z299" s="172"/>
      <c r="AA299" s="176"/>
      <c r="AT299" s="177" t="s">
        <v>152</v>
      </c>
      <c r="AU299" s="177" t="s">
        <v>99</v>
      </c>
      <c r="AV299" s="10" t="s">
        <v>83</v>
      </c>
      <c r="AW299" s="10" t="s">
        <v>35</v>
      </c>
      <c r="AX299" s="10" t="s">
        <v>78</v>
      </c>
      <c r="AY299" s="177" t="s">
        <v>144</v>
      </c>
    </row>
    <row r="300" spans="2:51" s="10" customFormat="1" ht="16.5" customHeight="1">
      <c r="B300" s="171"/>
      <c r="C300" s="172"/>
      <c r="D300" s="172"/>
      <c r="E300" s="173" t="s">
        <v>21</v>
      </c>
      <c r="F300" s="271" t="s">
        <v>164</v>
      </c>
      <c r="G300" s="272"/>
      <c r="H300" s="272"/>
      <c r="I300" s="272"/>
      <c r="J300" s="172"/>
      <c r="K300" s="173" t="s">
        <v>21</v>
      </c>
      <c r="L300" s="172"/>
      <c r="M300" s="172"/>
      <c r="N300" s="172"/>
      <c r="O300" s="172"/>
      <c r="P300" s="172"/>
      <c r="Q300" s="172"/>
      <c r="R300" s="174"/>
      <c r="T300" s="175"/>
      <c r="U300" s="172"/>
      <c r="V300" s="172"/>
      <c r="W300" s="172"/>
      <c r="X300" s="172"/>
      <c r="Y300" s="172"/>
      <c r="Z300" s="172"/>
      <c r="AA300" s="176"/>
      <c r="AT300" s="177" t="s">
        <v>152</v>
      </c>
      <c r="AU300" s="177" t="s">
        <v>99</v>
      </c>
      <c r="AV300" s="10" t="s">
        <v>83</v>
      </c>
      <c r="AW300" s="10" t="s">
        <v>35</v>
      </c>
      <c r="AX300" s="10" t="s">
        <v>78</v>
      </c>
      <c r="AY300" s="177" t="s">
        <v>144</v>
      </c>
    </row>
    <row r="301" spans="2:51" s="11" customFormat="1" ht="16.5" customHeight="1">
      <c r="B301" s="178"/>
      <c r="C301" s="179"/>
      <c r="D301" s="179"/>
      <c r="E301" s="180" t="s">
        <v>21</v>
      </c>
      <c r="F301" s="269" t="s">
        <v>368</v>
      </c>
      <c r="G301" s="270"/>
      <c r="H301" s="270"/>
      <c r="I301" s="270"/>
      <c r="J301" s="179"/>
      <c r="K301" s="181">
        <v>1075</v>
      </c>
      <c r="L301" s="179"/>
      <c r="M301" s="179"/>
      <c r="N301" s="179"/>
      <c r="O301" s="179"/>
      <c r="P301" s="179"/>
      <c r="Q301" s="179"/>
      <c r="R301" s="182"/>
      <c r="T301" s="183"/>
      <c r="U301" s="179"/>
      <c r="V301" s="179"/>
      <c r="W301" s="179"/>
      <c r="X301" s="179"/>
      <c r="Y301" s="179"/>
      <c r="Z301" s="179"/>
      <c r="AA301" s="184"/>
      <c r="AT301" s="185" t="s">
        <v>152</v>
      </c>
      <c r="AU301" s="185" t="s">
        <v>99</v>
      </c>
      <c r="AV301" s="11" t="s">
        <v>99</v>
      </c>
      <c r="AW301" s="11" t="s">
        <v>35</v>
      </c>
      <c r="AX301" s="11" t="s">
        <v>78</v>
      </c>
      <c r="AY301" s="185" t="s">
        <v>144</v>
      </c>
    </row>
    <row r="302" spans="2:51" s="10" customFormat="1" ht="16.5" customHeight="1">
      <c r="B302" s="171"/>
      <c r="C302" s="172"/>
      <c r="D302" s="172"/>
      <c r="E302" s="173" t="s">
        <v>21</v>
      </c>
      <c r="F302" s="271" t="s">
        <v>168</v>
      </c>
      <c r="G302" s="272"/>
      <c r="H302" s="272"/>
      <c r="I302" s="272"/>
      <c r="J302" s="172"/>
      <c r="K302" s="173" t="s">
        <v>21</v>
      </c>
      <c r="L302" s="172"/>
      <c r="M302" s="172"/>
      <c r="N302" s="172"/>
      <c r="O302" s="172"/>
      <c r="P302" s="172"/>
      <c r="Q302" s="172"/>
      <c r="R302" s="174"/>
      <c r="T302" s="175"/>
      <c r="U302" s="172"/>
      <c r="V302" s="172"/>
      <c r="W302" s="172"/>
      <c r="X302" s="172"/>
      <c r="Y302" s="172"/>
      <c r="Z302" s="172"/>
      <c r="AA302" s="176"/>
      <c r="AT302" s="177" t="s">
        <v>152</v>
      </c>
      <c r="AU302" s="177" t="s">
        <v>99</v>
      </c>
      <c r="AV302" s="10" t="s">
        <v>83</v>
      </c>
      <c r="AW302" s="10" t="s">
        <v>35</v>
      </c>
      <c r="AX302" s="10" t="s">
        <v>78</v>
      </c>
      <c r="AY302" s="177" t="s">
        <v>144</v>
      </c>
    </row>
    <row r="303" spans="2:51" s="11" customFormat="1" ht="16.5" customHeight="1">
      <c r="B303" s="178"/>
      <c r="C303" s="179"/>
      <c r="D303" s="179"/>
      <c r="E303" s="180" t="s">
        <v>21</v>
      </c>
      <c r="F303" s="269" t="s">
        <v>369</v>
      </c>
      <c r="G303" s="270"/>
      <c r="H303" s="270"/>
      <c r="I303" s="270"/>
      <c r="J303" s="179"/>
      <c r="K303" s="181">
        <v>695</v>
      </c>
      <c r="L303" s="179"/>
      <c r="M303" s="179"/>
      <c r="N303" s="179"/>
      <c r="O303" s="179"/>
      <c r="P303" s="179"/>
      <c r="Q303" s="179"/>
      <c r="R303" s="182"/>
      <c r="T303" s="183"/>
      <c r="U303" s="179"/>
      <c r="V303" s="179"/>
      <c r="W303" s="179"/>
      <c r="X303" s="179"/>
      <c r="Y303" s="179"/>
      <c r="Z303" s="179"/>
      <c r="AA303" s="184"/>
      <c r="AT303" s="185" t="s">
        <v>152</v>
      </c>
      <c r="AU303" s="185" t="s">
        <v>99</v>
      </c>
      <c r="AV303" s="11" t="s">
        <v>99</v>
      </c>
      <c r="AW303" s="11" t="s">
        <v>35</v>
      </c>
      <c r="AX303" s="11" t="s">
        <v>78</v>
      </c>
      <c r="AY303" s="185" t="s">
        <v>144</v>
      </c>
    </row>
    <row r="304" spans="2:51" s="12" customFormat="1" ht="16.5" customHeight="1">
      <c r="B304" s="186"/>
      <c r="C304" s="187"/>
      <c r="D304" s="187"/>
      <c r="E304" s="188" t="s">
        <v>21</v>
      </c>
      <c r="F304" s="273" t="s">
        <v>170</v>
      </c>
      <c r="G304" s="274"/>
      <c r="H304" s="274"/>
      <c r="I304" s="274"/>
      <c r="J304" s="187"/>
      <c r="K304" s="189">
        <v>1770</v>
      </c>
      <c r="L304" s="187"/>
      <c r="M304" s="187"/>
      <c r="N304" s="187"/>
      <c r="O304" s="187"/>
      <c r="P304" s="187"/>
      <c r="Q304" s="187"/>
      <c r="R304" s="190"/>
      <c r="T304" s="191"/>
      <c r="U304" s="187"/>
      <c r="V304" s="187"/>
      <c r="W304" s="187"/>
      <c r="X304" s="187"/>
      <c r="Y304" s="187"/>
      <c r="Z304" s="187"/>
      <c r="AA304" s="192"/>
      <c r="AT304" s="193" t="s">
        <v>152</v>
      </c>
      <c r="AU304" s="193" t="s">
        <v>99</v>
      </c>
      <c r="AV304" s="12" t="s">
        <v>149</v>
      </c>
      <c r="AW304" s="12" t="s">
        <v>35</v>
      </c>
      <c r="AX304" s="12" t="s">
        <v>83</v>
      </c>
      <c r="AY304" s="193" t="s">
        <v>144</v>
      </c>
    </row>
    <row r="305" spans="2:65" s="1" customFormat="1" ht="25.5" customHeight="1">
      <c r="B305" s="37"/>
      <c r="C305" s="164" t="s">
        <v>370</v>
      </c>
      <c r="D305" s="164" t="s">
        <v>145</v>
      </c>
      <c r="E305" s="165" t="s">
        <v>371</v>
      </c>
      <c r="F305" s="263" t="s">
        <v>372</v>
      </c>
      <c r="G305" s="263"/>
      <c r="H305" s="263"/>
      <c r="I305" s="263"/>
      <c r="J305" s="166" t="s">
        <v>280</v>
      </c>
      <c r="K305" s="167">
        <v>1770</v>
      </c>
      <c r="L305" s="264">
        <v>0</v>
      </c>
      <c r="M305" s="265"/>
      <c r="N305" s="266">
        <f>ROUND(L305*K305,2)</f>
        <v>0</v>
      </c>
      <c r="O305" s="266"/>
      <c r="P305" s="266"/>
      <c r="Q305" s="266"/>
      <c r="R305" s="39"/>
      <c r="T305" s="168" t="s">
        <v>21</v>
      </c>
      <c r="U305" s="46" t="s">
        <v>43</v>
      </c>
      <c r="V305" s="38"/>
      <c r="W305" s="169">
        <f>V305*K305</f>
        <v>0</v>
      </c>
      <c r="X305" s="169">
        <v>0.34839</v>
      </c>
      <c r="Y305" s="169">
        <f>X305*K305</f>
        <v>616.6503</v>
      </c>
      <c r="Z305" s="169">
        <v>0</v>
      </c>
      <c r="AA305" s="170">
        <f>Z305*K305</f>
        <v>0</v>
      </c>
      <c r="AR305" s="21" t="s">
        <v>149</v>
      </c>
      <c r="AT305" s="21" t="s">
        <v>145</v>
      </c>
      <c r="AU305" s="21" t="s">
        <v>99</v>
      </c>
      <c r="AY305" s="21" t="s">
        <v>144</v>
      </c>
      <c r="BE305" s="107">
        <f>IF(U305="základní",N305,0)</f>
        <v>0</v>
      </c>
      <c r="BF305" s="107">
        <f>IF(U305="snížená",N305,0)</f>
        <v>0</v>
      </c>
      <c r="BG305" s="107">
        <f>IF(U305="zákl. přenesená",N305,0)</f>
        <v>0</v>
      </c>
      <c r="BH305" s="107">
        <f>IF(U305="sníž. přenesená",N305,0)</f>
        <v>0</v>
      </c>
      <c r="BI305" s="107">
        <f>IF(U305="nulová",N305,0)</f>
        <v>0</v>
      </c>
      <c r="BJ305" s="21" t="s">
        <v>83</v>
      </c>
      <c r="BK305" s="107">
        <f>ROUND(L305*K305,2)</f>
        <v>0</v>
      </c>
      <c r="BL305" s="21" t="s">
        <v>149</v>
      </c>
      <c r="BM305" s="21" t="s">
        <v>373</v>
      </c>
    </row>
    <row r="306" spans="2:51" s="10" customFormat="1" ht="16.5" customHeight="1">
      <c r="B306" s="171"/>
      <c r="C306" s="172"/>
      <c r="D306" s="172"/>
      <c r="E306" s="173" t="s">
        <v>21</v>
      </c>
      <c r="F306" s="267" t="s">
        <v>367</v>
      </c>
      <c r="G306" s="268"/>
      <c r="H306" s="268"/>
      <c r="I306" s="268"/>
      <c r="J306" s="172"/>
      <c r="K306" s="173" t="s">
        <v>21</v>
      </c>
      <c r="L306" s="172"/>
      <c r="M306" s="172"/>
      <c r="N306" s="172"/>
      <c r="O306" s="172"/>
      <c r="P306" s="172"/>
      <c r="Q306" s="172"/>
      <c r="R306" s="174"/>
      <c r="T306" s="175"/>
      <c r="U306" s="172"/>
      <c r="V306" s="172"/>
      <c r="W306" s="172"/>
      <c r="X306" s="172"/>
      <c r="Y306" s="172"/>
      <c r="Z306" s="172"/>
      <c r="AA306" s="176"/>
      <c r="AT306" s="177" t="s">
        <v>152</v>
      </c>
      <c r="AU306" s="177" t="s">
        <v>99</v>
      </c>
      <c r="AV306" s="10" t="s">
        <v>83</v>
      </c>
      <c r="AW306" s="10" t="s">
        <v>35</v>
      </c>
      <c r="AX306" s="10" t="s">
        <v>78</v>
      </c>
      <c r="AY306" s="177" t="s">
        <v>144</v>
      </c>
    </row>
    <row r="307" spans="2:51" s="10" customFormat="1" ht="16.5" customHeight="1">
      <c r="B307" s="171"/>
      <c r="C307" s="172"/>
      <c r="D307" s="172"/>
      <c r="E307" s="173" t="s">
        <v>21</v>
      </c>
      <c r="F307" s="271" t="s">
        <v>163</v>
      </c>
      <c r="G307" s="272"/>
      <c r="H307" s="272"/>
      <c r="I307" s="272"/>
      <c r="J307" s="172"/>
      <c r="K307" s="173" t="s">
        <v>21</v>
      </c>
      <c r="L307" s="172"/>
      <c r="M307" s="172"/>
      <c r="N307" s="172"/>
      <c r="O307" s="172"/>
      <c r="P307" s="172"/>
      <c r="Q307" s="172"/>
      <c r="R307" s="174"/>
      <c r="T307" s="175"/>
      <c r="U307" s="172"/>
      <c r="V307" s="172"/>
      <c r="W307" s="172"/>
      <c r="X307" s="172"/>
      <c r="Y307" s="172"/>
      <c r="Z307" s="172"/>
      <c r="AA307" s="176"/>
      <c r="AT307" s="177" t="s">
        <v>152</v>
      </c>
      <c r="AU307" s="177" t="s">
        <v>99</v>
      </c>
      <c r="AV307" s="10" t="s">
        <v>83</v>
      </c>
      <c r="AW307" s="10" t="s">
        <v>35</v>
      </c>
      <c r="AX307" s="10" t="s">
        <v>78</v>
      </c>
      <c r="AY307" s="177" t="s">
        <v>144</v>
      </c>
    </row>
    <row r="308" spans="2:51" s="10" customFormat="1" ht="16.5" customHeight="1">
      <c r="B308" s="171"/>
      <c r="C308" s="172"/>
      <c r="D308" s="172"/>
      <c r="E308" s="173" t="s">
        <v>21</v>
      </c>
      <c r="F308" s="271" t="s">
        <v>164</v>
      </c>
      <c r="G308" s="272"/>
      <c r="H308" s="272"/>
      <c r="I308" s="272"/>
      <c r="J308" s="172"/>
      <c r="K308" s="173" t="s">
        <v>21</v>
      </c>
      <c r="L308" s="172"/>
      <c r="M308" s="172"/>
      <c r="N308" s="172"/>
      <c r="O308" s="172"/>
      <c r="P308" s="172"/>
      <c r="Q308" s="172"/>
      <c r="R308" s="174"/>
      <c r="T308" s="175"/>
      <c r="U308" s="172"/>
      <c r="V308" s="172"/>
      <c r="W308" s="172"/>
      <c r="X308" s="172"/>
      <c r="Y308" s="172"/>
      <c r="Z308" s="172"/>
      <c r="AA308" s="176"/>
      <c r="AT308" s="177" t="s">
        <v>152</v>
      </c>
      <c r="AU308" s="177" t="s">
        <v>99</v>
      </c>
      <c r="AV308" s="10" t="s">
        <v>83</v>
      </c>
      <c r="AW308" s="10" t="s">
        <v>35</v>
      </c>
      <c r="AX308" s="10" t="s">
        <v>78</v>
      </c>
      <c r="AY308" s="177" t="s">
        <v>144</v>
      </c>
    </row>
    <row r="309" spans="2:51" s="11" customFormat="1" ht="16.5" customHeight="1">
      <c r="B309" s="178"/>
      <c r="C309" s="179"/>
      <c r="D309" s="179"/>
      <c r="E309" s="180" t="s">
        <v>21</v>
      </c>
      <c r="F309" s="269" t="s">
        <v>368</v>
      </c>
      <c r="G309" s="270"/>
      <c r="H309" s="270"/>
      <c r="I309" s="270"/>
      <c r="J309" s="179"/>
      <c r="K309" s="181">
        <v>1075</v>
      </c>
      <c r="L309" s="179"/>
      <c r="M309" s="179"/>
      <c r="N309" s="179"/>
      <c r="O309" s="179"/>
      <c r="P309" s="179"/>
      <c r="Q309" s="179"/>
      <c r="R309" s="182"/>
      <c r="T309" s="183"/>
      <c r="U309" s="179"/>
      <c r="V309" s="179"/>
      <c r="W309" s="179"/>
      <c r="X309" s="179"/>
      <c r="Y309" s="179"/>
      <c r="Z309" s="179"/>
      <c r="AA309" s="184"/>
      <c r="AT309" s="185" t="s">
        <v>152</v>
      </c>
      <c r="AU309" s="185" t="s">
        <v>99</v>
      </c>
      <c r="AV309" s="11" t="s">
        <v>99</v>
      </c>
      <c r="AW309" s="11" t="s">
        <v>35</v>
      </c>
      <c r="AX309" s="11" t="s">
        <v>78</v>
      </c>
      <c r="AY309" s="185" t="s">
        <v>144</v>
      </c>
    </row>
    <row r="310" spans="2:51" s="10" customFormat="1" ht="16.5" customHeight="1">
      <c r="B310" s="171"/>
      <c r="C310" s="172"/>
      <c r="D310" s="172"/>
      <c r="E310" s="173" t="s">
        <v>21</v>
      </c>
      <c r="F310" s="271" t="s">
        <v>168</v>
      </c>
      <c r="G310" s="272"/>
      <c r="H310" s="272"/>
      <c r="I310" s="272"/>
      <c r="J310" s="172"/>
      <c r="K310" s="173" t="s">
        <v>21</v>
      </c>
      <c r="L310" s="172"/>
      <c r="M310" s="172"/>
      <c r="N310" s="172"/>
      <c r="O310" s="172"/>
      <c r="P310" s="172"/>
      <c r="Q310" s="172"/>
      <c r="R310" s="174"/>
      <c r="T310" s="175"/>
      <c r="U310" s="172"/>
      <c r="V310" s="172"/>
      <c r="W310" s="172"/>
      <c r="X310" s="172"/>
      <c r="Y310" s="172"/>
      <c r="Z310" s="172"/>
      <c r="AA310" s="176"/>
      <c r="AT310" s="177" t="s">
        <v>152</v>
      </c>
      <c r="AU310" s="177" t="s">
        <v>99</v>
      </c>
      <c r="AV310" s="10" t="s">
        <v>83</v>
      </c>
      <c r="AW310" s="10" t="s">
        <v>35</v>
      </c>
      <c r="AX310" s="10" t="s">
        <v>78</v>
      </c>
      <c r="AY310" s="177" t="s">
        <v>144</v>
      </c>
    </row>
    <row r="311" spans="2:51" s="11" customFormat="1" ht="16.5" customHeight="1">
      <c r="B311" s="178"/>
      <c r="C311" s="179"/>
      <c r="D311" s="179"/>
      <c r="E311" s="180" t="s">
        <v>21</v>
      </c>
      <c r="F311" s="269" t="s">
        <v>369</v>
      </c>
      <c r="G311" s="270"/>
      <c r="H311" s="270"/>
      <c r="I311" s="270"/>
      <c r="J311" s="179"/>
      <c r="K311" s="181">
        <v>695</v>
      </c>
      <c r="L311" s="179"/>
      <c r="M311" s="179"/>
      <c r="N311" s="179"/>
      <c r="O311" s="179"/>
      <c r="P311" s="179"/>
      <c r="Q311" s="179"/>
      <c r="R311" s="182"/>
      <c r="T311" s="183"/>
      <c r="U311" s="179"/>
      <c r="V311" s="179"/>
      <c r="W311" s="179"/>
      <c r="X311" s="179"/>
      <c r="Y311" s="179"/>
      <c r="Z311" s="179"/>
      <c r="AA311" s="184"/>
      <c r="AT311" s="185" t="s">
        <v>152</v>
      </c>
      <c r="AU311" s="185" t="s">
        <v>99</v>
      </c>
      <c r="AV311" s="11" t="s">
        <v>99</v>
      </c>
      <c r="AW311" s="11" t="s">
        <v>35</v>
      </c>
      <c r="AX311" s="11" t="s">
        <v>78</v>
      </c>
      <c r="AY311" s="185" t="s">
        <v>144</v>
      </c>
    </row>
    <row r="312" spans="2:51" s="12" customFormat="1" ht="16.5" customHeight="1">
      <c r="B312" s="186"/>
      <c r="C312" s="187"/>
      <c r="D312" s="187"/>
      <c r="E312" s="188" t="s">
        <v>21</v>
      </c>
      <c r="F312" s="273" t="s">
        <v>170</v>
      </c>
      <c r="G312" s="274"/>
      <c r="H312" s="274"/>
      <c r="I312" s="274"/>
      <c r="J312" s="187"/>
      <c r="K312" s="189">
        <v>1770</v>
      </c>
      <c r="L312" s="187"/>
      <c r="M312" s="187"/>
      <c r="N312" s="187"/>
      <c r="O312" s="187"/>
      <c r="P312" s="187"/>
      <c r="Q312" s="187"/>
      <c r="R312" s="190"/>
      <c r="T312" s="191"/>
      <c r="U312" s="187"/>
      <c r="V312" s="187"/>
      <c r="W312" s="187"/>
      <c r="X312" s="187"/>
      <c r="Y312" s="187"/>
      <c r="Z312" s="187"/>
      <c r="AA312" s="192"/>
      <c r="AT312" s="193" t="s">
        <v>152</v>
      </c>
      <c r="AU312" s="193" t="s">
        <v>99</v>
      </c>
      <c r="AV312" s="12" t="s">
        <v>149</v>
      </c>
      <c r="AW312" s="12" t="s">
        <v>35</v>
      </c>
      <c r="AX312" s="12" t="s">
        <v>83</v>
      </c>
      <c r="AY312" s="193" t="s">
        <v>144</v>
      </c>
    </row>
    <row r="313" spans="2:65" s="1" customFormat="1" ht="25.5" customHeight="1">
      <c r="B313" s="37"/>
      <c r="C313" s="164" t="s">
        <v>374</v>
      </c>
      <c r="D313" s="164" t="s">
        <v>145</v>
      </c>
      <c r="E313" s="165" t="s">
        <v>375</v>
      </c>
      <c r="F313" s="263" t="s">
        <v>376</v>
      </c>
      <c r="G313" s="263"/>
      <c r="H313" s="263"/>
      <c r="I313" s="263"/>
      <c r="J313" s="166" t="s">
        <v>280</v>
      </c>
      <c r="K313" s="167">
        <v>3540</v>
      </c>
      <c r="L313" s="264">
        <v>0</v>
      </c>
      <c r="M313" s="265"/>
      <c r="N313" s="266">
        <f>ROUND(L313*K313,2)</f>
        <v>0</v>
      </c>
      <c r="O313" s="266"/>
      <c r="P313" s="266"/>
      <c r="Q313" s="266"/>
      <c r="R313" s="39"/>
      <c r="T313" s="168" t="s">
        <v>21</v>
      </c>
      <c r="U313" s="46" t="s">
        <v>43</v>
      </c>
      <c r="V313" s="38"/>
      <c r="W313" s="169">
        <f>V313*K313</f>
        <v>0</v>
      </c>
      <c r="X313" s="169">
        <v>0.03694</v>
      </c>
      <c r="Y313" s="169">
        <f>X313*K313</f>
        <v>130.76760000000002</v>
      </c>
      <c r="Z313" s="169">
        <v>0</v>
      </c>
      <c r="AA313" s="170">
        <f>Z313*K313</f>
        <v>0</v>
      </c>
      <c r="AR313" s="21" t="s">
        <v>149</v>
      </c>
      <c r="AT313" s="21" t="s">
        <v>145</v>
      </c>
      <c r="AU313" s="21" t="s">
        <v>99</v>
      </c>
      <c r="AY313" s="21" t="s">
        <v>144</v>
      </c>
      <c r="BE313" s="107">
        <f>IF(U313="základní",N313,0)</f>
        <v>0</v>
      </c>
      <c r="BF313" s="107">
        <f>IF(U313="snížená",N313,0)</f>
        <v>0</v>
      </c>
      <c r="BG313" s="107">
        <f>IF(U313="zákl. přenesená",N313,0)</f>
        <v>0</v>
      </c>
      <c r="BH313" s="107">
        <f>IF(U313="sníž. přenesená",N313,0)</f>
        <v>0</v>
      </c>
      <c r="BI313" s="107">
        <f>IF(U313="nulová",N313,0)</f>
        <v>0</v>
      </c>
      <c r="BJ313" s="21" t="s">
        <v>83</v>
      </c>
      <c r="BK313" s="107">
        <f>ROUND(L313*K313,2)</f>
        <v>0</v>
      </c>
      <c r="BL313" s="21" t="s">
        <v>149</v>
      </c>
      <c r="BM313" s="21" t="s">
        <v>377</v>
      </c>
    </row>
    <row r="314" spans="2:51" s="10" customFormat="1" ht="16.5" customHeight="1">
      <c r="B314" s="171"/>
      <c r="C314" s="172"/>
      <c r="D314" s="172"/>
      <c r="E314" s="173" t="s">
        <v>21</v>
      </c>
      <c r="F314" s="267" t="s">
        <v>367</v>
      </c>
      <c r="G314" s="268"/>
      <c r="H314" s="268"/>
      <c r="I314" s="268"/>
      <c r="J314" s="172"/>
      <c r="K314" s="173" t="s">
        <v>21</v>
      </c>
      <c r="L314" s="172"/>
      <c r="M314" s="172"/>
      <c r="N314" s="172"/>
      <c r="O314" s="172"/>
      <c r="P314" s="172"/>
      <c r="Q314" s="172"/>
      <c r="R314" s="174"/>
      <c r="T314" s="175"/>
      <c r="U314" s="172"/>
      <c r="V314" s="172"/>
      <c r="W314" s="172"/>
      <c r="X314" s="172"/>
      <c r="Y314" s="172"/>
      <c r="Z314" s="172"/>
      <c r="AA314" s="176"/>
      <c r="AT314" s="177" t="s">
        <v>152</v>
      </c>
      <c r="AU314" s="177" t="s">
        <v>99</v>
      </c>
      <c r="AV314" s="10" t="s">
        <v>83</v>
      </c>
      <c r="AW314" s="10" t="s">
        <v>35</v>
      </c>
      <c r="AX314" s="10" t="s">
        <v>78</v>
      </c>
      <c r="AY314" s="177" t="s">
        <v>144</v>
      </c>
    </row>
    <row r="315" spans="2:51" s="10" customFormat="1" ht="16.5" customHeight="1">
      <c r="B315" s="171"/>
      <c r="C315" s="172"/>
      <c r="D315" s="172"/>
      <c r="E315" s="173" t="s">
        <v>21</v>
      </c>
      <c r="F315" s="271" t="s">
        <v>378</v>
      </c>
      <c r="G315" s="272"/>
      <c r="H315" s="272"/>
      <c r="I315" s="272"/>
      <c r="J315" s="172"/>
      <c r="K315" s="173" t="s">
        <v>21</v>
      </c>
      <c r="L315" s="172"/>
      <c r="M315" s="172"/>
      <c r="N315" s="172"/>
      <c r="O315" s="172"/>
      <c r="P315" s="172"/>
      <c r="Q315" s="172"/>
      <c r="R315" s="174"/>
      <c r="T315" s="175"/>
      <c r="U315" s="172"/>
      <c r="V315" s="172"/>
      <c r="W315" s="172"/>
      <c r="X315" s="172"/>
      <c r="Y315" s="172"/>
      <c r="Z315" s="172"/>
      <c r="AA315" s="176"/>
      <c r="AT315" s="177" t="s">
        <v>152</v>
      </c>
      <c r="AU315" s="177" t="s">
        <v>99</v>
      </c>
      <c r="AV315" s="10" t="s">
        <v>83</v>
      </c>
      <c r="AW315" s="10" t="s">
        <v>35</v>
      </c>
      <c r="AX315" s="10" t="s">
        <v>78</v>
      </c>
      <c r="AY315" s="177" t="s">
        <v>144</v>
      </c>
    </row>
    <row r="316" spans="2:51" s="10" customFormat="1" ht="16.5" customHeight="1">
      <c r="B316" s="171"/>
      <c r="C316" s="172"/>
      <c r="D316" s="172"/>
      <c r="E316" s="173" t="s">
        <v>21</v>
      </c>
      <c r="F316" s="271" t="s">
        <v>164</v>
      </c>
      <c r="G316" s="272"/>
      <c r="H316" s="272"/>
      <c r="I316" s="272"/>
      <c r="J316" s="172"/>
      <c r="K316" s="173" t="s">
        <v>21</v>
      </c>
      <c r="L316" s="172"/>
      <c r="M316" s="172"/>
      <c r="N316" s="172"/>
      <c r="O316" s="172"/>
      <c r="P316" s="172"/>
      <c r="Q316" s="172"/>
      <c r="R316" s="174"/>
      <c r="T316" s="175"/>
      <c r="U316" s="172"/>
      <c r="V316" s="172"/>
      <c r="W316" s="172"/>
      <c r="X316" s="172"/>
      <c r="Y316" s="172"/>
      <c r="Z316" s="172"/>
      <c r="AA316" s="176"/>
      <c r="AT316" s="177" t="s">
        <v>152</v>
      </c>
      <c r="AU316" s="177" t="s">
        <v>99</v>
      </c>
      <c r="AV316" s="10" t="s">
        <v>83</v>
      </c>
      <c r="AW316" s="10" t="s">
        <v>35</v>
      </c>
      <c r="AX316" s="10" t="s">
        <v>78</v>
      </c>
      <c r="AY316" s="177" t="s">
        <v>144</v>
      </c>
    </row>
    <row r="317" spans="2:51" s="11" customFormat="1" ht="16.5" customHeight="1">
      <c r="B317" s="178"/>
      <c r="C317" s="179"/>
      <c r="D317" s="179"/>
      <c r="E317" s="180" t="s">
        <v>21</v>
      </c>
      <c r="F317" s="269" t="s">
        <v>379</v>
      </c>
      <c r="G317" s="270"/>
      <c r="H317" s="270"/>
      <c r="I317" s="270"/>
      <c r="J317" s="179"/>
      <c r="K317" s="181">
        <v>2150</v>
      </c>
      <c r="L317" s="179"/>
      <c r="M317" s="179"/>
      <c r="N317" s="179"/>
      <c r="O317" s="179"/>
      <c r="P317" s="179"/>
      <c r="Q317" s="179"/>
      <c r="R317" s="182"/>
      <c r="T317" s="183"/>
      <c r="U317" s="179"/>
      <c r="V317" s="179"/>
      <c r="W317" s="179"/>
      <c r="X317" s="179"/>
      <c r="Y317" s="179"/>
      <c r="Z317" s="179"/>
      <c r="AA317" s="184"/>
      <c r="AT317" s="185" t="s">
        <v>152</v>
      </c>
      <c r="AU317" s="185" t="s">
        <v>99</v>
      </c>
      <c r="AV317" s="11" t="s">
        <v>99</v>
      </c>
      <c r="AW317" s="11" t="s">
        <v>35</v>
      </c>
      <c r="AX317" s="11" t="s">
        <v>78</v>
      </c>
      <c r="AY317" s="185" t="s">
        <v>144</v>
      </c>
    </row>
    <row r="318" spans="2:51" s="10" customFormat="1" ht="16.5" customHeight="1">
      <c r="B318" s="171"/>
      <c r="C318" s="172"/>
      <c r="D318" s="172"/>
      <c r="E318" s="173" t="s">
        <v>21</v>
      </c>
      <c r="F318" s="271" t="s">
        <v>168</v>
      </c>
      <c r="G318" s="272"/>
      <c r="H318" s="272"/>
      <c r="I318" s="272"/>
      <c r="J318" s="172"/>
      <c r="K318" s="173" t="s">
        <v>21</v>
      </c>
      <c r="L318" s="172"/>
      <c r="M318" s="172"/>
      <c r="N318" s="172"/>
      <c r="O318" s="172"/>
      <c r="P318" s="172"/>
      <c r="Q318" s="172"/>
      <c r="R318" s="174"/>
      <c r="T318" s="175"/>
      <c r="U318" s="172"/>
      <c r="V318" s="172"/>
      <c r="W318" s="172"/>
      <c r="X318" s="172"/>
      <c r="Y318" s="172"/>
      <c r="Z318" s="172"/>
      <c r="AA318" s="176"/>
      <c r="AT318" s="177" t="s">
        <v>152</v>
      </c>
      <c r="AU318" s="177" t="s">
        <v>99</v>
      </c>
      <c r="AV318" s="10" t="s">
        <v>83</v>
      </c>
      <c r="AW318" s="10" t="s">
        <v>35</v>
      </c>
      <c r="AX318" s="10" t="s">
        <v>78</v>
      </c>
      <c r="AY318" s="177" t="s">
        <v>144</v>
      </c>
    </row>
    <row r="319" spans="2:51" s="11" customFormat="1" ht="16.5" customHeight="1">
      <c r="B319" s="178"/>
      <c r="C319" s="179"/>
      <c r="D319" s="179"/>
      <c r="E319" s="180" t="s">
        <v>21</v>
      </c>
      <c r="F319" s="269" t="s">
        <v>380</v>
      </c>
      <c r="G319" s="270"/>
      <c r="H319" s="270"/>
      <c r="I319" s="270"/>
      <c r="J319" s="179"/>
      <c r="K319" s="181">
        <v>1390</v>
      </c>
      <c r="L319" s="179"/>
      <c r="M319" s="179"/>
      <c r="N319" s="179"/>
      <c r="O319" s="179"/>
      <c r="P319" s="179"/>
      <c r="Q319" s="179"/>
      <c r="R319" s="182"/>
      <c r="T319" s="183"/>
      <c r="U319" s="179"/>
      <c r="V319" s="179"/>
      <c r="W319" s="179"/>
      <c r="X319" s="179"/>
      <c r="Y319" s="179"/>
      <c r="Z319" s="179"/>
      <c r="AA319" s="184"/>
      <c r="AT319" s="185" t="s">
        <v>152</v>
      </c>
      <c r="AU319" s="185" t="s">
        <v>99</v>
      </c>
      <c r="AV319" s="11" t="s">
        <v>99</v>
      </c>
      <c r="AW319" s="11" t="s">
        <v>35</v>
      </c>
      <c r="AX319" s="11" t="s">
        <v>78</v>
      </c>
      <c r="AY319" s="185" t="s">
        <v>144</v>
      </c>
    </row>
    <row r="320" spans="2:51" s="12" customFormat="1" ht="16.5" customHeight="1">
      <c r="B320" s="186"/>
      <c r="C320" s="187"/>
      <c r="D320" s="187"/>
      <c r="E320" s="188" t="s">
        <v>21</v>
      </c>
      <c r="F320" s="273" t="s">
        <v>170</v>
      </c>
      <c r="G320" s="274"/>
      <c r="H320" s="274"/>
      <c r="I320" s="274"/>
      <c r="J320" s="187"/>
      <c r="K320" s="189">
        <v>3540</v>
      </c>
      <c r="L320" s="187"/>
      <c r="M320" s="187"/>
      <c r="N320" s="187"/>
      <c r="O320" s="187"/>
      <c r="P320" s="187"/>
      <c r="Q320" s="187"/>
      <c r="R320" s="190"/>
      <c r="T320" s="191"/>
      <c r="U320" s="187"/>
      <c r="V320" s="187"/>
      <c r="W320" s="187"/>
      <c r="X320" s="187"/>
      <c r="Y320" s="187"/>
      <c r="Z320" s="187"/>
      <c r="AA320" s="192"/>
      <c r="AT320" s="193" t="s">
        <v>152</v>
      </c>
      <c r="AU320" s="193" t="s">
        <v>99</v>
      </c>
      <c r="AV320" s="12" t="s">
        <v>149</v>
      </c>
      <c r="AW320" s="12" t="s">
        <v>35</v>
      </c>
      <c r="AX320" s="12" t="s">
        <v>83</v>
      </c>
      <c r="AY320" s="193" t="s">
        <v>144</v>
      </c>
    </row>
    <row r="321" spans="2:63" s="9" customFormat="1" ht="29.85" customHeight="1">
      <c r="B321" s="153"/>
      <c r="C321" s="154"/>
      <c r="D321" s="163" t="s">
        <v>111</v>
      </c>
      <c r="E321" s="163"/>
      <c r="F321" s="163"/>
      <c r="G321" s="163"/>
      <c r="H321" s="163"/>
      <c r="I321" s="163"/>
      <c r="J321" s="163"/>
      <c r="K321" s="163"/>
      <c r="L321" s="163"/>
      <c r="M321" s="163"/>
      <c r="N321" s="284">
        <f>BK321</f>
        <v>0</v>
      </c>
      <c r="O321" s="285"/>
      <c r="P321" s="285"/>
      <c r="Q321" s="285"/>
      <c r="R321" s="156"/>
      <c r="T321" s="157"/>
      <c r="U321" s="154"/>
      <c r="V321" s="154"/>
      <c r="W321" s="158">
        <f>SUM(W322:W339)</f>
        <v>0</v>
      </c>
      <c r="X321" s="154"/>
      <c r="Y321" s="158">
        <f>SUM(Y322:Y339)</f>
        <v>58.517300000000006</v>
      </c>
      <c r="Z321" s="154"/>
      <c r="AA321" s="159">
        <f>SUM(AA322:AA339)</f>
        <v>0</v>
      </c>
      <c r="AR321" s="160" t="s">
        <v>83</v>
      </c>
      <c r="AT321" s="161" t="s">
        <v>77</v>
      </c>
      <c r="AU321" s="161" t="s">
        <v>83</v>
      </c>
      <c r="AY321" s="160" t="s">
        <v>144</v>
      </c>
      <c r="BK321" s="162">
        <f>SUM(BK322:BK339)</f>
        <v>0</v>
      </c>
    </row>
    <row r="322" spans="2:65" s="1" customFormat="1" ht="25.5" customHeight="1">
      <c r="B322" s="37"/>
      <c r="C322" s="164" t="s">
        <v>381</v>
      </c>
      <c r="D322" s="164" t="s">
        <v>145</v>
      </c>
      <c r="E322" s="165" t="s">
        <v>382</v>
      </c>
      <c r="F322" s="263" t="s">
        <v>383</v>
      </c>
      <c r="G322" s="263"/>
      <c r="H322" s="263"/>
      <c r="I322" s="263"/>
      <c r="J322" s="166" t="s">
        <v>280</v>
      </c>
      <c r="K322" s="167">
        <v>181</v>
      </c>
      <c r="L322" s="264">
        <v>0</v>
      </c>
      <c r="M322" s="265"/>
      <c r="N322" s="266">
        <f>ROUND(L322*K322,2)</f>
        <v>0</v>
      </c>
      <c r="O322" s="266"/>
      <c r="P322" s="266"/>
      <c r="Q322" s="266"/>
      <c r="R322" s="39"/>
      <c r="T322" s="168" t="s">
        <v>21</v>
      </c>
      <c r="U322" s="46" t="s">
        <v>43</v>
      </c>
      <c r="V322" s="38"/>
      <c r="W322" s="169">
        <f>V322*K322</f>
        <v>0</v>
      </c>
      <c r="X322" s="169">
        <v>0.2916</v>
      </c>
      <c r="Y322" s="169">
        <f>X322*K322</f>
        <v>52.7796</v>
      </c>
      <c r="Z322" s="169">
        <v>0</v>
      </c>
      <c r="AA322" s="170">
        <f>Z322*K322</f>
        <v>0</v>
      </c>
      <c r="AR322" s="21" t="s">
        <v>149</v>
      </c>
      <c r="AT322" s="21" t="s">
        <v>145</v>
      </c>
      <c r="AU322" s="21" t="s">
        <v>99</v>
      </c>
      <c r="AY322" s="21" t="s">
        <v>144</v>
      </c>
      <c r="BE322" s="107">
        <f>IF(U322="základní",N322,0)</f>
        <v>0</v>
      </c>
      <c r="BF322" s="107">
        <f>IF(U322="snížená",N322,0)</f>
        <v>0</v>
      </c>
      <c r="BG322" s="107">
        <f>IF(U322="zákl. přenesená",N322,0)</f>
        <v>0</v>
      </c>
      <c r="BH322" s="107">
        <f>IF(U322="sníž. přenesená",N322,0)</f>
        <v>0</v>
      </c>
      <c r="BI322" s="107">
        <f>IF(U322="nulová",N322,0)</f>
        <v>0</v>
      </c>
      <c r="BJ322" s="21" t="s">
        <v>83</v>
      </c>
      <c r="BK322" s="107">
        <f>ROUND(L322*K322,2)</f>
        <v>0</v>
      </c>
      <c r="BL322" s="21" t="s">
        <v>149</v>
      </c>
      <c r="BM322" s="21" t="s">
        <v>384</v>
      </c>
    </row>
    <row r="323" spans="2:51" s="10" customFormat="1" ht="16.5" customHeight="1">
      <c r="B323" s="171"/>
      <c r="C323" s="172"/>
      <c r="D323" s="172"/>
      <c r="E323" s="173" t="s">
        <v>21</v>
      </c>
      <c r="F323" s="267" t="s">
        <v>163</v>
      </c>
      <c r="G323" s="268"/>
      <c r="H323" s="268"/>
      <c r="I323" s="268"/>
      <c r="J323" s="172"/>
      <c r="K323" s="173" t="s">
        <v>21</v>
      </c>
      <c r="L323" s="172"/>
      <c r="M323" s="172"/>
      <c r="N323" s="172"/>
      <c r="O323" s="172"/>
      <c r="P323" s="172"/>
      <c r="Q323" s="172"/>
      <c r="R323" s="174"/>
      <c r="T323" s="175"/>
      <c r="U323" s="172"/>
      <c r="V323" s="172"/>
      <c r="W323" s="172"/>
      <c r="X323" s="172"/>
      <c r="Y323" s="172"/>
      <c r="Z323" s="172"/>
      <c r="AA323" s="176"/>
      <c r="AT323" s="177" t="s">
        <v>152</v>
      </c>
      <c r="AU323" s="177" t="s">
        <v>99</v>
      </c>
      <c r="AV323" s="10" t="s">
        <v>83</v>
      </c>
      <c r="AW323" s="10" t="s">
        <v>35</v>
      </c>
      <c r="AX323" s="10" t="s">
        <v>78</v>
      </c>
      <c r="AY323" s="177" t="s">
        <v>144</v>
      </c>
    </row>
    <row r="324" spans="2:51" s="10" customFormat="1" ht="16.5" customHeight="1">
      <c r="B324" s="171"/>
      <c r="C324" s="172"/>
      <c r="D324" s="172"/>
      <c r="E324" s="173" t="s">
        <v>21</v>
      </c>
      <c r="F324" s="271" t="s">
        <v>164</v>
      </c>
      <c r="G324" s="272"/>
      <c r="H324" s="272"/>
      <c r="I324" s="272"/>
      <c r="J324" s="172"/>
      <c r="K324" s="173" t="s">
        <v>21</v>
      </c>
      <c r="L324" s="172"/>
      <c r="M324" s="172"/>
      <c r="N324" s="172"/>
      <c r="O324" s="172"/>
      <c r="P324" s="172"/>
      <c r="Q324" s="172"/>
      <c r="R324" s="174"/>
      <c r="T324" s="175"/>
      <c r="U324" s="172"/>
      <c r="V324" s="172"/>
      <c r="W324" s="172"/>
      <c r="X324" s="172"/>
      <c r="Y324" s="172"/>
      <c r="Z324" s="172"/>
      <c r="AA324" s="176"/>
      <c r="AT324" s="177" t="s">
        <v>152</v>
      </c>
      <c r="AU324" s="177" t="s">
        <v>99</v>
      </c>
      <c r="AV324" s="10" t="s">
        <v>83</v>
      </c>
      <c r="AW324" s="10" t="s">
        <v>35</v>
      </c>
      <c r="AX324" s="10" t="s">
        <v>78</v>
      </c>
      <c r="AY324" s="177" t="s">
        <v>144</v>
      </c>
    </row>
    <row r="325" spans="2:51" s="11" customFormat="1" ht="16.5" customHeight="1">
      <c r="B325" s="178"/>
      <c r="C325" s="179"/>
      <c r="D325" s="179"/>
      <c r="E325" s="180" t="s">
        <v>21</v>
      </c>
      <c r="F325" s="269" t="s">
        <v>381</v>
      </c>
      <c r="G325" s="270"/>
      <c r="H325" s="270"/>
      <c r="I325" s="270"/>
      <c r="J325" s="179"/>
      <c r="K325" s="181">
        <v>38</v>
      </c>
      <c r="L325" s="179"/>
      <c r="M325" s="179"/>
      <c r="N325" s="179"/>
      <c r="O325" s="179"/>
      <c r="P325" s="179"/>
      <c r="Q325" s="179"/>
      <c r="R325" s="182"/>
      <c r="T325" s="183"/>
      <c r="U325" s="179"/>
      <c r="V325" s="179"/>
      <c r="W325" s="179"/>
      <c r="X325" s="179"/>
      <c r="Y325" s="179"/>
      <c r="Z325" s="179"/>
      <c r="AA325" s="184"/>
      <c r="AT325" s="185" t="s">
        <v>152</v>
      </c>
      <c r="AU325" s="185" t="s">
        <v>99</v>
      </c>
      <c r="AV325" s="11" t="s">
        <v>99</v>
      </c>
      <c r="AW325" s="11" t="s">
        <v>35</v>
      </c>
      <c r="AX325" s="11" t="s">
        <v>78</v>
      </c>
      <c r="AY325" s="185" t="s">
        <v>144</v>
      </c>
    </row>
    <row r="326" spans="2:51" s="10" customFormat="1" ht="16.5" customHeight="1">
      <c r="B326" s="171"/>
      <c r="C326" s="172"/>
      <c r="D326" s="172"/>
      <c r="E326" s="173" t="s">
        <v>21</v>
      </c>
      <c r="F326" s="271" t="s">
        <v>166</v>
      </c>
      <c r="G326" s="272"/>
      <c r="H326" s="272"/>
      <c r="I326" s="272"/>
      <c r="J326" s="172"/>
      <c r="K326" s="173" t="s">
        <v>21</v>
      </c>
      <c r="L326" s="172"/>
      <c r="M326" s="172"/>
      <c r="N326" s="172"/>
      <c r="O326" s="172"/>
      <c r="P326" s="172"/>
      <c r="Q326" s="172"/>
      <c r="R326" s="174"/>
      <c r="T326" s="175"/>
      <c r="U326" s="172"/>
      <c r="V326" s="172"/>
      <c r="W326" s="172"/>
      <c r="X326" s="172"/>
      <c r="Y326" s="172"/>
      <c r="Z326" s="172"/>
      <c r="AA326" s="176"/>
      <c r="AT326" s="177" t="s">
        <v>152</v>
      </c>
      <c r="AU326" s="177" t="s">
        <v>99</v>
      </c>
      <c r="AV326" s="10" t="s">
        <v>83</v>
      </c>
      <c r="AW326" s="10" t="s">
        <v>35</v>
      </c>
      <c r="AX326" s="10" t="s">
        <v>78</v>
      </c>
      <c r="AY326" s="177" t="s">
        <v>144</v>
      </c>
    </row>
    <row r="327" spans="2:51" s="11" customFormat="1" ht="16.5" customHeight="1">
      <c r="B327" s="178"/>
      <c r="C327" s="179"/>
      <c r="D327" s="179"/>
      <c r="E327" s="180" t="s">
        <v>21</v>
      </c>
      <c r="F327" s="269" t="s">
        <v>385</v>
      </c>
      <c r="G327" s="270"/>
      <c r="H327" s="270"/>
      <c r="I327" s="270"/>
      <c r="J327" s="179"/>
      <c r="K327" s="181">
        <v>125</v>
      </c>
      <c r="L327" s="179"/>
      <c r="M327" s="179"/>
      <c r="N327" s="179"/>
      <c r="O327" s="179"/>
      <c r="P327" s="179"/>
      <c r="Q327" s="179"/>
      <c r="R327" s="182"/>
      <c r="T327" s="183"/>
      <c r="U327" s="179"/>
      <c r="V327" s="179"/>
      <c r="W327" s="179"/>
      <c r="X327" s="179"/>
      <c r="Y327" s="179"/>
      <c r="Z327" s="179"/>
      <c r="AA327" s="184"/>
      <c r="AT327" s="185" t="s">
        <v>152</v>
      </c>
      <c r="AU327" s="185" t="s">
        <v>99</v>
      </c>
      <c r="AV327" s="11" t="s">
        <v>99</v>
      </c>
      <c r="AW327" s="11" t="s">
        <v>35</v>
      </c>
      <c r="AX327" s="11" t="s">
        <v>78</v>
      </c>
      <c r="AY327" s="185" t="s">
        <v>144</v>
      </c>
    </row>
    <row r="328" spans="2:51" s="10" customFormat="1" ht="16.5" customHeight="1">
      <c r="B328" s="171"/>
      <c r="C328" s="172"/>
      <c r="D328" s="172"/>
      <c r="E328" s="173" t="s">
        <v>21</v>
      </c>
      <c r="F328" s="271" t="s">
        <v>168</v>
      </c>
      <c r="G328" s="272"/>
      <c r="H328" s="272"/>
      <c r="I328" s="272"/>
      <c r="J328" s="172"/>
      <c r="K328" s="173" t="s">
        <v>21</v>
      </c>
      <c r="L328" s="172"/>
      <c r="M328" s="172"/>
      <c r="N328" s="172"/>
      <c r="O328" s="172"/>
      <c r="P328" s="172"/>
      <c r="Q328" s="172"/>
      <c r="R328" s="174"/>
      <c r="T328" s="175"/>
      <c r="U328" s="172"/>
      <c r="V328" s="172"/>
      <c r="W328" s="172"/>
      <c r="X328" s="172"/>
      <c r="Y328" s="172"/>
      <c r="Z328" s="172"/>
      <c r="AA328" s="176"/>
      <c r="AT328" s="177" t="s">
        <v>152</v>
      </c>
      <c r="AU328" s="177" t="s">
        <v>99</v>
      </c>
      <c r="AV328" s="10" t="s">
        <v>83</v>
      </c>
      <c r="AW328" s="10" t="s">
        <v>35</v>
      </c>
      <c r="AX328" s="10" t="s">
        <v>78</v>
      </c>
      <c r="AY328" s="177" t="s">
        <v>144</v>
      </c>
    </row>
    <row r="329" spans="2:51" s="11" customFormat="1" ht="16.5" customHeight="1">
      <c r="B329" s="178"/>
      <c r="C329" s="179"/>
      <c r="D329" s="179"/>
      <c r="E329" s="180" t="s">
        <v>21</v>
      </c>
      <c r="F329" s="269" t="s">
        <v>262</v>
      </c>
      <c r="G329" s="270"/>
      <c r="H329" s="270"/>
      <c r="I329" s="270"/>
      <c r="J329" s="179"/>
      <c r="K329" s="181">
        <v>18</v>
      </c>
      <c r="L329" s="179"/>
      <c r="M329" s="179"/>
      <c r="N329" s="179"/>
      <c r="O329" s="179"/>
      <c r="P329" s="179"/>
      <c r="Q329" s="179"/>
      <c r="R329" s="182"/>
      <c r="T329" s="183"/>
      <c r="U329" s="179"/>
      <c r="V329" s="179"/>
      <c r="W329" s="179"/>
      <c r="X329" s="179"/>
      <c r="Y329" s="179"/>
      <c r="Z329" s="179"/>
      <c r="AA329" s="184"/>
      <c r="AT329" s="185" t="s">
        <v>152</v>
      </c>
      <c r="AU329" s="185" t="s">
        <v>99</v>
      </c>
      <c r="AV329" s="11" t="s">
        <v>99</v>
      </c>
      <c r="AW329" s="11" t="s">
        <v>35</v>
      </c>
      <c r="AX329" s="11" t="s">
        <v>78</v>
      </c>
      <c r="AY329" s="185" t="s">
        <v>144</v>
      </c>
    </row>
    <row r="330" spans="2:51" s="12" customFormat="1" ht="16.5" customHeight="1">
      <c r="B330" s="186"/>
      <c r="C330" s="187"/>
      <c r="D330" s="187"/>
      <c r="E330" s="188" t="s">
        <v>21</v>
      </c>
      <c r="F330" s="273" t="s">
        <v>170</v>
      </c>
      <c r="G330" s="274"/>
      <c r="H330" s="274"/>
      <c r="I330" s="274"/>
      <c r="J330" s="187"/>
      <c r="K330" s="189">
        <v>181</v>
      </c>
      <c r="L330" s="187"/>
      <c r="M330" s="187"/>
      <c r="N330" s="187"/>
      <c r="O330" s="187"/>
      <c r="P330" s="187"/>
      <c r="Q330" s="187"/>
      <c r="R330" s="190"/>
      <c r="T330" s="191"/>
      <c r="U330" s="187"/>
      <c r="V330" s="187"/>
      <c r="W330" s="187"/>
      <c r="X330" s="187"/>
      <c r="Y330" s="187"/>
      <c r="Z330" s="187"/>
      <c r="AA330" s="192"/>
      <c r="AT330" s="193" t="s">
        <v>152</v>
      </c>
      <c r="AU330" s="193" t="s">
        <v>99</v>
      </c>
      <c r="AV330" s="12" t="s">
        <v>149</v>
      </c>
      <c r="AW330" s="12" t="s">
        <v>35</v>
      </c>
      <c r="AX330" s="12" t="s">
        <v>83</v>
      </c>
      <c r="AY330" s="193" t="s">
        <v>144</v>
      </c>
    </row>
    <row r="331" spans="2:65" s="1" customFormat="1" ht="25.5" customHeight="1">
      <c r="B331" s="37"/>
      <c r="C331" s="164" t="s">
        <v>386</v>
      </c>
      <c r="D331" s="164" t="s">
        <v>145</v>
      </c>
      <c r="E331" s="165" t="s">
        <v>387</v>
      </c>
      <c r="F331" s="263" t="s">
        <v>388</v>
      </c>
      <c r="G331" s="263"/>
      <c r="H331" s="263"/>
      <c r="I331" s="263"/>
      <c r="J331" s="166" t="s">
        <v>280</v>
      </c>
      <c r="K331" s="167">
        <v>181</v>
      </c>
      <c r="L331" s="264">
        <v>0</v>
      </c>
      <c r="M331" s="265"/>
      <c r="N331" s="266">
        <f>ROUND(L331*K331,2)</f>
        <v>0</v>
      </c>
      <c r="O331" s="266"/>
      <c r="P331" s="266"/>
      <c r="Q331" s="266"/>
      <c r="R331" s="39"/>
      <c r="T331" s="168" t="s">
        <v>21</v>
      </c>
      <c r="U331" s="46" t="s">
        <v>43</v>
      </c>
      <c r="V331" s="38"/>
      <c r="W331" s="169">
        <f>V331*K331</f>
        <v>0</v>
      </c>
      <c r="X331" s="169">
        <v>0.0317</v>
      </c>
      <c r="Y331" s="169">
        <f>X331*K331</f>
        <v>5.7377</v>
      </c>
      <c r="Z331" s="169">
        <v>0</v>
      </c>
      <c r="AA331" s="170">
        <f>Z331*K331</f>
        <v>0</v>
      </c>
      <c r="AR331" s="21" t="s">
        <v>149</v>
      </c>
      <c r="AT331" s="21" t="s">
        <v>145</v>
      </c>
      <c r="AU331" s="21" t="s">
        <v>99</v>
      </c>
      <c r="AY331" s="21" t="s">
        <v>144</v>
      </c>
      <c r="BE331" s="107">
        <f>IF(U331="základní",N331,0)</f>
        <v>0</v>
      </c>
      <c r="BF331" s="107">
        <f>IF(U331="snížená",N331,0)</f>
        <v>0</v>
      </c>
      <c r="BG331" s="107">
        <f>IF(U331="zákl. přenesená",N331,0)</f>
        <v>0</v>
      </c>
      <c r="BH331" s="107">
        <f>IF(U331="sníž. přenesená",N331,0)</f>
        <v>0</v>
      </c>
      <c r="BI331" s="107">
        <f>IF(U331="nulová",N331,0)</f>
        <v>0</v>
      </c>
      <c r="BJ331" s="21" t="s">
        <v>83</v>
      </c>
      <c r="BK331" s="107">
        <f>ROUND(L331*K331,2)</f>
        <v>0</v>
      </c>
      <c r="BL331" s="21" t="s">
        <v>149</v>
      </c>
      <c r="BM331" s="21" t="s">
        <v>389</v>
      </c>
    </row>
    <row r="332" spans="2:51" s="10" customFormat="1" ht="16.5" customHeight="1">
      <c r="B332" s="171"/>
      <c r="C332" s="172"/>
      <c r="D332" s="172"/>
      <c r="E332" s="173" t="s">
        <v>21</v>
      </c>
      <c r="F332" s="267" t="s">
        <v>163</v>
      </c>
      <c r="G332" s="268"/>
      <c r="H332" s="268"/>
      <c r="I332" s="268"/>
      <c r="J332" s="172"/>
      <c r="K332" s="173" t="s">
        <v>21</v>
      </c>
      <c r="L332" s="172"/>
      <c r="M332" s="172"/>
      <c r="N332" s="172"/>
      <c r="O332" s="172"/>
      <c r="P332" s="172"/>
      <c r="Q332" s="172"/>
      <c r="R332" s="174"/>
      <c r="T332" s="175"/>
      <c r="U332" s="172"/>
      <c r="V332" s="172"/>
      <c r="W332" s="172"/>
      <c r="X332" s="172"/>
      <c r="Y332" s="172"/>
      <c r="Z332" s="172"/>
      <c r="AA332" s="176"/>
      <c r="AT332" s="177" t="s">
        <v>152</v>
      </c>
      <c r="AU332" s="177" t="s">
        <v>99</v>
      </c>
      <c r="AV332" s="10" t="s">
        <v>83</v>
      </c>
      <c r="AW332" s="10" t="s">
        <v>35</v>
      </c>
      <c r="AX332" s="10" t="s">
        <v>78</v>
      </c>
      <c r="AY332" s="177" t="s">
        <v>144</v>
      </c>
    </row>
    <row r="333" spans="2:51" s="10" customFormat="1" ht="16.5" customHeight="1">
      <c r="B333" s="171"/>
      <c r="C333" s="172"/>
      <c r="D333" s="172"/>
      <c r="E333" s="173" t="s">
        <v>21</v>
      </c>
      <c r="F333" s="271" t="s">
        <v>164</v>
      </c>
      <c r="G333" s="272"/>
      <c r="H333" s="272"/>
      <c r="I333" s="272"/>
      <c r="J333" s="172"/>
      <c r="K333" s="173" t="s">
        <v>21</v>
      </c>
      <c r="L333" s="172"/>
      <c r="M333" s="172"/>
      <c r="N333" s="172"/>
      <c r="O333" s="172"/>
      <c r="P333" s="172"/>
      <c r="Q333" s="172"/>
      <c r="R333" s="174"/>
      <c r="T333" s="175"/>
      <c r="U333" s="172"/>
      <c r="V333" s="172"/>
      <c r="W333" s="172"/>
      <c r="X333" s="172"/>
      <c r="Y333" s="172"/>
      <c r="Z333" s="172"/>
      <c r="AA333" s="176"/>
      <c r="AT333" s="177" t="s">
        <v>152</v>
      </c>
      <c r="AU333" s="177" t="s">
        <v>99</v>
      </c>
      <c r="AV333" s="10" t="s">
        <v>83</v>
      </c>
      <c r="AW333" s="10" t="s">
        <v>35</v>
      </c>
      <c r="AX333" s="10" t="s">
        <v>78</v>
      </c>
      <c r="AY333" s="177" t="s">
        <v>144</v>
      </c>
    </row>
    <row r="334" spans="2:51" s="11" customFormat="1" ht="16.5" customHeight="1">
      <c r="B334" s="178"/>
      <c r="C334" s="179"/>
      <c r="D334" s="179"/>
      <c r="E334" s="180" t="s">
        <v>21</v>
      </c>
      <c r="F334" s="269" t="s">
        <v>381</v>
      </c>
      <c r="G334" s="270"/>
      <c r="H334" s="270"/>
      <c r="I334" s="270"/>
      <c r="J334" s="179"/>
      <c r="K334" s="181">
        <v>38</v>
      </c>
      <c r="L334" s="179"/>
      <c r="M334" s="179"/>
      <c r="N334" s="179"/>
      <c r="O334" s="179"/>
      <c r="P334" s="179"/>
      <c r="Q334" s="179"/>
      <c r="R334" s="182"/>
      <c r="T334" s="183"/>
      <c r="U334" s="179"/>
      <c r="V334" s="179"/>
      <c r="W334" s="179"/>
      <c r="X334" s="179"/>
      <c r="Y334" s="179"/>
      <c r="Z334" s="179"/>
      <c r="AA334" s="184"/>
      <c r="AT334" s="185" t="s">
        <v>152</v>
      </c>
      <c r="AU334" s="185" t="s">
        <v>99</v>
      </c>
      <c r="AV334" s="11" t="s">
        <v>99</v>
      </c>
      <c r="AW334" s="11" t="s">
        <v>35</v>
      </c>
      <c r="AX334" s="11" t="s">
        <v>78</v>
      </c>
      <c r="AY334" s="185" t="s">
        <v>144</v>
      </c>
    </row>
    <row r="335" spans="2:51" s="10" customFormat="1" ht="16.5" customHeight="1">
      <c r="B335" s="171"/>
      <c r="C335" s="172"/>
      <c r="D335" s="172"/>
      <c r="E335" s="173" t="s">
        <v>21</v>
      </c>
      <c r="F335" s="271" t="s">
        <v>166</v>
      </c>
      <c r="G335" s="272"/>
      <c r="H335" s="272"/>
      <c r="I335" s="272"/>
      <c r="J335" s="172"/>
      <c r="K335" s="173" t="s">
        <v>21</v>
      </c>
      <c r="L335" s="172"/>
      <c r="M335" s="172"/>
      <c r="N335" s="172"/>
      <c r="O335" s="172"/>
      <c r="P335" s="172"/>
      <c r="Q335" s="172"/>
      <c r="R335" s="174"/>
      <c r="T335" s="175"/>
      <c r="U335" s="172"/>
      <c r="V335" s="172"/>
      <c r="W335" s="172"/>
      <c r="X335" s="172"/>
      <c r="Y335" s="172"/>
      <c r="Z335" s="172"/>
      <c r="AA335" s="176"/>
      <c r="AT335" s="177" t="s">
        <v>152</v>
      </c>
      <c r="AU335" s="177" t="s">
        <v>99</v>
      </c>
      <c r="AV335" s="10" t="s">
        <v>83</v>
      </c>
      <c r="AW335" s="10" t="s">
        <v>35</v>
      </c>
      <c r="AX335" s="10" t="s">
        <v>78</v>
      </c>
      <c r="AY335" s="177" t="s">
        <v>144</v>
      </c>
    </row>
    <row r="336" spans="2:51" s="11" customFormat="1" ht="16.5" customHeight="1">
      <c r="B336" s="178"/>
      <c r="C336" s="179"/>
      <c r="D336" s="179"/>
      <c r="E336" s="180" t="s">
        <v>21</v>
      </c>
      <c r="F336" s="269" t="s">
        <v>385</v>
      </c>
      <c r="G336" s="270"/>
      <c r="H336" s="270"/>
      <c r="I336" s="270"/>
      <c r="J336" s="179"/>
      <c r="K336" s="181">
        <v>125</v>
      </c>
      <c r="L336" s="179"/>
      <c r="M336" s="179"/>
      <c r="N336" s="179"/>
      <c r="O336" s="179"/>
      <c r="P336" s="179"/>
      <c r="Q336" s="179"/>
      <c r="R336" s="182"/>
      <c r="T336" s="183"/>
      <c r="U336" s="179"/>
      <c r="V336" s="179"/>
      <c r="W336" s="179"/>
      <c r="X336" s="179"/>
      <c r="Y336" s="179"/>
      <c r="Z336" s="179"/>
      <c r="AA336" s="184"/>
      <c r="AT336" s="185" t="s">
        <v>152</v>
      </c>
      <c r="AU336" s="185" t="s">
        <v>99</v>
      </c>
      <c r="AV336" s="11" t="s">
        <v>99</v>
      </c>
      <c r="AW336" s="11" t="s">
        <v>35</v>
      </c>
      <c r="AX336" s="11" t="s">
        <v>78</v>
      </c>
      <c r="AY336" s="185" t="s">
        <v>144</v>
      </c>
    </row>
    <row r="337" spans="2:51" s="10" customFormat="1" ht="16.5" customHeight="1">
      <c r="B337" s="171"/>
      <c r="C337" s="172"/>
      <c r="D337" s="172"/>
      <c r="E337" s="173" t="s">
        <v>21</v>
      </c>
      <c r="F337" s="271" t="s">
        <v>168</v>
      </c>
      <c r="G337" s="272"/>
      <c r="H337" s="272"/>
      <c r="I337" s="272"/>
      <c r="J337" s="172"/>
      <c r="K337" s="173" t="s">
        <v>21</v>
      </c>
      <c r="L337" s="172"/>
      <c r="M337" s="172"/>
      <c r="N337" s="172"/>
      <c r="O337" s="172"/>
      <c r="P337" s="172"/>
      <c r="Q337" s="172"/>
      <c r="R337" s="174"/>
      <c r="T337" s="175"/>
      <c r="U337" s="172"/>
      <c r="V337" s="172"/>
      <c r="W337" s="172"/>
      <c r="X337" s="172"/>
      <c r="Y337" s="172"/>
      <c r="Z337" s="172"/>
      <c r="AA337" s="176"/>
      <c r="AT337" s="177" t="s">
        <v>152</v>
      </c>
      <c r="AU337" s="177" t="s">
        <v>99</v>
      </c>
      <c r="AV337" s="10" t="s">
        <v>83</v>
      </c>
      <c r="AW337" s="10" t="s">
        <v>35</v>
      </c>
      <c r="AX337" s="10" t="s">
        <v>78</v>
      </c>
      <c r="AY337" s="177" t="s">
        <v>144</v>
      </c>
    </row>
    <row r="338" spans="2:51" s="11" customFormat="1" ht="16.5" customHeight="1">
      <c r="B338" s="178"/>
      <c r="C338" s="179"/>
      <c r="D338" s="179"/>
      <c r="E338" s="180" t="s">
        <v>21</v>
      </c>
      <c r="F338" s="269" t="s">
        <v>262</v>
      </c>
      <c r="G338" s="270"/>
      <c r="H338" s="270"/>
      <c r="I338" s="270"/>
      <c r="J338" s="179"/>
      <c r="K338" s="181">
        <v>18</v>
      </c>
      <c r="L338" s="179"/>
      <c r="M338" s="179"/>
      <c r="N338" s="179"/>
      <c r="O338" s="179"/>
      <c r="P338" s="179"/>
      <c r="Q338" s="179"/>
      <c r="R338" s="182"/>
      <c r="T338" s="183"/>
      <c r="U338" s="179"/>
      <c r="V338" s="179"/>
      <c r="W338" s="179"/>
      <c r="X338" s="179"/>
      <c r="Y338" s="179"/>
      <c r="Z338" s="179"/>
      <c r="AA338" s="184"/>
      <c r="AT338" s="185" t="s">
        <v>152</v>
      </c>
      <c r="AU338" s="185" t="s">
        <v>99</v>
      </c>
      <c r="AV338" s="11" t="s">
        <v>99</v>
      </c>
      <c r="AW338" s="11" t="s">
        <v>35</v>
      </c>
      <c r="AX338" s="11" t="s">
        <v>78</v>
      </c>
      <c r="AY338" s="185" t="s">
        <v>144</v>
      </c>
    </row>
    <row r="339" spans="2:51" s="12" customFormat="1" ht="16.5" customHeight="1">
      <c r="B339" s="186"/>
      <c r="C339" s="187"/>
      <c r="D339" s="187"/>
      <c r="E339" s="188" t="s">
        <v>21</v>
      </c>
      <c r="F339" s="273" t="s">
        <v>170</v>
      </c>
      <c r="G339" s="274"/>
      <c r="H339" s="274"/>
      <c r="I339" s="274"/>
      <c r="J339" s="187"/>
      <c r="K339" s="189">
        <v>181</v>
      </c>
      <c r="L339" s="187"/>
      <c r="M339" s="187"/>
      <c r="N339" s="187"/>
      <c r="O339" s="187"/>
      <c r="P339" s="187"/>
      <c r="Q339" s="187"/>
      <c r="R339" s="190"/>
      <c r="T339" s="191"/>
      <c r="U339" s="187"/>
      <c r="V339" s="187"/>
      <c r="W339" s="187"/>
      <c r="X339" s="187"/>
      <c r="Y339" s="187"/>
      <c r="Z339" s="187"/>
      <c r="AA339" s="192"/>
      <c r="AT339" s="193" t="s">
        <v>152</v>
      </c>
      <c r="AU339" s="193" t="s">
        <v>99</v>
      </c>
      <c r="AV339" s="12" t="s">
        <v>149</v>
      </c>
      <c r="AW339" s="12" t="s">
        <v>35</v>
      </c>
      <c r="AX339" s="12" t="s">
        <v>83</v>
      </c>
      <c r="AY339" s="193" t="s">
        <v>144</v>
      </c>
    </row>
    <row r="340" spans="2:63" s="9" customFormat="1" ht="29.85" customHeight="1">
      <c r="B340" s="153"/>
      <c r="C340" s="154"/>
      <c r="D340" s="163" t="s">
        <v>112</v>
      </c>
      <c r="E340" s="163"/>
      <c r="F340" s="163"/>
      <c r="G340" s="163"/>
      <c r="H340" s="163"/>
      <c r="I340" s="163"/>
      <c r="J340" s="163"/>
      <c r="K340" s="163"/>
      <c r="L340" s="163"/>
      <c r="M340" s="163"/>
      <c r="N340" s="284">
        <f>BK340</f>
        <v>0</v>
      </c>
      <c r="O340" s="285"/>
      <c r="P340" s="285"/>
      <c r="Q340" s="285"/>
      <c r="R340" s="156"/>
      <c r="T340" s="157"/>
      <c r="U340" s="154"/>
      <c r="V340" s="154"/>
      <c r="W340" s="158">
        <f>SUM(W341:W357)</f>
        <v>0</v>
      </c>
      <c r="X340" s="154"/>
      <c r="Y340" s="158">
        <f>SUM(Y341:Y357)</f>
        <v>0.00907</v>
      </c>
      <c r="Z340" s="154"/>
      <c r="AA340" s="159">
        <f>SUM(AA341:AA357)</f>
        <v>0</v>
      </c>
      <c r="AR340" s="160" t="s">
        <v>83</v>
      </c>
      <c r="AT340" s="161" t="s">
        <v>77</v>
      </c>
      <c r="AU340" s="161" t="s">
        <v>83</v>
      </c>
      <c r="AY340" s="160" t="s">
        <v>144</v>
      </c>
      <c r="BK340" s="162">
        <f>SUM(BK341:BK357)</f>
        <v>0</v>
      </c>
    </row>
    <row r="341" spans="2:65" s="1" customFormat="1" ht="25.5" customHeight="1">
      <c r="B341" s="37"/>
      <c r="C341" s="164" t="s">
        <v>261</v>
      </c>
      <c r="D341" s="164" t="s">
        <v>145</v>
      </c>
      <c r="E341" s="165" t="s">
        <v>390</v>
      </c>
      <c r="F341" s="263" t="s">
        <v>391</v>
      </c>
      <c r="G341" s="263"/>
      <c r="H341" s="263"/>
      <c r="I341" s="263"/>
      <c r="J341" s="166" t="s">
        <v>148</v>
      </c>
      <c r="K341" s="167">
        <v>1</v>
      </c>
      <c r="L341" s="264">
        <v>0</v>
      </c>
      <c r="M341" s="265"/>
      <c r="N341" s="266">
        <f>ROUND(L341*K341,2)</f>
        <v>0</v>
      </c>
      <c r="O341" s="266"/>
      <c r="P341" s="266"/>
      <c r="Q341" s="266"/>
      <c r="R341" s="39"/>
      <c r="T341" s="168" t="s">
        <v>21</v>
      </c>
      <c r="U341" s="46" t="s">
        <v>43</v>
      </c>
      <c r="V341" s="38"/>
      <c r="W341" s="169">
        <f>V341*K341</f>
        <v>0</v>
      </c>
      <c r="X341" s="169">
        <v>0.00087</v>
      </c>
      <c r="Y341" s="169">
        <f>X341*K341</f>
        <v>0.00087</v>
      </c>
      <c r="Z341" s="169">
        <v>0</v>
      </c>
      <c r="AA341" s="170">
        <f>Z341*K341</f>
        <v>0</v>
      </c>
      <c r="AR341" s="21" t="s">
        <v>149</v>
      </c>
      <c r="AT341" s="21" t="s">
        <v>145</v>
      </c>
      <c r="AU341" s="21" t="s">
        <v>99</v>
      </c>
      <c r="AY341" s="21" t="s">
        <v>144</v>
      </c>
      <c r="BE341" s="107">
        <f>IF(U341="základní",N341,0)</f>
        <v>0</v>
      </c>
      <c r="BF341" s="107">
        <f>IF(U341="snížená",N341,0)</f>
        <v>0</v>
      </c>
      <c r="BG341" s="107">
        <f>IF(U341="zákl. přenesená",N341,0)</f>
        <v>0</v>
      </c>
      <c r="BH341" s="107">
        <f>IF(U341="sníž. přenesená",N341,0)</f>
        <v>0</v>
      </c>
      <c r="BI341" s="107">
        <f>IF(U341="nulová",N341,0)</f>
        <v>0</v>
      </c>
      <c r="BJ341" s="21" t="s">
        <v>83</v>
      </c>
      <c r="BK341" s="107">
        <f>ROUND(L341*K341,2)</f>
        <v>0</v>
      </c>
      <c r="BL341" s="21" t="s">
        <v>149</v>
      </c>
      <c r="BM341" s="21" t="s">
        <v>392</v>
      </c>
    </row>
    <row r="342" spans="2:51" s="10" customFormat="1" ht="16.5" customHeight="1">
      <c r="B342" s="171"/>
      <c r="C342" s="172"/>
      <c r="D342" s="172"/>
      <c r="E342" s="173" t="s">
        <v>21</v>
      </c>
      <c r="F342" s="267" t="s">
        <v>393</v>
      </c>
      <c r="G342" s="268"/>
      <c r="H342" s="268"/>
      <c r="I342" s="268"/>
      <c r="J342" s="172"/>
      <c r="K342" s="173" t="s">
        <v>21</v>
      </c>
      <c r="L342" s="172"/>
      <c r="M342" s="172"/>
      <c r="N342" s="172"/>
      <c r="O342" s="172"/>
      <c r="P342" s="172"/>
      <c r="Q342" s="172"/>
      <c r="R342" s="174"/>
      <c r="T342" s="175"/>
      <c r="U342" s="172"/>
      <c r="V342" s="172"/>
      <c r="W342" s="172"/>
      <c r="X342" s="172"/>
      <c r="Y342" s="172"/>
      <c r="Z342" s="172"/>
      <c r="AA342" s="176"/>
      <c r="AT342" s="177" t="s">
        <v>152</v>
      </c>
      <c r="AU342" s="177" t="s">
        <v>99</v>
      </c>
      <c r="AV342" s="10" t="s">
        <v>83</v>
      </c>
      <c r="AW342" s="10" t="s">
        <v>35</v>
      </c>
      <c r="AX342" s="10" t="s">
        <v>78</v>
      </c>
      <c r="AY342" s="177" t="s">
        <v>144</v>
      </c>
    </row>
    <row r="343" spans="2:51" s="11" customFormat="1" ht="16.5" customHeight="1">
      <c r="B343" s="178"/>
      <c r="C343" s="179"/>
      <c r="D343" s="179"/>
      <c r="E343" s="180" t="s">
        <v>21</v>
      </c>
      <c r="F343" s="269" t="s">
        <v>83</v>
      </c>
      <c r="G343" s="270"/>
      <c r="H343" s="270"/>
      <c r="I343" s="270"/>
      <c r="J343" s="179"/>
      <c r="K343" s="181">
        <v>1</v>
      </c>
      <c r="L343" s="179"/>
      <c r="M343" s="179"/>
      <c r="N343" s="179"/>
      <c r="O343" s="179"/>
      <c r="P343" s="179"/>
      <c r="Q343" s="179"/>
      <c r="R343" s="182"/>
      <c r="T343" s="183"/>
      <c r="U343" s="179"/>
      <c r="V343" s="179"/>
      <c r="W343" s="179"/>
      <c r="X343" s="179"/>
      <c r="Y343" s="179"/>
      <c r="Z343" s="179"/>
      <c r="AA343" s="184"/>
      <c r="AT343" s="185" t="s">
        <v>152</v>
      </c>
      <c r="AU343" s="185" t="s">
        <v>99</v>
      </c>
      <c r="AV343" s="11" t="s">
        <v>99</v>
      </c>
      <c r="AW343" s="11" t="s">
        <v>35</v>
      </c>
      <c r="AX343" s="11" t="s">
        <v>83</v>
      </c>
      <c r="AY343" s="185" t="s">
        <v>144</v>
      </c>
    </row>
    <row r="344" spans="2:65" s="1" customFormat="1" ht="38.25" customHeight="1">
      <c r="B344" s="37"/>
      <c r="C344" s="194" t="s">
        <v>394</v>
      </c>
      <c r="D344" s="194" t="s">
        <v>305</v>
      </c>
      <c r="E344" s="195" t="s">
        <v>395</v>
      </c>
      <c r="F344" s="277" t="s">
        <v>396</v>
      </c>
      <c r="G344" s="277"/>
      <c r="H344" s="277"/>
      <c r="I344" s="277"/>
      <c r="J344" s="196" t="s">
        <v>148</v>
      </c>
      <c r="K344" s="197">
        <v>1</v>
      </c>
      <c r="L344" s="278">
        <v>0</v>
      </c>
      <c r="M344" s="279"/>
      <c r="N344" s="280">
        <f>ROUND(L344*K344,2)</f>
        <v>0</v>
      </c>
      <c r="O344" s="266"/>
      <c r="P344" s="266"/>
      <c r="Q344" s="266"/>
      <c r="R344" s="39"/>
      <c r="T344" s="168" t="s">
        <v>21</v>
      </c>
      <c r="U344" s="46" t="s">
        <v>43</v>
      </c>
      <c r="V344" s="38"/>
      <c r="W344" s="169">
        <f>V344*K344</f>
        <v>0</v>
      </c>
      <c r="X344" s="169">
        <v>0.00406</v>
      </c>
      <c r="Y344" s="169">
        <f>X344*K344</f>
        <v>0.00406</v>
      </c>
      <c r="Z344" s="169">
        <v>0</v>
      </c>
      <c r="AA344" s="170">
        <f>Z344*K344</f>
        <v>0</v>
      </c>
      <c r="AR344" s="21" t="s">
        <v>197</v>
      </c>
      <c r="AT344" s="21" t="s">
        <v>305</v>
      </c>
      <c r="AU344" s="21" t="s">
        <v>99</v>
      </c>
      <c r="AY344" s="21" t="s">
        <v>144</v>
      </c>
      <c r="BE344" s="107">
        <f>IF(U344="základní",N344,0)</f>
        <v>0</v>
      </c>
      <c r="BF344" s="107">
        <f>IF(U344="snížená",N344,0)</f>
        <v>0</v>
      </c>
      <c r="BG344" s="107">
        <f>IF(U344="zákl. přenesená",N344,0)</f>
        <v>0</v>
      </c>
      <c r="BH344" s="107">
        <f>IF(U344="sníž. přenesená",N344,0)</f>
        <v>0</v>
      </c>
      <c r="BI344" s="107">
        <f>IF(U344="nulová",N344,0)</f>
        <v>0</v>
      </c>
      <c r="BJ344" s="21" t="s">
        <v>83</v>
      </c>
      <c r="BK344" s="107">
        <f>ROUND(L344*K344,2)</f>
        <v>0</v>
      </c>
      <c r="BL344" s="21" t="s">
        <v>149</v>
      </c>
      <c r="BM344" s="21" t="s">
        <v>397</v>
      </c>
    </row>
    <row r="345" spans="2:65" s="1" customFormat="1" ht="38.25" customHeight="1">
      <c r="B345" s="37"/>
      <c r="C345" s="164" t="s">
        <v>398</v>
      </c>
      <c r="D345" s="164" t="s">
        <v>145</v>
      </c>
      <c r="E345" s="165" t="s">
        <v>399</v>
      </c>
      <c r="F345" s="263" t="s">
        <v>400</v>
      </c>
      <c r="G345" s="263"/>
      <c r="H345" s="263"/>
      <c r="I345" s="263"/>
      <c r="J345" s="166" t="s">
        <v>148</v>
      </c>
      <c r="K345" s="167">
        <v>6</v>
      </c>
      <c r="L345" s="264">
        <v>0</v>
      </c>
      <c r="M345" s="265"/>
      <c r="N345" s="266">
        <f>ROUND(L345*K345,2)</f>
        <v>0</v>
      </c>
      <c r="O345" s="266"/>
      <c r="P345" s="266"/>
      <c r="Q345" s="266"/>
      <c r="R345" s="39"/>
      <c r="T345" s="168" t="s">
        <v>21</v>
      </c>
      <c r="U345" s="46" t="s">
        <v>43</v>
      </c>
      <c r="V345" s="38"/>
      <c r="W345" s="169">
        <f>V345*K345</f>
        <v>0</v>
      </c>
      <c r="X345" s="169">
        <v>0</v>
      </c>
      <c r="Y345" s="169">
        <f>X345*K345</f>
        <v>0</v>
      </c>
      <c r="Z345" s="169">
        <v>0</v>
      </c>
      <c r="AA345" s="170">
        <f>Z345*K345</f>
        <v>0</v>
      </c>
      <c r="AR345" s="21" t="s">
        <v>149</v>
      </c>
      <c r="AT345" s="21" t="s">
        <v>145</v>
      </c>
      <c r="AU345" s="21" t="s">
        <v>99</v>
      </c>
      <c r="AY345" s="21" t="s">
        <v>144</v>
      </c>
      <c r="BE345" s="107">
        <f>IF(U345="základní",N345,0)</f>
        <v>0</v>
      </c>
      <c r="BF345" s="107">
        <f>IF(U345="snížená",N345,0)</f>
        <v>0</v>
      </c>
      <c r="BG345" s="107">
        <f>IF(U345="zákl. přenesená",N345,0)</f>
        <v>0</v>
      </c>
      <c r="BH345" s="107">
        <f>IF(U345="sníž. přenesená",N345,0)</f>
        <v>0</v>
      </c>
      <c r="BI345" s="107">
        <f>IF(U345="nulová",N345,0)</f>
        <v>0</v>
      </c>
      <c r="BJ345" s="21" t="s">
        <v>83</v>
      </c>
      <c r="BK345" s="107">
        <f>ROUND(L345*K345,2)</f>
        <v>0</v>
      </c>
      <c r="BL345" s="21" t="s">
        <v>149</v>
      </c>
      <c r="BM345" s="21" t="s">
        <v>401</v>
      </c>
    </row>
    <row r="346" spans="2:51" s="10" customFormat="1" ht="16.5" customHeight="1">
      <c r="B346" s="171"/>
      <c r="C346" s="172"/>
      <c r="D346" s="172"/>
      <c r="E346" s="173" t="s">
        <v>21</v>
      </c>
      <c r="F346" s="267" t="s">
        <v>166</v>
      </c>
      <c r="G346" s="268"/>
      <c r="H346" s="268"/>
      <c r="I346" s="268"/>
      <c r="J346" s="172"/>
      <c r="K346" s="173" t="s">
        <v>21</v>
      </c>
      <c r="L346" s="172"/>
      <c r="M346" s="172"/>
      <c r="N346" s="172"/>
      <c r="O346" s="172"/>
      <c r="P346" s="172"/>
      <c r="Q346" s="172"/>
      <c r="R346" s="174"/>
      <c r="T346" s="175"/>
      <c r="U346" s="172"/>
      <c r="V346" s="172"/>
      <c r="W346" s="172"/>
      <c r="X346" s="172"/>
      <c r="Y346" s="172"/>
      <c r="Z346" s="172"/>
      <c r="AA346" s="176"/>
      <c r="AT346" s="177" t="s">
        <v>152</v>
      </c>
      <c r="AU346" s="177" t="s">
        <v>99</v>
      </c>
      <c r="AV346" s="10" t="s">
        <v>83</v>
      </c>
      <c r="AW346" s="10" t="s">
        <v>35</v>
      </c>
      <c r="AX346" s="10" t="s">
        <v>78</v>
      </c>
      <c r="AY346" s="177" t="s">
        <v>144</v>
      </c>
    </row>
    <row r="347" spans="2:51" s="11" customFormat="1" ht="16.5" customHeight="1">
      <c r="B347" s="178"/>
      <c r="C347" s="179"/>
      <c r="D347" s="179"/>
      <c r="E347" s="180" t="s">
        <v>21</v>
      </c>
      <c r="F347" s="269" t="s">
        <v>188</v>
      </c>
      <c r="G347" s="270"/>
      <c r="H347" s="270"/>
      <c r="I347" s="270"/>
      <c r="J347" s="179"/>
      <c r="K347" s="181">
        <v>6</v>
      </c>
      <c r="L347" s="179"/>
      <c r="M347" s="179"/>
      <c r="N347" s="179"/>
      <c r="O347" s="179"/>
      <c r="P347" s="179"/>
      <c r="Q347" s="179"/>
      <c r="R347" s="182"/>
      <c r="T347" s="183"/>
      <c r="U347" s="179"/>
      <c r="V347" s="179"/>
      <c r="W347" s="179"/>
      <c r="X347" s="179"/>
      <c r="Y347" s="179"/>
      <c r="Z347" s="179"/>
      <c r="AA347" s="184"/>
      <c r="AT347" s="185" t="s">
        <v>152</v>
      </c>
      <c r="AU347" s="185" t="s">
        <v>99</v>
      </c>
      <c r="AV347" s="11" t="s">
        <v>99</v>
      </c>
      <c r="AW347" s="11" t="s">
        <v>35</v>
      </c>
      <c r="AX347" s="11" t="s">
        <v>83</v>
      </c>
      <c r="AY347" s="185" t="s">
        <v>144</v>
      </c>
    </row>
    <row r="348" spans="2:65" s="1" customFormat="1" ht="25.5" customHeight="1">
      <c r="B348" s="37"/>
      <c r="C348" s="164" t="s">
        <v>402</v>
      </c>
      <c r="D348" s="164" t="s">
        <v>145</v>
      </c>
      <c r="E348" s="165" t="s">
        <v>403</v>
      </c>
      <c r="F348" s="263" t="s">
        <v>404</v>
      </c>
      <c r="G348" s="263"/>
      <c r="H348" s="263"/>
      <c r="I348" s="263"/>
      <c r="J348" s="166" t="s">
        <v>148</v>
      </c>
      <c r="K348" s="167">
        <v>1</v>
      </c>
      <c r="L348" s="264">
        <v>0</v>
      </c>
      <c r="M348" s="265"/>
      <c r="N348" s="266">
        <f>ROUND(L348*K348,2)</f>
        <v>0</v>
      </c>
      <c r="O348" s="266"/>
      <c r="P348" s="266"/>
      <c r="Q348" s="266"/>
      <c r="R348" s="39"/>
      <c r="T348" s="168" t="s">
        <v>21</v>
      </c>
      <c r="U348" s="46" t="s">
        <v>43</v>
      </c>
      <c r="V348" s="38"/>
      <c r="W348" s="169">
        <f>V348*K348</f>
        <v>0</v>
      </c>
      <c r="X348" s="169">
        <v>0</v>
      </c>
      <c r="Y348" s="169">
        <f>X348*K348</f>
        <v>0</v>
      </c>
      <c r="Z348" s="169">
        <v>0</v>
      </c>
      <c r="AA348" s="170">
        <f>Z348*K348</f>
        <v>0</v>
      </c>
      <c r="AR348" s="21" t="s">
        <v>149</v>
      </c>
      <c r="AT348" s="21" t="s">
        <v>145</v>
      </c>
      <c r="AU348" s="21" t="s">
        <v>99</v>
      </c>
      <c r="AY348" s="21" t="s">
        <v>144</v>
      </c>
      <c r="BE348" s="107">
        <f>IF(U348="základní",N348,0)</f>
        <v>0</v>
      </c>
      <c r="BF348" s="107">
        <f>IF(U348="snížená",N348,0)</f>
        <v>0</v>
      </c>
      <c r="BG348" s="107">
        <f>IF(U348="zákl. přenesená",N348,0)</f>
        <v>0</v>
      </c>
      <c r="BH348" s="107">
        <f>IF(U348="sníž. přenesená",N348,0)</f>
        <v>0</v>
      </c>
      <c r="BI348" s="107">
        <f>IF(U348="nulová",N348,0)</f>
        <v>0</v>
      </c>
      <c r="BJ348" s="21" t="s">
        <v>83</v>
      </c>
      <c r="BK348" s="107">
        <f>ROUND(L348*K348,2)</f>
        <v>0</v>
      </c>
      <c r="BL348" s="21" t="s">
        <v>149</v>
      </c>
      <c r="BM348" s="21" t="s">
        <v>405</v>
      </c>
    </row>
    <row r="349" spans="2:51" s="10" customFormat="1" ht="16.5" customHeight="1">
      <c r="B349" s="171"/>
      <c r="C349" s="172"/>
      <c r="D349" s="172"/>
      <c r="E349" s="173" t="s">
        <v>21</v>
      </c>
      <c r="F349" s="267" t="s">
        <v>164</v>
      </c>
      <c r="G349" s="268"/>
      <c r="H349" s="268"/>
      <c r="I349" s="268"/>
      <c r="J349" s="172"/>
      <c r="K349" s="173" t="s">
        <v>21</v>
      </c>
      <c r="L349" s="172"/>
      <c r="M349" s="172"/>
      <c r="N349" s="172"/>
      <c r="O349" s="172"/>
      <c r="P349" s="172"/>
      <c r="Q349" s="172"/>
      <c r="R349" s="174"/>
      <c r="T349" s="175"/>
      <c r="U349" s="172"/>
      <c r="V349" s="172"/>
      <c r="W349" s="172"/>
      <c r="X349" s="172"/>
      <c r="Y349" s="172"/>
      <c r="Z349" s="172"/>
      <c r="AA349" s="176"/>
      <c r="AT349" s="177" t="s">
        <v>152</v>
      </c>
      <c r="AU349" s="177" t="s">
        <v>99</v>
      </c>
      <c r="AV349" s="10" t="s">
        <v>83</v>
      </c>
      <c r="AW349" s="10" t="s">
        <v>35</v>
      </c>
      <c r="AX349" s="10" t="s">
        <v>78</v>
      </c>
      <c r="AY349" s="177" t="s">
        <v>144</v>
      </c>
    </row>
    <row r="350" spans="2:51" s="11" customFormat="1" ht="16.5" customHeight="1">
      <c r="B350" s="178"/>
      <c r="C350" s="179"/>
      <c r="D350" s="179"/>
      <c r="E350" s="180" t="s">
        <v>21</v>
      </c>
      <c r="F350" s="269" t="s">
        <v>83</v>
      </c>
      <c r="G350" s="270"/>
      <c r="H350" s="270"/>
      <c r="I350" s="270"/>
      <c r="J350" s="179"/>
      <c r="K350" s="181">
        <v>1</v>
      </c>
      <c r="L350" s="179"/>
      <c r="M350" s="179"/>
      <c r="N350" s="179"/>
      <c r="O350" s="179"/>
      <c r="P350" s="179"/>
      <c r="Q350" s="179"/>
      <c r="R350" s="182"/>
      <c r="T350" s="183"/>
      <c r="U350" s="179"/>
      <c r="V350" s="179"/>
      <c r="W350" s="179"/>
      <c r="X350" s="179"/>
      <c r="Y350" s="179"/>
      <c r="Z350" s="179"/>
      <c r="AA350" s="184"/>
      <c r="AT350" s="185" t="s">
        <v>152</v>
      </c>
      <c r="AU350" s="185" t="s">
        <v>99</v>
      </c>
      <c r="AV350" s="11" t="s">
        <v>99</v>
      </c>
      <c r="AW350" s="11" t="s">
        <v>35</v>
      </c>
      <c r="AX350" s="11" t="s">
        <v>83</v>
      </c>
      <c r="AY350" s="185" t="s">
        <v>144</v>
      </c>
    </row>
    <row r="351" spans="2:65" s="1" customFormat="1" ht="25.5" customHeight="1">
      <c r="B351" s="37"/>
      <c r="C351" s="164" t="s">
        <v>406</v>
      </c>
      <c r="D351" s="164" t="s">
        <v>145</v>
      </c>
      <c r="E351" s="165" t="s">
        <v>407</v>
      </c>
      <c r="F351" s="263" t="s">
        <v>408</v>
      </c>
      <c r="G351" s="263"/>
      <c r="H351" s="263"/>
      <c r="I351" s="263"/>
      <c r="J351" s="166" t="s">
        <v>148</v>
      </c>
      <c r="K351" s="167">
        <v>1</v>
      </c>
      <c r="L351" s="264">
        <v>0</v>
      </c>
      <c r="M351" s="265"/>
      <c r="N351" s="266">
        <f>ROUND(L351*K351,2)</f>
        <v>0</v>
      </c>
      <c r="O351" s="266"/>
      <c r="P351" s="266"/>
      <c r="Q351" s="266"/>
      <c r="R351" s="39"/>
      <c r="T351" s="168" t="s">
        <v>21</v>
      </c>
      <c r="U351" s="46" t="s">
        <v>43</v>
      </c>
      <c r="V351" s="38"/>
      <c r="W351" s="169">
        <f>V351*K351</f>
        <v>0</v>
      </c>
      <c r="X351" s="169">
        <v>0.00207</v>
      </c>
      <c r="Y351" s="169">
        <f>X351*K351</f>
        <v>0.00207</v>
      </c>
      <c r="Z351" s="169">
        <v>0</v>
      </c>
      <c r="AA351" s="170">
        <f>Z351*K351</f>
        <v>0</v>
      </c>
      <c r="AR351" s="21" t="s">
        <v>149</v>
      </c>
      <c r="AT351" s="21" t="s">
        <v>145</v>
      </c>
      <c r="AU351" s="21" t="s">
        <v>99</v>
      </c>
      <c r="AY351" s="21" t="s">
        <v>144</v>
      </c>
      <c r="BE351" s="107">
        <f>IF(U351="základní",N351,0)</f>
        <v>0</v>
      </c>
      <c r="BF351" s="107">
        <f>IF(U351="snížená",N351,0)</f>
        <v>0</v>
      </c>
      <c r="BG351" s="107">
        <f>IF(U351="zákl. přenesená",N351,0)</f>
        <v>0</v>
      </c>
      <c r="BH351" s="107">
        <f>IF(U351="sníž. přenesená",N351,0)</f>
        <v>0</v>
      </c>
      <c r="BI351" s="107">
        <f>IF(U351="nulová",N351,0)</f>
        <v>0</v>
      </c>
      <c r="BJ351" s="21" t="s">
        <v>83</v>
      </c>
      <c r="BK351" s="107">
        <f>ROUND(L351*K351,2)</f>
        <v>0</v>
      </c>
      <c r="BL351" s="21" t="s">
        <v>149</v>
      </c>
      <c r="BM351" s="21" t="s">
        <v>409</v>
      </c>
    </row>
    <row r="352" spans="2:51" s="10" customFormat="1" ht="16.5" customHeight="1">
      <c r="B352" s="171"/>
      <c r="C352" s="172"/>
      <c r="D352" s="172"/>
      <c r="E352" s="173" t="s">
        <v>21</v>
      </c>
      <c r="F352" s="267" t="s">
        <v>164</v>
      </c>
      <c r="G352" s="268"/>
      <c r="H352" s="268"/>
      <c r="I352" s="268"/>
      <c r="J352" s="172"/>
      <c r="K352" s="173" t="s">
        <v>21</v>
      </c>
      <c r="L352" s="172"/>
      <c r="M352" s="172"/>
      <c r="N352" s="172"/>
      <c r="O352" s="172"/>
      <c r="P352" s="172"/>
      <c r="Q352" s="172"/>
      <c r="R352" s="174"/>
      <c r="T352" s="175"/>
      <c r="U352" s="172"/>
      <c r="V352" s="172"/>
      <c r="W352" s="172"/>
      <c r="X352" s="172"/>
      <c r="Y352" s="172"/>
      <c r="Z352" s="172"/>
      <c r="AA352" s="176"/>
      <c r="AT352" s="177" t="s">
        <v>152</v>
      </c>
      <c r="AU352" s="177" t="s">
        <v>99</v>
      </c>
      <c r="AV352" s="10" t="s">
        <v>83</v>
      </c>
      <c r="AW352" s="10" t="s">
        <v>35</v>
      </c>
      <c r="AX352" s="10" t="s">
        <v>78</v>
      </c>
      <c r="AY352" s="177" t="s">
        <v>144</v>
      </c>
    </row>
    <row r="353" spans="2:51" s="10" customFormat="1" ht="16.5" customHeight="1">
      <c r="B353" s="171"/>
      <c r="C353" s="172"/>
      <c r="D353" s="172"/>
      <c r="E353" s="173" t="s">
        <v>21</v>
      </c>
      <c r="F353" s="271" t="s">
        <v>410</v>
      </c>
      <c r="G353" s="272"/>
      <c r="H353" s="272"/>
      <c r="I353" s="272"/>
      <c r="J353" s="172"/>
      <c r="K353" s="173" t="s">
        <v>21</v>
      </c>
      <c r="L353" s="172"/>
      <c r="M353" s="172"/>
      <c r="N353" s="172"/>
      <c r="O353" s="172"/>
      <c r="P353" s="172"/>
      <c r="Q353" s="172"/>
      <c r="R353" s="174"/>
      <c r="T353" s="175"/>
      <c r="U353" s="172"/>
      <c r="V353" s="172"/>
      <c r="W353" s="172"/>
      <c r="X353" s="172"/>
      <c r="Y353" s="172"/>
      <c r="Z353" s="172"/>
      <c r="AA353" s="176"/>
      <c r="AT353" s="177" t="s">
        <v>152</v>
      </c>
      <c r="AU353" s="177" t="s">
        <v>99</v>
      </c>
      <c r="AV353" s="10" t="s">
        <v>83</v>
      </c>
      <c r="AW353" s="10" t="s">
        <v>35</v>
      </c>
      <c r="AX353" s="10" t="s">
        <v>78</v>
      </c>
      <c r="AY353" s="177" t="s">
        <v>144</v>
      </c>
    </row>
    <row r="354" spans="2:51" s="11" customFormat="1" ht="16.5" customHeight="1">
      <c r="B354" s="178"/>
      <c r="C354" s="179"/>
      <c r="D354" s="179"/>
      <c r="E354" s="180" t="s">
        <v>21</v>
      </c>
      <c r="F354" s="269" t="s">
        <v>83</v>
      </c>
      <c r="G354" s="270"/>
      <c r="H354" s="270"/>
      <c r="I354" s="270"/>
      <c r="J354" s="179"/>
      <c r="K354" s="181">
        <v>1</v>
      </c>
      <c r="L354" s="179"/>
      <c r="M354" s="179"/>
      <c r="N354" s="179"/>
      <c r="O354" s="179"/>
      <c r="P354" s="179"/>
      <c r="Q354" s="179"/>
      <c r="R354" s="182"/>
      <c r="T354" s="183"/>
      <c r="U354" s="179"/>
      <c r="V354" s="179"/>
      <c r="W354" s="179"/>
      <c r="X354" s="179"/>
      <c r="Y354" s="179"/>
      <c r="Z354" s="179"/>
      <c r="AA354" s="184"/>
      <c r="AT354" s="185" t="s">
        <v>152</v>
      </c>
      <c r="AU354" s="185" t="s">
        <v>99</v>
      </c>
      <c r="AV354" s="11" t="s">
        <v>99</v>
      </c>
      <c r="AW354" s="11" t="s">
        <v>35</v>
      </c>
      <c r="AX354" s="11" t="s">
        <v>83</v>
      </c>
      <c r="AY354" s="185" t="s">
        <v>144</v>
      </c>
    </row>
    <row r="355" spans="2:65" s="1" customFormat="1" ht="25.5" customHeight="1">
      <c r="B355" s="37"/>
      <c r="C355" s="164" t="s">
        <v>411</v>
      </c>
      <c r="D355" s="164" t="s">
        <v>145</v>
      </c>
      <c r="E355" s="165" t="s">
        <v>412</v>
      </c>
      <c r="F355" s="263" t="s">
        <v>413</v>
      </c>
      <c r="G355" s="263"/>
      <c r="H355" s="263"/>
      <c r="I355" s="263"/>
      <c r="J355" s="166" t="s">
        <v>148</v>
      </c>
      <c r="K355" s="167">
        <v>1</v>
      </c>
      <c r="L355" s="264">
        <v>0</v>
      </c>
      <c r="M355" s="265"/>
      <c r="N355" s="266">
        <f>ROUND(L355*K355,2)</f>
        <v>0</v>
      </c>
      <c r="O355" s="266"/>
      <c r="P355" s="266"/>
      <c r="Q355" s="266"/>
      <c r="R355" s="39"/>
      <c r="T355" s="168" t="s">
        <v>21</v>
      </c>
      <c r="U355" s="46" t="s">
        <v>43</v>
      </c>
      <c r="V355" s="38"/>
      <c r="W355" s="169">
        <f>V355*K355</f>
        <v>0</v>
      </c>
      <c r="X355" s="169">
        <v>0.00207</v>
      </c>
      <c r="Y355" s="169">
        <f>X355*K355</f>
        <v>0.00207</v>
      </c>
      <c r="Z355" s="169">
        <v>0</v>
      </c>
      <c r="AA355" s="170">
        <f>Z355*K355</f>
        <v>0</v>
      </c>
      <c r="AR355" s="21" t="s">
        <v>149</v>
      </c>
      <c r="AT355" s="21" t="s">
        <v>145</v>
      </c>
      <c r="AU355" s="21" t="s">
        <v>99</v>
      </c>
      <c r="AY355" s="21" t="s">
        <v>144</v>
      </c>
      <c r="BE355" s="107">
        <f>IF(U355="základní",N355,0)</f>
        <v>0</v>
      </c>
      <c r="BF355" s="107">
        <f>IF(U355="snížená",N355,0)</f>
        <v>0</v>
      </c>
      <c r="BG355" s="107">
        <f>IF(U355="zákl. přenesená",N355,0)</f>
        <v>0</v>
      </c>
      <c r="BH355" s="107">
        <f>IF(U355="sníž. přenesená",N355,0)</f>
        <v>0</v>
      </c>
      <c r="BI355" s="107">
        <f>IF(U355="nulová",N355,0)</f>
        <v>0</v>
      </c>
      <c r="BJ355" s="21" t="s">
        <v>83</v>
      </c>
      <c r="BK355" s="107">
        <f>ROUND(L355*K355,2)</f>
        <v>0</v>
      </c>
      <c r="BL355" s="21" t="s">
        <v>149</v>
      </c>
      <c r="BM355" s="21" t="s">
        <v>414</v>
      </c>
    </row>
    <row r="356" spans="2:51" s="10" customFormat="1" ht="16.5" customHeight="1">
      <c r="B356" s="171"/>
      <c r="C356" s="172"/>
      <c r="D356" s="172"/>
      <c r="E356" s="173" t="s">
        <v>21</v>
      </c>
      <c r="F356" s="267" t="s">
        <v>168</v>
      </c>
      <c r="G356" s="268"/>
      <c r="H356" s="268"/>
      <c r="I356" s="268"/>
      <c r="J356" s="172"/>
      <c r="K356" s="173" t="s">
        <v>21</v>
      </c>
      <c r="L356" s="172"/>
      <c r="M356" s="172"/>
      <c r="N356" s="172"/>
      <c r="O356" s="172"/>
      <c r="P356" s="172"/>
      <c r="Q356" s="172"/>
      <c r="R356" s="174"/>
      <c r="T356" s="175"/>
      <c r="U356" s="172"/>
      <c r="V356" s="172"/>
      <c r="W356" s="172"/>
      <c r="X356" s="172"/>
      <c r="Y356" s="172"/>
      <c r="Z356" s="172"/>
      <c r="AA356" s="176"/>
      <c r="AT356" s="177" t="s">
        <v>152</v>
      </c>
      <c r="AU356" s="177" t="s">
        <v>99</v>
      </c>
      <c r="AV356" s="10" t="s">
        <v>83</v>
      </c>
      <c r="AW356" s="10" t="s">
        <v>35</v>
      </c>
      <c r="AX356" s="10" t="s">
        <v>78</v>
      </c>
      <c r="AY356" s="177" t="s">
        <v>144</v>
      </c>
    </row>
    <row r="357" spans="2:51" s="11" customFormat="1" ht="16.5" customHeight="1">
      <c r="B357" s="178"/>
      <c r="C357" s="179"/>
      <c r="D357" s="179"/>
      <c r="E357" s="180" t="s">
        <v>21</v>
      </c>
      <c r="F357" s="269" t="s">
        <v>83</v>
      </c>
      <c r="G357" s="270"/>
      <c r="H357" s="270"/>
      <c r="I357" s="270"/>
      <c r="J357" s="179"/>
      <c r="K357" s="181">
        <v>1</v>
      </c>
      <c r="L357" s="179"/>
      <c r="M357" s="179"/>
      <c r="N357" s="179"/>
      <c r="O357" s="179"/>
      <c r="P357" s="179"/>
      <c r="Q357" s="179"/>
      <c r="R357" s="182"/>
      <c r="T357" s="183"/>
      <c r="U357" s="179"/>
      <c r="V357" s="179"/>
      <c r="W357" s="179"/>
      <c r="X357" s="179"/>
      <c r="Y357" s="179"/>
      <c r="Z357" s="179"/>
      <c r="AA357" s="184"/>
      <c r="AT357" s="185" t="s">
        <v>152</v>
      </c>
      <c r="AU357" s="185" t="s">
        <v>99</v>
      </c>
      <c r="AV357" s="11" t="s">
        <v>99</v>
      </c>
      <c r="AW357" s="11" t="s">
        <v>35</v>
      </c>
      <c r="AX357" s="11" t="s">
        <v>83</v>
      </c>
      <c r="AY357" s="185" t="s">
        <v>144</v>
      </c>
    </row>
    <row r="358" spans="2:63" s="9" customFormat="1" ht="29.85" customHeight="1">
      <c r="B358" s="153"/>
      <c r="C358" s="154"/>
      <c r="D358" s="163" t="s">
        <v>113</v>
      </c>
      <c r="E358" s="163"/>
      <c r="F358" s="163"/>
      <c r="G358" s="163"/>
      <c r="H358" s="163"/>
      <c r="I358" s="163"/>
      <c r="J358" s="163"/>
      <c r="K358" s="163"/>
      <c r="L358" s="163"/>
      <c r="M358" s="163"/>
      <c r="N358" s="284">
        <f>BK358</f>
        <v>0</v>
      </c>
      <c r="O358" s="285"/>
      <c r="P358" s="285"/>
      <c r="Q358" s="285"/>
      <c r="R358" s="156"/>
      <c r="T358" s="157"/>
      <c r="U358" s="154"/>
      <c r="V358" s="154"/>
      <c r="W358" s="158">
        <f>SUM(W359:W361)</f>
        <v>0</v>
      </c>
      <c r="X358" s="154"/>
      <c r="Y358" s="158">
        <f>SUM(Y359:Y361)</f>
        <v>0.1728</v>
      </c>
      <c r="Z358" s="154"/>
      <c r="AA358" s="159">
        <f>SUM(AA359:AA361)</f>
        <v>0</v>
      </c>
      <c r="AR358" s="160" t="s">
        <v>83</v>
      </c>
      <c r="AT358" s="161" t="s">
        <v>77</v>
      </c>
      <c r="AU358" s="161" t="s">
        <v>83</v>
      </c>
      <c r="AY358" s="160" t="s">
        <v>144</v>
      </c>
      <c r="BK358" s="162">
        <f>SUM(BK359:BK361)</f>
        <v>0</v>
      </c>
    </row>
    <row r="359" spans="2:65" s="1" customFormat="1" ht="38.25" customHeight="1">
      <c r="B359" s="37"/>
      <c r="C359" s="164" t="s">
        <v>415</v>
      </c>
      <c r="D359" s="164" t="s">
        <v>145</v>
      </c>
      <c r="E359" s="165" t="s">
        <v>416</v>
      </c>
      <c r="F359" s="263" t="s">
        <v>417</v>
      </c>
      <c r="G359" s="263"/>
      <c r="H359" s="263"/>
      <c r="I359" s="263"/>
      <c r="J359" s="166" t="s">
        <v>280</v>
      </c>
      <c r="K359" s="167">
        <v>480</v>
      </c>
      <c r="L359" s="264">
        <v>0</v>
      </c>
      <c r="M359" s="265"/>
      <c r="N359" s="266">
        <f>ROUND(L359*K359,2)</f>
        <v>0</v>
      </c>
      <c r="O359" s="266"/>
      <c r="P359" s="266"/>
      <c r="Q359" s="266"/>
      <c r="R359" s="39"/>
      <c r="T359" s="168" t="s">
        <v>21</v>
      </c>
      <c r="U359" s="46" t="s">
        <v>43</v>
      </c>
      <c r="V359" s="38"/>
      <c r="W359" s="169">
        <f>V359*K359</f>
        <v>0</v>
      </c>
      <c r="X359" s="169">
        <v>0.00036</v>
      </c>
      <c r="Y359" s="169">
        <f>X359*K359</f>
        <v>0.1728</v>
      </c>
      <c r="Z359" s="169">
        <v>0</v>
      </c>
      <c r="AA359" s="170">
        <f>Z359*K359</f>
        <v>0</v>
      </c>
      <c r="AR359" s="21" t="s">
        <v>149</v>
      </c>
      <c r="AT359" s="21" t="s">
        <v>145</v>
      </c>
      <c r="AU359" s="21" t="s">
        <v>99</v>
      </c>
      <c r="AY359" s="21" t="s">
        <v>144</v>
      </c>
      <c r="BE359" s="107">
        <f>IF(U359="základní",N359,0)</f>
        <v>0</v>
      </c>
      <c r="BF359" s="107">
        <f>IF(U359="snížená",N359,0)</f>
        <v>0</v>
      </c>
      <c r="BG359" s="107">
        <f>IF(U359="zákl. přenesená",N359,0)</f>
        <v>0</v>
      </c>
      <c r="BH359" s="107">
        <f>IF(U359="sníž. přenesená",N359,0)</f>
        <v>0</v>
      </c>
      <c r="BI359" s="107">
        <f>IF(U359="nulová",N359,0)</f>
        <v>0</v>
      </c>
      <c r="BJ359" s="21" t="s">
        <v>83</v>
      </c>
      <c r="BK359" s="107">
        <f>ROUND(L359*K359,2)</f>
        <v>0</v>
      </c>
      <c r="BL359" s="21" t="s">
        <v>149</v>
      </c>
      <c r="BM359" s="21" t="s">
        <v>418</v>
      </c>
    </row>
    <row r="360" spans="2:51" s="10" customFormat="1" ht="16.5" customHeight="1">
      <c r="B360" s="171"/>
      <c r="C360" s="172"/>
      <c r="D360" s="172"/>
      <c r="E360" s="173" t="s">
        <v>21</v>
      </c>
      <c r="F360" s="267" t="s">
        <v>168</v>
      </c>
      <c r="G360" s="268"/>
      <c r="H360" s="268"/>
      <c r="I360" s="268"/>
      <c r="J360" s="172"/>
      <c r="K360" s="173" t="s">
        <v>21</v>
      </c>
      <c r="L360" s="172"/>
      <c r="M360" s="172"/>
      <c r="N360" s="172"/>
      <c r="O360" s="172"/>
      <c r="P360" s="172"/>
      <c r="Q360" s="172"/>
      <c r="R360" s="174"/>
      <c r="T360" s="175"/>
      <c r="U360" s="172"/>
      <c r="V360" s="172"/>
      <c r="W360" s="172"/>
      <c r="X360" s="172"/>
      <c r="Y360" s="172"/>
      <c r="Z360" s="172"/>
      <c r="AA360" s="176"/>
      <c r="AT360" s="177" t="s">
        <v>152</v>
      </c>
      <c r="AU360" s="177" t="s">
        <v>99</v>
      </c>
      <c r="AV360" s="10" t="s">
        <v>83</v>
      </c>
      <c r="AW360" s="10" t="s">
        <v>35</v>
      </c>
      <c r="AX360" s="10" t="s">
        <v>78</v>
      </c>
      <c r="AY360" s="177" t="s">
        <v>144</v>
      </c>
    </row>
    <row r="361" spans="2:51" s="11" customFormat="1" ht="16.5" customHeight="1">
      <c r="B361" s="178"/>
      <c r="C361" s="179"/>
      <c r="D361" s="179"/>
      <c r="E361" s="180" t="s">
        <v>21</v>
      </c>
      <c r="F361" s="269" t="s">
        <v>419</v>
      </c>
      <c r="G361" s="270"/>
      <c r="H361" s="270"/>
      <c r="I361" s="270"/>
      <c r="J361" s="179"/>
      <c r="K361" s="181">
        <v>480</v>
      </c>
      <c r="L361" s="179"/>
      <c r="M361" s="179"/>
      <c r="N361" s="179"/>
      <c r="O361" s="179"/>
      <c r="P361" s="179"/>
      <c r="Q361" s="179"/>
      <c r="R361" s="182"/>
      <c r="T361" s="183"/>
      <c r="U361" s="179"/>
      <c r="V361" s="179"/>
      <c r="W361" s="179"/>
      <c r="X361" s="179"/>
      <c r="Y361" s="179"/>
      <c r="Z361" s="179"/>
      <c r="AA361" s="184"/>
      <c r="AT361" s="185" t="s">
        <v>152</v>
      </c>
      <c r="AU361" s="185" t="s">
        <v>99</v>
      </c>
      <c r="AV361" s="11" t="s">
        <v>99</v>
      </c>
      <c r="AW361" s="11" t="s">
        <v>35</v>
      </c>
      <c r="AX361" s="11" t="s">
        <v>83</v>
      </c>
      <c r="AY361" s="185" t="s">
        <v>144</v>
      </c>
    </row>
    <row r="362" spans="2:63" s="9" customFormat="1" ht="29.85" customHeight="1">
      <c r="B362" s="153"/>
      <c r="C362" s="154"/>
      <c r="D362" s="163" t="s">
        <v>114</v>
      </c>
      <c r="E362" s="163"/>
      <c r="F362" s="163"/>
      <c r="G362" s="163"/>
      <c r="H362" s="163"/>
      <c r="I362" s="163"/>
      <c r="J362" s="163"/>
      <c r="K362" s="163"/>
      <c r="L362" s="163"/>
      <c r="M362" s="163"/>
      <c r="N362" s="284">
        <f>BK362</f>
        <v>0</v>
      </c>
      <c r="O362" s="285"/>
      <c r="P362" s="285"/>
      <c r="Q362" s="285"/>
      <c r="R362" s="156"/>
      <c r="T362" s="157"/>
      <c r="U362" s="154"/>
      <c r="V362" s="154"/>
      <c r="W362" s="158">
        <f>SUM(W363:W370)</f>
        <v>0</v>
      </c>
      <c r="X362" s="154"/>
      <c r="Y362" s="158">
        <f>SUM(Y363:Y370)</f>
        <v>5.831910000000001</v>
      </c>
      <c r="Z362" s="154"/>
      <c r="AA362" s="159">
        <f>SUM(AA363:AA370)</f>
        <v>0</v>
      </c>
      <c r="AR362" s="160" t="s">
        <v>83</v>
      </c>
      <c r="AT362" s="161" t="s">
        <v>77</v>
      </c>
      <c r="AU362" s="161" t="s">
        <v>83</v>
      </c>
      <c r="AY362" s="160" t="s">
        <v>144</v>
      </c>
      <c r="BK362" s="162">
        <f>SUM(BK363:BK370)</f>
        <v>0</v>
      </c>
    </row>
    <row r="363" spans="2:65" s="1" customFormat="1" ht="25.5" customHeight="1">
      <c r="B363" s="37"/>
      <c r="C363" s="164" t="s">
        <v>420</v>
      </c>
      <c r="D363" s="164" t="s">
        <v>145</v>
      </c>
      <c r="E363" s="165" t="s">
        <v>421</v>
      </c>
      <c r="F363" s="263" t="s">
        <v>422</v>
      </c>
      <c r="G363" s="263"/>
      <c r="H363" s="263"/>
      <c r="I363" s="263"/>
      <c r="J363" s="166" t="s">
        <v>314</v>
      </c>
      <c r="K363" s="167">
        <v>21</v>
      </c>
      <c r="L363" s="264">
        <v>0</v>
      </c>
      <c r="M363" s="265"/>
      <c r="N363" s="266">
        <f>ROUND(L363*K363,2)</f>
        <v>0</v>
      </c>
      <c r="O363" s="266"/>
      <c r="P363" s="266"/>
      <c r="Q363" s="266"/>
      <c r="R363" s="39"/>
      <c r="T363" s="168" t="s">
        <v>21</v>
      </c>
      <c r="U363" s="46" t="s">
        <v>43</v>
      </c>
      <c r="V363" s="38"/>
      <c r="W363" s="169">
        <f>V363*K363</f>
        <v>0</v>
      </c>
      <c r="X363" s="169">
        <v>0.16371</v>
      </c>
      <c r="Y363" s="169">
        <f>X363*K363</f>
        <v>3.43791</v>
      </c>
      <c r="Z363" s="169">
        <v>0</v>
      </c>
      <c r="AA363" s="170">
        <f>Z363*K363</f>
        <v>0</v>
      </c>
      <c r="AR363" s="21" t="s">
        <v>149</v>
      </c>
      <c r="AT363" s="21" t="s">
        <v>145</v>
      </c>
      <c r="AU363" s="21" t="s">
        <v>99</v>
      </c>
      <c r="AY363" s="21" t="s">
        <v>144</v>
      </c>
      <c r="BE363" s="107">
        <f>IF(U363="základní",N363,0)</f>
        <v>0</v>
      </c>
      <c r="BF363" s="107">
        <f>IF(U363="snížená",N363,0)</f>
        <v>0</v>
      </c>
      <c r="BG363" s="107">
        <f>IF(U363="zákl. přenesená",N363,0)</f>
        <v>0</v>
      </c>
      <c r="BH363" s="107">
        <f>IF(U363="sníž. přenesená",N363,0)</f>
        <v>0</v>
      </c>
      <c r="BI363" s="107">
        <f>IF(U363="nulová",N363,0)</f>
        <v>0</v>
      </c>
      <c r="BJ363" s="21" t="s">
        <v>83</v>
      </c>
      <c r="BK363" s="107">
        <f>ROUND(L363*K363,2)</f>
        <v>0</v>
      </c>
      <c r="BL363" s="21" t="s">
        <v>149</v>
      </c>
      <c r="BM363" s="21" t="s">
        <v>423</v>
      </c>
    </row>
    <row r="364" spans="2:51" s="10" customFormat="1" ht="16.5" customHeight="1">
      <c r="B364" s="171"/>
      <c r="C364" s="172"/>
      <c r="D364" s="172"/>
      <c r="E364" s="173" t="s">
        <v>21</v>
      </c>
      <c r="F364" s="267" t="s">
        <v>163</v>
      </c>
      <c r="G364" s="268"/>
      <c r="H364" s="268"/>
      <c r="I364" s="268"/>
      <c r="J364" s="172"/>
      <c r="K364" s="173" t="s">
        <v>21</v>
      </c>
      <c r="L364" s="172"/>
      <c r="M364" s="172"/>
      <c r="N364" s="172"/>
      <c r="O364" s="172"/>
      <c r="P364" s="172"/>
      <c r="Q364" s="172"/>
      <c r="R364" s="174"/>
      <c r="T364" s="175"/>
      <c r="U364" s="172"/>
      <c r="V364" s="172"/>
      <c r="W364" s="172"/>
      <c r="X364" s="172"/>
      <c r="Y364" s="172"/>
      <c r="Z364" s="172"/>
      <c r="AA364" s="176"/>
      <c r="AT364" s="177" t="s">
        <v>152</v>
      </c>
      <c r="AU364" s="177" t="s">
        <v>99</v>
      </c>
      <c r="AV364" s="10" t="s">
        <v>83</v>
      </c>
      <c r="AW364" s="10" t="s">
        <v>35</v>
      </c>
      <c r="AX364" s="10" t="s">
        <v>78</v>
      </c>
      <c r="AY364" s="177" t="s">
        <v>144</v>
      </c>
    </row>
    <row r="365" spans="2:51" s="11" customFormat="1" ht="16.5" customHeight="1">
      <c r="B365" s="178"/>
      <c r="C365" s="179"/>
      <c r="D365" s="179"/>
      <c r="E365" s="180" t="s">
        <v>21</v>
      </c>
      <c r="F365" s="269" t="s">
        <v>277</v>
      </c>
      <c r="G365" s="270"/>
      <c r="H365" s="270"/>
      <c r="I365" s="270"/>
      <c r="J365" s="179"/>
      <c r="K365" s="181">
        <v>20</v>
      </c>
      <c r="L365" s="179"/>
      <c r="M365" s="179"/>
      <c r="N365" s="179"/>
      <c r="O365" s="179"/>
      <c r="P365" s="179"/>
      <c r="Q365" s="179"/>
      <c r="R365" s="182"/>
      <c r="T365" s="183"/>
      <c r="U365" s="179"/>
      <c r="V365" s="179"/>
      <c r="W365" s="179"/>
      <c r="X365" s="179"/>
      <c r="Y365" s="179"/>
      <c r="Z365" s="179"/>
      <c r="AA365" s="184"/>
      <c r="AT365" s="185" t="s">
        <v>152</v>
      </c>
      <c r="AU365" s="185" t="s">
        <v>99</v>
      </c>
      <c r="AV365" s="11" t="s">
        <v>99</v>
      </c>
      <c r="AW365" s="11" t="s">
        <v>35</v>
      </c>
      <c r="AX365" s="11" t="s">
        <v>78</v>
      </c>
      <c r="AY365" s="185" t="s">
        <v>144</v>
      </c>
    </row>
    <row r="366" spans="2:51" s="10" customFormat="1" ht="16.5" customHeight="1">
      <c r="B366" s="171"/>
      <c r="C366" s="172"/>
      <c r="D366" s="172"/>
      <c r="E366" s="173" t="s">
        <v>21</v>
      </c>
      <c r="F366" s="271" t="s">
        <v>166</v>
      </c>
      <c r="G366" s="272"/>
      <c r="H366" s="272"/>
      <c r="I366" s="272"/>
      <c r="J366" s="172"/>
      <c r="K366" s="173" t="s">
        <v>21</v>
      </c>
      <c r="L366" s="172"/>
      <c r="M366" s="172"/>
      <c r="N366" s="172"/>
      <c r="O366" s="172"/>
      <c r="P366" s="172"/>
      <c r="Q366" s="172"/>
      <c r="R366" s="174"/>
      <c r="T366" s="175"/>
      <c r="U366" s="172"/>
      <c r="V366" s="172"/>
      <c r="W366" s="172"/>
      <c r="X366" s="172"/>
      <c r="Y366" s="172"/>
      <c r="Z366" s="172"/>
      <c r="AA366" s="176"/>
      <c r="AT366" s="177" t="s">
        <v>152</v>
      </c>
      <c r="AU366" s="177" t="s">
        <v>99</v>
      </c>
      <c r="AV366" s="10" t="s">
        <v>83</v>
      </c>
      <c r="AW366" s="10" t="s">
        <v>35</v>
      </c>
      <c r="AX366" s="10" t="s">
        <v>78</v>
      </c>
      <c r="AY366" s="177" t="s">
        <v>144</v>
      </c>
    </row>
    <row r="367" spans="2:51" s="11" customFormat="1" ht="16.5" customHeight="1">
      <c r="B367" s="178"/>
      <c r="C367" s="179"/>
      <c r="D367" s="179"/>
      <c r="E367" s="180" t="s">
        <v>21</v>
      </c>
      <c r="F367" s="269" t="s">
        <v>83</v>
      </c>
      <c r="G367" s="270"/>
      <c r="H367" s="270"/>
      <c r="I367" s="270"/>
      <c r="J367" s="179"/>
      <c r="K367" s="181">
        <v>1</v>
      </c>
      <c r="L367" s="179"/>
      <c r="M367" s="179"/>
      <c r="N367" s="179"/>
      <c r="O367" s="179"/>
      <c r="P367" s="179"/>
      <c r="Q367" s="179"/>
      <c r="R367" s="182"/>
      <c r="T367" s="183"/>
      <c r="U367" s="179"/>
      <c r="V367" s="179"/>
      <c r="W367" s="179"/>
      <c r="X367" s="179"/>
      <c r="Y367" s="179"/>
      <c r="Z367" s="179"/>
      <c r="AA367" s="184"/>
      <c r="AT367" s="185" t="s">
        <v>152</v>
      </c>
      <c r="AU367" s="185" t="s">
        <v>99</v>
      </c>
      <c r="AV367" s="11" t="s">
        <v>99</v>
      </c>
      <c r="AW367" s="11" t="s">
        <v>35</v>
      </c>
      <c r="AX367" s="11" t="s">
        <v>78</v>
      </c>
      <c r="AY367" s="185" t="s">
        <v>144</v>
      </c>
    </row>
    <row r="368" spans="2:51" s="12" customFormat="1" ht="16.5" customHeight="1">
      <c r="B368" s="186"/>
      <c r="C368" s="187"/>
      <c r="D368" s="187"/>
      <c r="E368" s="188" t="s">
        <v>21</v>
      </c>
      <c r="F368" s="273" t="s">
        <v>170</v>
      </c>
      <c r="G368" s="274"/>
      <c r="H368" s="274"/>
      <c r="I368" s="274"/>
      <c r="J368" s="187"/>
      <c r="K368" s="189">
        <v>21</v>
      </c>
      <c r="L368" s="187"/>
      <c r="M368" s="187"/>
      <c r="N368" s="187"/>
      <c r="O368" s="187"/>
      <c r="P368" s="187"/>
      <c r="Q368" s="187"/>
      <c r="R368" s="190"/>
      <c r="T368" s="191"/>
      <c r="U368" s="187"/>
      <c r="V368" s="187"/>
      <c r="W368" s="187"/>
      <c r="X368" s="187"/>
      <c r="Y368" s="187"/>
      <c r="Z368" s="187"/>
      <c r="AA368" s="192"/>
      <c r="AT368" s="193" t="s">
        <v>152</v>
      </c>
      <c r="AU368" s="193" t="s">
        <v>99</v>
      </c>
      <c r="AV368" s="12" t="s">
        <v>149</v>
      </c>
      <c r="AW368" s="12" t="s">
        <v>35</v>
      </c>
      <c r="AX368" s="12" t="s">
        <v>83</v>
      </c>
      <c r="AY368" s="193" t="s">
        <v>144</v>
      </c>
    </row>
    <row r="369" spans="2:65" s="1" customFormat="1" ht="25.5" customHeight="1">
      <c r="B369" s="37"/>
      <c r="C369" s="194" t="s">
        <v>424</v>
      </c>
      <c r="D369" s="194" t="s">
        <v>305</v>
      </c>
      <c r="E369" s="195" t="s">
        <v>425</v>
      </c>
      <c r="F369" s="277" t="s">
        <v>426</v>
      </c>
      <c r="G369" s="277"/>
      <c r="H369" s="277"/>
      <c r="I369" s="277"/>
      <c r="J369" s="196" t="s">
        <v>148</v>
      </c>
      <c r="K369" s="197">
        <v>63</v>
      </c>
      <c r="L369" s="278">
        <v>0</v>
      </c>
      <c r="M369" s="279"/>
      <c r="N369" s="280">
        <f>ROUND(L369*K369,2)</f>
        <v>0</v>
      </c>
      <c r="O369" s="266"/>
      <c r="P369" s="266"/>
      <c r="Q369" s="266"/>
      <c r="R369" s="39"/>
      <c r="T369" s="168" t="s">
        <v>21</v>
      </c>
      <c r="U369" s="46" t="s">
        <v>43</v>
      </c>
      <c r="V369" s="38"/>
      <c r="W369" s="169">
        <f>V369*K369</f>
        <v>0</v>
      </c>
      <c r="X369" s="169">
        <v>0.038</v>
      </c>
      <c r="Y369" s="169">
        <f>X369*K369</f>
        <v>2.394</v>
      </c>
      <c r="Z369" s="169">
        <v>0</v>
      </c>
      <c r="AA369" s="170">
        <f>Z369*K369</f>
        <v>0</v>
      </c>
      <c r="AR369" s="21" t="s">
        <v>197</v>
      </c>
      <c r="AT369" s="21" t="s">
        <v>305</v>
      </c>
      <c r="AU369" s="21" t="s">
        <v>99</v>
      </c>
      <c r="AY369" s="21" t="s">
        <v>144</v>
      </c>
      <c r="BE369" s="107">
        <f>IF(U369="základní",N369,0)</f>
        <v>0</v>
      </c>
      <c r="BF369" s="107">
        <f>IF(U369="snížená",N369,0)</f>
        <v>0</v>
      </c>
      <c r="BG369" s="107">
        <f>IF(U369="zákl. přenesená",N369,0)</f>
        <v>0</v>
      </c>
      <c r="BH369" s="107">
        <f>IF(U369="sníž. přenesená",N369,0)</f>
        <v>0</v>
      </c>
      <c r="BI369" s="107">
        <f>IF(U369="nulová",N369,0)</f>
        <v>0</v>
      </c>
      <c r="BJ369" s="21" t="s">
        <v>83</v>
      </c>
      <c r="BK369" s="107">
        <f>ROUND(L369*K369,2)</f>
        <v>0</v>
      </c>
      <c r="BL369" s="21" t="s">
        <v>149</v>
      </c>
      <c r="BM369" s="21" t="s">
        <v>427</v>
      </c>
    </row>
    <row r="370" spans="2:51" s="11" customFormat="1" ht="16.5" customHeight="1">
      <c r="B370" s="178"/>
      <c r="C370" s="179"/>
      <c r="D370" s="179"/>
      <c r="E370" s="180" t="s">
        <v>21</v>
      </c>
      <c r="F370" s="275" t="s">
        <v>428</v>
      </c>
      <c r="G370" s="276"/>
      <c r="H370" s="276"/>
      <c r="I370" s="276"/>
      <c r="J370" s="179"/>
      <c r="K370" s="181">
        <v>63</v>
      </c>
      <c r="L370" s="179"/>
      <c r="M370" s="179"/>
      <c r="N370" s="179"/>
      <c r="O370" s="179"/>
      <c r="P370" s="179"/>
      <c r="Q370" s="179"/>
      <c r="R370" s="182"/>
      <c r="T370" s="183"/>
      <c r="U370" s="179"/>
      <c r="V370" s="179"/>
      <c r="W370" s="179"/>
      <c r="X370" s="179"/>
      <c r="Y370" s="179"/>
      <c r="Z370" s="179"/>
      <c r="AA370" s="184"/>
      <c r="AT370" s="185" t="s">
        <v>152</v>
      </c>
      <c r="AU370" s="185" t="s">
        <v>99</v>
      </c>
      <c r="AV370" s="11" t="s">
        <v>99</v>
      </c>
      <c r="AW370" s="11" t="s">
        <v>35</v>
      </c>
      <c r="AX370" s="11" t="s">
        <v>83</v>
      </c>
      <c r="AY370" s="185" t="s">
        <v>144</v>
      </c>
    </row>
    <row r="371" spans="2:63" s="9" customFormat="1" ht="29.85" customHeight="1">
      <c r="B371" s="153"/>
      <c r="C371" s="154"/>
      <c r="D371" s="163" t="s">
        <v>115</v>
      </c>
      <c r="E371" s="163"/>
      <c r="F371" s="163"/>
      <c r="G371" s="163"/>
      <c r="H371" s="163"/>
      <c r="I371" s="163"/>
      <c r="J371" s="163"/>
      <c r="K371" s="163"/>
      <c r="L371" s="163"/>
      <c r="M371" s="163"/>
      <c r="N371" s="284">
        <f>BK371</f>
        <v>0</v>
      </c>
      <c r="O371" s="285"/>
      <c r="P371" s="285"/>
      <c r="Q371" s="285"/>
      <c r="R371" s="156"/>
      <c r="T371" s="157"/>
      <c r="U371" s="154"/>
      <c r="V371" s="154"/>
      <c r="W371" s="158">
        <f>W372</f>
        <v>0</v>
      </c>
      <c r="X371" s="154"/>
      <c r="Y371" s="158">
        <f>Y372</f>
        <v>0</v>
      </c>
      <c r="Z371" s="154"/>
      <c r="AA371" s="159">
        <f>AA372</f>
        <v>0</v>
      </c>
      <c r="AR371" s="160" t="s">
        <v>83</v>
      </c>
      <c r="AT371" s="161" t="s">
        <v>77</v>
      </c>
      <c r="AU371" s="161" t="s">
        <v>83</v>
      </c>
      <c r="AY371" s="160" t="s">
        <v>144</v>
      </c>
      <c r="BK371" s="162">
        <f>BK372</f>
        <v>0</v>
      </c>
    </row>
    <row r="372" spans="2:65" s="1" customFormat="1" ht="38.25" customHeight="1">
      <c r="B372" s="37"/>
      <c r="C372" s="164" t="s">
        <v>429</v>
      </c>
      <c r="D372" s="164" t="s">
        <v>145</v>
      </c>
      <c r="E372" s="165" t="s">
        <v>430</v>
      </c>
      <c r="F372" s="263" t="s">
        <v>431</v>
      </c>
      <c r="G372" s="263"/>
      <c r="H372" s="263"/>
      <c r="I372" s="263"/>
      <c r="J372" s="166" t="s">
        <v>432</v>
      </c>
      <c r="K372" s="167">
        <v>1646.53</v>
      </c>
      <c r="L372" s="264">
        <v>0</v>
      </c>
      <c r="M372" s="265"/>
      <c r="N372" s="266">
        <f>ROUND(L372*K372,2)</f>
        <v>0</v>
      </c>
      <c r="O372" s="266"/>
      <c r="P372" s="266"/>
      <c r="Q372" s="266"/>
      <c r="R372" s="39"/>
      <c r="T372" s="168" t="s">
        <v>21</v>
      </c>
      <c r="U372" s="46" t="s">
        <v>43</v>
      </c>
      <c r="V372" s="38"/>
      <c r="W372" s="169">
        <f>V372*K372</f>
        <v>0</v>
      </c>
      <c r="X372" s="169">
        <v>0</v>
      </c>
      <c r="Y372" s="169">
        <f>X372*K372</f>
        <v>0</v>
      </c>
      <c r="Z372" s="169">
        <v>0</v>
      </c>
      <c r="AA372" s="170">
        <f>Z372*K372</f>
        <v>0</v>
      </c>
      <c r="AR372" s="21" t="s">
        <v>149</v>
      </c>
      <c r="AT372" s="21" t="s">
        <v>145</v>
      </c>
      <c r="AU372" s="21" t="s">
        <v>99</v>
      </c>
      <c r="AY372" s="21" t="s">
        <v>144</v>
      </c>
      <c r="BE372" s="107">
        <f>IF(U372="základní",N372,0)</f>
        <v>0</v>
      </c>
      <c r="BF372" s="107">
        <f>IF(U372="snížená",N372,0)</f>
        <v>0</v>
      </c>
      <c r="BG372" s="107">
        <f>IF(U372="zákl. přenesená",N372,0)</f>
        <v>0</v>
      </c>
      <c r="BH372" s="107">
        <f>IF(U372="sníž. přenesená",N372,0)</f>
        <v>0</v>
      </c>
      <c r="BI372" s="107">
        <f>IF(U372="nulová",N372,0)</f>
        <v>0</v>
      </c>
      <c r="BJ372" s="21" t="s">
        <v>83</v>
      </c>
      <c r="BK372" s="107">
        <f>ROUND(L372*K372,2)</f>
        <v>0</v>
      </c>
      <c r="BL372" s="21" t="s">
        <v>149</v>
      </c>
      <c r="BM372" s="21" t="s">
        <v>433</v>
      </c>
    </row>
    <row r="373" spans="2:63" s="9" customFormat="1" ht="37.35" customHeight="1">
      <c r="B373" s="153"/>
      <c r="C373" s="154"/>
      <c r="D373" s="155" t="s">
        <v>116</v>
      </c>
      <c r="E373" s="155"/>
      <c r="F373" s="155"/>
      <c r="G373" s="155"/>
      <c r="H373" s="155"/>
      <c r="I373" s="155"/>
      <c r="J373" s="155"/>
      <c r="K373" s="155"/>
      <c r="L373" s="155"/>
      <c r="M373" s="155"/>
      <c r="N373" s="288">
        <f>BK373</f>
        <v>0</v>
      </c>
      <c r="O373" s="289"/>
      <c r="P373" s="289"/>
      <c r="Q373" s="289"/>
      <c r="R373" s="156"/>
      <c r="T373" s="157"/>
      <c r="U373" s="154"/>
      <c r="V373" s="154"/>
      <c r="W373" s="158">
        <f>W374</f>
        <v>0</v>
      </c>
      <c r="X373" s="154"/>
      <c r="Y373" s="158">
        <f>Y374</f>
        <v>0</v>
      </c>
      <c r="Z373" s="154"/>
      <c r="AA373" s="159">
        <f>AA374</f>
        <v>0</v>
      </c>
      <c r="AR373" s="160" t="s">
        <v>99</v>
      </c>
      <c r="AT373" s="161" t="s">
        <v>77</v>
      </c>
      <c r="AU373" s="161" t="s">
        <v>78</v>
      </c>
      <c r="AY373" s="160" t="s">
        <v>144</v>
      </c>
      <c r="BK373" s="162">
        <f>BK374</f>
        <v>0</v>
      </c>
    </row>
    <row r="374" spans="2:63" s="9" customFormat="1" ht="19.9" customHeight="1">
      <c r="B374" s="153"/>
      <c r="C374" s="154"/>
      <c r="D374" s="163" t="s">
        <v>117</v>
      </c>
      <c r="E374" s="163"/>
      <c r="F374" s="163"/>
      <c r="G374" s="163"/>
      <c r="H374" s="163"/>
      <c r="I374" s="163"/>
      <c r="J374" s="163"/>
      <c r="K374" s="163"/>
      <c r="L374" s="163"/>
      <c r="M374" s="163"/>
      <c r="N374" s="284">
        <f>BK374</f>
        <v>0</v>
      </c>
      <c r="O374" s="285"/>
      <c r="P374" s="285"/>
      <c r="Q374" s="285"/>
      <c r="R374" s="156"/>
      <c r="T374" s="157"/>
      <c r="U374" s="154"/>
      <c r="V374" s="154"/>
      <c r="W374" s="158">
        <f>SUM(W375:W377)</f>
        <v>0</v>
      </c>
      <c r="X374" s="154"/>
      <c r="Y374" s="158">
        <f>SUM(Y375:Y377)</f>
        <v>0</v>
      </c>
      <c r="Z374" s="154"/>
      <c r="AA374" s="159">
        <f>SUM(AA375:AA377)</f>
        <v>0</v>
      </c>
      <c r="AR374" s="160" t="s">
        <v>99</v>
      </c>
      <c r="AT374" s="161" t="s">
        <v>77</v>
      </c>
      <c r="AU374" s="161" t="s">
        <v>83</v>
      </c>
      <c r="AY374" s="160" t="s">
        <v>144</v>
      </c>
      <c r="BK374" s="162">
        <f>SUM(BK375:BK377)</f>
        <v>0</v>
      </c>
    </row>
    <row r="375" spans="2:65" s="1" customFormat="1" ht="25.5" customHeight="1">
      <c r="B375" s="37"/>
      <c r="C375" s="164" t="s">
        <v>434</v>
      </c>
      <c r="D375" s="164" t="s">
        <v>145</v>
      </c>
      <c r="E375" s="165" t="s">
        <v>435</v>
      </c>
      <c r="F375" s="263" t="s">
        <v>436</v>
      </c>
      <c r="G375" s="263"/>
      <c r="H375" s="263"/>
      <c r="I375" s="263"/>
      <c r="J375" s="166" t="s">
        <v>148</v>
      </c>
      <c r="K375" s="167">
        <v>4</v>
      </c>
      <c r="L375" s="264">
        <v>0</v>
      </c>
      <c r="M375" s="265"/>
      <c r="N375" s="266">
        <f>ROUND(L375*K375,2)</f>
        <v>0</v>
      </c>
      <c r="O375" s="266"/>
      <c r="P375" s="266"/>
      <c r="Q375" s="266"/>
      <c r="R375" s="39"/>
      <c r="T375" s="168" t="s">
        <v>21</v>
      </c>
      <c r="U375" s="46" t="s">
        <v>43</v>
      </c>
      <c r="V375" s="38"/>
      <c r="W375" s="169">
        <f>V375*K375</f>
        <v>0</v>
      </c>
      <c r="X375" s="169">
        <v>0</v>
      </c>
      <c r="Y375" s="169">
        <f>X375*K375</f>
        <v>0</v>
      </c>
      <c r="Z375" s="169">
        <v>0</v>
      </c>
      <c r="AA375" s="170">
        <f>Z375*K375</f>
        <v>0</v>
      </c>
      <c r="AR375" s="21" t="s">
        <v>149</v>
      </c>
      <c r="AT375" s="21" t="s">
        <v>145</v>
      </c>
      <c r="AU375" s="21" t="s">
        <v>99</v>
      </c>
      <c r="AY375" s="21" t="s">
        <v>144</v>
      </c>
      <c r="BE375" s="107">
        <f>IF(U375="základní",N375,0)</f>
        <v>0</v>
      </c>
      <c r="BF375" s="107">
        <f>IF(U375="snížená",N375,0)</f>
        <v>0</v>
      </c>
      <c r="BG375" s="107">
        <f>IF(U375="zákl. přenesená",N375,0)</f>
        <v>0</v>
      </c>
      <c r="BH375" s="107">
        <f>IF(U375="sníž. přenesená",N375,0)</f>
        <v>0</v>
      </c>
      <c r="BI375" s="107">
        <f>IF(U375="nulová",N375,0)</f>
        <v>0</v>
      </c>
      <c r="BJ375" s="21" t="s">
        <v>83</v>
      </c>
      <c r="BK375" s="107">
        <f>ROUND(L375*K375,2)</f>
        <v>0</v>
      </c>
      <c r="BL375" s="21" t="s">
        <v>149</v>
      </c>
      <c r="BM375" s="21" t="s">
        <v>437</v>
      </c>
    </row>
    <row r="376" spans="2:51" s="10" customFormat="1" ht="16.5" customHeight="1">
      <c r="B376" s="171"/>
      <c r="C376" s="172"/>
      <c r="D376" s="172"/>
      <c r="E376" s="173" t="s">
        <v>21</v>
      </c>
      <c r="F376" s="267" t="s">
        <v>166</v>
      </c>
      <c r="G376" s="268"/>
      <c r="H376" s="268"/>
      <c r="I376" s="268"/>
      <c r="J376" s="172"/>
      <c r="K376" s="173" t="s">
        <v>21</v>
      </c>
      <c r="L376" s="172"/>
      <c r="M376" s="172"/>
      <c r="N376" s="172"/>
      <c r="O376" s="172"/>
      <c r="P376" s="172"/>
      <c r="Q376" s="172"/>
      <c r="R376" s="174"/>
      <c r="T376" s="175"/>
      <c r="U376" s="172"/>
      <c r="V376" s="172"/>
      <c r="W376" s="172"/>
      <c r="X376" s="172"/>
      <c r="Y376" s="172"/>
      <c r="Z376" s="172"/>
      <c r="AA376" s="176"/>
      <c r="AT376" s="177" t="s">
        <v>152</v>
      </c>
      <c r="AU376" s="177" t="s">
        <v>99</v>
      </c>
      <c r="AV376" s="10" t="s">
        <v>83</v>
      </c>
      <c r="AW376" s="10" t="s">
        <v>35</v>
      </c>
      <c r="AX376" s="10" t="s">
        <v>78</v>
      </c>
      <c r="AY376" s="177" t="s">
        <v>144</v>
      </c>
    </row>
    <row r="377" spans="2:51" s="11" customFormat="1" ht="16.5" customHeight="1">
      <c r="B377" s="178"/>
      <c r="C377" s="179"/>
      <c r="D377" s="179"/>
      <c r="E377" s="180" t="s">
        <v>21</v>
      </c>
      <c r="F377" s="269" t="s">
        <v>149</v>
      </c>
      <c r="G377" s="270"/>
      <c r="H377" s="270"/>
      <c r="I377" s="270"/>
      <c r="J377" s="179"/>
      <c r="K377" s="181">
        <v>4</v>
      </c>
      <c r="L377" s="179"/>
      <c r="M377" s="179"/>
      <c r="N377" s="179"/>
      <c r="O377" s="179"/>
      <c r="P377" s="179"/>
      <c r="Q377" s="179"/>
      <c r="R377" s="182"/>
      <c r="T377" s="183"/>
      <c r="U377" s="179"/>
      <c r="V377" s="179"/>
      <c r="W377" s="179"/>
      <c r="X377" s="179"/>
      <c r="Y377" s="179"/>
      <c r="Z377" s="179"/>
      <c r="AA377" s="184"/>
      <c r="AT377" s="185" t="s">
        <v>152</v>
      </c>
      <c r="AU377" s="185" t="s">
        <v>99</v>
      </c>
      <c r="AV377" s="11" t="s">
        <v>99</v>
      </c>
      <c r="AW377" s="11" t="s">
        <v>35</v>
      </c>
      <c r="AX377" s="11" t="s">
        <v>83</v>
      </c>
      <c r="AY377" s="185" t="s">
        <v>144</v>
      </c>
    </row>
    <row r="378" spans="2:63" s="9" customFormat="1" ht="37.35" customHeight="1">
      <c r="B378" s="153"/>
      <c r="C378" s="154"/>
      <c r="D378" s="155" t="s">
        <v>118</v>
      </c>
      <c r="E378" s="155"/>
      <c r="F378" s="155"/>
      <c r="G378" s="155"/>
      <c r="H378" s="155"/>
      <c r="I378" s="155"/>
      <c r="J378" s="155"/>
      <c r="K378" s="155"/>
      <c r="L378" s="155"/>
      <c r="M378" s="155"/>
      <c r="N378" s="283">
        <f>BK378</f>
        <v>0</v>
      </c>
      <c r="O378" s="257"/>
      <c r="P378" s="257"/>
      <c r="Q378" s="257"/>
      <c r="R378" s="156"/>
      <c r="T378" s="157"/>
      <c r="U378" s="154"/>
      <c r="V378" s="154"/>
      <c r="W378" s="158">
        <f>W379</f>
        <v>0</v>
      </c>
      <c r="X378" s="154"/>
      <c r="Y378" s="158">
        <f>Y379</f>
        <v>0</v>
      </c>
      <c r="Z378" s="154"/>
      <c r="AA378" s="159">
        <f>AA379</f>
        <v>0</v>
      </c>
      <c r="AR378" s="160" t="s">
        <v>157</v>
      </c>
      <c r="AT378" s="161" t="s">
        <v>77</v>
      </c>
      <c r="AU378" s="161" t="s">
        <v>78</v>
      </c>
      <c r="AY378" s="160" t="s">
        <v>144</v>
      </c>
      <c r="BK378" s="162">
        <f>BK379</f>
        <v>0</v>
      </c>
    </row>
    <row r="379" spans="2:63" s="9" customFormat="1" ht="19.9" customHeight="1">
      <c r="B379" s="153"/>
      <c r="C379" s="154"/>
      <c r="D379" s="163" t="s">
        <v>119</v>
      </c>
      <c r="E379" s="163"/>
      <c r="F379" s="163"/>
      <c r="G379" s="163"/>
      <c r="H379" s="163"/>
      <c r="I379" s="163"/>
      <c r="J379" s="163"/>
      <c r="K379" s="163"/>
      <c r="L379" s="163"/>
      <c r="M379" s="163"/>
      <c r="N379" s="284">
        <f>BK379</f>
        <v>0</v>
      </c>
      <c r="O379" s="285"/>
      <c r="P379" s="285"/>
      <c r="Q379" s="285"/>
      <c r="R379" s="156"/>
      <c r="T379" s="157"/>
      <c r="U379" s="154"/>
      <c r="V379" s="154"/>
      <c r="W379" s="158">
        <f>W380</f>
        <v>0</v>
      </c>
      <c r="X379" s="154"/>
      <c r="Y379" s="158">
        <f>Y380</f>
        <v>0</v>
      </c>
      <c r="Z379" s="154"/>
      <c r="AA379" s="159">
        <f>AA380</f>
        <v>0</v>
      </c>
      <c r="AR379" s="160" t="s">
        <v>157</v>
      </c>
      <c r="AT379" s="161" t="s">
        <v>77</v>
      </c>
      <c r="AU379" s="161" t="s">
        <v>83</v>
      </c>
      <c r="AY379" s="160" t="s">
        <v>144</v>
      </c>
      <c r="BK379" s="162">
        <f>BK380</f>
        <v>0</v>
      </c>
    </row>
    <row r="380" spans="2:65" s="1" customFormat="1" ht="16.5" customHeight="1">
      <c r="B380" s="37"/>
      <c r="C380" s="164" t="s">
        <v>438</v>
      </c>
      <c r="D380" s="164" t="s">
        <v>145</v>
      </c>
      <c r="E380" s="165" t="s">
        <v>439</v>
      </c>
      <c r="F380" s="263" t="s">
        <v>440</v>
      </c>
      <c r="G380" s="263"/>
      <c r="H380" s="263"/>
      <c r="I380" s="263"/>
      <c r="J380" s="166" t="s">
        <v>314</v>
      </c>
      <c r="K380" s="167">
        <v>220</v>
      </c>
      <c r="L380" s="264">
        <v>0</v>
      </c>
      <c r="M380" s="265"/>
      <c r="N380" s="266">
        <f>ROUND(L380*K380,2)</f>
        <v>0</v>
      </c>
      <c r="O380" s="266"/>
      <c r="P380" s="266"/>
      <c r="Q380" s="266"/>
      <c r="R380" s="39"/>
      <c r="T380" s="168" t="s">
        <v>21</v>
      </c>
      <c r="U380" s="46" t="s">
        <v>43</v>
      </c>
      <c r="V380" s="38"/>
      <c r="W380" s="169">
        <f>V380*K380</f>
        <v>0</v>
      </c>
      <c r="X380" s="169">
        <v>0</v>
      </c>
      <c r="Y380" s="169">
        <f>X380*K380</f>
        <v>0</v>
      </c>
      <c r="Z380" s="169">
        <v>0</v>
      </c>
      <c r="AA380" s="170">
        <f>Z380*K380</f>
        <v>0</v>
      </c>
      <c r="AR380" s="21" t="s">
        <v>441</v>
      </c>
      <c r="AT380" s="21" t="s">
        <v>145</v>
      </c>
      <c r="AU380" s="21" t="s">
        <v>99</v>
      </c>
      <c r="AY380" s="21" t="s">
        <v>144</v>
      </c>
      <c r="BE380" s="107">
        <f>IF(U380="základní",N380,0)</f>
        <v>0</v>
      </c>
      <c r="BF380" s="107">
        <f>IF(U380="snížená",N380,0)</f>
        <v>0</v>
      </c>
      <c r="BG380" s="107">
        <f>IF(U380="zákl. přenesená",N380,0)</f>
        <v>0</v>
      </c>
      <c r="BH380" s="107">
        <f>IF(U380="sníž. přenesená",N380,0)</f>
        <v>0</v>
      </c>
      <c r="BI380" s="107">
        <f>IF(U380="nulová",N380,0)</f>
        <v>0</v>
      </c>
      <c r="BJ380" s="21" t="s">
        <v>83</v>
      </c>
      <c r="BK380" s="107">
        <f>ROUND(L380*K380,2)</f>
        <v>0</v>
      </c>
      <c r="BL380" s="21" t="s">
        <v>441</v>
      </c>
      <c r="BM380" s="21" t="s">
        <v>442</v>
      </c>
    </row>
    <row r="381" spans="2:63" s="9" customFormat="1" ht="37.35" customHeight="1">
      <c r="B381" s="153"/>
      <c r="C381" s="154"/>
      <c r="D381" s="155" t="s">
        <v>120</v>
      </c>
      <c r="E381" s="155"/>
      <c r="F381" s="155"/>
      <c r="G381" s="155"/>
      <c r="H381" s="155"/>
      <c r="I381" s="155"/>
      <c r="J381" s="155"/>
      <c r="K381" s="155"/>
      <c r="L381" s="155"/>
      <c r="M381" s="155"/>
      <c r="N381" s="290">
        <f>BK381</f>
        <v>0</v>
      </c>
      <c r="O381" s="291"/>
      <c r="P381" s="291"/>
      <c r="Q381" s="291"/>
      <c r="R381" s="156"/>
      <c r="T381" s="157"/>
      <c r="U381" s="154"/>
      <c r="V381" s="154"/>
      <c r="W381" s="158">
        <f>SUM(W382:W386)</f>
        <v>0</v>
      </c>
      <c r="X381" s="154"/>
      <c r="Y381" s="158">
        <f>SUM(Y382:Y386)</f>
        <v>0</v>
      </c>
      <c r="Z381" s="154"/>
      <c r="AA381" s="159">
        <f>SUM(AA382:AA386)</f>
        <v>0</v>
      </c>
      <c r="AR381" s="160" t="s">
        <v>182</v>
      </c>
      <c r="AT381" s="161" t="s">
        <v>77</v>
      </c>
      <c r="AU381" s="161" t="s">
        <v>78</v>
      </c>
      <c r="AY381" s="160" t="s">
        <v>144</v>
      </c>
      <c r="BK381" s="162">
        <f>SUM(BK382:BK386)</f>
        <v>0</v>
      </c>
    </row>
    <row r="382" spans="2:65" s="1" customFormat="1" ht="38.25" customHeight="1">
      <c r="B382" s="37"/>
      <c r="C382" s="164" t="s">
        <v>443</v>
      </c>
      <c r="D382" s="164" t="s">
        <v>145</v>
      </c>
      <c r="E382" s="165" t="s">
        <v>444</v>
      </c>
      <c r="F382" s="263" t="s">
        <v>445</v>
      </c>
      <c r="G382" s="263"/>
      <c r="H382" s="263"/>
      <c r="I382" s="263"/>
      <c r="J382" s="166" t="s">
        <v>446</v>
      </c>
      <c r="K382" s="167">
        <v>1</v>
      </c>
      <c r="L382" s="264">
        <v>0</v>
      </c>
      <c r="M382" s="265"/>
      <c r="N382" s="266">
        <f>ROUND(L382*K382,2)</f>
        <v>0</v>
      </c>
      <c r="O382" s="266"/>
      <c r="P382" s="266"/>
      <c r="Q382" s="266"/>
      <c r="R382" s="39"/>
      <c r="T382" s="168" t="s">
        <v>21</v>
      </c>
      <c r="U382" s="46" t="s">
        <v>43</v>
      </c>
      <c r="V382" s="38"/>
      <c r="W382" s="169">
        <f>V382*K382</f>
        <v>0</v>
      </c>
      <c r="X382" s="169">
        <v>0</v>
      </c>
      <c r="Y382" s="169">
        <f>X382*K382</f>
        <v>0</v>
      </c>
      <c r="Z382" s="169">
        <v>0</v>
      </c>
      <c r="AA382" s="170">
        <f>Z382*K382</f>
        <v>0</v>
      </c>
      <c r="AR382" s="21" t="s">
        <v>447</v>
      </c>
      <c r="AT382" s="21" t="s">
        <v>145</v>
      </c>
      <c r="AU382" s="21" t="s">
        <v>83</v>
      </c>
      <c r="AY382" s="21" t="s">
        <v>144</v>
      </c>
      <c r="BE382" s="107">
        <f>IF(U382="základní",N382,0)</f>
        <v>0</v>
      </c>
      <c r="BF382" s="107">
        <f>IF(U382="snížená",N382,0)</f>
        <v>0</v>
      </c>
      <c r="BG382" s="107">
        <f>IF(U382="zákl. přenesená",N382,0)</f>
        <v>0</v>
      </c>
      <c r="BH382" s="107">
        <f>IF(U382="sníž. přenesená",N382,0)</f>
        <v>0</v>
      </c>
      <c r="BI382" s="107">
        <f>IF(U382="nulová",N382,0)</f>
        <v>0</v>
      </c>
      <c r="BJ382" s="21" t="s">
        <v>83</v>
      </c>
      <c r="BK382" s="107">
        <f>ROUND(L382*K382,2)</f>
        <v>0</v>
      </c>
      <c r="BL382" s="21" t="s">
        <v>447</v>
      </c>
      <c r="BM382" s="21" t="s">
        <v>448</v>
      </c>
    </row>
    <row r="383" spans="2:65" s="1" customFormat="1" ht="25.5" customHeight="1">
      <c r="B383" s="37"/>
      <c r="C383" s="164" t="s">
        <v>449</v>
      </c>
      <c r="D383" s="164" t="s">
        <v>145</v>
      </c>
      <c r="E383" s="165" t="s">
        <v>450</v>
      </c>
      <c r="F383" s="263" t="s">
        <v>451</v>
      </c>
      <c r="G383" s="263"/>
      <c r="H383" s="263"/>
      <c r="I383" s="263"/>
      <c r="J383" s="166" t="s">
        <v>446</v>
      </c>
      <c r="K383" s="167">
        <v>1</v>
      </c>
      <c r="L383" s="264">
        <v>0</v>
      </c>
      <c r="M383" s="265"/>
      <c r="N383" s="266">
        <f>ROUND(L383*K383,2)</f>
        <v>0</v>
      </c>
      <c r="O383" s="266"/>
      <c r="P383" s="266"/>
      <c r="Q383" s="266"/>
      <c r="R383" s="39"/>
      <c r="T383" s="168" t="s">
        <v>21</v>
      </c>
      <c r="U383" s="46" t="s">
        <v>43</v>
      </c>
      <c r="V383" s="38"/>
      <c r="W383" s="169">
        <f>V383*K383</f>
        <v>0</v>
      </c>
      <c r="X383" s="169">
        <v>0</v>
      </c>
      <c r="Y383" s="169">
        <f>X383*K383</f>
        <v>0</v>
      </c>
      <c r="Z383" s="169">
        <v>0</v>
      </c>
      <c r="AA383" s="170">
        <f>Z383*K383</f>
        <v>0</v>
      </c>
      <c r="AR383" s="21" t="s">
        <v>447</v>
      </c>
      <c r="AT383" s="21" t="s">
        <v>145</v>
      </c>
      <c r="AU383" s="21" t="s">
        <v>83</v>
      </c>
      <c r="AY383" s="21" t="s">
        <v>144</v>
      </c>
      <c r="BE383" s="107">
        <f>IF(U383="základní",N383,0)</f>
        <v>0</v>
      </c>
      <c r="BF383" s="107">
        <f>IF(U383="snížená",N383,0)</f>
        <v>0</v>
      </c>
      <c r="BG383" s="107">
        <f>IF(U383="zákl. přenesená",N383,0)</f>
        <v>0</v>
      </c>
      <c r="BH383" s="107">
        <f>IF(U383="sníž. přenesená",N383,0)</f>
        <v>0</v>
      </c>
      <c r="BI383" s="107">
        <f>IF(U383="nulová",N383,0)</f>
        <v>0</v>
      </c>
      <c r="BJ383" s="21" t="s">
        <v>83</v>
      </c>
      <c r="BK383" s="107">
        <f>ROUND(L383*K383,2)</f>
        <v>0</v>
      </c>
      <c r="BL383" s="21" t="s">
        <v>447</v>
      </c>
      <c r="BM383" s="21" t="s">
        <v>452</v>
      </c>
    </row>
    <row r="384" spans="2:65" s="1" customFormat="1" ht="16.5" customHeight="1">
      <c r="B384" s="37"/>
      <c r="C384" s="164" t="s">
        <v>453</v>
      </c>
      <c r="D384" s="164" t="s">
        <v>145</v>
      </c>
      <c r="E384" s="165" t="s">
        <v>454</v>
      </c>
      <c r="F384" s="263" t="s">
        <v>455</v>
      </c>
      <c r="G384" s="263"/>
      <c r="H384" s="263"/>
      <c r="I384" s="263"/>
      <c r="J384" s="166" t="s">
        <v>446</v>
      </c>
      <c r="K384" s="167">
        <v>1</v>
      </c>
      <c r="L384" s="264">
        <v>0</v>
      </c>
      <c r="M384" s="265"/>
      <c r="N384" s="266">
        <f>ROUND(L384*K384,2)</f>
        <v>0</v>
      </c>
      <c r="O384" s="266"/>
      <c r="P384" s="266"/>
      <c r="Q384" s="266"/>
      <c r="R384" s="39"/>
      <c r="T384" s="168" t="s">
        <v>21</v>
      </c>
      <c r="U384" s="46" t="s">
        <v>43</v>
      </c>
      <c r="V384" s="38"/>
      <c r="W384" s="169">
        <f>V384*K384</f>
        <v>0</v>
      </c>
      <c r="X384" s="169">
        <v>0</v>
      </c>
      <c r="Y384" s="169">
        <f>X384*K384</f>
        <v>0</v>
      </c>
      <c r="Z384" s="169">
        <v>0</v>
      </c>
      <c r="AA384" s="170">
        <f>Z384*K384</f>
        <v>0</v>
      </c>
      <c r="AR384" s="21" t="s">
        <v>447</v>
      </c>
      <c r="AT384" s="21" t="s">
        <v>145</v>
      </c>
      <c r="AU384" s="21" t="s">
        <v>83</v>
      </c>
      <c r="AY384" s="21" t="s">
        <v>144</v>
      </c>
      <c r="BE384" s="107">
        <f>IF(U384="základní",N384,0)</f>
        <v>0</v>
      </c>
      <c r="BF384" s="107">
        <f>IF(U384="snížená",N384,0)</f>
        <v>0</v>
      </c>
      <c r="BG384" s="107">
        <f>IF(U384="zákl. přenesená",N384,0)</f>
        <v>0</v>
      </c>
      <c r="BH384" s="107">
        <f>IF(U384="sníž. přenesená",N384,0)</f>
        <v>0</v>
      </c>
      <c r="BI384" s="107">
        <f>IF(U384="nulová",N384,0)</f>
        <v>0</v>
      </c>
      <c r="BJ384" s="21" t="s">
        <v>83</v>
      </c>
      <c r="BK384" s="107">
        <f>ROUND(L384*K384,2)</f>
        <v>0</v>
      </c>
      <c r="BL384" s="21" t="s">
        <v>447</v>
      </c>
      <c r="BM384" s="21" t="s">
        <v>456</v>
      </c>
    </row>
    <row r="385" spans="2:65" s="1" customFormat="1" ht="38.25" customHeight="1">
      <c r="B385" s="37"/>
      <c r="C385" s="164" t="s">
        <v>457</v>
      </c>
      <c r="D385" s="164" t="s">
        <v>145</v>
      </c>
      <c r="E385" s="165" t="s">
        <v>458</v>
      </c>
      <c r="F385" s="263" t="s">
        <v>459</v>
      </c>
      <c r="G385" s="263"/>
      <c r="H385" s="263"/>
      <c r="I385" s="263"/>
      <c r="J385" s="166" t="s">
        <v>446</v>
      </c>
      <c r="K385" s="167">
        <v>1</v>
      </c>
      <c r="L385" s="264">
        <v>0</v>
      </c>
      <c r="M385" s="265"/>
      <c r="N385" s="266">
        <f>ROUND(L385*K385,2)</f>
        <v>0</v>
      </c>
      <c r="O385" s="266"/>
      <c r="P385" s="266"/>
      <c r="Q385" s="266"/>
      <c r="R385" s="39"/>
      <c r="T385" s="168" t="s">
        <v>21</v>
      </c>
      <c r="U385" s="46" t="s">
        <v>43</v>
      </c>
      <c r="V385" s="38"/>
      <c r="W385" s="169">
        <f>V385*K385</f>
        <v>0</v>
      </c>
      <c r="X385" s="169">
        <v>0</v>
      </c>
      <c r="Y385" s="169">
        <f>X385*K385</f>
        <v>0</v>
      </c>
      <c r="Z385" s="169">
        <v>0</v>
      </c>
      <c r="AA385" s="170">
        <f>Z385*K385</f>
        <v>0</v>
      </c>
      <c r="AR385" s="21" t="s">
        <v>447</v>
      </c>
      <c r="AT385" s="21" t="s">
        <v>145</v>
      </c>
      <c r="AU385" s="21" t="s">
        <v>83</v>
      </c>
      <c r="AY385" s="21" t="s">
        <v>144</v>
      </c>
      <c r="BE385" s="107">
        <f>IF(U385="základní",N385,0)</f>
        <v>0</v>
      </c>
      <c r="BF385" s="107">
        <f>IF(U385="snížená",N385,0)</f>
        <v>0</v>
      </c>
      <c r="BG385" s="107">
        <f>IF(U385="zákl. přenesená",N385,0)</f>
        <v>0</v>
      </c>
      <c r="BH385" s="107">
        <f>IF(U385="sníž. přenesená",N385,0)</f>
        <v>0</v>
      </c>
      <c r="BI385" s="107">
        <f>IF(U385="nulová",N385,0)</f>
        <v>0</v>
      </c>
      <c r="BJ385" s="21" t="s">
        <v>83</v>
      </c>
      <c r="BK385" s="107">
        <f>ROUND(L385*K385,2)</f>
        <v>0</v>
      </c>
      <c r="BL385" s="21" t="s">
        <v>447</v>
      </c>
      <c r="BM385" s="21" t="s">
        <v>460</v>
      </c>
    </row>
    <row r="386" spans="2:65" s="1" customFormat="1" ht="38.25" customHeight="1">
      <c r="B386" s="37"/>
      <c r="C386" s="164" t="s">
        <v>461</v>
      </c>
      <c r="D386" s="164" t="s">
        <v>145</v>
      </c>
      <c r="E386" s="165" t="s">
        <v>462</v>
      </c>
      <c r="F386" s="263" t="s">
        <v>463</v>
      </c>
      <c r="G386" s="263"/>
      <c r="H386" s="263"/>
      <c r="I386" s="263"/>
      <c r="J386" s="166" t="s">
        <v>446</v>
      </c>
      <c r="K386" s="167">
        <v>1</v>
      </c>
      <c r="L386" s="264">
        <v>0</v>
      </c>
      <c r="M386" s="265"/>
      <c r="N386" s="266">
        <f>ROUND(L386*K386,2)</f>
        <v>0</v>
      </c>
      <c r="O386" s="266"/>
      <c r="P386" s="266"/>
      <c r="Q386" s="266"/>
      <c r="R386" s="39"/>
      <c r="T386" s="168" t="s">
        <v>21</v>
      </c>
      <c r="U386" s="46" t="s">
        <v>43</v>
      </c>
      <c r="V386" s="38"/>
      <c r="W386" s="169">
        <f>V386*K386</f>
        <v>0</v>
      </c>
      <c r="X386" s="169">
        <v>0</v>
      </c>
      <c r="Y386" s="169">
        <f>X386*K386</f>
        <v>0</v>
      </c>
      <c r="Z386" s="169">
        <v>0</v>
      </c>
      <c r="AA386" s="170">
        <f>Z386*K386</f>
        <v>0</v>
      </c>
      <c r="AR386" s="21" t="s">
        <v>447</v>
      </c>
      <c r="AT386" s="21" t="s">
        <v>145</v>
      </c>
      <c r="AU386" s="21" t="s">
        <v>83</v>
      </c>
      <c r="AY386" s="21" t="s">
        <v>144</v>
      </c>
      <c r="BE386" s="107">
        <f>IF(U386="základní",N386,0)</f>
        <v>0</v>
      </c>
      <c r="BF386" s="107">
        <f>IF(U386="snížená",N386,0)</f>
        <v>0</v>
      </c>
      <c r="BG386" s="107">
        <f>IF(U386="zákl. přenesená",N386,0)</f>
        <v>0</v>
      </c>
      <c r="BH386" s="107">
        <f>IF(U386="sníž. přenesená",N386,0)</f>
        <v>0</v>
      </c>
      <c r="BI386" s="107">
        <f>IF(U386="nulová",N386,0)</f>
        <v>0</v>
      </c>
      <c r="BJ386" s="21" t="s">
        <v>83</v>
      </c>
      <c r="BK386" s="107">
        <f>ROUND(L386*K386,2)</f>
        <v>0</v>
      </c>
      <c r="BL386" s="21" t="s">
        <v>447</v>
      </c>
      <c r="BM386" s="21" t="s">
        <v>464</v>
      </c>
    </row>
    <row r="387" spans="2:63" s="1" customFormat="1" ht="49.9" customHeight="1">
      <c r="B387" s="37"/>
      <c r="C387" s="38"/>
      <c r="D387" s="155" t="s">
        <v>465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288">
        <f>BK387</f>
        <v>0</v>
      </c>
      <c r="O387" s="289"/>
      <c r="P387" s="289"/>
      <c r="Q387" s="289"/>
      <c r="R387" s="39"/>
      <c r="T387" s="144"/>
      <c r="U387" s="58"/>
      <c r="V387" s="58"/>
      <c r="W387" s="58"/>
      <c r="X387" s="58"/>
      <c r="Y387" s="58"/>
      <c r="Z387" s="58"/>
      <c r="AA387" s="60"/>
      <c r="AT387" s="21" t="s">
        <v>77</v>
      </c>
      <c r="AU387" s="21" t="s">
        <v>78</v>
      </c>
      <c r="AY387" s="21" t="s">
        <v>466</v>
      </c>
      <c r="BK387" s="107">
        <v>0</v>
      </c>
    </row>
    <row r="388" spans="2:18" s="1" customFormat="1" ht="6.95" customHeight="1">
      <c r="B388" s="61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3"/>
    </row>
  </sheetData>
  <sheetProtection algorithmName="SHA-512" hashValue="UbJJhQxcISnjlogsqY42cjZFZjowHXE9Vu1JIkxg+km+gCdwZMUwbvbz6B8Mf0RyZm31eaWo5pU4de0ovkcL3g==" saltValue="Gr1ty9kv6unNYUqfXz5U3J/IrU6xH/DUKp1xQIlZb/7zGaKub9iZCqytLflGA85dfltBZY3LKNaASI167DaTzA==" spinCount="10" sheet="1" objects="1" scenarios="1" formatColumns="0" formatRows="0"/>
  <mergeCells count="446">
    <mergeCell ref="N387:Q387"/>
    <mergeCell ref="H1:K1"/>
    <mergeCell ref="S2:AC2"/>
    <mergeCell ref="F385:I385"/>
    <mergeCell ref="L385:M385"/>
    <mergeCell ref="N385:Q385"/>
    <mergeCell ref="F386:I386"/>
    <mergeCell ref="L386:M386"/>
    <mergeCell ref="N386:Q386"/>
    <mergeCell ref="N127:Q127"/>
    <mergeCell ref="N128:Q128"/>
    <mergeCell ref="N129:Q129"/>
    <mergeCell ref="N268:Q268"/>
    <mergeCell ref="N296:Q296"/>
    <mergeCell ref="N321:Q321"/>
    <mergeCell ref="N340:Q340"/>
    <mergeCell ref="N358:Q358"/>
    <mergeCell ref="N362:Q362"/>
    <mergeCell ref="N371:Q371"/>
    <mergeCell ref="N373:Q373"/>
    <mergeCell ref="N374:Q374"/>
    <mergeCell ref="N378:Q378"/>
    <mergeCell ref="N379:Q379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72:I372"/>
    <mergeCell ref="L372:M372"/>
    <mergeCell ref="N372:Q372"/>
    <mergeCell ref="F375:I375"/>
    <mergeCell ref="L375:M375"/>
    <mergeCell ref="N375:Q375"/>
    <mergeCell ref="F376:I376"/>
    <mergeCell ref="F377:I377"/>
    <mergeCell ref="F380:I380"/>
    <mergeCell ref="L380:M380"/>
    <mergeCell ref="N380:Q380"/>
    <mergeCell ref="F364:I364"/>
    <mergeCell ref="F365:I365"/>
    <mergeCell ref="F366:I366"/>
    <mergeCell ref="F367:I367"/>
    <mergeCell ref="F368:I368"/>
    <mergeCell ref="F369:I369"/>
    <mergeCell ref="L369:M369"/>
    <mergeCell ref="N369:Q369"/>
    <mergeCell ref="F370:I370"/>
    <mergeCell ref="F356:I356"/>
    <mergeCell ref="F357:I357"/>
    <mergeCell ref="F359:I359"/>
    <mergeCell ref="L359:M359"/>
    <mergeCell ref="N359:Q359"/>
    <mergeCell ref="F360:I360"/>
    <mergeCell ref="F361:I361"/>
    <mergeCell ref="F363:I363"/>
    <mergeCell ref="L363:M363"/>
    <mergeCell ref="N363:Q363"/>
    <mergeCell ref="F350:I350"/>
    <mergeCell ref="F351:I351"/>
    <mergeCell ref="L351:M351"/>
    <mergeCell ref="N351:Q351"/>
    <mergeCell ref="F352:I352"/>
    <mergeCell ref="F353:I353"/>
    <mergeCell ref="F354:I354"/>
    <mergeCell ref="F355:I355"/>
    <mergeCell ref="L355:M355"/>
    <mergeCell ref="N355:Q355"/>
    <mergeCell ref="F345:I345"/>
    <mergeCell ref="L345:M345"/>
    <mergeCell ref="N345:Q345"/>
    <mergeCell ref="F346:I346"/>
    <mergeCell ref="F347:I347"/>
    <mergeCell ref="F348:I348"/>
    <mergeCell ref="L348:M348"/>
    <mergeCell ref="N348:Q348"/>
    <mergeCell ref="F349:I349"/>
    <mergeCell ref="F338:I338"/>
    <mergeCell ref="F339:I339"/>
    <mergeCell ref="F341:I341"/>
    <mergeCell ref="L341:M341"/>
    <mergeCell ref="N341:Q341"/>
    <mergeCell ref="F342:I342"/>
    <mergeCell ref="F343:I343"/>
    <mergeCell ref="F344:I344"/>
    <mergeCell ref="L344:M344"/>
    <mergeCell ref="N344:Q344"/>
    <mergeCell ref="F331:I331"/>
    <mergeCell ref="L331:M331"/>
    <mergeCell ref="N331:Q331"/>
    <mergeCell ref="F332:I332"/>
    <mergeCell ref="F333:I333"/>
    <mergeCell ref="F334:I334"/>
    <mergeCell ref="F335:I335"/>
    <mergeCell ref="F336:I336"/>
    <mergeCell ref="F337:I337"/>
    <mergeCell ref="N322:Q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14:I314"/>
    <mergeCell ref="F315:I315"/>
    <mergeCell ref="F316:I316"/>
    <mergeCell ref="F317:I317"/>
    <mergeCell ref="F318:I318"/>
    <mergeCell ref="F319:I319"/>
    <mergeCell ref="F320:I320"/>
    <mergeCell ref="F322:I322"/>
    <mergeCell ref="L322:M322"/>
    <mergeCell ref="N305:Q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L313:M313"/>
    <mergeCell ref="N313:Q313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L305:M305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7:I297"/>
    <mergeCell ref="L297:M297"/>
    <mergeCell ref="N297:Q297"/>
    <mergeCell ref="F284:I284"/>
    <mergeCell ref="F285:I285"/>
    <mergeCell ref="L285:M285"/>
    <mergeCell ref="N285:Q285"/>
    <mergeCell ref="F286:I286"/>
    <mergeCell ref="F287:I287"/>
    <mergeCell ref="F288:I288"/>
    <mergeCell ref="F289:I289"/>
    <mergeCell ref="L289:M289"/>
    <mergeCell ref="N289:Q289"/>
    <mergeCell ref="N277:Q277"/>
    <mergeCell ref="F278:I278"/>
    <mergeCell ref="F279:I279"/>
    <mergeCell ref="F280:I280"/>
    <mergeCell ref="F281:I281"/>
    <mergeCell ref="L281:M281"/>
    <mergeCell ref="N281:Q281"/>
    <mergeCell ref="F282:I282"/>
    <mergeCell ref="F283:I283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L277:M277"/>
    <mergeCell ref="F264:I264"/>
    <mergeCell ref="L264:M264"/>
    <mergeCell ref="N264:Q264"/>
    <mergeCell ref="F265:I265"/>
    <mergeCell ref="F266:I266"/>
    <mergeCell ref="F267:I267"/>
    <mergeCell ref="L267:M267"/>
    <mergeCell ref="N267:Q267"/>
    <mergeCell ref="F269:I269"/>
    <mergeCell ref="L269:M269"/>
    <mergeCell ref="N269:Q269"/>
    <mergeCell ref="F259:I259"/>
    <mergeCell ref="L259:M259"/>
    <mergeCell ref="N259:Q259"/>
    <mergeCell ref="F260:I260"/>
    <mergeCell ref="F261:I261"/>
    <mergeCell ref="L261:M261"/>
    <mergeCell ref="N261:Q261"/>
    <mergeCell ref="F262:I262"/>
    <mergeCell ref="F263:I263"/>
    <mergeCell ref="F252:I252"/>
    <mergeCell ref="F253:I253"/>
    <mergeCell ref="F254:I254"/>
    <mergeCell ref="F255:I255"/>
    <mergeCell ref="F256:I256"/>
    <mergeCell ref="F257:I257"/>
    <mergeCell ref="F258:I258"/>
    <mergeCell ref="L258:M258"/>
    <mergeCell ref="N258:Q258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F251:I251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33:I233"/>
    <mergeCell ref="L233:M233"/>
    <mergeCell ref="N233:Q233"/>
    <mergeCell ref="F234:I234"/>
    <mergeCell ref="F235:I235"/>
    <mergeCell ref="F236:I236"/>
    <mergeCell ref="L236:M236"/>
    <mergeCell ref="N236:Q236"/>
    <mergeCell ref="F237:I237"/>
    <mergeCell ref="F226:I226"/>
    <mergeCell ref="F227:I227"/>
    <mergeCell ref="F228:I228"/>
    <mergeCell ref="F229:I229"/>
    <mergeCell ref="F230:I230"/>
    <mergeCell ref="L230:M230"/>
    <mergeCell ref="N230:Q230"/>
    <mergeCell ref="F231:I231"/>
    <mergeCell ref="F232:I232"/>
    <mergeCell ref="F219:I219"/>
    <mergeCell ref="F220:I220"/>
    <mergeCell ref="F221:I221"/>
    <mergeCell ref="F222:I222"/>
    <mergeCell ref="F223:I223"/>
    <mergeCell ref="L223:M223"/>
    <mergeCell ref="N223:Q223"/>
    <mergeCell ref="F224:I224"/>
    <mergeCell ref="F225:I225"/>
    <mergeCell ref="N210:Q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L218:M218"/>
    <mergeCell ref="N218:Q218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L210:M210"/>
    <mergeCell ref="F196:I196"/>
    <mergeCell ref="F197:I197"/>
    <mergeCell ref="F198:I198"/>
    <mergeCell ref="F199:I199"/>
    <mergeCell ref="L199:M199"/>
    <mergeCell ref="N199:Q199"/>
    <mergeCell ref="F200:I200"/>
    <mergeCell ref="F201:I201"/>
    <mergeCell ref="F202:I202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5:I195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64:I164"/>
    <mergeCell ref="L164:M164"/>
    <mergeCell ref="N164:Q164"/>
    <mergeCell ref="F165:I165"/>
    <mergeCell ref="F166:I166"/>
    <mergeCell ref="F167:I167"/>
    <mergeCell ref="F168:I168"/>
    <mergeCell ref="F169:I169"/>
    <mergeCell ref="F170:I170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52:I152"/>
    <mergeCell ref="F153:I153"/>
    <mergeCell ref="F154:I154"/>
    <mergeCell ref="F155:I155"/>
    <mergeCell ref="F156:I156"/>
    <mergeCell ref="F157:I157"/>
    <mergeCell ref="L157:M157"/>
    <mergeCell ref="N157:Q157"/>
    <mergeCell ref="F158:I158"/>
    <mergeCell ref="L144:M144"/>
    <mergeCell ref="N144:Q144"/>
    <mergeCell ref="F145:I145"/>
    <mergeCell ref="F146:I146"/>
    <mergeCell ref="F147:I147"/>
    <mergeCell ref="F148:I148"/>
    <mergeCell ref="F149:I149"/>
    <mergeCell ref="F150:I150"/>
    <mergeCell ref="F151:I151"/>
    <mergeCell ref="F136:I136"/>
    <mergeCell ref="F137:I137"/>
    <mergeCell ref="F138:I138"/>
    <mergeCell ref="F139:I139"/>
    <mergeCell ref="F140:I140"/>
    <mergeCell ref="F141:I141"/>
    <mergeCell ref="F142:I142"/>
    <mergeCell ref="F143:I143"/>
    <mergeCell ref="F144:I144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F135:I135"/>
    <mergeCell ref="F119:P119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Kuchařová</cp:lastModifiedBy>
  <dcterms:created xsi:type="dcterms:W3CDTF">2018-07-19T12:02:31Z</dcterms:created>
  <dcterms:modified xsi:type="dcterms:W3CDTF">2018-07-20T06:27:31Z</dcterms:modified>
  <cp:category/>
  <cp:version/>
  <cp:contentType/>
  <cp:contentStatus/>
</cp:coreProperties>
</file>